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kuld\Desktop\保育園\給食\2-03\"/>
    </mc:Choice>
  </mc:AlternateContent>
  <bookViews>
    <workbookView xWindow="0" yWindow="0" windowWidth="15360" windowHeight="7500" tabRatio="786"/>
  </bookViews>
  <sheets>
    <sheet name="キッズ月間・おやつ" sheetId="97" r:id="rId1"/>
    <sheet name="離乳食月間" sheetId="95" r:id="rId2"/>
    <sheet name="3月1日（月）キッズ" sheetId="49" r:id="rId3"/>
    <sheet name="3月1日離乳食" sheetId="72" r:id="rId4"/>
    <sheet name="3月2日（火）キッズ" sheetId="65" r:id="rId5"/>
    <sheet name="3月2日離乳食" sheetId="73" r:id="rId6"/>
    <sheet name="3月3日（水）キッズ" sheetId="32" r:id="rId7"/>
    <sheet name="3月3日離乳食" sheetId="74" r:id="rId8"/>
    <sheet name="3月4日（木）キッズ" sheetId="66" r:id="rId9"/>
    <sheet name="3月4日離乳食" sheetId="75" r:id="rId10"/>
    <sheet name="3月5日（金）キッズ" sheetId="52" r:id="rId11"/>
    <sheet name="3月5日離乳食" sheetId="76" r:id="rId12"/>
    <sheet name="3月8日（月）キッズ" sheetId="9" r:id="rId13"/>
    <sheet name="3月8日離乳食" sheetId="77" r:id="rId14"/>
    <sheet name="3月9日（火）キッズ" sheetId="70" r:id="rId15"/>
    <sheet name="3月9日離乳食" sheetId="78" r:id="rId16"/>
    <sheet name="3月10日（水）キッズ" sheetId="37" r:id="rId17"/>
    <sheet name="3月10日離乳食" sheetId="79" r:id="rId18"/>
    <sheet name="3月11日（木）キッズ" sheetId="38" r:id="rId19"/>
    <sheet name="3月11日離乳食" sheetId="80" r:id="rId20"/>
    <sheet name="3月12日（金）キッズ" sheetId="13" r:id="rId21"/>
    <sheet name="3月12日離乳食" sheetId="81" r:id="rId22"/>
    <sheet name="3月15日（月）キッズ" sheetId="56" r:id="rId23"/>
    <sheet name="3月15日離乳食" sheetId="82" r:id="rId24"/>
    <sheet name="3月16日（火）キッズ" sheetId="67" r:id="rId25"/>
    <sheet name="3月16日離乳食" sheetId="83" r:id="rId26"/>
    <sheet name="3月17日（水）キッズ" sheetId="40" r:id="rId27"/>
    <sheet name="3月17日離乳食" sheetId="84" r:id="rId28"/>
    <sheet name="3月18日（木）キッズ" sheetId="68" r:id="rId29"/>
    <sheet name="3月18日離乳食" sheetId="85" r:id="rId30"/>
    <sheet name="3月19日（金）キッズ" sheetId="59" r:id="rId31"/>
    <sheet name="3月19日離乳食" sheetId="86" r:id="rId32"/>
    <sheet name="3月22日（月）キッズ" sheetId="23" r:id="rId33"/>
    <sheet name="3月22日離乳食" sheetId="87" r:id="rId34"/>
    <sheet name="3月23日（火）キッズ" sheetId="71" r:id="rId35"/>
    <sheet name="3月23日離乳食" sheetId="88" r:id="rId36"/>
    <sheet name="3月24日（水）キッズ" sheetId="45" r:id="rId37"/>
    <sheet name="3月24日離乳食" sheetId="89" r:id="rId38"/>
    <sheet name="3月25日（木）キッズ" sheetId="46" r:id="rId39"/>
    <sheet name="3月25日離乳食" sheetId="90" r:id="rId40"/>
    <sheet name="3月26日（金）キッズ" sheetId="27" r:id="rId41"/>
    <sheet name="3月26日離乳食" sheetId="91" r:id="rId42"/>
    <sheet name="3月29日（月）キッズ" sheetId="63" r:id="rId43"/>
    <sheet name="3月29日離乳食" sheetId="92" r:id="rId44"/>
    <sheet name="3月30日（火）キッズ" sheetId="69" r:id="rId45"/>
    <sheet name="3月30日離乳食" sheetId="93" r:id="rId46"/>
    <sheet name="3月31日（水）キッズ" sheetId="48" r:id="rId47"/>
    <sheet name="3月31日離乳食" sheetId="94" r:id="rId48"/>
  </sheets>
  <definedNames>
    <definedName name="_xlnm.Print_Area" localSheetId="0">キッズ月間・おやつ!$A$1:$AC$93</definedName>
    <definedName name="_xlnm.Print_Area" localSheetId="1">離乳食月間!$A$1:$P$69</definedName>
    <definedName name="_xlnm.Print_Area">#REF!</definedName>
  </definedNames>
  <calcPr calcId="152511"/>
</workbook>
</file>

<file path=xl/calcChain.xml><?xml version="1.0" encoding="utf-8"?>
<calcChain xmlns="http://schemas.openxmlformats.org/spreadsheetml/2006/main">
  <c r="K74" i="97" l="1"/>
  <c r="G74" i="97"/>
  <c r="F74" i="97"/>
  <c r="E74" i="97"/>
  <c r="D74" i="97"/>
  <c r="K73" i="97"/>
  <c r="G73" i="97"/>
  <c r="F73" i="97"/>
  <c r="D73" i="97"/>
  <c r="K70" i="97"/>
  <c r="K69" i="97"/>
  <c r="K68" i="97"/>
  <c r="K67" i="97"/>
  <c r="K66" i="97"/>
  <c r="Z65" i="97"/>
  <c r="K65" i="97"/>
  <c r="Z64" i="97"/>
  <c r="K64" i="97"/>
  <c r="Z63" i="97"/>
  <c r="K63" i="97"/>
  <c r="Z62" i="97"/>
  <c r="K62" i="97"/>
  <c r="Z61" i="97"/>
  <c r="K61" i="97"/>
  <c r="Z60" i="97"/>
  <c r="Z59" i="97"/>
  <c r="Z58" i="97"/>
  <c r="Z57" i="97"/>
  <c r="Z56" i="97"/>
  <c r="Z55" i="97"/>
  <c r="Z54" i="97"/>
  <c r="Z53" i="97"/>
  <c r="K53" i="97"/>
  <c r="Z52" i="97"/>
  <c r="K52" i="97"/>
  <c r="Z51" i="97"/>
  <c r="K51" i="97"/>
  <c r="K50" i="97"/>
  <c r="K49" i="97"/>
  <c r="Z48" i="97"/>
  <c r="K48" i="97"/>
  <c r="Z47" i="97"/>
  <c r="Z46" i="97"/>
  <c r="K46" i="97"/>
  <c r="Z45" i="97"/>
  <c r="K45" i="97"/>
  <c r="Z44" i="97"/>
  <c r="K44" i="97"/>
  <c r="Z43" i="97"/>
  <c r="K43" i="97"/>
  <c r="Z42" i="97"/>
  <c r="K42" i="97"/>
  <c r="Z41" i="97"/>
  <c r="K41" i="97"/>
  <c r="Z40" i="97"/>
  <c r="K40" i="97"/>
  <c r="Z39" i="97"/>
  <c r="K39" i="97"/>
  <c r="Z38" i="97"/>
  <c r="K38" i="97"/>
  <c r="Z36" i="97"/>
  <c r="K36" i="97"/>
  <c r="Z35" i="97"/>
  <c r="K35" i="97"/>
  <c r="Z34" i="97"/>
  <c r="K34" i="97"/>
  <c r="Z33" i="97"/>
  <c r="Z32" i="97"/>
  <c r="Z31" i="97"/>
  <c r="K31" i="97"/>
  <c r="Z30" i="97"/>
  <c r="Z29" i="97"/>
  <c r="Z28" i="97"/>
  <c r="K27" i="97"/>
  <c r="Z26" i="97"/>
  <c r="K26" i="97"/>
  <c r="Z25" i="97"/>
  <c r="Z24" i="97"/>
  <c r="K24" i="97"/>
  <c r="K22" i="97"/>
  <c r="Z21" i="97"/>
  <c r="K21" i="97"/>
  <c r="Z20" i="97"/>
  <c r="K19" i="97"/>
  <c r="K18" i="97"/>
  <c r="Z17" i="97"/>
  <c r="K17" i="97"/>
  <c r="Z16" i="97"/>
  <c r="K16" i="97"/>
  <c r="K15" i="97"/>
  <c r="Z14" i="97"/>
  <c r="K14" i="97"/>
  <c r="K13" i="97"/>
  <c r="Z12" i="97"/>
  <c r="K12" i="97"/>
  <c r="Z11" i="97"/>
  <c r="K11" i="97"/>
  <c r="Z10" i="97"/>
  <c r="K10" i="97"/>
  <c r="Z9" i="97"/>
  <c r="K9" i="97"/>
  <c r="Z8" i="97"/>
  <c r="K8" i="97"/>
  <c r="Z7" i="97"/>
  <c r="K7" i="97"/>
  <c r="J23" i="71" l="1"/>
  <c r="M23" i="71"/>
  <c r="R21" i="71"/>
  <c r="J21" i="71"/>
  <c r="M21" i="71" s="1"/>
  <c r="R20" i="71"/>
  <c r="J20" i="71"/>
  <c r="M20" i="71"/>
  <c r="R18" i="71"/>
  <c r="R17" i="71"/>
  <c r="J17" i="71"/>
  <c r="M17" i="71" s="1"/>
  <c r="R16" i="71"/>
  <c r="J16" i="71"/>
  <c r="M16" i="71"/>
  <c r="R15" i="71"/>
  <c r="M15" i="71"/>
  <c r="J15" i="71"/>
  <c r="R11" i="71"/>
  <c r="R10" i="71"/>
  <c r="J10" i="71"/>
  <c r="M10" i="71"/>
  <c r="R9" i="71"/>
  <c r="M9" i="71"/>
  <c r="J9" i="71"/>
  <c r="R8" i="71"/>
  <c r="J8" i="71"/>
  <c r="M8" i="71"/>
  <c r="R7" i="71"/>
  <c r="J7" i="71"/>
  <c r="M7" i="71" s="1"/>
  <c r="R5" i="71"/>
  <c r="J23" i="70"/>
  <c r="M23" i="70" s="1"/>
  <c r="R21" i="70"/>
  <c r="J21" i="70"/>
  <c r="M21" i="70" s="1"/>
  <c r="R20" i="70"/>
  <c r="M20" i="70"/>
  <c r="J20" i="70"/>
  <c r="R18" i="70"/>
  <c r="R17" i="70"/>
  <c r="J17" i="70"/>
  <c r="M17" i="70"/>
  <c r="R16" i="70"/>
  <c r="J16" i="70"/>
  <c r="M16" i="70" s="1"/>
  <c r="R15" i="70"/>
  <c r="J15" i="70"/>
  <c r="M15" i="70" s="1"/>
  <c r="R11" i="70"/>
  <c r="R10" i="70"/>
  <c r="M10" i="70"/>
  <c r="J10" i="70"/>
  <c r="R9" i="70"/>
  <c r="J9" i="70"/>
  <c r="M9" i="70"/>
  <c r="R8" i="70"/>
  <c r="J8" i="70"/>
  <c r="M8" i="70" s="1"/>
  <c r="R7" i="70"/>
  <c r="M7" i="70"/>
  <c r="J7" i="70"/>
  <c r="R5" i="70"/>
  <c r="R21" i="69"/>
  <c r="R20" i="69"/>
  <c r="R19" i="69"/>
  <c r="J19" i="69"/>
  <c r="M19" i="69"/>
  <c r="R18" i="69"/>
  <c r="J18" i="69"/>
  <c r="M18" i="69" s="1"/>
  <c r="R17" i="69"/>
  <c r="M17" i="69"/>
  <c r="J17" i="69"/>
  <c r="R14" i="69"/>
  <c r="J14" i="69"/>
  <c r="M14" i="69"/>
  <c r="R13" i="69"/>
  <c r="J13" i="69"/>
  <c r="M13" i="69" s="1"/>
  <c r="R12" i="69"/>
  <c r="M12" i="69"/>
  <c r="J12" i="69"/>
  <c r="R10" i="69"/>
  <c r="R9" i="69"/>
  <c r="R8" i="69"/>
  <c r="M8" i="69"/>
  <c r="J8" i="69"/>
  <c r="R7" i="69"/>
  <c r="J7" i="69"/>
  <c r="M7" i="69"/>
  <c r="R6" i="69"/>
  <c r="J6" i="69"/>
  <c r="M6" i="69" s="1"/>
  <c r="R5" i="69"/>
  <c r="M5" i="69"/>
  <c r="J5" i="69"/>
  <c r="R25" i="68"/>
  <c r="J25" i="68"/>
  <c r="M25" i="68"/>
  <c r="R24" i="68"/>
  <c r="M24" i="68"/>
  <c r="J24" i="68"/>
  <c r="R20" i="68"/>
  <c r="R19" i="68"/>
  <c r="J19" i="68"/>
  <c r="M19" i="68"/>
  <c r="R17" i="68"/>
  <c r="R16" i="68"/>
  <c r="R15" i="68"/>
  <c r="R14" i="68"/>
  <c r="R13" i="68"/>
  <c r="R12" i="68"/>
  <c r="R11" i="68"/>
  <c r="J11" i="68"/>
  <c r="M11" i="68" s="1"/>
  <c r="R10" i="68"/>
  <c r="J10" i="68"/>
  <c r="M10" i="68" s="1"/>
  <c r="R9" i="68"/>
  <c r="J9" i="68"/>
  <c r="M9" i="68" s="1"/>
  <c r="R8" i="68"/>
  <c r="J8" i="68"/>
  <c r="M8" i="68"/>
  <c r="R7" i="68"/>
  <c r="M7" i="68"/>
  <c r="J7" i="68"/>
  <c r="R5" i="68"/>
  <c r="R21" i="67"/>
  <c r="R20" i="67"/>
  <c r="R19" i="67"/>
  <c r="M19" i="67"/>
  <c r="J19" i="67"/>
  <c r="R18" i="67"/>
  <c r="M18" i="67"/>
  <c r="J18" i="67"/>
  <c r="R17" i="67"/>
  <c r="J17" i="67"/>
  <c r="M17" i="67"/>
  <c r="R14" i="67"/>
  <c r="J14" i="67"/>
  <c r="M14" i="67"/>
  <c r="R13" i="67"/>
  <c r="M13" i="67"/>
  <c r="J13" i="67"/>
  <c r="R12" i="67"/>
  <c r="J12" i="67"/>
  <c r="M12" i="67" s="1"/>
  <c r="R10" i="67"/>
  <c r="R9" i="67"/>
  <c r="R8" i="67"/>
  <c r="J8" i="67"/>
  <c r="M8" i="67"/>
  <c r="R7" i="67"/>
  <c r="J7" i="67"/>
  <c r="M7" i="67"/>
  <c r="R6" i="67"/>
  <c r="M6" i="67"/>
  <c r="J6" i="67"/>
  <c r="R5" i="67"/>
  <c r="J5" i="67"/>
  <c r="M5" i="67" s="1"/>
  <c r="R25" i="66"/>
  <c r="J25" i="66"/>
  <c r="M25" i="66" s="1"/>
  <c r="R24" i="66"/>
  <c r="J24" i="66"/>
  <c r="M24" i="66" s="1"/>
  <c r="R20" i="66"/>
  <c r="R19" i="66"/>
  <c r="J19" i="66"/>
  <c r="M19" i="66" s="1"/>
  <c r="R17" i="66"/>
  <c r="R16" i="66"/>
  <c r="R15" i="66"/>
  <c r="R14" i="66"/>
  <c r="R13" i="66"/>
  <c r="R12" i="66"/>
  <c r="R11" i="66"/>
  <c r="J11" i="66"/>
  <c r="M11" i="66" s="1"/>
  <c r="R10" i="66"/>
  <c r="J10" i="66"/>
  <c r="M10" i="66"/>
  <c r="R9" i="66"/>
  <c r="J9" i="66"/>
  <c r="M9" i="66" s="1"/>
  <c r="R8" i="66"/>
  <c r="J8" i="66"/>
  <c r="M8" i="66" s="1"/>
  <c r="R7" i="66"/>
  <c r="J7" i="66"/>
  <c r="M7" i="66" s="1"/>
  <c r="R5" i="66"/>
  <c r="R21" i="65"/>
  <c r="R20" i="65"/>
  <c r="R19" i="65"/>
  <c r="J19" i="65"/>
  <c r="M19" i="65" s="1"/>
  <c r="R18" i="65"/>
  <c r="J18" i="65"/>
  <c r="M18" i="65"/>
  <c r="R17" i="65"/>
  <c r="J17" i="65"/>
  <c r="M17" i="65" s="1"/>
  <c r="R14" i="65"/>
  <c r="J14" i="65"/>
  <c r="M14" i="65" s="1"/>
  <c r="R13" i="65"/>
  <c r="J13" i="65"/>
  <c r="M13" i="65"/>
  <c r="R12" i="65"/>
  <c r="J12" i="65"/>
  <c r="M12" i="65"/>
  <c r="R10" i="65"/>
  <c r="R9" i="65"/>
  <c r="R8" i="65"/>
  <c r="J8" i="65"/>
  <c r="M8" i="65" s="1"/>
  <c r="R7" i="65"/>
  <c r="J7" i="65"/>
  <c r="M7" i="65" s="1"/>
  <c r="R6" i="65"/>
  <c r="J6" i="65"/>
  <c r="M6" i="65"/>
  <c r="R5" i="65"/>
  <c r="J5" i="65"/>
  <c r="M5" i="65"/>
  <c r="J22" i="63"/>
  <c r="M22" i="63" s="1"/>
  <c r="R20" i="63"/>
  <c r="J20" i="63"/>
  <c r="M20" i="63"/>
  <c r="R19" i="63"/>
  <c r="M19" i="63"/>
  <c r="J19" i="63"/>
  <c r="R17" i="63"/>
  <c r="R16" i="63"/>
  <c r="J16" i="63"/>
  <c r="M16" i="63"/>
  <c r="R15" i="63"/>
  <c r="M15" i="63"/>
  <c r="J15" i="63"/>
  <c r="R14" i="63"/>
  <c r="M14" i="63"/>
  <c r="J14" i="63"/>
  <c r="R13" i="63"/>
  <c r="J13" i="63"/>
  <c r="M13" i="63" s="1"/>
  <c r="R11" i="63"/>
  <c r="R10" i="63"/>
  <c r="R9" i="63"/>
  <c r="R8" i="63"/>
  <c r="M8" i="63"/>
  <c r="J8" i="63"/>
  <c r="R7" i="63"/>
  <c r="J7" i="63"/>
  <c r="M7" i="63" s="1"/>
  <c r="R5" i="63"/>
  <c r="R24" i="59"/>
  <c r="M24" i="59"/>
  <c r="J24" i="59"/>
  <c r="R23" i="59"/>
  <c r="J23" i="59"/>
  <c r="M23" i="59" s="1"/>
  <c r="J21" i="59"/>
  <c r="M21" i="59"/>
  <c r="R20" i="59"/>
  <c r="M20" i="59"/>
  <c r="J20" i="59"/>
  <c r="R19" i="59"/>
  <c r="J19" i="59"/>
  <c r="M19" i="59" s="1"/>
  <c r="R18" i="59"/>
  <c r="J18" i="59"/>
  <c r="M18" i="59"/>
  <c r="R16" i="59"/>
  <c r="R15" i="59"/>
  <c r="R14" i="59"/>
  <c r="R13" i="59"/>
  <c r="R12" i="59"/>
  <c r="R11" i="59"/>
  <c r="R10" i="59"/>
  <c r="J10" i="59"/>
  <c r="M10" i="59" s="1"/>
  <c r="R9" i="59"/>
  <c r="M9" i="59"/>
  <c r="J9" i="59"/>
  <c r="R8" i="59"/>
  <c r="J8" i="59"/>
  <c r="M8" i="59"/>
  <c r="R7" i="59"/>
  <c r="J7" i="59"/>
  <c r="M7" i="59"/>
  <c r="R5" i="59"/>
  <c r="M5" i="59"/>
  <c r="J5" i="59"/>
  <c r="J22" i="56"/>
  <c r="M22" i="56"/>
  <c r="R20" i="56"/>
  <c r="J20" i="56"/>
  <c r="M20" i="56"/>
  <c r="R19" i="56"/>
  <c r="M19" i="56"/>
  <c r="J19" i="56"/>
  <c r="R17" i="56"/>
  <c r="R16" i="56"/>
  <c r="J16" i="56"/>
  <c r="M16" i="56"/>
  <c r="R15" i="56"/>
  <c r="M15" i="56"/>
  <c r="J15" i="56"/>
  <c r="R14" i="56"/>
  <c r="M14" i="56"/>
  <c r="J14" i="56"/>
  <c r="R13" i="56"/>
  <c r="J13" i="56"/>
  <c r="M13" i="56"/>
  <c r="R11" i="56"/>
  <c r="R10" i="56"/>
  <c r="R9" i="56"/>
  <c r="R8" i="56"/>
  <c r="M8" i="56"/>
  <c r="J8" i="56"/>
  <c r="R7" i="56"/>
  <c r="J7" i="56"/>
  <c r="M7" i="56"/>
  <c r="R5" i="56"/>
  <c r="R24" i="52"/>
  <c r="M24" i="52"/>
  <c r="J24" i="52"/>
  <c r="R23" i="52"/>
  <c r="J23" i="52"/>
  <c r="M23" i="52"/>
  <c r="J21" i="52"/>
  <c r="M21" i="52" s="1"/>
  <c r="R20" i="52"/>
  <c r="J20" i="52"/>
  <c r="M20" i="52" s="1"/>
  <c r="R19" i="52"/>
  <c r="J19" i="52"/>
  <c r="M19" i="52" s="1"/>
  <c r="R18" i="52"/>
  <c r="J18" i="52"/>
  <c r="M18" i="52" s="1"/>
  <c r="R16" i="52"/>
  <c r="R15" i="52"/>
  <c r="R14" i="52"/>
  <c r="R13" i="52"/>
  <c r="R12" i="52"/>
  <c r="R11" i="52"/>
  <c r="R10" i="52"/>
  <c r="J10" i="52"/>
  <c r="M10" i="52"/>
  <c r="R9" i="52"/>
  <c r="J9" i="52"/>
  <c r="M9" i="52"/>
  <c r="R8" i="52"/>
  <c r="J8" i="52"/>
  <c r="M8" i="52"/>
  <c r="R7" i="52"/>
  <c r="M7" i="52"/>
  <c r="J7" i="52"/>
  <c r="R5" i="52"/>
  <c r="M5" i="52"/>
  <c r="J5" i="52"/>
  <c r="M22" i="49"/>
  <c r="J22" i="49"/>
  <c r="R20" i="49"/>
  <c r="M20" i="49"/>
  <c r="J20" i="49"/>
  <c r="R19" i="49"/>
  <c r="J19" i="49"/>
  <c r="M19" i="49"/>
  <c r="R17" i="49"/>
  <c r="R16" i="49"/>
  <c r="M16" i="49"/>
  <c r="J16" i="49"/>
  <c r="R15" i="49"/>
  <c r="J15" i="49"/>
  <c r="M15" i="49"/>
  <c r="R14" i="49"/>
  <c r="J14" i="49"/>
  <c r="M14" i="49" s="1"/>
  <c r="R13" i="49"/>
  <c r="J13" i="49"/>
  <c r="M13" i="49"/>
  <c r="R11" i="49"/>
  <c r="R10" i="49"/>
  <c r="R9" i="49"/>
  <c r="R8" i="49"/>
  <c r="J8" i="49"/>
  <c r="M8" i="49" s="1"/>
  <c r="R7" i="49"/>
  <c r="M7" i="49"/>
  <c r="J7" i="49"/>
  <c r="R5" i="49"/>
  <c r="R22" i="48"/>
  <c r="M22" i="48"/>
  <c r="J22" i="48"/>
  <c r="R21" i="48"/>
  <c r="M21" i="48"/>
  <c r="J21" i="48"/>
  <c r="R19" i="48"/>
  <c r="R18" i="48"/>
  <c r="R17" i="48"/>
  <c r="J17" i="48"/>
  <c r="M17" i="48" s="1"/>
  <c r="R16" i="48"/>
  <c r="J16" i="48"/>
  <c r="M16" i="48" s="1"/>
  <c r="R15" i="48"/>
  <c r="M15" i="48"/>
  <c r="J15" i="48"/>
  <c r="R13" i="48"/>
  <c r="R12" i="48"/>
  <c r="R11" i="48"/>
  <c r="R10" i="48"/>
  <c r="J10" i="48"/>
  <c r="M10" i="48" s="1"/>
  <c r="R9" i="48"/>
  <c r="J9" i="48"/>
  <c r="M9" i="48"/>
  <c r="R8" i="48"/>
  <c r="J8" i="48"/>
  <c r="R7" i="48"/>
  <c r="J7" i="48"/>
  <c r="M7" i="48"/>
  <c r="R5" i="48"/>
  <c r="R26" i="46"/>
  <c r="R25" i="46"/>
  <c r="J25" i="46"/>
  <c r="M25" i="46"/>
  <c r="R23" i="46"/>
  <c r="R22" i="46"/>
  <c r="J22" i="46"/>
  <c r="M22" i="46" s="1"/>
  <c r="R21" i="46"/>
  <c r="J21" i="46"/>
  <c r="M21" i="46"/>
  <c r="R19" i="46"/>
  <c r="J19" i="46"/>
  <c r="M19" i="46" s="1"/>
  <c r="R18" i="46"/>
  <c r="J18" i="46"/>
  <c r="M18" i="46" s="1"/>
  <c r="R17" i="46"/>
  <c r="J17" i="46"/>
  <c r="M17" i="46"/>
  <c r="R15" i="46"/>
  <c r="R14" i="46"/>
  <c r="R13" i="46"/>
  <c r="R12" i="46"/>
  <c r="R11" i="46"/>
  <c r="R10" i="46"/>
  <c r="J10" i="46"/>
  <c r="M10" i="46"/>
  <c r="R9" i="46"/>
  <c r="J9" i="46"/>
  <c r="M9" i="46" s="1"/>
  <c r="R8" i="46"/>
  <c r="M8" i="46"/>
  <c r="J8" i="46"/>
  <c r="R7" i="46"/>
  <c r="J7" i="46"/>
  <c r="M7" i="46" s="1"/>
  <c r="R5" i="46"/>
  <c r="J5" i="46"/>
  <c r="M5" i="46" s="1"/>
  <c r="J17" i="45"/>
  <c r="M17" i="45"/>
  <c r="R15" i="45"/>
  <c r="R14" i="45"/>
  <c r="J14" i="45"/>
  <c r="M14" i="45" s="1"/>
  <c r="R13" i="45"/>
  <c r="J13" i="45"/>
  <c r="M13" i="45"/>
  <c r="J11" i="45"/>
  <c r="M11" i="45"/>
  <c r="J10" i="45"/>
  <c r="M10" i="45" s="1"/>
  <c r="J9" i="45"/>
  <c r="M9" i="45"/>
  <c r="R8" i="45"/>
  <c r="J8" i="45"/>
  <c r="M8" i="45" s="1"/>
  <c r="R7" i="45"/>
  <c r="J7" i="45"/>
  <c r="M7" i="45" s="1"/>
  <c r="R6" i="45"/>
  <c r="J6" i="45"/>
  <c r="M6" i="45"/>
  <c r="R5" i="45"/>
  <c r="J5" i="45"/>
  <c r="M5" i="45"/>
  <c r="R22" i="40"/>
  <c r="J22" i="40"/>
  <c r="M22" i="40" s="1"/>
  <c r="R21" i="40"/>
  <c r="J21" i="40"/>
  <c r="M21" i="40" s="1"/>
  <c r="R19" i="40"/>
  <c r="R18" i="40"/>
  <c r="R17" i="40"/>
  <c r="J17" i="40"/>
  <c r="M17" i="40"/>
  <c r="R16" i="40"/>
  <c r="J16" i="40"/>
  <c r="M16" i="40"/>
  <c r="R15" i="40"/>
  <c r="J15" i="40"/>
  <c r="M15" i="40"/>
  <c r="R13" i="40"/>
  <c r="R12" i="40"/>
  <c r="R11" i="40"/>
  <c r="R10" i="40"/>
  <c r="M10" i="40"/>
  <c r="J10" i="40"/>
  <c r="R9" i="40"/>
  <c r="M9" i="40"/>
  <c r="J9" i="40"/>
  <c r="R8" i="40"/>
  <c r="J8" i="40"/>
  <c r="R7" i="40"/>
  <c r="J7" i="40"/>
  <c r="M7" i="40"/>
  <c r="R5" i="40"/>
  <c r="R26" i="38"/>
  <c r="R25" i="38"/>
  <c r="J25" i="38"/>
  <c r="M25" i="38" s="1"/>
  <c r="R23" i="38"/>
  <c r="R22" i="38"/>
  <c r="J22" i="38"/>
  <c r="M22" i="38" s="1"/>
  <c r="R21" i="38"/>
  <c r="M21" i="38"/>
  <c r="J21" i="38"/>
  <c r="R19" i="38"/>
  <c r="J19" i="38"/>
  <c r="M19" i="38"/>
  <c r="R18" i="38"/>
  <c r="J18" i="38"/>
  <c r="M18" i="38" s="1"/>
  <c r="R17" i="38"/>
  <c r="M17" i="38"/>
  <c r="J17" i="38"/>
  <c r="R15" i="38"/>
  <c r="R14" i="38"/>
  <c r="R13" i="38"/>
  <c r="R12" i="38"/>
  <c r="R11" i="38"/>
  <c r="R10" i="38"/>
  <c r="J10" i="38"/>
  <c r="M10" i="38" s="1"/>
  <c r="R9" i="38"/>
  <c r="J9" i="38"/>
  <c r="M9" i="38"/>
  <c r="R8" i="38"/>
  <c r="J8" i="38"/>
  <c r="M8" i="38" s="1"/>
  <c r="R7" i="38"/>
  <c r="J7" i="38"/>
  <c r="M7" i="38" s="1"/>
  <c r="R5" i="38"/>
  <c r="J5" i="38"/>
  <c r="M5" i="38" s="1"/>
  <c r="J17" i="37"/>
  <c r="M17" i="37" s="1"/>
  <c r="R15" i="37"/>
  <c r="R14" i="37"/>
  <c r="J14" i="37"/>
  <c r="M14" i="37" s="1"/>
  <c r="R13" i="37"/>
  <c r="J13" i="37"/>
  <c r="M13" i="37" s="1"/>
  <c r="J11" i="37"/>
  <c r="M11" i="37" s="1"/>
  <c r="J10" i="37"/>
  <c r="M10" i="37" s="1"/>
  <c r="J9" i="37"/>
  <c r="M9" i="37"/>
  <c r="R8" i="37"/>
  <c r="J8" i="37"/>
  <c r="M8" i="37" s="1"/>
  <c r="R7" i="37"/>
  <c r="J7" i="37"/>
  <c r="M7" i="37" s="1"/>
  <c r="R6" i="37"/>
  <c r="J6" i="37"/>
  <c r="M6" i="37" s="1"/>
  <c r="R5" i="37"/>
  <c r="M5" i="37"/>
  <c r="J5" i="37"/>
  <c r="J27" i="32"/>
  <c r="M27" i="32"/>
  <c r="R25" i="32"/>
  <c r="R24" i="32"/>
  <c r="J24" i="32"/>
  <c r="M24" i="32" s="1"/>
  <c r="R23" i="32"/>
  <c r="J23" i="32"/>
  <c r="M23" i="32" s="1"/>
  <c r="R21" i="32"/>
  <c r="J21" i="32"/>
  <c r="M21" i="32" s="1"/>
  <c r="R20" i="32"/>
  <c r="J20" i="32"/>
  <c r="M20" i="32"/>
  <c r="R19" i="32"/>
  <c r="J19" i="32"/>
  <c r="M19" i="32" s="1"/>
  <c r="R17" i="32"/>
  <c r="R16" i="32"/>
  <c r="R15" i="32"/>
  <c r="R14" i="32"/>
  <c r="R13" i="32"/>
  <c r="R12" i="32"/>
  <c r="R11" i="32"/>
  <c r="R10" i="32"/>
  <c r="J10" i="32"/>
  <c r="M10" i="32" s="1"/>
  <c r="R9" i="32"/>
  <c r="J9" i="32"/>
  <c r="M9" i="32" s="1"/>
  <c r="R8" i="32"/>
  <c r="J8" i="32"/>
  <c r="M8" i="32"/>
  <c r="R7" i="32"/>
  <c r="J7" i="32"/>
  <c r="M7" i="32" s="1"/>
  <c r="M21" i="27"/>
  <c r="J21" i="27"/>
  <c r="R19" i="27"/>
  <c r="R18" i="27"/>
  <c r="R17" i="27"/>
  <c r="R16" i="27"/>
  <c r="J19" i="27"/>
  <c r="M19" i="27" s="1"/>
  <c r="J18" i="27"/>
  <c r="M18" i="27" s="1"/>
  <c r="J17" i="27"/>
  <c r="M17" i="27" s="1"/>
  <c r="M16" i="27"/>
  <c r="J16" i="27"/>
  <c r="J14" i="27"/>
  <c r="M14" i="27" s="1"/>
  <c r="R8" i="27"/>
  <c r="R7" i="27"/>
  <c r="J13" i="27"/>
  <c r="M13" i="27" s="1"/>
  <c r="J12" i="27"/>
  <c r="M12" i="27" s="1"/>
  <c r="M11" i="27"/>
  <c r="J11" i="27"/>
  <c r="M10" i="27"/>
  <c r="J10" i="27"/>
  <c r="J9" i="27"/>
  <c r="M9" i="27" s="1"/>
  <c r="J8" i="27"/>
  <c r="M8" i="27" s="1"/>
  <c r="M7" i="27"/>
  <c r="J7" i="27"/>
  <c r="R5" i="27"/>
  <c r="R19" i="23"/>
  <c r="R18" i="23"/>
  <c r="R17" i="23"/>
  <c r="J18" i="23"/>
  <c r="M18" i="23" s="1"/>
  <c r="M17" i="23"/>
  <c r="J17" i="23"/>
  <c r="R15" i="23"/>
  <c r="R14" i="23"/>
  <c r="R13" i="23"/>
  <c r="J14" i="23"/>
  <c r="M14" i="23" s="1"/>
  <c r="M13" i="23"/>
  <c r="J13" i="23"/>
  <c r="R11" i="23"/>
  <c r="R10" i="23"/>
  <c r="R9" i="23"/>
  <c r="R8" i="23"/>
  <c r="R7" i="23"/>
  <c r="J10" i="23"/>
  <c r="M10" i="23" s="1"/>
  <c r="M9" i="23"/>
  <c r="J9" i="23"/>
  <c r="J8" i="23"/>
  <c r="M8" i="23" s="1"/>
  <c r="J7" i="23"/>
  <c r="M7" i="23" s="1"/>
  <c r="R5" i="23"/>
  <c r="J21" i="13"/>
  <c r="R19" i="13"/>
  <c r="R18" i="13"/>
  <c r="R17" i="13"/>
  <c r="R16" i="13"/>
  <c r="J19" i="13"/>
  <c r="J18" i="13"/>
  <c r="J17" i="13"/>
  <c r="M17" i="13" s="1"/>
  <c r="J16" i="13"/>
  <c r="R11" i="13"/>
  <c r="R10" i="13"/>
  <c r="J13" i="13"/>
  <c r="J12" i="13"/>
  <c r="M12" i="13" s="1"/>
  <c r="J11" i="13"/>
  <c r="M11" i="13" s="1"/>
  <c r="J10" i="13"/>
  <c r="J9" i="13"/>
  <c r="J8" i="13"/>
  <c r="M8" i="13" s="1"/>
  <c r="R9" i="13"/>
  <c r="R8" i="13"/>
  <c r="J7" i="13"/>
  <c r="M7" i="13" s="1"/>
  <c r="R7" i="13"/>
  <c r="R19" i="9"/>
  <c r="R18" i="9"/>
  <c r="R17" i="9"/>
  <c r="M18" i="9"/>
  <c r="J18" i="9"/>
  <c r="J17" i="9"/>
  <c r="M17" i="9" s="1"/>
  <c r="R15" i="9"/>
  <c r="R14" i="9"/>
  <c r="R13" i="9"/>
  <c r="M14" i="9"/>
  <c r="J14" i="9"/>
  <c r="J13" i="9"/>
  <c r="M13" i="9" s="1"/>
  <c r="R11" i="9"/>
  <c r="R10" i="9"/>
  <c r="R9" i="9"/>
  <c r="R8" i="9"/>
  <c r="R7" i="9"/>
  <c r="M10" i="9"/>
  <c r="J10" i="9"/>
  <c r="M9" i="9"/>
  <c r="J9" i="9"/>
  <c r="J8" i="9"/>
  <c r="M8" i="9" s="1"/>
  <c r="J7" i="9"/>
  <c r="M7" i="9"/>
  <c r="R5" i="9"/>
  <c r="M10" i="13" l="1"/>
  <c r="M16" i="13"/>
  <c r="M19" i="13"/>
  <c r="M13" i="13"/>
  <c r="M21" i="13"/>
  <c r="M9" i="13"/>
  <c r="M18" i="13"/>
</calcChain>
</file>

<file path=xl/sharedStrings.xml><?xml version="1.0" encoding="utf-8"?>
<sst xmlns="http://schemas.openxmlformats.org/spreadsheetml/2006/main" count="4912" uniqueCount="564">
  <si>
    <t>予　　定　　献　　立　　表　</t>
    <rPh sb="0" eb="1">
      <t>ヨ</t>
    </rPh>
    <rPh sb="3" eb="4">
      <t>サダム</t>
    </rPh>
    <rPh sb="6" eb="7">
      <t>ケン</t>
    </rPh>
    <rPh sb="9" eb="10">
      <t>リツ</t>
    </rPh>
    <rPh sb="12" eb="13">
      <t>ヒョウ</t>
    </rPh>
    <phoneticPr fontId="3"/>
  </si>
  <si>
    <t>献立名</t>
    <rPh sb="0" eb="2">
      <t>コンダテ</t>
    </rPh>
    <rPh sb="2" eb="3">
      <t>メイ</t>
    </rPh>
    <phoneticPr fontId="3"/>
  </si>
  <si>
    <t>材料名</t>
    <rPh sb="0" eb="3">
      <t>ザイリョウメイ</t>
    </rPh>
    <phoneticPr fontId="3"/>
  </si>
  <si>
    <t>特定アレルゲン表示　　　　　　　　　　　　　　　　　　　　　　　　　　　　　　　　　　　　　　　　　　　　　　　　　　　　　　　　　　　　　　　　　　　　　　　　　　　　　　　　　　　　　　　　　　　　　　　　　　　　　　　　　　　　　　　　　　　　　　　　　　　　　　　　　　　　　　　　　　　　　　　　　　　　　　　　　　　　　　　※下記をご確認下さい</t>
    <rPh sb="0" eb="2">
      <t>トクテイ</t>
    </rPh>
    <rPh sb="7" eb="9">
      <t>ヒョウジ</t>
    </rPh>
    <rPh sb="169" eb="171">
      <t>カキ</t>
    </rPh>
    <rPh sb="173" eb="175">
      <t>カクニン</t>
    </rPh>
    <rPh sb="175" eb="176">
      <t>クダ</t>
    </rPh>
    <phoneticPr fontId="3"/>
  </si>
  <si>
    <t>1-2歳児</t>
    <rPh sb="3" eb="5">
      <t>サイジ</t>
    </rPh>
    <phoneticPr fontId="3"/>
  </si>
  <si>
    <t>単位</t>
    <rPh sb="0" eb="2">
      <t>タンイ</t>
    </rPh>
    <phoneticPr fontId="3"/>
  </si>
  <si>
    <t>産地</t>
    <rPh sb="0" eb="2">
      <t>サンチ</t>
    </rPh>
    <phoneticPr fontId="3"/>
  </si>
  <si>
    <t>3-5歳児</t>
    <rPh sb="3" eb="4">
      <t>サイ</t>
    </rPh>
    <rPh sb="4" eb="5">
      <t>ジ</t>
    </rPh>
    <phoneticPr fontId="3"/>
  </si>
  <si>
    <t>廃棄込量</t>
    <rPh sb="0" eb="2">
      <t>ハイキ</t>
    </rPh>
    <rPh sb="2" eb="3">
      <t>コミ</t>
    </rPh>
    <rPh sb="3" eb="4">
      <t>リョウ</t>
    </rPh>
    <phoneticPr fontId="3"/>
  </si>
  <si>
    <t>作り方</t>
    <rPh sb="0" eb="1">
      <t>ツク</t>
    </rPh>
    <rPh sb="2" eb="3">
      <t>カタ</t>
    </rPh>
    <phoneticPr fontId="3"/>
  </si>
  <si>
    <t>お手持ち調味料</t>
    <rPh sb="1" eb="3">
      <t>テモ</t>
    </rPh>
    <rPh sb="4" eb="7">
      <t>チョウミリョウ</t>
    </rPh>
    <phoneticPr fontId="3"/>
  </si>
  <si>
    <t>１-2歳児分量
(g)</t>
    <rPh sb="3" eb="4">
      <t>サイ</t>
    </rPh>
    <rPh sb="4" eb="5">
      <t>ジ</t>
    </rPh>
    <rPh sb="5" eb="7">
      <t>ブンリョウ</t>
    </rPh>
    <phoneticPr fontId="3"/>
  </si>
  <si>
    <t>3-5歳児分量
(g)</t>
    <rPh sb="3" eb="5">
      <t>サイジ</t>
    </rPh>
    <rPh sb="5" eb="7">
      <t>ブンリョウ</t>
    </rPh>
    <phoneticPr fontId="3"/>
  </si>
  <si>
    <t>キッズ</t>
    <phoneticPr fontId="3"/>
  </si>
  <si>
    <t>2月26日(金)配達/3月1日(月)食</t>
    <phoneticPr fontId="3"/>
  </si>
  <si>
    <t>ご飯</t>
  </si>
  <si>
    <t>①魚は水気をよくふき取り小麦粉をまぶします。_x000D_</t>
  </si>
  <si>
    <t>③野菜は食べやすい大きさに切って茹でて添えて下さい。_x000D_</t>
  </si>
  <si>
    <t>※加熱調理する際は中心部75℃で1分以上加熱したことを確認して下さい。</t>
  </si>
  <si>
    <t>・</t>
  </si>
  <si>
    <t>切</t>
  </si>
  <si>
    <t>小麦粉</t>
  </si>
  <si>
    <t>小麦</t>
  </si>
  <si>
    <t>油</t>
  </si>
  <si>
    <t>醤油</t>
  </si>
  <si>
    <t>みりん風調味料</t>
  </si>
  <si>
    <t>バター</t>
  </si>
  <si>
    <t>乳</t>
  </si>
  <si>
    <t>冷凍ブロッコリー</t>
  </si>
  <si>
    <t>中国</t>
  </si>
  <si>
    <t>g</t>
  </si>
  <si>
    <t>炒り粉豆腐</t>
  </si>
  <si>
    <t>※加熱調理する際は中心部75℃で1分以上加熱したことを確認して下さい。_x000D_</t>
  </si>
  <si>
    <t>粉とうふ</t>
  </si>
  <si>
    <t>国産鶏モモ挽肉(加熱用)</t>
  </si>
  <si>
    <t>人参</t>
  </si>
  <si>
    <t>冷凍むき枝豆Ｐ</t>
  </si>
  <si>
    <t>出し汁</t>
  </si>
  <si>
    <t>上白糖</t>
  </si>
  <si>
    <t>精製塩</t>
  </si>
  <si>
    <t>みそ汁</t>
  </si>
  <si>
    <t>冷凍カット油揚げ</t>
  </si>
  <si>
    <t>冷凍カット小松菜(ＩＱＦ)Ｐ</t>
  </si>
  <si>
    <t>味噌</t>
  </si>
  <si>
    <t>フルーツ（りんご）</t>
  </si>
  <si>
    <t>※原料のまま流水できれいに洗って下さい。</t>
  </si>
  <si>
    <t>りんご</t>
  </si>
  <si>
    <t>ヶ</t>
  </si>
  <si>
    <t>昼</t>
  </si>
  <si>
    <t>牛乳</t>
  </si>
  <si>
    <t>cc</t>
  </si>
  <si>
    <t>かぼちゃ</t>
  </si>
  <si>
    <t>玉子</t>
  </si>
  <si>
    <t>卵</t>
  </si>
  <si>
    <t>国産豚もも小間</t>
  </si>
  <si>
    <t>生姜</t>
  </si>
  <si>
    <t>玉ねぎ</t>
  </si>
  <si>
    <t>冷凍カットインゲンＰ</t>
  </si>
  <si>
    <t>酒</t>
  </si>
  <si>
    <t>白菜</t>
  </si>
  <si>
    <t>カットワカメ</t>
  </si>
  <si>
    <t>冷凍カーネルコーンＰ</t>
  </si>
  <si>
    <t>マヨネーズ</t>
  </si>
  <si>
    <t>卵・小麦</t>
  </si>
  <si>
    <t>Ｐ</t>
  </si>
  <si>
    <t>3月1日(月)配達/3月2日(火)食</t>
    <phoneticPr fontId="3"/>
  </si>
  <si>
    <t>スパゲティナポリタン</t>
  </si>
  <si>
    <t>①麺は8～9分ゆでてバターをからめます。_x000D_</t>
  </si>
  <si>
    <t>②材料は食べやすい大きさに切って、肉は酒をふります。_x000D_</t>
  </si>
  <si>
    <t>スパゲッティ</t>
  </si>
  <si>
    <t>ケチャップ</t>
  </si>
  <si>
    <t>ウスターソース</t>
  </si>
  <si>
    <t>パセリ</t>
  </si>
  <si>
    <t>ごぼうたまごサラダ</t>
  </si>
  <si>
    <t>②調味料を煮立て冷まして、①を和えて下さい。_x000D_</t>
  </si>
  <si>
    <t>ごぼう</t>
  </si>
  <si>
    <t>きゅうり</t>
  </si>
  <si>
    <t>みるくスープ</t>
  </si>
  <si>
    <t>②水・コンソメで材料を煮て、野菜がやわらかくなったら牛乳を加えて弱火で煮、塩で味を調えます。_x000D_</t>
  </si>
  <si>
    <t>③水溶き片栗粉でとろみをつけて下さい。_x000D_</t>
  </si>
  <si>
    <t>※水溶き片栗粉の分量はとろみをみて調節して下さい。_x000D_</t>
  </si>
  <si>
    <t>しめじ</t>
  </si>
  <si>
    <t>水</t>
  </si>
  <si>
    <t>コンソメ</t>
  </si>
  <si>
    <t>乳・小麦</t>
  </si>
  <si>
    <t>片栗粉</t>
  </si>
  <si>
    <t>じゃが芋</t>
  </si>
  <si>
    <t>有機豆乳無調整</t>
  </si>
  <si>
    <t>鉄分強化！ふりかけごはん</t>
  </si>
  <si>
    <t>鉄ふりかけ　大豆</t>
  </si>
  <si>
    <t>骨抜き白糸タラ３０</t>
  </si>
  <si>
    <t>※143</t>
  </si>
  <si>
    <t>さつま芋</t>
  </si>
  <si>
    <t>国産鶏もも小間(加熱用)</t>
  </si>
  <si>
    <t>すまし汁</t>
  </si>
  <si>
    <t>充てん豆腐</t>
  </si>
  <si>
    <t>丁</t>
  </si>
  <si>
    <t>長ねぎ</t>
  </si>
  <si>
    <t>フルーツ（オレンジ）</t>
  </si>
  <si>
    <t>ネーブル</t>
  </si>
  <si>
    <t>酢</t>
  </si>
  <si>
    <t>枚</t>
  </si>
  <si>
    <t>大根</t>
  </si>
  <si>
    <t>フルーツ（バナナ）</t>
  </si>
  <si>
    <t>バナナ</t>
  </si>
  <si>
    <t>本</t>
  </si>
  <si>
    <t>もやし</t>
  </si>
  <si>
    <t>ごま油</t>
  </si>
  <si>
    <t>ヨーグルト</t>
  </si>
  <si>
    <t>①砂糖・水を火にかけてシロップを作り冷まします。_x000D_</t>
  </si>
  <si>
    <t>②①とヨーグルトを合わせてください。_x000D_</t>
  </si>
  <si>
    <t>※甘さは砂糖で調節して下さい。_x000D_</t>
  </si>
  <si>
    <t>ﾌﾟﾚｰﾝﾖｰｸﾞﾙﾄ</t>
  </si>
  <si>
    <t>3月3日(水)配達/3月4日(木)食</t>
    <phoneticPr fontId="3"/>
  </si>
  <si>
    <t>照り焼きハンバーグ</t>
  </si>
  <si>
    <t>①みじん切りした玉ねぎは炒めて、塩・こしょうし冷まします。_x000D_</t>
  </si>
  <si>
    <t>②肉・①・豆乳にひたしたパン粉を粘りが出るまで練り混ぜて、人数分の小判型にまとめます。_x000D_</t>
  </si>
  <si>
    <t>③熱した油で、②を両面焼き中まで火を通します。_x000D_</t>
  </si>
  <si>
    <t>④肉汁の残ったフライパンに酒・砂糖・みりん・醤油を加えて煮立たせ、ハンバーグに絡めます。_x000D_</t>
  </si>
  <si>
    <t>⑤食べやすい大きさに切った野菜を油で炒め、塩をふって添えて下さい。_x000D_</t>
  </si>
  <si>
    <t>国産豚挽肉</t>
  </si>
  <si>
    <t>パン粉</t>
  </si>
  <si>
    <t>こしょう</t>
  </si>
  <si>
    <t>小松菜</t>
  </si>
  <si>
    <t>さつま芋の甘煮</t>
  </si>
  <si>
    <t>①芋は角切りにし水にさらします。_x000D_</t>
  </si>
  <si>
    <t>②材料をひたひたの水・砂糖で煮て下さい。_x000D_</t>
  </si>
  <si>
    <t>骨抜き助宗タラ３０</t>
  </si>
  <si>
    <t>鉄分強化！ふりかけご飯</t>
  </si>
  <si>
    <t>鉄ふりかけ　穀物</t>
  </si>
  <si>
    <t>※18</t>
  </si>
  <si>
    <t>チンゲン菜</t>
  </si>
  <si>
    <t>鶏ささみ　(加熱用)</t>
  </si>
  <si>
    <t>キャベツ</t>
  </si>
  <si>
    <t>3月5日(金)配達/3月8日(月)食</t>
    <phoneticPr fontId="3"/>
  </si>
  <si>
    <t>鶏肉と野菜の味噌炒め</t>
  </si>
  <si>
    <t>①材料は食べやすい大きさに切ります。_x000D_</t>
  </si>
  <si>
    <t>冷凍キヌサヤＰ</t>
  </si>
  <si>
    <t>白菜のナムル風サラダ</t>
  </si>
  <si>
    <t>①食べやすい大きさに切った野菜・コーンは茹で冷まします。_x000D_</t>
  </si>
  <si>
    <t>②調味料を煮立て冷まし、①を和えて下さい。_x000D_</t>
  </si>
  <si>
    <t>パプリカ赤</t>
  </si>
  <si>
    <t>3月11日(木)配達/3月12日(金)食</t>
    <phoneticPr fontId="3"/>
  </si>
  <si>
    <t>●ホワイトデー☆クリームライス</t>
  </si>
  <si>
    <t>④ハート型にした①・③を盛り付け、茹でて刻んだパセリを散らして下さい。_x000D_</t>
  </si>
  <si>
    <t>※写真を参考に盛り付けて下さい。_x000D_</t>
  </si>
  <si>
    <t>ハウス　クリームシチューミクス</t>
  </si>
  <si>
    <t>じゃが芋と玉子のサラダ</t>
  </si>
  <si>
    <t>①食べやすい大きさに切った野菜は茹で冷まします。玉子は茹で冷ましてみじん切りします。_x000D_</t>
  </si>
  <si>
    <t>②調味料を煮立て冷まして、①と和えて下さい。_x000D_</t>
  </si>
  <si>
    <t>3月12日(金)配達/3月15日(月)食</t>
    <phoneticPr fontId="3"/>
  </si>
  <si>
    <t>3月15日(月)配達/3月16日(火)食</t>
    <phoneticPr fontId="3"/>
  </si>
  <si>
    <t>3月17日(水)配達/3月18日(木)食</t>
    <phoneticPr fontId="3"/>
  </si>
  <si>
    <t>3月19日(金)配達/3月22日(月)食</t>
    <phoneticPr fontId="3"/>
  </si>
  <si>
    <t>3月25日(木)配達/3月26日(金)食</t>
    <phoneticPr fontId="3"/>
  </si>
  <si>
    <t>春野菜のクリームシチュー</t>
  </si>
  <si>
    <t>②肉・玉ねぎ・人参を炒め、水を加えて煮ます。_x000D_</t>
  </si>
  <si>
    <t>グリーンアスパラ</t>
  </si>
  <si>
    <t>3月26日(金)配達/3月29日(月)食</t>
    <phoneticPr fontId="3"/>
  </si>
  <si>
    <t>3月29日(月)配達/3月30日(火)食</t>
    <phoneticPr fontId="3"/>
  </si>
  <si>
    <t xml:space="preserve">②玉ねぎは小さめの角切りにし、しめじは石突を取ってほぐし、食べやすい大きさに切ります。
</t>
    <phoneticPr fontId="16"/>
  </si>
  <si>
    <t>肉は食べやすい大きさに切ります。</t>
  </si>
  <si>
    <t xml:space="preserve">①洗った米にバター・コンソメ・水（通常の炊飯水量）を加えて軽く混ぜ、上にみじん切りにした人参を入れて
</t>
    <phoneticPr fontId="16"/>
  </si>
  <si>
    <t>炊飯します。</t>
  </si>
  <si>
    <t>③野菜が柔らかくなったらいったん火を止めてルーを溶かし、キャベツ・アスパラを加えて再び火にかけて</t>
    <phoneticPr fontId="16"/>
  </si>
  <si>
    <t>コトコト煮込みます。最後に牛乳を加えて煮、茹でたパセリを刻み、散らして下さい。</t>
  </si>
  <si>
    <t>調味料・粉豆腐を加えて汁気がなくなるまで炒めて下さい。</t>
  </si>
  <si>
    <t>★イベントメニュー★</t>
  </si>
  <si>
    <t>＜盛り付けイメージ＞</t>
  </si>
  <si>
    <t xml:space="preserve">②材料を油で炒め合わせ、合わせた調味料で調味して下さい。
</t>
    <rPh sb="12" eb="13">
      <t>ア</t>
    </rPh>
    <phoneticPr fontId="16"/>
  </si>
  <si>
    <t>3月2日(火)配達/3月3日(水)食</t>
    <phoneticPr fontId="3"/>
  </si>
  <si>
    <t>●いなり寿司</t>
  </si>
  <si>
    <t>油揚げ</t>
  </si>
  <si>
    <t>①酢・砂糖・塩を煮立たせ、炊き上がったご飯に混ぜます。_x000D_</t>
  </si>
  <si>
    <t>②油揚げは熱湯をかけて油抜きし、半分に切り水気をよく切ります。_x000D_</t>
  </si>
  <si>
    <t xml:space="preserve">③②をだし汁・砂糖・酒・正油・みりんで煮含めて、汁気がなくなってきたら強火で汁気をとばして
</t>
    <phoneticPr fontId="3"/>
  </si>
  <si>
    <t>キヌサヤ</t>
  </si>
  <si>
    <t>そのまま冷まします。</t>
  </si>
  <si>
    <t>④溶き玉子に塩を加えて、熱した油で炒り玉子を作ります。_x000D_</t>
  </si>
  <si>
    <t>細切りにした人参は茹で冷まします。_x000D_</t>
  </si>
  <si>
    <t>⑤①のご飯に玉子・人参を混ぜ込みます。_x000D_</t>
  </si>
  <si>
    <t xml:space="preserve">⑥③の味付けいなりに、⑤のごはんをつめて、上に茹でて斜めに細切りにしたキヌサヤをのせて下さい。
</t>
    <phoneticPr fontId="3"/>
  </si>
  <si>
    <t>（一人2ヶ作ります）。</t>
  </si>
  <si>
    <t>※画像を参考に盛り付けて下さい_x000D_</t>
  </si>
  <si>
    <t>大根と鶏肉の煮物</t>
  </si>
  <si>
    <t>②①を調味料で煮て、小口切りにして茹でた万能ねぎを散らして下さい。_x000D_</t>
  </si>
  <si>
    <t>万能ねぎ</t>
  </si>
  <si>
    <t>冷凍スライス生麩　梅</t>
  </si>
  <si>
    <t>個</t>
  </si>
  <si>
    <t>菜の花</t>
  </si>
  <si>
    <t>3月4日(木)配達/3月5日(金)食</t>
    <phoneticPr fontId="3"/>
  </si>
  <si>
    <t>かぼちゃコロッケ</t>
  </si>
  <si>
    <t>①かぼちゃは電子レンジで加熱又は蒸すなどして粗くつぶして冷まします。_x000D_</t>
  </si>
  <si>
    <t>②玉ねぎはみじん切りにし、油で肉と炒め合わせて塩・こしょうして冷まします。_x000D_</t>
  </si>
  <si>
    <t xml:space="preserve">③①・②を混ぜ合わせて小判型にまとめ、小麦粉・水溶き小麦粉・パン粉の順にまぶして、
</t>
    <phoneticPr fontId="3"/>
  </si>
  <si>
    <t>160～170℃の油で揚げます。</t>
  </si>
  <si>
    <t>④食べやすい大きさに切った人参は、砂糖・水で甘煮にして添えて下さい。_x000D_</t>
  </si>
  <si>
    <t>ツナフレーク缶</t>
  </si>
  <si>
    <t>①食べやすい大きさに切った野菜・コーンは茹で冷まします。ツナは汁気を軽くきります。_x000D_</t>
  </si>
  <si>
    <t>②調味料を煮立て冷まし、①を加え和えて下さい。_x000D_</t>
  </si>
  <si>
    <t>焼ふ</t>
  </si>
  <si>
    <t>ほうれん草</t>
  </si>
  <si>
    <t>トマト</t>
  </si>
  <si>
    <t>（干）うどん</t>
  </si>
  <si>
    <t>3月8日(月)配達/3月9日(火)食</t>
    <phoneticPr fontId="3"/>
  </si>
  <si>
    <t>助宗タラの菜種焼き</t>
  </si>
  <si>
    <t>③①の魚に②をのせて、更に焼き火を通します。_x000D_</t>
  </si>
  <si>
    <t>④茹でて食べやすい大きさに切ったトマトを添えてください。_x000D_</t>
  </si>
  <si>
    <t>豆腐の旨煮</t>
  </si>
  <si>
    <t>①豆腐は水きりし、食べやすい大きさに切ります。_x000D_</t>
  </si>
  <si>
    <t>②野菜は食べやすい大きさに切ってごま油で炒め、豆腐・調味料を加えて煮て下さい。_x000D_</t>
  </si>
  <si>
    <t>なめこ</t>
  </si>
  <si>
    <t>国産鶏もも切身４０(加熱用)</t>
  </si>
  <si>
    <t>3月9日(火)配達/3月10日(水)食</t>
    <phoneticPr fontId="3"/>
  </si>
  <si>
    <t>あったか鶏うどん</t>
  </si>
  <si>
    <t>①肉・野菜は食べやすい大きさに切ります。きのこは石づきを取って食べやすい大きさに切りほぐします。_x000D_</t>
  </si>
  <si>
    <t xml:space="preserve">②鍋にだし汁を煮立て、①・油揚げを加えて具材に火が通るまで煮、調味料を加えます。
</t>
    <phoneticPr fontId="3"/>
  </si>
  <si>
    <t>③麺は9分程茹でて洗い、器に盛って②をかけ、小口切りして茹でたねぎを散らして下さい。_x000D_</t>
  </si>
  <si>
    <t>さつま芋サラダ</t>
  </si>
  <si>
    <t>①野菜は角切りして茹で冷まします。_x000D_</t>
  </si>
  <si>
    <t>②煮立て冷ました調味料と①を和えて下さい。_x000D_</t>
  </si>
  <si>
    <t>_x000D_</t>
  </si>
  <si>
    <t>3月10日(水)配達/3月11日(木)食</t>
    <phoneticPr fontId="3"/>
  </si>
  <si>
    <t>小麦※18</t>
    <phoneticPr fontId="3"/>
  </si>
  <si>
    <t>ふわふわ玉子の甘酢あん</t>
  </si>
  <si>
    <t>①玉ねぎはみじん切りします。肉は食べやすい大きさに切り、酒をふります。_x000D_</t>
  </si>
  <si>
    <t>②溶きほぐした玉子と塩・コショウを混ぜ合わせます。_x000D_</t>
  </si>
  <si>
    <t>③肉・①を炒め合わせ、②を入れてふんわりとした炒り玉子を作ります。_x000D_</t>
  </si>
  <si>
    <t xml:space="preserve">④調味料を煮立てて、水溶き片栗粉でとろみをつけて③の玉子にかけ、
</t>
    <phoneticPr fontId="3"/>
  </si>
  <si>
    <t>小口切りにして茹でたねぎを散らして下さい。</t>
  </si>
  <si>
    <t>※水溶き片栗粉はとろみを見て調整して下さい。_x000D_</t>
  </si>
  <si>
    <t>大根の煮物</t>
  </si>
  <si>
    <t>②調味料で煮て下さい。_x000D_</t>
  </si>
  <si>
    <t>インゲン</t>
  </si>
  <si>
    <t>茹でて刻んだパセリを散らして下さい。</t>
  </si>
  <si>
    <t>3月16日(火)配達/3月17日(水)食</t>
    <phoneticPr fontId="3"/>
  </si>
  <si>
    <t>鶏もも肉の唐揚げ</t>
  </si>
  <si>
    <t>にんにく</t>
  </si>
  <si>
    <t>②片栗粉・小麦粉を混ぜ合わせて、肉にまぶして揚げます。_x000D_</t>
  </si>
  <si>
    <t>③せん切りして茹でたキャベツを添えて下さい。_x000D_</t>
  </si>
  <si>
    <t>※にんにくの量は施設で調節してください。_x000D_</t>
  </si>
  <si>
    <t>大根の炒め煮</t>
  </si>
  <si>
    <t>3月18日(木)配達/3月19日(金)食</t>
    <phoneticPr fontId="3"/>
  </si>
  <si>
    <t>3月22日(月)配達/3月23日(火)食</t>
    <phoneticPr fontId="3"/>
  </si>
  <si>
    <t>①魚は水けをよくふきとり小麦粉をまぶして、油を塗った天板に並べ、180～200度で15分程度焼きます。_x000D_</t>
  </si>
  <si>
    <t>3月23日(火)配達/3月24日(水)食</t>
    <phoneticPr fontId="3"/>
  </si>
  <si>
    <t xml:space="preserve">①肉・野菜は食べやすい大きさに切ります。きのこは石づきを取って食べやすい大きさに切りほぐします。
</t>
    <phoneticPr fontId="3"/>
  </si>
  <si>
    <t>②鍋にだし汁を煮立て、①・油揚げを加えて具材に火が通るまで煮、調味料を加えます。_x000D_</t>
  </si>
  <si>
    <t>3月24日(水)配達/3月25日(木)食</t>
    <phoneticPr fontId="3"/>
  </si>
  <si>
    <t>3月30日(火)配達/3月31日(水)食</t>
    <phoneticPr fontId="3"/>
  </si>
  <si>
    <t>白糸タラの洋風照り焼き</t>
  </si>
  <si>
    <t>②①を両面焼き、正油・みりん・バターを加えて全体に絡めます。_x000D_</t>
  </si>
  <si>
    <t xml:space="preserve">①熱した油で肉を炒め、千切りにした人参・枝豆を加えて炒め合わせ、
</t>
    <phoneticPr fontId="3"/>
  </si>
  <si>
    <t xml:space="preserve">③②を油で炒め合わせ、めんを加えてケチャップ・ウスターソース・砂糖で調味し、
</t>
    <phoneticPr fontId="3"/>
  </si>
  <si>
    <t>※牛乳は分離しやすいので弱火で煮て、煮立てすぎないようご注意下さい。_x000D_</t>
  </si>
  <si>
    <t>①野菜は食べやすい大きさに切ってごぼうは水にさらし、茹で冷まします。玉子は茹で冷まして潰し冷まします。_x000D_</t>
  </si>
  <si>
    <t>もやしとチンゲン菜の</t>
    <phoneticPr fontId="18"/>
  </si>
  <si>
    <t>ツナサラダ</t>
  </si>
  <si>
    <t>※誤嚥防止のために豆は軽く潰して下さい。</t>
  </si>
  <si>
    <t>②ほうれん草は茹でて粗くみじん切りにして冷まし、玉子は茹で冷ましつぶして、マヨネーズ・塩・コショウを混ぜます。_x000D_</t>
  </si>
  <si>
    <t xml:space="preserve">①野菜は食べやすい大きさに切って、きのこは石づきを取って食べやすい大きさに切りほぐし、
</t>
    <phoneticPr fontId="3"/>
  </si>
  <si>
    <t>バターで炒めます。</t>
  </si>
  <si>
    <t xml:space="preserve">③玉ねぎ・肉・しめじの順に炒め合わせて、水を加えて煮ます。玉ねぎがやわらかくなったら
</t>
    <phoneticPr fontId="16"/>
  </si>
  <si>
    <t>いったん火を止めてルーを溶かし、再び火にかけてコトコト煮込みます。最後に牛乳を加えて煮ます。</t>
    <phoneticPr fontId="16"/>
  </si>
  <si>
    <t>①肉は食べやすい大きさに切って、すりおろしたにんにく・生姜汁・調味料をもみこみ</t>
    <phoneticPr fontId="3"/>
  </si>
  <si>
    <t>10分以上漬け込みます。</t>
  </si>
  <si>
    <t xml:space="preserve">①材料は食べやすい大きさに切って炒め合わせ、調味料を加えて汁気がなくなるぐらいまで
</t>
    <phoneticPr fontId="3"/>
  </si>
  <si>
    <t>炒め煮して下さい。</t>
  </si>
  <si>
    <t xml:space="preserve">①肉は食べやすい大きさに切って、すりおろしたにんにく・生姜汁・調味料をもみこみ10分以上
</t>
    <phoneticPr fontId="3"/>
  </si>
  <si>
    <t>漬け込みます。</t>
  </si>
  <si>
    <t xml:space="preserve">①アスパラは硬い部分を取り除き、食べやすい大きさに切ります。
</t>
    <phoneticPr fontId="16"/>
  </si>
  <si>
    <t>その他の材料は食べやすい大きさに切ります。</t>
  </si>
  <si>
    <t>少々</t>
  </si>
  <si>
    <t>適量</t>
  </si>
  <si>
    <t>りんごペースト</t>
  </si>
  <si>
    <t>鶏肉と人参のことこと煮</t>
  </si>
  <si>
    <t>人参・小松菜ペースト</t>
  </si>
  <si>
    <t>白糸タラ・ブロッコリーペースト</t>
  </si>
  <si>
    <t>白糸タラとブロッコリーのやわらか煮</t>
  </si>
  <si>
    <t>おかゆ</t>
  </si>
  <si>
    <t>かゆペースト</t>
  </si>
  <si>
    <t>50～80</t>
  </si>
  <si>
    <t>かゆ</t>
  </si>
  <si>
    <t>80～90</t>
  </si>
  <si>
    <t>分量</t>
    <rPh sb="0" eb="2">
      <t>ブンリョウ</t>
    </rPh>
    <phoneticPr fontId="3"/>
  </si>
  <si>
    <t>材料名</t>
    <rPh sb="0" eb="2">
      <t>ザイリョウ</t>
    </rPh>
    <rPh sb="2" eb="3">
      <t>メイ</t>
    </rPh>
    <phoneticPr fontId="3"/>
  </si>
  <si>
    <t>調味料</t>
    <rPh sb="0" eb="3">
      <t>チョウミリョウ</t>
    </rPh>
    <phoneticPr fontId="3"/>
  </si>
  <si>
    <t>すりつぶし</t>
    <phoneticPr fontId="3"/>
  </si>
  <si>
    <t>すりつぶし</t>
    <phoneticPr fontId="3"/>
  </si>
  <si>
    <t>みじん切り、つぶし</t>
    <rPh sb="3" eb="4">
      <t>ギ</t>
    </rPh>
    <phoneticPr fontId="3"/>
  </si>
  <si>
    <t>5ｍｍ～1ｃｍ</t>
    <phoneticPr fontId="3"/>
  </si>
  <si>
    <t>5ｍｍ～1ｃｍ</t>
    <phoneticPr fontId="3"/>
  </si>
  <si>
    <t>大きさ</t>
    <rPh sb="0" eb="1">
      <t>オオ</t>
    </rPh>
    <phoneticPr fontId="3"/>
  </si>
  <si>
    <t>5～6ヶ月</t>
    <rPh sb="4" eb="5">
      <t>ゲツ</t>
    </rPh>
    <phoneticPr fontId="3"/>
  </si>
  <si>
    <t>7～8ヶ月</t>
    <rPh sb="4" eb="5">
      <t>ゲツ</t>
    </rPh>
    <phoneticPr fontId="3"/>
  </si>
  <si>
    <t>9～11ヶ月</t>
    <rPh sb="5" eb="6">
      <t>ゲツ</t>
    </rPh>
    <phoneticPr fontId="3"/>
  </si>
  <si>
    <t>月齢</t>
    <rPh sb="0" eb="1">
      <t>ゲツ</t>
    </rPh>
    <rPh sb="1" eb="2">
      <t>レイ</t>
    </rPh>
    <phoneticPr fontId="3"/>
  </si>
  <si>
    <t>材料</t>
    <rPh sb="0" eb="2">
      <t>ザイリョウ</t>
    </rPh>
    <phoneticPr fontId="3"/>
  </si>
  <si>
    <t>特定アレルギー表示</t>
    <phoneticPr fontId="3"/>
  </si>
  <si>
    <t>2月26日(金)配達/3月1日(月)食</t>
    <phoneticPr fontId="3"/>
  </si>
  <si>
    <t>離乳食</t>
    <rPh sb="0" eb="3">
      <t>リニュウショク</t>
    </rPh>
    <phoneticPr fontId="3"/>
  </si>
  <si>
    <t>卵黄</t>
  </si>
  <si>
    <t>玉子ときゅうりのサラダ</t>
  </si>
  <si>
    <t>ごぼうと玉子のサラダ</t>
  </si>
  <si>
    <t>人参ペースト</t>
  </si>
  <si>
    <t>玉ねぎペースト</t>
  </si>
  <si>
    <t>鶏肉と玉ねぎのやわらか煮</t>
  </si>
  <si>
    <t>豚肉と玉ねぎのやわらか煮</t>
  </si>
  <si>
    <t>特定アレルギー表示</t>
    <phoneticPr fontId="3"/>
  </si>
  <si>
    <t>3月1日(月)配達/3月2日(火)食</t>
    <phoneticPr fontId="3"/>
  </si>
  <si>
    <t>バナナペースト</t>
  </si>
  <si>
    <t>菜の花ペースト</t>
  </si>
  <si>
    <t>人参・大根ペースト</t>
  </si>
  <si>
    <t>鶏肉と大根の玉子とじ煮</t>
  </si>
  <si>
    <t>3月2日(火)配達/3月3日(水)食</t>
    <phoneticPr fontId="3"/>
  </si>
  <si>
    <t>さつま芋のマッシュ</t>
  </si>
  <si>
    <t>豆腐ペースト</t>
  </si>
  <si>
    <t>さつま芋ペースト</t>
  </si>
  <si>
    <t>玉ねぎ・小松菜・人参ペースト</t>
  </si>
  <si>
    <t>鶏肉と小松菜のくたくた煮</t>
  </si>
  <si>
    <t>特定アレルギー表示</t>
    <phoneticPr fontId="3"/>
  </si>
  <si>
    <t>チンゲン菜とコーンのサラダ</t>
  </si>
  <si>
    <t>もやしとチンゲン菜のサラダ</t>
  </si>
  <si>
    <t>チンゲン菜・コーンペースト</t>
  </si>
  <si>
    <t>かぼちゃ・玉ねぎ・人参ペースト</t>
  </si>
  <si>
    <t>鶏肉とかぼちゃのほくほく煮</t>
  </si>
  <si>
    <t>豚肉とかぼちゃのほくほく煮</t>
  </si>
  <si>
    <t>5ｍｍ～1ｃｍ</t>
    <phoneticPr fontId="3"/>
  </si>
  <si>
    <t>3月4日(木)配達/3月5日(金)食</t>
    <phoneticPr fontId="3"/>
  </si>
  <si>
    <t>白菜とコーンのサラダ</t>
  </si>
  <si>
    <t>白菜・コーン・インゲンペースト</t>
  </si>
  <si>
    <t>玉ねぎ・人参ペースト</t>
  </si>
  <si>
    <t>すりつぶし</t>
    <phoneticPr fontId="3"/>
  </si>
  <si>
    <t>5ｍｍ～1ｃｍ</t>
    <phoneticPr fontId="3"/>
  </si>
  <si>
    <t>3月5日(金)配達/3月8日(月)食</t>
    <phoneticPr fontId="3"/>
  </si>
  <si>
    <t>豆腐とキャベツのやわらか煮</t>
  </si>
  <si>
    <t>豆腐の野菜煮ペースト</t>
  </si>
  <si>
    <t>助宗タラのトマト煮ペースト</t>
  </si>
  <si>
    <t>助宗タラとトマトの玉子とじ煮</t>
  </si>
  <si>
    <t>さつま芋ときゅうりのサラダ</t>
  </si>
  <si>
    <t>うどんペースト</t>
  </si>
  <si>
    <t>鶏肉のくたくた野菜うどん</t>
  </si>
  <si>
    <t>すりつぶし</t>
    <phoneticPr fontId="3"/>
  </si>
  <si>
    <t>5ｍｍ～1ｃｍ</t>
    <phoneticPr fontId="3"/>
  </si>
  <si>
    <t>3月9日(火)配達/3月10日(水)食</t>
    <phoneticPr fontId="3"/>
  </si>
  <si>
    <t>大根と人参のだし煮</t>
  </si>
  <si>
    <t>大根・人参・インゲンペースト</t>
  </si>
  <si>
    <t>玉ねぎ・白菜ペースト</t>
  </si>
  <si>
    <t>鶏肉の玉子とじ煮</t>
  </si>
  <si>
    <t>豚肉の玉子とじ煮</t>
  </si>
  <si>
    <t>5ｍｍ～1ｃｍ</t>
    <phoneticPr fontId="3"/>
  </si>
  <si>
    <t>じゃが芋の玉子サラダ</t>
  </si>
  <si>
    <t>じゃが芋ペースト</t>
  </si>
  <si>
    <t>鶏肉と野菜のミルク煮</t>
  </si>
  <si>
    <t>人参かゆペースト</t>
  </si>
  <si>
    <t>人参かゆ</t>
  </si>
  <si>
    <t>5ｍｍ～1ｃｍ</t>
    <phoneticPr fontId="3"/>
  </si>
  <si>
    <t>3月11日(木)配達/3月12日(金)食</t>
    <phoneticPr fontId="3"/>
  </si>
  <si>
    <t>3月12日(金)配達/3月15日(月)食</t>
    <phoneticPr fontId="3"/>
  </si>
  <si>
    <t>3月15日(月)配達/3月16日(火)食</t>
    <phoneticPr fontId="3"/>
  </si>
  <si>
    <t>大根・人参ペースト</t>
  </si>
  <si>
    <t>キャベツペースト</t>
  </si>
  <si>
    <t>鶏肉とキャベツのやわらか煮</t>
  </si>
  <si>
    <t>3月17日(水)配達/3月18日(木)食</t>
    <phoneticPr fontId="3"/>
  </si>
  <si>
    <t>3月19日(金)配達/3月22日(月)食</t>
    <phoneticPr fontId="3"/>
  </si>
  <si>
    <t>5ｍｍ～1ｃｍ</t>
    <phoneticPr fontId="3"/>
  </si>
  <si>
    <t>3月23日(火)配達/3月24日(水)食</t>
    <phoneticPr fontId="3"/>
  </si>
  <si>
    <t>5ｍｍ～1ｃｍ</t>
    <phoneticPr fontId="3"/>
  </si>
  <si>
    <t>3月24日(水)配達/3月25日(木)食</t>
    <phoneticPr fontId="3"/>
  </si>
  <si>
    <t>玉ねぎ・人参・キャベツペースト</t>
  </si>
  <si>
    <t>5ｍｍ～1ｃｍ</t>
    <phoneticPr fontId="3"/>
  </si>
  <si>
    <t>3月25日(木)配達/3月26日(金)食</t>
    <phoneticPr fontId="3"/>
  </si>
  <si>
    <t>すりつぶし</t>
    <phoneticPr fontId="3"/>
  </si>
  <si>
    <t>3月29日(月)配達/3月30日(火)食</t>
    <phoneticPr fontId="3"/>
  </si>
  <si>
    <t>3月30日(火)配達/3月31日(水)食</t>
    <phoneticPr fontId="3"/>
  </si>
  <si>
    <t>曜日</t>
    <rPh sb="0" eb="2">
      <t>ヨウビ</t>
    </rPh>
    <phoneticPr fontId="3"/>
  </si>
  <si>
    <t>後期（9～11ヶ月）</t>
    <rPh sb="0" eb="1">
      <t>ウシ</t>
    </rPh>
    <rPh sb="1" eb="2">
      <t>キ</t>
    </rPh>
    <rPh sb="8" eb="9">
      <t>ゲツ</t>
    </rPh>
    <phoneticPr fontId="3"/>
  </si>
  <si>
    <t>中期（7～8ヶ月）</t>
    <rPh sb="0" eb="2">
      <t>チュウキ</t>
    </rPh>
    <rPh sb="7" eb="8">
      <t>ゲツ</t>
    </rPh>
    <phoneticPr fontId="3"/>
  </si>
  <si>
    <t>初期（5～6ヶ月）</t>
    <rPh sb="0" eb="2">
      <t>ショキ</t>
    </rPh>
    <rPh sb="7" eb="8">
      <t>ゲツ</t>
    </rPh>
    <phoneticPr fontId="3"/>
  </si>
  <si>
    <t>昼</t>
    <rPh sb="0" eb="1">
      <t>ヒル</t>
    </rPh>
    <phoneticPr fontId="3"/>
  </si>
  <si>
    <t>使用食材一覧</t>
    <rPh sb="0" eb="2">
      <t>シヨウ</t>
    </rPh>
    <rPh sb="2" eb="4">
      <t>ショクザイ</t>
    </rPh>
    <rPh sb="4" eb="6">
      <t>イチラン</t>
    </rPh>
    <phoneticPr fontId="3"/>
  </si>
  <si>
    <t>月</t>
  </si>
  <si>
    <t>おかゆ・シロイトタラ・ブロッコリー・出し汁・鶏肉・人参・醤油・砂糖・小松菜・味噌・りんご</t>
  </si>
  <si>
    <t>おかゆ・シロイトタラ・ブロッコリー・人参・小松菜・りんご</t>
  </si>
  <si>
    <t>火</t>
  </si>
  <si>
    <t>おかゆ・豚肉・玉ねぎ・出し汁・砂糖・醤油・ごぼう・きゅうり・玉子・しめじ・人参・牛乳・水</t>
  </si>
  <si>
    <t>おかゆ・鶏肉・玉ねぎ・出し汁・砂糖・醤油・きゅうり・玉子・人参・牛乳・水</t>
  </si>
  <si>
    <t>おかゆ・玉ねぎ・人参</t>
  </si>
  <si>
    <t>みそ汁・フルーツ（りんご）</t>
    <phoneticPr fontId="3"/>
  </si>
  <si>
    <t>おかゆ・鶏肉・キャベツ・出し汁・砂糖・醤油・大根・人参・玉子・味噌</t>
  </si>
  <si>
    <t>おかゆ・キャベツ・大根・人参</t>
  </si>
  <si>
    <t>おかゆ・鶏肉・人参・大根・玉子・出し汁・菜の花・醤油・バナナ</t>
  </si>
  <si>
    <t>おかゆ・人参・大根・菜の花・バナナ</t>
  </si>
  <si>
    <t>木</t>
  </si>
  <si>
    <t>おかゆ・鶏肉・玉ねぎ・小松菜・人参・出し汁・砂糖・醤油・さつま芋・豆腐・味噌</t>
  </si>
  <si>
    <t>おかゆ・玉ねぎ・小松菜・人参・さつま芋・豆腐</t>
  </si>
  <si>
    <t>金</t>
  </si>
  <si>
    <t>おかゆ・豚肉・かぼちゃ・玉ねぎ・人参・出し汁・砂糖・醤油・もやし・チンゲン菜・コーン・焼ふ・ワカメ・味噌</t>
  </si>
  <si>
    <t>おかゆ・鶏肉・かぼちゃ・玉ねぎ・人参・出し汁・砂糖・醤油・チンゲン菜・コーン・焼ふ・ワカメ・味噌</t>
  </si>
  <si>
    <t>おかゆ・かぼちゃ・玉ねぎ・人参・チンゲン菜・コーン</t>
  </si>
  <si>
    <t>おかゆ・鶏肉・玉ねぎ・人参・出し汁・砂糖・醤油・白菜・コーン・インゲン・玉子</t>
  </si>
  <si>
    <t>おかゆ・玉ねぎ・人参・白菜・コーン・インゲン</t>
  </si>
  <si>
    <t>おかゆ・スケソウタラ・ほうれん草・トマト・玉子・出し汁・豆腐・キャベツ・人参・玉ねぎ・味噌・りんご</t>
  </si>
  <si>
    <t>おかゆ・スケソウタラ・トマト・ほうれん草・豆腐・キャベツ・人参・玉ねぎ・りんご</t>
  </si>
  <si>
    <t>みそ汁・フルーツ（りんご）</t>
    <phoneticPr fontId="3"/>
  </si>
  <si>
    <t>うどん・鶏肉・玉ねぎ・人参・しめじ・出し汁・醤油・砂糖・さつま芋・きゅうり・オレンジ</t>
  </si>
  <si>
    <t>うどん・鶏肉・玉ねぎ・人参・出し汁・醤油・砂糖・さつま芋・きゅうり・オレンジ</t>
  </si>
  <si>
    <t>うどん・玉ねぎ・人参・さつま芋・オレンジ</t>
  </si>
  <si>
    <t>おかゆ・豚肉・玉ねぎ・玉子・出し汁・砂糖・醤油・大根・人参・インゲン・白菜・焼ふ・ヨーグルト</t>
  </si>
  <si>
    <t>おかゆ・鶏肉・玉ねぎ・玉子・出し汁・砂糖・醤油・大根・人参・インゲン・白菜・焼ふ・ヨーグルト</t>
  </si>
  <si>
    <t>おかゆ・玉ねぎ・白菜・大根・人参・インゲン・ヨーグルト</t>
  </si>
  <si>
    <t>すまし汁・ヨーグルト</t>
    <phoneticPr fontId="3"/>
  </si>
  <si>
    <t>おかゆ・鶏肉・玉ねぎ・キャベツ・グリーンアスパラ・人参・牛乳・水・精製塩・じゃが芋・きゅうり・パプリカ赤・玉子・オレンジ</t>
  </si>
  <si>
    <t>おかゆ・鶏肉・玉ねぎ・キャベツ・人参・牛乳・水・精製塩・じゃが芋・きゅうり・パプリカ赤・玉子・オレンジ</t>
  </si>
  <si>
    <t>おかゆ・玉ねぎ・人参・キャベツ・じゃが芋・オレンジ</t>
  </si>
  <si>
    <t>おかゆ・人参・鶏肉・玉ねぎ・しめじ・牛乳・水・精製塩・じゃが芋・きゅうり・パプリカ赤・玉子・オレンジ</t>
  </si>
  <si>
    <t>おかゆ・人参・鶏肉・玉ねぎ・牛乳・水・精製塩・じゃが芋・きゅうり・パプリカ赤・玉子・オレンジ</t>
  </si>
  <si>
    <t>おかゆ・人参・玉ねぎ・じゃが芋・オレンジ</t>
  </si>
  <si>
    <t>昼食</t>
    <rPh sb="0" eb="2">
      <t>チュウショク</t>
    </rPh>
    <phoneticPr fontId="3"/>
  </si>
  <si>
    <t>３色食品群</t>
    <rPh sb="1" eb="2">
      <t>ショク</t>
    </rPh>
    <rPh sb="2" eb="5">
      <t>ショクヒングン</t>
    </rPh>
    <phoneticPr fontId="3"/>
  </si>
  <si>
    <t>3色食品群以外の
使用食材</t>
    <rPh sb="1" eb="2">
      <t>ショク</t>
    </rPh>
    <rPh sb="2" eb="5">
      <t>ショクヒングン</t>
    </rPh>
    <rPh sb="5" eb="7">
      <t>イガイ</t>
    </rPh>
    <rPh sb="9" eb="11">
      <t>シヨウ</t>
    </rPh>
    <rPh sb="11" eb="13">
      <t>ショクザイ</t>
    </rPh>
    <phoneticPr fontId="3"/>
  </si>
  <si>
    <t>3～5歳児</t>
    <rPh sb="3" eb="4">
      <t>サイ</t>
    </rPh>
    <rPh sb="4" eb="5">
      <t>ジ</t>
    </rPh>
    <phoneticPr fontId="3"/>
  </si>
  <si>
    <t>1～2歳児</t>
    <rPh sb="3" eb="4">
      <t>サイ</t>
    </rPh>
    <rPh sb="4" eb="5">
      <t>ジ</t>
    </rPh>
    <phoneticPr fontId="3"/>
  </si>
  <si>
    <t>熱や力になるもの</t>
    <rPh sb="0" eb="1">
      <t>ネツ</t>
    </rPh>
    <rPh sb="2" eb="3">
      <t>チカラ</t>
    </rPh>
    <phoneticPr fontId="3"/>
  </si>
  <si>
    <t>血や肉や骨に           なるもの</t>
    <rPh sb="0" eb="1">
      <t>チ</t>
    </rPh>
    <rPh sb="2" eb="3">
      <t>ニク</t>
    </rPh>
    <rPh sb="4" eb="5">
      <t>ホネ</t>
    </rPh>
    <phoneticPr fontId="3"/>
  </si>
  <si>
    <t>体の調子を              整えるもの</t>
    <rPh sb="0" eb="1">
      <t>カラダ</t>
    </rPh>
    <rPh sb="2" eb="4">
      <t>チョウシ</t>
    </rPh>
    <rPh sb="19" eb="20">
      <t>トトノ</t>
    </rPh>
    <phoneticPr fontId="3"/>
  </si>
  <si>
    <r>
      <t xml:space="preserve">アレルギー
</t>
    </r>
    <r>
      <rPr>
        <sz val="5"/>
        <rFont val="ＭＳ Ｐ明朝"/>
        <family val="1"/>
        <charset val="128"/>
      </rPr>
      <t>（乳・卵・小麦・落花生・そば・えび・かに）</t>
    </r>
    <rPh sb="7" eb="8">
      <t>ニュウ</t>
    </rPh>
    <rPh sb="9" eb="10">
      <t>タマゴ</t>
    </rPh>
    <rPh sb="11" eb="13">
      <t>コムギ</t>
    </rPh>
    <rPh sb="14" eb="17">
      <t>ラッカセイ</t>
    </rPh>
    <phoneticPr fontId="3"/>
  </si>
  <si>
    <t>ブロッコリー・りんご・枝豆・小松菜・人参</t>
  </si>
  <si>
    <t>みりん風調味料・出し汁・醤油・精製塩</t>
  </si>
  <si>
    <t>ご飯・砂糖・小麦粉・片栗粉・油</t>
  </si>
  <si>
    <t>キャベツ・にんにく・人参・生姜・大根・万能ねぎ</t>
  </si>
  <si>
    <t>みりん風調味料・酒・出し汁・醤油</t>
  </si>
  <si>
    <t>kcal</t>
  </si>
  <si>
    <t>きゅうり・ごぼう・しめじ・パセリ・玉ねぎ・人参</t>
  </si>
  <si>
    <t>ウスターソース・ケチャップ・コンソメ・酒・水・精製塩</t>
  </si>
  <si>
    <t>乳・卵・小麦</t>
  </si>
  <si>
    <t>玉ねぎ・小松菜・人参・長ねぎ</t>
  </si>
  <si>
    <t>こしょう・みりん風調味料・酒・出し汁・醤油・水・精製塩</t>
  </si>
  <si>
    <t>3
水</t>
    <rPh sb="2" eb="3">
      <t>スイ</t>
    </rPh>
    <phoneticPr fontId="3"/>
  </si>
  <si>
    <t>イベント献立</t>
    <rPh sb="4" eb="6">
      <t>コンダテ</t>
    </rPh>
    <phoneticPr fontId="3"/>
  </si>
  <si>
    <t>みりん風調味料・酒・出し汁・醤油・酢・精製塩</t>
  </si>
  <si>
    <t>かぼちゃ・コーン・チンゲン菜・もやし・ワカメ・玉ねぎ・人参</t>
  </si>
  <si>
    <t>こしょう・ふりかけ・出し汁・醤油・水・精製塩</t>
  </si>
  <si>
    <t>もやしとチンゲン菜のツナサラダ</t>
  </si>
  <si>
    <t>インゲン・キヌサヤ・コーン・玉ねぎ・人参・白菜</t>
  </si>
  <si>
    <t>みりん風調味料・酒・出し汁・醤油・精製塩</t>
  </si>
  <si>
    <t>ごま油・ご飯・マヨネーズ・小麦粉・油</t>
  </si>
  <si>
    <t>こしょう・みりん風調味料・出し汁・醤油・精製塩</t>
  </si>
  <si>
    <t>うどん・さつま芋・マヨネーズ・砂糖</t>
  </si>
  <si>
    <t>ご飯・砂糖・焼ふ・片栗粉・油</t>
  </si>
  <si>
    <t>インゲン・玉ねぎ・人参・大根・白菜・万能ねぎ</t>
  </si>
  <si>
    <t>こしょう・ふりかけ・酒・出し汁・醤油・酢・水・精製塩</t>
  </si>
  <si>
    <t>牛乳・玉子・鶏肉</t>
  </si>
  <si>
    <t>ハウス　クリームシチューミクス・酢・水・精製塩</t>
  </si>
  <si>
    <t>12
金</t>
    <rPh sb="3" eb="4">
      <t>キン</t>
    </rPh>
    <phoneticPr fontId="3"/>
  </si>
  <si>
    <t>※3色食品群は食品中に含まれる栄養素を見た目で分かりやすくする為の目安です。　３色食品群に分類されない食材は、「3色食品群以外の使用食材」に記載しております。</t>
    <rPh sb="2" eb="3">
      <t>ショク</t>
    </rPh>
    <rPh sb="3" eb="6">
      <t>ショクヒングン</t>
    </rPh>
    <rPh sb="7" eb="10">
      <t>ショクヒンチュウ</t>
    </rPh>
    <rPh sb="11" eb="12">
      <t>フク</t>
    </rPh>
    <rPh sb="15" eb="18">
      <t>エイヨウソ</t>
    </rPh>
    <rPh sb="19" eb="20">
      <t>ミ</t>
    </rPh>
    <rPh sb="21" eb="22">
      <t>メ</t>
    </rPh>
    <rPh sb="23" eb="24">
      <t>ワ</t>
    </rPh>
    <rPh sb="31" eb="32">
      <t>タメ</t>
    </rPh>
    <rPh sb="33" eb="35">
      <t>メヤス</t>
    </rPh>
    <rPh sb="51" eb="53">
      <t>ショクザイ</t>
    </rPh>
    <rPh sb="67" eb="68">
      <t>ザイ</t>
    </rPh>
    <rPh sb="70" eb="72">
      <t>キサイ</t>
    </rPh>
    <phoneticPr fontId="3"/>
  </si>
  <si>
    <t>※調味料のアレルギー表示は弊社でお届けしたものに限ります。またアレルギーの詳細は「予定献立表」でご確認下さい。</t>
    <rPh sb="37" eb="39">
      <t>ショウサイ</t>
    </rPh>
    <rPh sb="41" eb="43">
      <t>ヨテイ</t>
    </rPh>
    <rPh sb="43" eb="45">
      <t>コンダテ</t>
    </rPh>
    <rPh sb="45" eb="46">
      <t>ヒョウ</t>
    </rPh>
    <rPh sb="49" eb="52">
      <t>カクニンクダ</t>
    </rPh>
    <phoneticPr fontId="3"/>
  </si>
  <si>
    <t>※都合により、献立を変更する場合がございます。</t>
    <rPh sb="1" eb="3">
      <t>ツゴウ</t>
    </rPh>
    <rPh sb="7" eb="9">
      <t>コンダテ</t>
    </rPh>
    <rPh sb="10" eb="12">
      <t>ヘンコウ</t>
    </rPh>
    <rPh sb="14" eb="16">
      <t>バアイ</t>
    </rPh>
    <phoneticPr fontId="3"/>
  </si>
  <si>
    <t>※18　本製品で使用している海苔は、えび・かにの生息域で採取しています。</t>
  </si>
  <si>
    <t>※60　本工場では小麦・乳を使用しております。</t>
  </si>
  <si>
    <t>年齢</t>
    <rPh sb="0" eb="2">
      <t>ネンレイ</t>
    </rPh>
    <phoneticPr fontId="3"/>
  </si>
  <si>
    <t>給与栄養目標量</t>
    <rPh sb="0" eb="2">
      <t>キュウヨ</t>
    </rPh>
    <rPh sb="2" eb="4">
      <t>エイヨウ</t>
    </rPh>
    <rPh sb="4" eb="6">
      <t>モクヒョウ</t>
    </rPh>
    <rPh sb="6" eb="7">
      <t>リョウ</t>
    </rPh>
    <phoneticPr fontId="3"/>
  </si>
  <si>
    <t>当月平均給与栄養量</t>
    <rPh sb="0" eb="2">
      <t>トウゲツ</t>
    </rPh>
    <rPh sb="2" eb="4">
      <t>ヘイキン</t>
    </rPh>
    <rPh sb="4" eb="6">
      <t>キュウヨ</t>
    </rPh>
    <rPh sb="6" eb="8">
      <t>エイヨウ</t>
    </rPh>
    <rPh sb="8" eb="9">
      <t>リョウ</t>
    </rPh>
    <phoneticPr fontId="3"/>
  </si>
  <si>
    <t>※143　本品で使用している原料の魚はえび、かにを食べています。</t>
  </si>
  <si>
    <t>ｴﾈﾙｷﾞｰ/たんぱく質/脂質/炭水化物/塩分</t>
    <rPh sb="11" eb="12">
      <t>シツ</t>
    </rPh>
    <rPh sb="13" eb="15">
      <t>シシツ</t>
    </rPh>
    <rPh sb="16" eb="20">
      <t>タンスイカブツ</t>
    </rPh>
    <rPh sb="21" eb="23">
      <t>エンブン</t>
    </rPh>
    <phoneticPr fontId="3"/>
  </si>
  <si>
    <t>たんぱく質ｇ</t>
    <rPh sb="4" eb="5">
      <t>シツ</t>
    </rPh>
    <phoneticPr fontId="3"/>
  </si>
  <si>
    <t>脂質ｇ</t>
    <rPh sb="0" eb="2">
      <t>シシツ</t>
    </rPh>
    <phoneticPr fontId="3"/>
  </si>
  <si>
    <t>炭水化物ｇ</t>
    <rPh sb="0" eb="4">
      <t>タンスイカブツ</t>
    </rPh>
    <phoneticPr fontId="3"/>
  </si>
  <si>
    <t>塩分ｇ</t>
    <rPh sb="0" eb="2">
      <t>エンブン</t>
    </rPh>
    <phoneticPr fontId="3"/>
  </si>
  <si>
    <t>歳</t>
    <rPh sb="0" eb="1">
      <t>サイ</t>
    </rPh>
    <phoneticPr fontId="3"/>
  </si>
  <si>
    <t>390/16.1/10.8/57.0/1.1未満</t>
    <rPh sb="22" eb="24">
      <t>ミマン</t>
    </rPh>
    <phoneticPr fontId="3"/>
  </si>
  <si>
    <t>285/11.8/7.9/41.7/0.8未満</t>
    <rPh sb="21" eb="23">
      <t>ミマン</t>
    </rPh>
    <phoneticPr fontId="3"/>
  </si>
  <si>
    <t>キッズ</t>
    <phoneticPr fontId="3"/>
  </si>
  <si>
    <t>おやつ</t>
    <phoneticPr fontId="3"/>
  </si>
  <si>
    <t>キッズ</t>
    <phoneticPr fontId="3"/>
  </si>
  <si>
    <t>エネルギー
たんぱく質
脂質
炭水化物
塩分</t>
    <phoneticPr fontId="3"/>
  </si>
  <si>
    <t>ご飯・バター・砂糖・小麦粉・油・ホットケーキミックス・マーマレード</t>
    <phoneticPr fontId="39"/>
  </si>
  <si>
    <t>シロイトタラ・鶏肉・粉豆腐・味噌・油揚げ・牛乳￥豆乳</t>
    <rPh sb="21" eb="23">
      <t>ギュウニュウ</t>
    </rPh>
    <rPh sb="24" eb="26">
      <t>トウニュウ</t>
    </rPh>
    <phoneticPr fontId="39"/>
  </si>
  <si>
    <t>kcal</t>
    <phoneticPr fontId="3"/>
  </si>
  <si>
    <t>乳・小麦_x000D_
※143</t>
    <phoneticPr fontId="3"/>
  </si>
  <si>
    <t>玉子・鶏肉・味噌・油揚げ・牛乳・小豆・きなこ</t>
    <rPh sb="13" eb="15">
      <t>ギュウニュウ</t>
    </rPh>
    <rPh sb="16" eb="18">
      <t>アズキ</t>
    </rPh>
    <phoneticPr fontId="39"/>
  </si>
  <si>
    <t>ｇ</t>
    <phoneticPr fontId="3"/>
  </si>
  <si>
    <t>マーマレードの蒸しパン</t>
    <rPh sb="7" eb="8">
      <t>ム</t>
    </rPh>
    <phoneticPr fontId="39"/>
  </si>
  <si>
    <t>手作りおはぎ風</t>
    <rPh sb="0" eb="2">
      <t>テヅク</t>
    </rPh>
    <rPh sb="6" eb="7">
      <t>フウ</t>
    </rPh>
    <phoneticPr fontId="39"/>
  </si>
  <si>
    <t>g</t>
    <phoneticPr fontId="3"/>
  </si>
  <si>
    <t>スパゲッティ・バター・マヨネーズ・砂糖・片栗粉・油・ごはん</t>
    <phoneticPr fontId="39"/>
  </si>
  <si>
    <t>牛乳・玉子・豚肉・干海老</t>
    <rPh sb="9" eb="10">
      <t>ホ</t>
    </rPh>
    <rPh sb="10" eb="12">
      <t>エビ</t>
    </rPh>
    <phoneticPr fontId="39"/>
  </si>
  <si>
    <t>きゅうり・ごぼう・しめじ・パセリ・玉ねぎ・人参・コーン</t>
    <phoneticPr fontId="39"/>
  </si>
  <si>
    <t>ご飯・さつま芋・パン粉・砂糖・油食パン・イチゴジャム</t>
    <rPh sb="16" eb="17">
      <t>ショク</t>
    </rPh>
    <phoneticPr fontId="39"/>
  </si>
  <si>
    <t>鶏肉・豆乳・豆腐・味噌・牛乳</t>
    <rPh sb="12" eb="14">
      <t>ギュウニュウ</t>
    </rPh>
    <phoneticPr fontId="39"/>
  </si>
  <si>
    <t>桜海老のチャーハン</t>
    <rPh sb="0" eb="3">
      <t>サクラエビ</t>
    </rPh>
    <phoneticPr fontId="39"/>
  </si>
  <si>
    <t>ジャムサンド</t>
    <phoneticPr fontId="39"/>
  </si>
  <si>
    <t>ご飯・砂糖・生麩・油・ホットケーキミックス・ひなあられ</t>
    <phoneticPr fontId="39"/>
  </si>
  <si>
    <t>玉子・鶏肉・油揚げ・牛乳・</t>
    <rPh sb="10" eb="12">
      <t>ギュウニュウ</t>
    </rPh>
    <phoneticPr fontId="39"/>
  </si>
  <si>
    <t>キヌサヤ・バナナ・菜の花・人参・大根・万能ねぎ・白桃缶・レーズン</t>
    <rPh sb="24" eb="26">
      <t>ハクトウ</t>
    </rPh>
    <rPh sb="26" eb="27">
      <t>カン</t>
    </rPh>
    <phoneticPr fontId="39"/>
  </si>
  <si>
    <t>kcal</t>
    <phoneticPr fontId="3"/>
  </si>
  <si>
    <t>ご飯・パン粉・マヨネーズ・砂糖・小麦粉・焼ふ・油ビスケット・せんべい</t>
    <phoneticPr fontId="39"/>
  </si>
  <si>
    <t>ツナフレーク缶・豚肉・味噌・牛乳</t>
    <rPh sb="14" eb="16">
      <t>ギュウニュウ</t>
    </rPh>
    <phoneticPr fontId="39"/>
  </si>
  <si>
    <t>卵・小麦_x000D_
※18</t>
    <phoneticPr fontId="3"/>
  </si>
  <si>
    <t>卵・小麦_x000D_
※18</t>
    <phoneticPr fontId="3"/>
  </si>
  <si>
    <t>ｇ</t>
    <phoneticPr fontId="3"/>
  </si>
  <si>
    <t>桃のカップケーキ</t>
    <rPh sb="0" eb="1">
      <t>モモ</t>
    </rPh>
    <phoneticPr fontId="39"/>
  </si>
  <si>
    <t>ビスケット</t>
    <phoneticPr fontId="39"/>
  </si>
  <si>
    <t>ひなあられ</t>
    <phoneticPr fontId="39"/>
  </si>
  <si>
    <t>せんべい</t>
    <phoneticPr fontId="39"/>
  </si>
  <si>
    <t>&lt;ひなまつり&gt;</t>
    <phoneticPr fontId="39"/>
  </si>
  <si>
    <t>ご飯・さつま芋・パン粉・砂糖・油・食パン・イチゴジャム</t>
    <rPh sb="17" eb="18">
      <t>ショク</t>
    </rPh>
    <phoneticPr fontId="39"/>
  </si>
  <si>
    <t>ジャムサンド</t>
    <phoneticPr fontId="39"/>
  </si>
  <si>
    <t>ごま油・ご飯・砂糖・油・マカロニ</t>
    <phoneticPr fontId="39"/>
  </si>
  <si>
    <t>玉子・鶏肉・味噌・牛乳・きなこ</t>
    <rPh sb="9" eb="11">
      <t>ギュウニュウ</t>
    </rPh>
    <phoneticPr fontId="39"/>
  </si>
  <si>
    <t>マカロニきなこ</t>
    <phoneticPr fontId="39"/>
  </si>
  <si>
    <t>ご飯・パン粉・マヨネーズ・砂糖・小麦粉・焼ふ・油・バームクーヘン・クラッカー</t>
    <phoneticPr fontId="39"/>
  </si>
  <si>
    <t>バームクーヘン</t>
    <phoneticPr fontId="39"/>
  </si>
  <si>
    <t>クラッカー</t>
    <phoneticPr fontId="39"/>
  </si>
  <si>
    <t>スケソウタラ・玉子・豆腐・味噌・牛乳・鶏肉</t>
    <rPh sb="16" eb="18">
      <t>ギュウニュウ</t>
    </rPh>
    <rPh sb="19" eb="21">
      <t>トリニク</t>
    </rPh>
    <phoneticPr fontId="39"/>
  </si>
  <si>
    <t>キャベツ・トマト・なめこ・ほうれん草・りんご・玉ねぎ・人参・エリンギ・青のり</t>
    <rPh sb="35" eb="36">
      <t>アオ</t>
    </rPh>
    <phoneticPr fontId="39"/>
  </si>
  <si>
    <t>卵・小麦_x000D_
※143</t>
    <phoneticPr fontId="3"/>
  </si>
  <si>
    <t>鶏飯</t>
    <rPh sb="0" eb="1">
      <t>ケイ</t>
    </rPh>
    <rPh sb="1" eb="2">
      <t>ハン</t>
    </rPh>
    <phoneticPr fontId="39"/>
  </si>
  <si>
    <t>うどん・さつま芋・マヨネーズ・砂糖・ホットケーキミックス</t>
    <phoneticPr fontId="39"/>
  </si>
  <si>
    <t>鶏肉・油揚げ・牛乳</t>
    <rPh sb="7" eb="9">
      <t>ギュウニュウ</t>
    </rPh>
    <phoneticPr fontId="39"/>
  </si>
  <si>
    <t>オレンジ・きゅうり・しめじ・玉ねぎ・人参・長ねぎ・フルーツ缶・レーズン</t>
    <rPh sb="29" eb="30">
      <t>カン</t>
    </rPh>
    <phoneticPr fontId="39"/>
  </si>
  <si>
    <t>フルーツ入りカップケーキ</t>
    <rPh sb="4" eb="5">
      <t>イ</t>
    </rPh>
    <phoneticPr fontId="39"/>
  </si>
  <si>
    <t>ごま油・ご飯・マヨネーズ・小麦粉・油・ホットケーキミックス</t>
    <phoneticPr fontId="39"/>
  </si>
  <si>
    <t>スケソウタラ・玉子・豆腐・味噌・牛乳</t>
    <rPh sb="16" eb="18">
      <t>ギュウニュウ</t>
    </rPh>
    <phoneticPr fontId="39"/>
  </si>
  <si>
    <t>キャベツ・トマト・なめこ・ほうれん草・りんご・玉ねぎ・人参・フルーツ缶・レーズン</t>
    <rPh sb="34" eb="35">
      <t>カン</t>
    </rPh>
    <phoneticPr fontId="39"/>
  </si>
  <si>
    <t>ヨーグルト・玉子・豚肉・牛乳・油揚</t>
    <rPh sb="12" eb="14">
      <t>ギュウニュウ</t>
    </rPh>
    <rPh sb="15" eb="17">
      <t>アブラアゲ</t>
    </rPh>
    <phoneticPr fontId="39"/>
  </si>
  <si>
    <t>インゲン・玉ねぎ・人参・大根・白菜・万能ねぎ・ひじき・グリンピース</t>
    <phoneticPr fontId="39"/>
  </si>
  <si>
    <t>乳・卵・小麦_x000D_
※18</t>
    <phoneticPr fontId="3"/>
  </si>
  <si>
    <t>ひじきのおにぎり</t>
    <phoneticPr fontId="39"/>
  </si>
  <si>
    <t>オレンジ・きゅうり・しめじ・玉ねぎ・人参・長ねぎ・ひじき・グリンピース</t>
    <phoneticPr fontId="39"/>
  </si>
  <si>
    <t>ご飯・じゃが芋・砂糖・油・クッキー・せんべい</t>
    <phoneticPr fontId="39"/>
  </si>
  <si>
    <t>オレンジ・キャベツ・きゅうり・グリーンアスパラ・パセリ・パプリカ赤・玉ねぎ・人参</t>
    <phoneticPr fontId="39"/>
  </si>
  <si>
    <t>クッキー</t>
    <phoneticPr fontId="39"/>
  </si>
  <si>
    <t>ご飯・砂糖・焼ふ・片栗粉・油・ホットケーキミックス</t>
    <phoneticPr fontId="39"/>
  </si>
  <si>
    <t>ヨーグルト・玉子・豚肉・牛乳</t>
    <rPh sb="12" eb="14">
      <t>ギュウニュウ</t>
    </rPh>
    <phoneticPr fontId="39"/>
  </si>
  <si>
    <t>粉高野のドーナツ</t>
    <rPh sb="0" eb="1">
      <t>コナ</t>
    </rPh>
    <rPh sb="1" eb="3">
      <t>コウヤ</t>
    </rPh>
    <phoneticPr fontId="39"/>
  </si>
  <si>
    <t>ご飯・バター・砂糖・小麦粉・油・ウエハース・クラッカー</t>
    <phoneticPr fontId="39"/>
  </si>
  <si>
    <t>シロイトタラ・鶏肉・粉豆腐・味噌・油揚げ・牛乳</t>
    <rPh sb="21" eb="23">
      <t>ギュウニュウ</t>
    </rPh>
    <phoneticPr fontId="39"/>
  </si>
  <si>
    <t>乳・小麦_x000D_
※143</t>
    <phoneticPr fontId="3"/>
  </si>
  <si>
    <t>ウエハース</t>
    <phoneticPr fontId="39"/>
  </si>
  <si>
    <t>遠足献立</t>
    <rPh sb="0" eb="2">
      <t>エンソク</t>
    </rPh>
    <rPh sb="2" eb="4">
      <t>コンダテ</t>
    </rPh>
    <phoneticPr fontId="3"/>
  </si>
  <si>
    <t>【小西先生オリジナル】</t>
    <phoneticPr fontId="39"/>
  </si>
  <si>
    <t>パイ・せんべい</t>
    <phoneticPr fontId="39"/>
  </si>
  <si>
    <t>牛乳</t>
    <phoneticPr fontId="39"/>
  </si>
  <si>
    <t>乳・小麦</t>
    <phoneticPr fontId="39"/>
  </si>
  <si>
    <t>ゆかりおにぎり、鶏の唐揚げ</t>
  </si>
  <si>
    <t>パイ</t>
    <phoneticPr fontId="39"/>
  </si>
  <si>
    <t>ブロッコリー、ボイルウインナー</t>
  </si>
  <si>
    <t>スパゲッティ・バター・マヨネーズ・砂糖・片栗粉・油・ホットケーキミックス</t>
    <phoneticPr fontId="39"/>
  </si>
  <si>
    <t>牛乳・玉子・豚肉･高野豆腐</t>
    <rPh sb="9" eb="11">
      <t>コウヤ</t>
    </rPh>
    <rPh sb="11" eb="13">
      <t>トウフ</t>
    </rPh>
    <phoneticPr fontId="39"/>
  </si>
  <si>
    <t>ポテト、みかん缶</t>
  </si>
  <si>
    <t>ご飯・バター・砂糖・小麦粉・油・ホットケーキミックス・マーマレード</t>
    <phoneticPr fontId="39"/>
  </si>
  <si>
    <t>シロイトタラ・鶏肉・粉豆腐・味噌・油揚げ・牛乳・豆乳</t>
    <rPh sb="21" eb="23">
      <t>ギュウニュウ</t>
    </rPh>
    <rPh sb="24" eb="26">
      <t>トウニュウ</t>
    </rPh>
    <phoneticPr fontId="39"/>
  </si>
  <si>
    <t>ご飯・砂糖・小麦粉・片栗粉・油・ごま</t>
    <phoneticPr fontId="39"/>
  </si>
  <si>
    <t>玉子・鶏肉・味噌・油揚げ・牛乳・しらす</t>
    <rPh sb="13" eb="15">
      <t>ギュウニュウ</t>
    </rPh>
    <phoneticPr fontId="39"/>
  </si>
  <si>
    <t>キャベツ・にんにく・人参・生姜・大根・万能ねぎ・青のり</t>
    <rPh sb="24" eb="25">
      <t>アオ</t>
    </rPh>
    <phoneticPr fontId="39"/>
  </si>
  <si>
    <t>しらすごはん</t>
    <phoneticPr fontId="39"/>
  </si>
  <si>
    <t>スパゲッティ・バター・マヨネーズ・砂糖・片栗粉・油・ごはん</t>
    <phoneticPr fontId="39"/>
  </si>
  <si>
    <t>牛乳・玉子・豚肉・干海老・</t>
    <rPh sb="9" eb="10">
      <t>ホ</t>
    </rPh>
    <rPh sb="10" eb="12">
      <t>エビ</t>
    </rPh>
    <phoneticPr fontId="39"/>
  </si>
  <si>
    <t>きゅうり・ごぼう・しめじ・パセリ・玉ねぎ・人参</t>
    <phoneticPr fontId="39"/>
  </si>
  <si>
    <t>桜海老のチャーン</t>
    <rPh sb="0" eb="3">
      <t>サクラエビ</t>
    </rPh>
    <phoneticPr fontId="39"/>
  </si>
  <si>
    <t>エネルギーkcal</t>
    <phoneticPr fontId="3"/>
  </si>
  <si>
    <t>3～5</t>
    <phoneticPr fontId="3"/>
  </si>
  <si>
    <t>1～2</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</si>
</sst>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 ?/2"/>
    <numFmt numFmtId="177" formatCode="#\ ?/20"/>
    <numFmt numFmtId="178" formatCode="#\ ?/4"/>
    <numFmt numFmtId="179" formatCode="#\ ?/8"/>
    <numFmt numFmtId="180" formatCode="#\ ?/10"/>
    <numFmt numFmtId="181" formatCode="#\ ?/6"/>
    <numFmt numFmtId="182" formatCode="#\ ?/12"/>
    <numFmt numFmtId="183" formatCode="#\ ?/3"/>
    <numFmt numFmtId="184" formatCode="0.0_ "/>
    <numFmt numFmtId="185" formatCode="0_ "/>
  </numFmts>
  <fonts count="40">
    <font>
      <sz val="11"/>
      <color theme="1"/>
      <name val="ＭＳ Ｐゴシック"/>
      <family val="3"/>
      <charset val="128"/>
      <scheme val="minor"/>
    </font>
    <font>
      <sz val="11"/>
      <name val="ＭＳ Ｐゴシック"/>
      <family val="3"/>
      <charset val="128"/>
    </font>
    <font>
      <b/>
      <sz val="28"/>
      <name val="ＭＳ Ｐゴシック"/>
      <family val="3"/>
      <charset val="128"/>
    </font>
    <font>
      <sz val="6"/>
      <name val="ＭＳ Ｐゴシック"/>
      <family val="3"/>
      <charset val="128"/>
    </font>
    <font>
      <sz val="14"/>
      <name val="ＭＳ Ｐゴシック"/>
      <family val="3"/>
      <charset val="128"/>
    </font>
    <font>
      <b/>
      <sz val="11"/>
      <name val="ＭＳ Ｐゴシック"/>
      <family val="3"/>
      <charset val="128"/>
    </font>
    <font>
      <sz val="10.5"/>
      <name val="ＭＳ Ｐゴシック"/>
      <family val="3"/>
      <charset val="128"/>
    </font>
    <font>
      <sz val="9"/>
      <name val="ＭＳ Ｐゴシック"/>
      <family val="3"/>
      <charset val="128"/>
    </font>
    <font>
      <b/>
      <sz val="24"/>
      <name val="ＭＳ Ｐゴシック"/>
      <family val="3"/>
      <charset val="128"/>
    </font>
    <font>
      <b/>
      <sz val="22"/>
      <name val="ＭＳ Ｐゴシック"/>
      <family val="3"/>
      <charset val="128"/>
    </font>
    <font>
      <b/>
      <sz val="14"/>
      <name val="ＭＳ Ｐゴシック"/>
      <family val="3"/>
      <charset val="128"/>
    </font>
    <font>
      <b/>
      <sz val="9"/>
      <name val="ＭＳ Ｐゴシック"/>
      <family val="3"/>
      <charset val="128"/>
    </font>
    <font>
      <b/>
      <sz val="8"/>
      <name val="ＭＳ Ｐゴシック"/>
      <family val="3"/>
      <charset val="128"/>
    </font>
    <font>
      <sz val="11.5"/>
      <name val="ＭＳ Ｐゴシック"/>
      <family val="3"/>
      <charset val="128"/>
    </font>
    <font>
      <sz val="12"/>
      <name val="ＭＳ Ｐゴシック"/>
      <family val="3"/>
      <charset val="128"/>
    </font>
    <font>
      <sz val="1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6"/>
      <name val="ＭＳ Ｐゴシック"/>
      <family val="3"/>
      <charset val="128"/>
      <scheme val="minor"/>
    </font>
    <font>
      <b/>
      <sz val="10"/>
      <name val="ＭＳ Ｐゴシック"/>
      <family val="3"/>
      <charset val="128"/>
    </font>
    <font>
      <sz val="11"/>
      <name val="ＭＳ Ｐ明朝"/>
      <family val="1"/>
      <charset val="128"/>
    </font>
    <font>
      <b/>
      <sz val="12"/>
      <name val="ＭＳ Ｐ明朝"/>
      <family val="1"/>
      <charset val="128"/>
    </font>
    <font>
      <sz val="8"/>
      <name val="ＭＳ Ｐ明朝"/>
      <family val="1"/>
      <charset val="128"/>
    </font>
    <font>
      <sz val="9"/>
      <name val="ＭＳ Ｐ明朝"/>
      <family val="1"/>
      <charset val="128"/>
    </font>
    <font>
      <sz val="8"/>
      <color theme="1"/>
      <name val="ＭＳ Ｐゴシック"/>
      <family val="3"/>
      <charset val="128"/>
      <scheme val="minor"/>
    </font>
    <font>
      <sz val="9"/>
      <color theme="1"/>
      <name val="ＭＳ Ｐゴシック"/>
      <family val="3"/>
      <charset val="128"/>
      <scheme val="minor"/>
    </font>
    <font>
      <b/>
      <sz val="11"/>
      <name val="ＭＳ Ｐ明朝"/>
      <family val="1"/>
      <charset val="128"/>
    </font>
    <font>
      <b/>
      <sz val="18"/>
      <name val="ＭＳ Ｐ明朝"/>
      <family val="1"/>
      <charset val="128"/>
    </font>
    <font>
      <b/>
      <sz val="36"/>
      <name val="ＭＳ Ｐ明朝"/>
      <family val="1"/>
      <charset val="128"/>
    </font>
    <font>
      <sz val="6"/>
      <name val="ＭＳ Ｐ明朝"/>
      <family val="1"/>
      <charset val="128"/>
    </font>
    <font>
      <sz val="5"/>
      <name val="ＭＳ Ｐ明朝"/>
      <family val="1"/>
      <charset val="128"/>
    </font>
    <font>
      <sz val="10"/>
      <name val="ＭＳ Ｐ明朝"/>
      <family val="1"/>
      <charset val="128"/>
    </font>
    <font>
      <sz val="10"/>
      <color rgb="FFFF0000"/>
      <name val="ＭＳ Ｐ明朝"/>
      <family val="1"/>
      <charset val="128"/>
    </font>
    <font>
      <sz val="11"/>
      <color rgb="FFFF0000"/>
      <name val="ＭＳ Ｐ明朝"/>
      <family val="1"/>
      <charset val="128"/>
    </font>
    <font>
      <sz val="6"/>
      <name val="ＭＳ Ｐゴシック"/>
      <family val="2"/>
      <charset val="128"/>
      <scheme val="minor"/>
    </font>
  </fonts>
  <fills count="16">
    <fill>
      <patternFill patternType="none"/>
    </fill>
    <fill>
      <patternFill patternType="gray125"/>
    </fill>
    <fill>
      <patternFill patternType="solid">
        <fgColor indexed="22"/>
        <bgColor indexed="64"/>
      </patternFill>
    </fill>
    <fill>
      <patternFill patternType="solid">
        <fgColor rgb="FFFFCCFF"/>
        <bgColor indexed="64"/>
      </patternFill>
    </fill>
    <fill>
      <patternFill patternType="solid">
        <fgColor theme="0"/>
        <bgColor indexed="64"/>
      </patternFill>
    </fill>
    <fill>
      <patternFill patternType="solid">
        <fgColor theme="0" tint="-4.9989318521683403E-2"/>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rgb="FFC9F1FF"/>
        <bgColor indexed="64"/>
      </patternFill>
    </fill>
    <fill>
      <patternFill patternType="solid">
        <fgColor rgb="FFFFDDFF"/>
        <bgColor indexed="64"/>
      </patternFill>
    </fill>
    <fill>
      <patternFill patternType="solid">
        <fgColor rgb="FFD7FFAF"/>
        <bgColor indexed="64"/>
      </patternFill>
    </fill>
    <fill>
      <patternFill patternType="solid">
        <fgColor rgb="FFFFFF00"/>
        <bgColor indexed="64"/>
      </patternFill>
    </fill>
    <fill>
      <patternFill patternType="solid">
        <fgColor rgb="FFFFE6C1"/>
        <bgColor indexed="64"/>
      </patternFill>
    </fill>
    <fill>
      <patternFill patternType="solid">
        <fgColor rgb="FFFFFFCC"/>
        <bgColor indexed="64"/>
      </patternFill>
    </fill>
    <fill>
      <patternFill patternType="solid">
        <fgColor theme="0" tint="-0.14999847407452621"/>
        <bgColor indexed="64"/>
      </patternFill>
    </fill>
  </fills>
  <borders count="71">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55"/>
      </bottom>
      <diagonal/>
    </border>
    <border>
      <left style="thin">
        <color indexed="64"/>
      </left>
      <right style="thin">
        <color indexed="64"/>
      </right>
      <top style="thin">
        <color indexed="64"/>
      </top>
      <bottom/>
      <diagonal/>
    </border>
    <border>
      <left style="thin">
        <color indexed="64"/>
      </left>
      <right style="thin">
        <color indexed="64"/>
      </right>
      <top/>
      <bottom style="thin">
        <color indexed="23"/>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55"/>
      </top>
      <bottom/>
      <diagonal/>
    </border>
    <border>
      <left style="thin">
        <color indexed="64"/>
      </left>
      <right style="thin">
        <color indexed="64"/>
      </right>
      <top style="thin">
        <color indexed="23"/>
      </top>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55"/>
      </top>
      <bottom style="thin">
        <color indexed="64"/>
      </bottom>
      <diagonal/>
    </border>
    <border>
      <left style="thin">
        <color indexed="64"/>
      </left>
      <right style="thin">
        <color indexed="64"/>
      </right>
      <top style="thin">
        <color indexed="23"/>
      </top>
      <bottom style="thin">
        <color indexed="64"/>
      </bottom>
      <diagonal/>
    </border>
    <border>
      <left style="thin">
        <color indexed="64"/>
      </left>
      <right/>
      <top style="thin">
        <color indexed="64"/>
      </top>
      <bottom style="thin">
        <color indexed="64"/>
      </bottom>
      <diagonal/>
    </border>
  </borders>
  <cellStyleXfs count="5">
    <xf numFmtId="0" fontId="0" fillId="0" borderId="0">
      <alignment vertical="center"/>
    </xf>
    <xf numFmtId="0" fontId="1" fillId="0" borderId="0">
      <alignment vertical="center"/>
    </xf>
    <xf numFmtId="0" fontId="1" fillId="0" borderId="0"/>
    <xf numFmtId="0" fontId="21" fillId="0" borderId="0">
      <alignment vertical="center"/>
    </xf>
    <xf numFmtId="0" fontId="1" fillId="0" borderId="0">
      <alignment vertical="center"/>
    </xf>
  </cellStyleXfs>
  <cellXfs count="413">
    <xf numFmtId="0" fontId="0" fillId="0" borderId="0" xfId="0">
      <alignment vertical="center"/>
    </xf>
    <xf numFmtId="0" fontId="2" fillId="0" borderId="0" xfId="1" applyFont="1" applyAlignment="1">
      <alignment vertical="center"/>
    </xf>
    <xf numFmtId="0" fontId="2" fillId="0" borderId="0" xfId="1" applyFont="1" applyAlignment="1">
      <alignment horizontal="center" vertical="center"/>
    </xf>
    <xf numFmtId="0" fontId="1" fillId="0" borderId="0" xfId="1" applyFont="1">
      <alignment vertical="center"/>
    </xf>
    <xf numFmtId="0" fontId="1" fillId="0" borderId="0" xfId="1" applyNumberFormat="1" applyFont="1">
      <alignment vertical="center"/>
    </xf>
    <xf numFmtId="0" fontId="2" fillId="0" borderId="0" xfId="1" applyFont="1" applyAlignment="1">
      <alignment vertical="center" shrinkToFit="1"/>
    </xf>
    <xf numFmtId="0" fontId="2" fillId="0" borderId="0" xfId="1" applyNumberFormat="1" applyFont="1" applyAlignment="1">
      <alignment horizontal="center" vertical="center" shrinkToFit="1"/>
    </xf>
    <xf numFmtId="0" fontId="2" fillId="0" borderId="0" xfId="1" applyFont="1" applyAlignment="1">
      <alignment horizontal="center" vertical="center" shrinkToFit="1"/>
    </xf>
    <xf numFmtId="0" fontId="4" fillId="0" borderId="0" xfId="1" applyFont="1" applyBorder="1" applyAlignment="1">
      <alignment horizontal="center" vertical="center" shrinkToFit="1"/>
    </xf>
    <xf numFmtId="0" fontId="6" fillId="0" borderId="0" xfId="2" applyNumberFormat="1" applyFont="1" applyFill="1" applyAlignment="1">
      <alignment shrinkToFit="1"/>
    </xf>
    <xf numFmtId="0" fontId="8" fillId="0" borderId="0" xfId="1" applyFont="1" applyBorder="1" applyAlignment="1">
      <alignment horizontal="center" vertical="center" shrinkToFit="1"/>
    </xf>
    <xf numFmtId="0" fontId="1" fillId="0" borderId="0" xfId="1" applyAlignment="1">
      <alignment horizontal="center" shrinkToFit="1"/>
    </xf>
    <xf numFmtId="0" fontId="7" fillId="0" borderId="0" xfId="1" applyNumberFormat="1" applyFont="1" applyBorder="1" applyAlignment="1">
      <alignment horizontal="center" shrinkToFit="1"/>
    </xf>
    <xf numFmtId="0" fontId="5" fillId="0" borderId="0" xfId="1" applyFont="1" applyBorder="1" applyAlignment="1">
      <alignment horizontal="center" vertical="center"/>
    </xf>
    <xf numFmtId="0" fontId="5" fillId="0" borderId="0" xfId="1" applyNumberFormat="1" applyFont="1" applyBorder="1" applyAlignment="1">
      <alignment horizontal="center" vertical="center"/>
    </xf>
    <xf numFmtId="0" fontId="10" fillId="0" borderId="2" xfId="1" applyFont="1" applyBorder="1" applyAlignment="1">
      <alignment horizontal="left" vertical="center"/>
    </xf>
    <xf numFmtId="0" fontId="10" fillId="0" borderId="3" xfId="1" applyFont="1" applyBorder="1" applyAlignment="1">
      <alignment horizontal="center" vertical="center" shrinkToFit="1"/>
    </xf>
    <xf numFmtId="0" fontId="10" fillId="0" borderId="4" xfId="1" applyFont="1" applyBorder="1" applyAlignment="1">
      <alignment horizontal="center" vertical="center" shrinkToFit="1"/>
    </xf>
    <xf numFmtId="0" fontId="11" fillId="0" borderId="5" xfId="1" applyNumberFormat="1" applyFont="1" applyBorder="1" applyAlignment="1">
      <alignment horizontal="center" vertical="center" wrapText="1"/>
    </xf>
    <xf numFmtId="0" fontId="10" fillId="0" borderId="5" xfId="1" applyFont="1" applyBorder="1" applyAlignment="1">
      <alignment horizontal="center" vertical="center" shrinkToFit="1"/>
    </xf>
    <xf numFmtId="0" fontId="10" fillId="0" borderId="5" xfId="1" applyNumberFormat="1" applyFont="1" applyBorder="1" applyAlignment="1">
      <alignment horizontal="center" vertical="center" shrinkToFit="1"/>
    </xf>
    <xf numFmtId="0" fontId="10" fillId="0" borderId="6" xfId="1" applyFont="1" applyBorder="1" applyAlignment="1">
      <alignment horizontal="center" vertical="center" shrinkToFit="1"/>
    </xf>
    <xf numFmtId="0" fontId="10" fillId="0" borderId="7" xfId="1" applyFont="1" applyBorder="1" applyAlignment="1">
      <alignment horizontal="center" vertical="center"/>
    </xf>
    <xf numFmtId="0" fontId="12" fillId="0" borderId="5" xfId="1" applyNumberFormat="1" applyFont="1" applyBorder="1" applyAlignment="1">
      <alignment horizontal="center" vertical="center" wrapText="1" shrinkToFit="1"/>
    </xf>
    <xf numFmtId="0" fontId="10" fillId="0" borderId="6" xfId="1" applyNumberFormat="1" applyFont="1" applyBorder="1" applyAlignment="1">
      <alignment horizontal="center" vertical="center" shrinkToFit="1"/>
    </xf>
    <xf numFmtId="0" fontId="1" fillId="0" borderId="0" xfId="1" applyNumberFormat="1" applyFont="1" applyFill="1" applyBorder="1" applyAlignment="1">
      <alignment horizontal="center" vertical="center"/>
    </xf>
    <xf numFmtId="0" fontId="6" fillId="0" borderId="0" xfId="1" applyFont="1" applyAlignment="1">
      <alignment vertical="center" shrinkToFit="1"/>
    </xf>
    <xf numFmtId="0" fontId="14" fillId="0" borderId="0" xfId="1" applyFont="1" applyAlignment="1">
      <alignment vertical="top" shrinkToFit="1"/>
    </xf>
    <xf numFmtId="0" fontId="13" fillId="0" borderId="0" xfId="1" applyFont="1" applyAlignment="1">
      <alignment horizontal="left" vertical="center"/>
    </xf>
    <xf numFmtId="0" fontId="4" fillId="0" borderId="0" xfId="1" applyNumberFormat="1" applyFont="1" applyAlignment="1">
      <alignment horizontal="center" vertical="top" shrinkToFit="1"/>
    </xf>
    <xf numFmtId="0" fontId="13" fillId="0" borderId="0" xfId="1" applyFont="1" applyAlignment="1">
      <alignment horizontal="center" vertical="top" shrinkToFit="1"/>
    </xf>
    <xf numFmtId="0" fontId="13" fillId="0" borderId="0" xfId="1" applyFont="1" applyAlignment="1">
      <alignment vertical="top" shrinkToFit="1"/>
    </xf>
    <xf numFmtId="0" fontId="15" fillId="0" borderId="0" xfId="1" applyFont="1" applyAlignment="1">
      <alignment horizontal="center" vertical="top" shrinkToFit="1"/>
    </xf>
    <xf numFmtId="0" fontId="15" fillId="0" borderId="0" xfId="1" applyNumberFormat="1" applyFont="1" applyAlignment="1">
      <alignment horizontal="center" vertical="top" shrinkToFit="1"/>
    </xf>
    <xf numFmtId="0" fontId="10" fillId="0" borderId="5" xfId="1" applyNumberFormat="1" applyFont="1" applyFill="1" applyBorder="1" applyAlignment="1">
      <alignment horizontal="center" vertical="center" shrinkToFit="1"/>
    </xf>
    <xf numFmtId="0" fontId="10" fillId="0" borderId="5" xfId="1" applyFont="1" applyFill="1" applyBorder="1" applyAlignment="1">
      <alignment horizontal="center" vertical="center" shrinkToFit="1"/>
    </xf>
    <xf numFmtId="0" fontId="14" fillId="0" borderId="8" xfId="1" applyFont="1" applyBorder="1" applyAlignment="1">
      <alignment vertical="top" shrinkToFit="1"/>
    </xf>
    <xf numFmtId="0" fontId="6" fillId="0" borderId="8" xfId="1" applyFont="1" applyBorder="1" applyAlignment="1">
      <alignment vertical="center" shrinkToFit="1"/>
    </xf>
    <xf numFmtId="0" fontId="4" fillId="0" borderId="8" xfId="1" applyNumberFormat="1" applyFont="1" applyBorder="1" applyAlignment="1">
      <alignment horizontal="center" vertical="top" shrinkToFit="1"/>
    </xf>
    <xf numFmtId="0" fontId="13" fillId="0" borderId="8" xfId="1" applyFont="1" applyBorder="1" applyAlignment="1">
      <alignment horizontal="center" vertical="top" shrinkToFit="1"/>
    </xf>
    <xf numFmtId="0" fontId="13" fillId="0" borderId="8" xfId="1" applyFont="1" applyBorder="1" applyAlignment="1">
      <alignment vertical="top" shrinkToFit="1"/>
    </xf>
    <xf numFmtId="0" fontId="15" fillId="0" borderId="8" xfId="1" applyNumberFormat="1" applyFont="1" applyBorder="1" applyAlignment="1">
      <alignment horizontal="center" vertical="top" shrinkToFit="1"/>
    </xf>
    <xf numFmtId="0" fontId="14" fillId="0" borderId="9" xfId="1" applyFont="1" applyBorder="1" applyAlignment="1">
      <alignment vertical="top" shrinkToFit="1"/>
    </xf>
    <xf numFmtId="0" fontId="6" fillId="0" borderId="9" xfId="1" applyFont="1" applyBorder="1" applyAlignment="1">
      <alignment vertical="center" shrinkToFit="1"/>
    </xf>
    <xf numFmtId="0" fontId="4" fillId="0" borderId="9" xfId="1" applyNumberFormat="1" applyFont="1" applyBorder="1" applyAlignment="1">
      <alignment horizontal="center" vertical="top" shrinkToFit="1"/>
    </xf>
    <xf numFmtId="0" fontId="13" fillId="0" borderId="9" xfId="1" applyFont="1" applyBorder="1" applyAlignment="1">
      <alignment horizontal="center" vertical="top" shrinkToFit="1"/>
    </xf>
    <xf numFmtId="0" fontId="13" fillId="0" borderId="9" xfId="1" applyFont="1" applyBorder="1" applyAlignment="1">
      <alignment vertical="top" shrinkToFit="1"/>
    </xf>
    <xf numFmtId="0" fontId="15" fillId="0" borderId="9" xfId="1" applyNumberFormat="1" applyFont="1" applyBorder="1" applyAlignment="1">
      <alignment horizontal="center" vertical="top" shrinkToFit="1"/>
    </xf>
    <xf numFmtId="0" fontId="14" fillId="0" borderId="10" xfId="1" applyFont="1" applyBorder="1" applyAlignment="1">
      <alignment vertical="top" shrinkToFit="1"/>
    </xf>
    <xf numFmtId="0" fontId="6" fillId="0" borderId="10" xfId="1" applyFont="1" applyBorder="1" applyAlignment="1">
      <alignment vertical="center" shrinkToFit="1"/>
    </xf>
    <xf numFmtId="0" fontId="4" fillId="0" borderId="10" xfId="1" applyNumberFormat="1" applyFont="1" applyBorder="1" applyAlignment="1">
      <alignment horizontal="center" vertical="top" shrinkToFit="1"/>
    </xf>
    <xf numFmtId="0" fontId="13" fillId="0" borderId="10" xfId="1" applyFont="1" applyBorder="1" applyAlignment="1">
      <alignment horizontal="center" vertical="top" shrinkToFit="1"/>
    </xf>
    <xf numFmtId="0" fontId="13" fillId="0" borderId="10" xfId="1" applyFont="1" applyBorder="1" applyAlignment="1">
      <alignment vertical="top" shrinkToFit="1"/>
    </xf>
    <xf numFmtId="0" fontId="15" fillId="0" borderId="10" xfId="1" applyNumberFormat="1" applyFont="1" applyBorder="1" applyAlignment="1">
      <alignment horizontal="center" vertical="top" shrinkToFit="1"/>
    </xf>
    <xf numFmtId="179" fontId="4" fillId="0" borderId="10" xfId="1" applyNumberFormat="1" applyFont="1" applyBorder="1" applyAlignment="1">
      <alignment horizontal="center" vertical="top" shrinkToFit="1"/>
    </xf>
    <xf numFmtId="0" fontId="14" fillId="0" borderId="11" xfId="1" applyFont="1" applyBorder="1" applyAlignment="1">
      <alignment vertical="top" shrinkToFit="1"/>
    </xf>
    <xf numFmtId="0" fontId="6" fillId="0" borderId="11" xfId="1" applyFont="1" applyBorder="1" applyAlignment="1">
      <alignment vertical="center" shrinkToFit="1"/>
    </xf>
    <xf numFmtId="0" fontId="4" fillId="0" borderId="11" xfId="1" applyNumberFormat="1" applyFont="1" applyBorder="1" applyAlignment="1">
      <alignment horizontal="center" vertical="top" shrinkToFit="1"/>
    </xf>
    <xf numFmtId="0" fontId="13" fillId="0" borderId="11" xfId="1" applyFont="1" applyBorder="1" applyAlignment="1">
      <alignment horizontal="center" vertical="top" shrinkToFit="1"/>
    </xf>
    <xf numFmtId="0" fontId="13" fillId="0" borderId="11" xfId="1" applyFont="1" applyBorder="1" applyAlignment="1">
      <alignment vertical="top" shrinkToFit="1"/>
    </xf>
    <xf numFmtId="0" fontId="15" fillId="0" borderId="11" xfId="1" applyNumberFormat="1" applyFont="1" applyBorder="1" applyAlignment="1">
      <alignment horizontal="center" vertical="top" shrinkToFit="1"/>
    </xf>
    <xf numFmtId="180" fontId="4" fillId="0" borderId="10" xfId="1" applyNumberFormat="1" applyFont="1" applyBorder="1" applyAlignment="1">
      <alignment horizontal="center" vertical="top" shrinkToFit="1"/>
    </xf>
    <xf numFmtId="0" fontId="6" fillId="0" borderId="12" xfId="1" applyFont="1" applyBorder="1" applyAlignment="1">
      <alignment vertical="center" shrinkToFit="1"/>
    </xf>
    <xf numFmtId="0" fontId="6" fillId="0" borderId="13" xfId="1" applyFont="1" applyBorder="1" applyAlignment="1">
      <alignment vertical="center" shrinkToFit="1"/>
    </xf>
    <xf numFmtId="0" fontId="6" fillId="0" borderId="14" xfId="1" applyFont="1" applyBorder="1" applyAlignment="1">
      <alignment vertical="center" shrinkToFit="1"/>
    </xf>
    <xf numFmtId="0" fontId="6" fillId="0" borderId="15" xfId="1" applyFont="1" applyBorder="1" applyAlignment="1">
      <alignment vertical="center" shrinkToFit="1"/>
    </xf>
    <xf numFmtId="0" fontId="14" fillId="0" borderId="16" xfId="1" applyFont="1" applyBorder="1" applyAlignment="1">
      <alignment vertical="top" shrinkToFit="1"/>
    </xf>
    <xf numFmtId="0" fontId="14" fillId="0" borderId="17" xfId="1" applyFont="1" applyBorder="1" applyAlignment="1">
      <alignment vertical="top" shrinkToFit="1"/>
    </xf>
    <xf numFmtId="0" fontId="14" fillId="0" borderId="1" xfId="1" applyFont="1" applyBorder="1" applyAlignment="1">
      <alignment vertical="top" shrinkToFit="1"/>
    </xf>
    <xf numFmtId="0" fontId="14" fillId="0" borderId="18" xfId="1" applyFont="1" applyBorder="1" applyAlignment="1">
      <alignment vertical="top" shrinkToFit="1"/>
    </xf>
    <xf numFmtId="0" fontId="13" fillId="0" borderId="19" xfId="1" applyFont="1" applyBorder="1" applyAlignment="1">
      <alignment horizontal="center" vertical="top" shrinkToFit="1"/>
    </xf>
    <xf numFmtId="0" fontId="13" fillId="0" borderId="20" xfId="1" applyFont="1" applyBorder="1" applyAlignment="1">
      <alignment horizontal="center" vertical="top" shrinkToFit="1"/>
    </xf>
    <xf numFmtId="0" fontId="13" fillId="0" borderId="21" xfId="1" applyFont="1" applyBorder="1" applyAlignment="1">
      <alignment horizontal="center" vertical="top" shrinkToFit="1"/>
    </xf>
    <xf numFmtId="0" fontId="13" fillId="0" borderId="22" xfId="1" applyFont="1" applyBorder="1" applyAlignment="1">
      <alignment horizontal="center" vertical="top" shrinkToFit="1"/>
    </xf>
    <xf numFmtId="0" fontId="13" fillId="0" borderId="23" xfId="1" applyFont="1" applyBorder="1" applyAlignment="1">
      <alignment vertical="top" shrinkToFit="1"/>
    </xf>
    <xf numFmtId="0" fontId="13" fillId="0" borderId="24" xfId="1" applyFont="1" applyBorder="1" applyAlignment="1">
      <alignment vertical="top" shrinkToFit="1"/>
    </xf>
    <xf numFmtId="0" fontId="13" fillId="0" borderId="25" xfId="1" applyFont="1" applyBorder="1" applyAlignment="1">
      <alignment vertical="top" shrinkToFit="1"/>
    </xf>
    <xf numFmtId="0" fontId="13" fillId="0" borderId="26" xfId="1" applyFont="1" applyBorder="1" applyAlignment="1">
      <alignment vertical="top" shrinkToFit="1"/>
    </xf>
    <xf numFmtId="0" fontId="15" fillId="0" borderId="12" xfId="1" applyFont="1" applyBorder="1" applyAlignment="1">
      <alignment horizontal="center" vertical="top" shrinkToFit="1"/>
    </xf>
    <xf numFmtId="0" fontId="15" fillId="0" borderId="13" xfId="1" applyFont="1" applyBorder="1" applyAlignment="1">
      <alignment horizontal="center" vertical="top" shrinkToFit="1"/>
    </xf>
    <xf numFmtId="0" fontId="15" fillId="0" borderId="14" xfId="1" applyFont="1" applyBorder="1" applyAlignment="1">
      <alignment horizontal="center" vertical="top" shrinkToFit="1"/>
    </xf>
    <xf numFmtId="0" fontId="15" fillId="0" borderId="15" xfId="1" applyFont="1" applyBorder="1" applyAlignment="1">
      <alignment horizontal="center" vertical="top" shrinkToFit="1"/>
    </xf>
    <xf numFmtId="176" fontId="4" fillId="0" borderId="10" xfId="1" applyNumberFormat="1" applyFont="1" applyBorder="1" applyAlignment="1">
      <alignment horizontal="center" vertical="top" shrinkToFit="1"/>
    </xf>
    <xf numFmtId="181" fontId="4" fillId="0" borderId="10" xfId="1" applyNumberFormat="1" applyFont="1" applyBorder="1" applyAlignment="1">
      <alignment horizontal="center" vertical="top" shrinkToFit="1"/>
    </xf>
    <xf numFmtId="178" fontId="4" fillId="0" borderId="10" xfId="1" applyNumberFormat="1" applyFont="1" applyBorder="1" applyAlignment="1">
      <alignment horizontal="center" vertical="top" shrinkToFit="1"/>
    </xf>
    <xf numFmtId="0" fontId="14" fillId="0" borderId="1" xfId="1" applyFont="1" applyBorder="1" applyAlignment="1">
      <alignment vertical="top" wrapText="1" shrinkToFit="1"/>
    </xf>
    <xf numFmtId="0" fontId="14" fillId="0" borderId="16" xfId="1" applyFont="1" applyBorder="1" applyAlignment="1">
      <alignment vertical="top" wrapText="1" shrinkToFit="1"/>
    </xf>
    <xf numFmtId="176" fontId="4" fillId="0" borderId="8" xfId="1" applyNumberFormat="1" applyFont="1" applyBorder="1" applyAlignment="1">
      <alignment horizontal="center" vertical="top" shrinkToFit="1"/>
    </xf>
    <xf numFmtId="0" fontId="9" fillId="0" borderId="0" xfId="1" applyFont="1" applyBorder="1" applyAlignment="1">
      <alignment horizontal="left" shrinkToFit="1"/>
    </xf>
    <xf numFmtId="0" fontId="14" fillId="0" borderId="0" xfId="1" applyFont="1" applyAlignment="1">
      <alignment vertical="center" shrinkToFit="1"/>
    </xf>
    <xf numFmtId="0" fontId="14" fillId="0" borderId="0" xfId="1" applyFont="1" applyAlignment="1">
      <alignment horizontal="right" vertical="center"/>
    </xf>
    <xf numFmtId="0" fontId="4" fillId="0" borderId="0" xfId="1" applyFont="1" applyAlignment="1">
      <alignment horizontal="right" vertical="center"/>
    </xf>
    <xf numFmtId="0" fontId="4" fillId="0" borderId="12" xfId="1" applyNumberFormat="1" applyFont="1" applyBorder="1" applyAlignment="1">
      <alignment horizontal="center" vertical="top" shrinkToFit="1"/>
    </xf>
    <xf numFmtId="0" fontId="4" fillId="0" borderId="13" xfId="1" applyNumberFormat="1" applyFont="1" applyBorder="1" applyAlignment="1">
      <alignment horizontal="center" vertical="top" shrinkToFit="1"/>
    </xf>
    <xf numFmtId="0" fontId="4" fillId="0" borderId="14" xfId="1" applyNumberFormat="1" applyFont="1" applyBorder="1" applyAlignment="1">
      <alignment horizontal="center" vertical="top" shrinkToFit="1"/>
    </xf>
    <xf numFmtId="0" fontId="14" fillId="0" borderId="0" xfId="1" applyFont="1" applyBorder="1" applyAlignment="1">
      <alignment vertical="top" shrinkToFit="1"/>
    </xf>
    <xf numFmtId="0" fontId="4" fillId="0" borderId="15" xfId="1" applyNumberFormat="1" applyFont="1" applyBorder="1" applyAlignment="1">
      <alignment horizontal="center" vertical="top" shrinkToFit="1"/>
    </xf>
    <xf numFmtId="0" fontId="0" fillId="0" borderId="32" xfId="0" applyBorder="1">
      <alignment vertical="center"/>
    </xf>
    <xf numFmtId="0" fontId="14" fillId="0" borderId="15" xfId="1" applyFont="1" applyBorder="1" applyAlignment="1">
      <alignment horizontal="right" vertical="center"/>
    </xf>
    <xf numFmtId="0" fontId="14" fillId="0" borderId="11" xfId="1" applyFont="1" applyBorder="1" applyAlignment="1">
      <alignment vertical="center" shrinkToFit="1"/>
    </xf>
    <xf numFmtId="0" fontId="14" fillId="0" borderId="26" xfId="1" applyFont="1" applyBorder="1" applyAlignment="1">
      <alignment vertical="center" shrinkToFit="1"/>
    </xf>
    <xf numFmtId="0" fontId="14" fillId="0" borderId="22" xfId="1" applyFont="1" applyBorder="1" applyAlignment="1">
      <alignment horizontal="right" vertical="center"/>
    </xf>
    <xf numFmtId="0" fontId="14" fillId="0" borderId="18" xfId="1" applyFont="1" applyBorder="1" applyAlignment="1">
      <alignment vertical="center" shrinkToFit="1"/>
    </xf>
    <xf numFmtId="0" fontId="6" fillId="0" borderId="26" xfId="1" applyFont="1" applyBorder="1" applyAlignment="1">
      <alignment vertical="center" shrinkToFit="1"/>
    </xf>
    <xf numFmtId="0" fontId="14" fillId="0" borderId="22" xfId="1" applyFont="1" applyBorder="1" applyAlignment="1">
      <alignment vertical="center" shrinkToFit="1"/>
    </xf>
    <xf numFmtId="0" fontId="0" fillId="0" borderId="33" xfId="0" applyBorder="1">
      <alignment vertical="center"/>
    </xf>
    <xf numFmtId="0" fontId="14" fillId="0" borderId="14" xfId="1" applyFont="1" applyBorder="1" applyAlignment="1">
      <alignment horizontal="right" vertical="center"/>
    </xf>
    <xf numFmtId="0" fontId="14" fillId="0" borderId="10" xfId="1" applyFont="1" applyBorder="1" applyAlignment="1">
      <alignment vertical="center" shrinkToFit="1"/>
    </xf>
    <xf numFmtId="0" fontId="14" fillId="0" borderId="25" xfId="1" applyFont="1" applyBorder="1" applyAlignment="1">
      <alignment vertical="center" shrinkToFit="1"/>
    </xf>
    <xf numFmtId="180" fontId="14" fillId="0" borderId="21" xfId="1" applyNumberFormat="1" applyFont="1" applyBorder="1" applyAlignment="1">
      <alignment horizontal="right" vertical="center"/>
    </xf>
    <xf numFmtId="0" fontId="14" fillId="0" borderId="1" xfId="1" applyFont="1" applyBorder="1" applyAlignment="1">
      <alignment vertical="center" shrinkToFit="1"/>
    </xf>
    <xf numFmtId="180" fontId="14" fillId="0" borderId="14" xfId="1" applyNumberFormat="1" applyFont="1" applyBorder="1" applyAlignment="1">
      <alignment horizontal="right" vertical="center"/>
    </xf>
    <xf numFmtId="0" fontId="6" fillId="0" borderId="25" xfId="1" applyFont="1" applyBorder="1" applyAlignment="1">
      <alignment vertical="center" shrinkToFit="1"/>
    </xf>
    <xf numFmtId="0" fontId="14" fillId="0" borderId="21" xfId="1" applyFont="1" applyBorder="1" applyAlignment="1">
      <alignment vertical="center" shrinkToFit="1"/>
    </xf>
    <xf numFmtId="0" fontId="14" fillId="0" borderId="20" xfId="1" applyFont="1" applyBorder="1" applyAlignment="1">
      <alignment horizontal="right" vertical="center"/>
    </xf>
    <xf numFmtId="0" fontId="14" fillId="0" borderId="9" xfId="1" applyFont="1" applyBorder="1" applyAlignment="1">
      <alignment vertical="center" shrinkToFit="1"/>
    </xf>
    <xf numFmtId="0" fontId="14" fillId="0" borderId="17" xfId="1" applyFont="1" applyBorder="1" applyAlignment="1">
      <alignment vertical="center" shrinkToFit="1"/>
    </xf>
    <xf numFmtId="0" fontId="14" fillId="0" borderId="13" xfId="1" applyFont="1" applyBorder="1" applyAlignment="1">
      <alignment horizontal="right" vertical="center"/>
    </xf>
    <xf numFmtId="0" fontId="14" fillId="0" borderId="24" xfId="1" applyFont="1" applyBorder="1" applyAlignment="1">
      <alignment vertical="center" shrinkToFit="1"/>
    </xf>
    <xf numFmtId="0" fontId="6" fillId="0" borderId="24" xfId="1" applyFont="1" applyBorder="1" applyAlignment="1">
      <alignment vertical="center" shrinkToFit="1"/>
    </xf>
    <xf numFmtId="0" fontId="14" fillId="0" borderId="20" xfId="1" applyFont="1" applyBorder="1" applyAlignment="1">
      <alignment vertical="center" shrinkToFit="1"/>
    </xf>
    <xf numFmtId="0" fontId="14" fillId="0" borderId="21" xfId="1" applyFont="1" applyBorder="1" applyAlignment="1">
      <alignment horizontal="right" vertical="center"/>
    </xf>
    <xf numFmtId="0" fontId="6" fillId="0" borderId="14" xfId="1" applyFont="1" applyBorder="1" applyAlignment="1">
      <alignment horizontal="right" vertical="center"/>
    </xf>
    <xf numFmtId="182" fontId="14" fillId="0" borderId="14" xfId="1" applyNumberFormat="1" applyFont="1" applyBorder="1" applyAlignment="1">
      <alignment horizontal="right" vertical="center"/>
    </xf>
    <xf numFmtId="0" fontId="0" fillId="0" borderId="34" xfId="0" applyBorder="1">
      <alignment vertical="center"/>
    </xf>
    <xf numFmtId="181" fontId="14" fillId="0" borderId="14" xfId="1" applyNumberFormat="1" applyFont="1" applyBorder="1" applyAlignment="1">
      <alignment horizontal="right" vertical="center"/>
    </xf>
    <xf numFmtId="183" fontId="14" fillId="0" borderId="21" xfId="1" applyNumberFormat="1" applyFont="1" applyBorder="1" applyAlignment="1">
      <alignment horizontal="right" vertical="center"/>
    </xf>
    <xf numFmtId="183" fontId="14" fillId="0" borderId="14" xfId="1" applyNumberFormat="1" applyFont="1" applyBorder="1" applyAlignment="1">
      <alignment horizontal="right" vertical="center"/>
    </xf>
    <xf numFmtId="0" fontId="0" fillId="0" borderId="35" xfId="0" applyBorder="1">
      <alignment vertical="center"/>
    </xf>
    <xf numFmtId="0" fontId="14" fillId="0" borderId="12" xfId="1" applyFont="1" applyBorder="1" applyAlignment="1">
      <alignment horizontal="right" vertical="center"/>
    </xf>
    <xf numFmtId="0" fontId="14" fillId="0" borderId="8" xfId="1" applyFont="1" applyBorder="1" applyAlignment="1">
      <alignment vertical="center" shrinkToFit="1"/>
    </xf>
    <xf numFmtId="0" fontId="14" fillId="0" borderId="23" xfId="1" applyFont="1" applyBorder="1" applyAlignment="1">
      <alignment vertical="center" shrinkToFit="1"/>
    </xf>
    <xf numFmtId="0" fontId="14" fillId="0" borderId="19" xfId="1" applyFont="1" applyBorder="1" applyAlignment="1">
      <alignment horizontal="right" vertical="center"/>
    </xf>
    <xf numFmtId="0" fontId="14" fillId="0" borderId="16" xfId="1" applyFont="1" applyBorder="1" applyAlignment="1">
      <alignment vertical="center" shrinkToFit="1"/>
    </xf>
    <xf numFmtId="0" fontId="6" fillId="0" borderId="23" xfId="1" applyFont="1" applyBorder="1" applyAlignment="1">
      <alignment vertical="center" shrinkToFit="1"/>
    </xf>
    <xf numFmtId="0" fontId="14" fillId="0" borderId="19" xfId="1" applyFont="1" applyBorder="1" applyAlignment="1">
      <alignment vertical="center" shrinkToFit="1"/>
    </xf>
    <xf numFmtId="0" fontId="5" fillId="0" borderId="36" xfId="1" applyFont="1" applyBorder="1" applyAlignment="1">
      <alignment horizontal="center" vertical="center"/>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5" fillId="0" borderId="11" xfId="1" applyFont="1" applyBorder="1" applyAlignment="1">
      <alignment horizontal="center" vertical="center"/>
    </xf>
    <xf numFmtId="0" fontId="5" fillId="0" borderId="39" xfId="1" applyFont="1" applyBorder="1" applyAlignment="1">
      <alignment horizontal="center" vertical="center"/>
    </xf>
    <xf numFmtId="0" fontId="5" fillId="0" borderId="40" xfId="1" applyFont="1" applyBorder="1" applyAlignment="1">
      <alignment horizontal="center" vertical="center"/>
    </xf>
    <xf numFmtId="0" fontId="5" fillId="0" borderId="22" xfId="1" applyFont="1" applyBorder="1" applyAlignment="1">
      <alignment horizontal="center" vertical="center"/>
    </xf>
    <xf numFmtId="0" fontId="5" fillId="0" borderId="40" xfId="1" applyFont="1" applyBorder="1">
      <alignment vertical="center"/>
    </xf>
    <xf numFmtId="0" fontId="5" fillId="0" borderId="43" xfId="1" applyFont="1" applyBorder="1" applyAlignment="1">
      <alignment horizontal="center" vertical="center"/>
    </xf>
    <xf numFmtId="0" fontId="5" fillId="0" borderId="44" xfId="1" applyFont="1" applyBorder="1" applyAlignment="1">
      <alignment horizontal="center" vertical="center"/>
    </xf>
    <xf numFmtId="0" fontId="5" fillId="0" borderId="50" xfId="1" applyFont="1" applyBorder="1" applyAlignment="1">
      <alignment horizontal="center" vertical="center"/>
    </xf>
    <xf numFmtId="0" fontId="5" fillId="0" borderId="51" xfId="1" applyFont="1" applyBorder="1" applyAlignment="1">
      <alignment horizontal="center" vertical="center"/>
    </xf>
    <xf numFmtId="0" fontId="21" fillId="0" borderId="0" xfId="3" applyBorder="1" applyAlignment="1">
      <alignment vertical="center"/>
    </xf>
    <xf numFmtId="0" fontId="0" fillId="0" borderId="39" xfId="0" applyBorder="1" applyAlignment="1">
      <alignment horizontal="left" shrinkToFit="1"/>
    </xf>
    <xf numFmtId="179" fontId="14" fillId="0" borderId="14" xfId="1" applyNumberFormat="1" applyFont="1" applyBorder="1" applyAlignment="1">
      <alignment horizontal="right" vertical="center"/>
    </xf>
    <xf numFmtId="179" fontId="14" fillId="0" borderId="21" xfId="1" applyNumberFormat="1" applyFont="1" applyBorder="1" applyAlignment="1">
      <alignment horizontal="right" vertical="center"/>
    </xf>
    <xf numFmtId="0" fontId="14" fillId="2" borderId="10" xfId="1" applyFont="1" applyFill="1" applyBorder="1" applyAlignment="1">
      <alignment vertical="center" shrinkToFit="1"/>
    </xf>
    <xf numFmtId="0" fontId="5" fillId="0" borderId="53" xfId="1" applyFont="1" applyBorder="1" applyAlignment="1">
      <alignment horizontal="center" vertical="center"/>
    </xf>
    <xf numFmtId="0" fontId="5" fillId="0" borderId="31" xfId="1" applyFont="1" applyBorder="1" applyAlignment="1">
      <alignment horizontal="center" vertical="center"/>
    </xf>
    <xf numFmtId="0" fontId="5" fillId="0" borderId="54" xfId="1" applyFont="1" applyBorder="1" applyAlignment="1">
      <alignment horizontal="center" vertical="center"/>
    </xf>
    <xf numFmtId="181" fontId="14" fillId="0" borderId="21" xfId="1" applyNumberFormat="1" applyFont="1" applyBorder="1" applyAlignment="1">
      <alignment horizontal="right" vertical="center"/>
    </xf>
    <xf numFmtId="0" fontId="6" fillId="0" borderId="13" xfId="1" applyFont="1" applyBorder="1" applyAlignment="1">
      <alignment horizontal="right" vertical="center"/>
    </xf>
    <xf numFmtId="177" fontId="14" fillId="0" borderId="14" xfId="1" applyNumberFormat="1" applyFont="1" applyBorder="1" applyAlignment="1">
      <alignment horizontal="right" vertical="center"/>
    </xf>
    <xf numFmtId="177" fontId="14" fillId="0" borderId="21" xfId="1" applyNumberFormat="1" applyFont="1" applyBorder="1" applyAlignment="1">
      <alignment horizontal="right" vertical="center"/>
    </xf>
    <xf numFmtId="176" fontId="14" fillId="0" borderId="14" xfId="1" applyNumberFormat="1" applyFont="1" applyBorder="1" applyAlignment="1">
      <alignment horizontal="right" vertical="center"/>
    </xf>
    <xf numFmtId="0" fontId="25" fillId="0" borderId="0" xfId="1" applyFont="1" applyAlignment="1">
      <alignment horizontal="center" vertical="center" textRotation="255"/>
    </xf>
    <xf numFmtId="0" fontId="25" fillId="0" borderId="0" xfId="1" applyFont="1">
      <alignment vertical="center"/>
    </xf>
    <xf numFmtId="0" fontId="25" fillId="0" borderId="0" xfId="1" applyFont="1" applyAlignment="1">
      <alignment horizontal="center" vertical="center"/>
    </xf>
    <xf numFmtId="0" fontId="1" fillId="0" borderId="55" xfId="1" applyBorder="1" applyAlignment="1">
      <alignment horizontal="center" vertical="center"/>
    </xf>
    <xf numFmtId="0" fontId="1" fillId="4" borderId="55" xfId="1" applyFill="1" applyBorder="1" applyAlignment="1">
      <alignment horizontal="center" vertical="center"/>
    </xf>
    <xf numFmtId="0" fontId="25" fillId="0" borderId="10" xfId="1" applyFont="1" applyFill="1" applyBorder="1" applyAlignment="1">
      <alignment horizontal="left" vertical="center" shrinkToFit="1"/>
    </xf>
    <xf numFmtId="0" fontId="25" fillId="0" borderId="60" xfId="1" applyFont="1" applyFill="1" applyBorder="1" applyAlignment="1">
      <alignment horizontal="left" vertical="center" shrinkToFit="1"/>
    </xf>
    <xf numFmtId="0" fontId="25" fillId="0" borderId="9" xfId="1" applyFont="1" applyFill="1" applyBorder="1" applyAlignment="1">
      <alignment horizontal="left" vertical="center" shrinkToFit="1"/>
    </xf>
    <xf numFmtId="0" fontId="25" fillId="0" borderId="0" xfId="1" applyFont="1" applyFill="1" applyAlignment="1">
      <alignment horizontal="center" vertical="center"/>
    </xf>
    <xf numFmtId="0" fontId="25" fillId="0" borderId="0" xfId="1" applyFont="1" applyFill="1">
      <alignment vertical="center"/>
    </xf>
    <xf numFmtId="0" fontId="25" fillId="5" borderId="21" xfId="1" applyFont="1" applyFill="1" applyBorder="1" applyAlignment="1">
      <alignment vertical="center"/>
    </xf>
    <xf numFmtId="0" fontId="25" fillId="5" borderId="0" xfId="1" applyFont="1" applyFill="1" applyBorder="1" applyAlignment="1">
      <alignment vertical="center"/>
    </xf>
    <xf numFmtId="0" fontId="25" fillId="5" borderId="1" xfId="1" applyFont="1" applyFill="1" applyBorder="1" applyAlignment="1">
      <alignment vertical="center"/>
    </xf>
    <xf numFmtId="0" fontId="25" fillId="5" borderId="20" xfId="1" applyFont="1" applyFill="1" applyBorder="1" applyAlignment="1">
      <alignment vertical="center"/>
    </xf>
    <xf numFmtId="0" fontId="25" fillId="5" borderId="41" xfId="1" applyFont="1" applyFill="1" applyBorder="1" applyAlignment="1">
      <alignment vertical="center"/>
    </xf>
    <xf numFmtId="0" fontId="25" fillId="5" borderId="17" xfId="1" applyFont="1" applyFill="1" applyBorder="1" applyAlignment="1">
      <alignment vertical="center"/>
    </xf>
    <xf numFmtId="184" fontId="25" fillId="0" borderId="0" xfId="1" applyNumberFormat="1" applyFont="1" applyFill="1">
      <alignment vertical="center"/>
    </xf>
    <xf numFmtId="0" fontId="27" fillId="0" borderId="1" xfId="1" applyFont="1" applyFill="1" applyBorder="1" applyAlignment="1">
      <alignment horizontal="center" vertical="center" wrapText="1"/>
    </xf>
    <xf numFmtId="0" fontId="36" fillId="0" borderId="60" xfId="1" applyFont="1" applyFill="1" applyBorder="1">
      <alignment vertical="center"/>
    </xf>
    <xf numFmtId="185" fontId="36" fillId="0" borderId="60" xfId="1" applyNumberFormat="1" applyFont="1" applyFill="1" applyBorder="1" applyAlignment="1">
      <alignment horizontal="right" vertical="center"/>
    </xf>
    <xf numFmtId="0" fontId="36" fillId="0" borderId="60" xfId="1" applyFont="1" applyFill="1" applyBorder="1" applyAlignment="1">
      <alignment horizontal="left" vertical="center"/>
    </xf>
    <xf numFmtId="0" fontId="36" fillId="0" borderId="60" xfId="1" applyFont="1" applyFill="1" applyBorder="1" applyAlignment="1">
      <alignment horizontal="left" vertical="top" shrinkToFit="1"/>
    </xf>
    <xf numFmtId="185" fontId="36" fillId="0" borderId="60" xfId="1" applyNumberFormat="1" applyFont="1" applyFill="1" applyBorder="1">
      <alignment vertical="center"/>
    </xf>
    <xf numFmtId="0" fontId="36" fillId="9" borderId="10" xfId="1" applyFont="1" applyFill="1" applyBorder="1">
      <alignment vertical="center"/>
    </xf>
    <xf numFmtId="184" fontId="36" fillId="0" borderId="10" xfId="1" applyNumberFormat="1" applyFont="1" applyFill="1" applyBorder="1">
      <alignment vertical="center"/>
    </xf>
    <xf numFmtId="0" fontId="36" fillId="0" borderId="10" xfId="1" applyFont="1" applyFill="1" applyBorder="1" applyAlignment="1">
      <alignment vertical="center"/>
    </xf>
    <xf numFmtId="0" fontId="36" fillId="0" borderId="10" xfId="1" applyFont="1" applyFill="1" applyBorder="1" applyAlignment="1">
      <alignment horizontal="left" vertical="top" shrinkToFit="1"/>
    </xf>
    <xf numFmtId="0" fontId="36" fillId="10" borderId="10" xfId="1" applyFont="1" applyFill="1" applyBorder="1">
      <alignment vertical="center"/>
    </xf>
    <xf numFmtId="0" fontId="36" fillId="0" borderId="10" xfId="1" applyFont="1" applyFill="1" applyBorder="1">
      <alignment vertical="center"/>
    </xf>
    <xf numFmtId="0" fontId="36" fillId="0" borderId="9" xfId="1" applyFont="1" applyFill="1" applyBorder="1">
      <alignment vertical="center"/>
    </xf>
    <xf numFmtId="184" fontId="36" fillId="0" borderId="9" xfId="1" applyNumberFormat="1" applyFont="1" applyFill="1" applyBorder="1">
      <alignment vertical="center"/>
    </xf>
    <xf numFmtId="0" fontId="36" fillId="0" borderId="9" xfId="1" applyFont="1" applyFill="1" applyBorder="1" applyAlignment="1">
      <alignment vertical="center"/>
    </xf>
    <xf numFmtId="0" fontId="36" fillId="0" borderId="9" xfId="1" applyFont="1" applyFill="1" applyBorder="1" applyAlignment="1">
      <alignment horizontal="left" vertical="top" shrinkToFit="1"/>
    </xf>
    <xf numFmtId="0" fontId="36" fillId="11" borderId="60" xfId="1" applyFont="1" applyFill="1" applyBorder="1" applyAlignment="1">
      <alignment horizontal="left" vertical="center"/>
    </xf>
    <xf numFmtId="0" fontId="36" fillId="13" borderId="10" xfId="1" applyFont="1" applyFill="1" applyBorder="1">
      <alignment vertical="center"/>
    </xf>
    <xf numFmtId="0" fontId="36" fillId="11" borderId="60" xfId="1" applyFont="1" applyFill="1" applyBorder="1">
      <alignment vertical="center"/>
    </xf>
    <xf numFmtId="0" fontId="36" fillId="0" borderId="60" xfId="1" applyFont="1" applyFill="1" applyBorder="1" applyAlignment="1">
      <alignment vertical="center" shrinkToFit="1"/>
    </xf>
    <xf numFmtId="0" fontId="36" fillId="14" borderId="10" xfId="1" applyFont="1" applyFill="1" applyBorder="1">
      <alignment vertical="center"/>
    </xf>
    <xf numFmtId="185" fontId="36" fillId="0" borderId="10" xfId="1" applyNumberFormat="1" applyFont="1" applyFill="1" applyBorder="1">
      <alignment vertical="center"/>
    </xf>
    <xf numFmtId="0" fontId="36" fillId="0" borderId="10" xfId="1" applyFont="1" applyFill="1" applyBorder="1" applyAlignment="1">
      <alignment horizontal="left" vertical="center"/>
    </xf>
    <xf numFmtId="0" fontId="36" fillId="0" borderId="1" xfId="4" applyFont="1" applyFill="1" applyBorder="1" applyAlignment="1">
      <alignment horizontal="left" vertical="top" wrapText="1"/>
    </xf>
    <xf numFmtId="0" fontId="36" fillId="0" borderId="0" xfId="4" applyFont="1" applyFill="1" applyBorder="1" applyAlignment="1">
      <alignment horizontal="left" vertical="top" wrapText="1"/>
    </xf>
    <xf numFmtId="0" fontId="0" fillId="0" borderId="0" xfId="0" applyBorder="1" applyAlignment="1">
      <alignment vertical="center" shrinkToFit="1"/>
    </xf>
    <xf numFmtId="0" fontId="36" fillId="0" borderId="0" xfId="4" applyFont="1" applyFill="1" applyBorder="1" applyAlignment="1">
      <alignment vertical="center"/>
    </xf>
    <xf numFmtId="0" fontId="36" fillId="0" borderId="0" xfId="1" applyFont="1" applyFill="1" applyBorder="1" applyAlignment="1">
      <alignment horizontal="left" vertical="center"/>
    </xf>
    <xf numFmtId="0" fontId="37" fillId="0" borderId="0" xfId="1" applyFont="1" applyFill="1" applyBorder="1" applyAlignment="1">
      <alignment horizontal="left" vertical="center" wrapText="1"/>
    </xf>
    <xf numFmtId="0" fontId="36" fillId="0" borderId="0" xfId="1" applyFont="1" applyFill="1" applyBorder="1" applyAlignment="1">
      <alignment horizontal="left" vertical="center" wrapText="1"/>
    </xf>
    <xf numFmtId="0" fontId="25" fillId="0" borderId="0" xfId="1" applyFont="1" applyFill="1" applyBorder="1">
      <alignment vertical="center"/>
    </xf>
    <xf numFmtId="184" fontId="25" fillId="0" borderId="0" xfId="1" applyNumberFormat="1" applyFont="1" applyFill="1" applyBorder="1">
      <alignment vertical="center"/>
    </xf>
    <xf numFmtId="0" fontId="25" fillId="0" borderId="0" xfId="1" applyFont="1" applyFill="1" applyBorder="1" applyAlignment="1">
      <alignment horizontal="left" vertical="center"/>
    </xf>
    <xf numFmtId="0" fontId="36" fillId="0" borderId="0" xfId="1" applyFont="1" applyFill="1" applyBorder="1" applyAlignment="1">
      <alignment vertical="center"/>
    </xf>
    <xf numFmtId="0" fontId="36" fillId="0" borderId="0" xfId="1" applyFont="1" applyFill="1" applyBorder="1" applyAlignment="1">
      <alignment horizontal="left" vertical="top"/>
    </xf>
    <xf numFmtId="0" fontId="36" fillId="0" borderId="70" xfId="1" applyFont="1" applyFill="1" applyBorder="1" applyAlignment="1">
      <alignment horizontal="center" vertical="center" shrinkToFit="1"/>
    </xf>
    <xf numFmtId="0" fontId="25" fillId="0" borderId="0" xfId="1" applyFont="1" applyFill="1" applyBorder="1" applyAlignment="1">
      <alignment vertical="center" wrapText="1"/>
    </xf>
    <xf numFmtId="184" fontId="25" fillId="0" borderId="0" xfId="1" applyNumberFormat="1" applyFont="1" applyFill="1" applyBorder="1" applyAlignment="1">
      <alignment horizontal="center" vertical="center"/>
    </xf>
    <xf numFmtId="0" fontId="36" fillId="0" borderId="31" xfId="1" applyFont="1" applyFill="1" applyBorder="1">
      <alignment vertical="center"/>
    </xf>
    <xf numFmtId="185" fontId="36" fillId="0" borderId="55" xfId="1" applyNumberFormat="1" applyFont="1" applyFill="1" applyBorder="1" applyAlignment="1">
      <alignment horizontal="center" vertical="center"/>
    </xf>
    <xf numFmtId="184" fontId="36" fillId="0" borderId="55" xfId="1" applyNumberFormat="1" applyFont="1" applyFill="1" applyBorder="1" applyAlignment="1">
      <alignment horizontal="center" vertical="center"/>
    </xf>
    <xf numFmtId="184" fontId="36" fillId="0" borderId="55" xfId="1" applyNumberFormat="1" applyFont="1" applyFill="1" applyBorder="1" applyAlignment="1">
      <alignment vertical="center"/>
    </xf>
    <xf numFmtId="0" fontId="25" fillId="0" borderId="0" xfId="1" applyFont="1" applyFill="1" applyBorder="1" applyAlignment="1">
      <alignment horizontal="left" vertical="top" wrapText="1"/>
    </xf>
    <xf numFmtId="0" fontId="25" fillId="0" borderId="57" xfId="1" applyFont="1" applyFill="1" applyBorder="1" applyAlignment="1">
      <alignment horizontal="center" vertical="center"/>
    </xf>
    <xf numFmtId="0" fontId="25" fillId="0" borderId="57" xfId="1" applyFont="1" applyFill="1" applyBorder="1">
      <alignment vertical="center"/>
    </xf>
    <xf numFmtId="0" fontId="38" fillId="0" borderId="57" xfId="1" applyFont="1" applyFill="1" applyBorder="1" applyAlignment="1">
      <alignment horizontal="left" vertical="center"/>
    </xf>
    <xf numFmtId="185" fontId="25" fillId="0" borderId="0" xfId="1" applyNumberFormat="1" applyFont="1" applyFill="1" applyBorder="1" applyAlignment="1">
      <alignment horizontal="center" vertical="center"/>
    </xf>
    <xf numFmtId="0" fontId="36" fillId="0" borderId="0" xfId="1" applyFont="1" applyFill="1" applyBorder="1" applyAlignment="1">
      <alignment vertical="center" wrapText="1"/>
    </xf>
    <xf numFmtId="0" fontId="25" fillId="0" borderId="0" xfId="1" applyFont="1" applyFill="1" applyAlignment="1">
      <alignment horizontal="left" vertical="center"/>
    </xf>
    <xf numFmtId="0" fontId="36" fillId="0" borderId="0" xfId="1" applyFont="1" applyFill="1" applyBorder="1" applyAlignment="1">
      <alignment horizontal="center" vertical="center"/>
    </xf>
    <xf numFmtId="0" fontId="36" fillId="0" borderId="10" xfId="4" applyFont="1" applyFill="1" applyBorder="1" applyAlignment="1">
      <alignment horizontal="left" vertical="top" wrapText="1"/>
    </xf>
    <xf numFmtId="0" fontId="0" fillId="0" borderId="57" xfId="0" applyBorder="1" applyAlignment="1">
      <alignment vertical="center" shrinkToFit="1"/>
    </xf>
    <xf numFmtId="0" fontId="36" fillId="0" borderId="55" xfId="1" applyFont="1" applyFill="1" applyBorder="1" applyAlignment="1">
      <alignment horizontal="center" vertical="center"/>
    </xf>
    <xf numFmtId="0" fontId="36" fillId="0" borderId="70" xfId="1" applyFont="1" applyFill="1" applyBorder="1" applyAlignment="1">
      <alignment horizontal="center" vertical="center"/>
    </xf>
    <xf numFmtId="0" fontId="36" fillId="0" borderId="55" xfId="1" applyFont="1" applyFill="1" applyBorder="1" applyAlignment="1">
      <alignment vertical="center"/>
    </xf>
    <xf numFmtId="0" fontId="25" fillId="0" borderId="10" xfId="4" applyFont="1" applyBorder="1" applyAlignment="1">
      <alignment horizontal="center" wrapText="1" shrinkToFit="1"/>
    </xf>
    <xf numFmtId="184" fontId="36" fillId="0" borderId="70" xfId="1" applyNumberFormat="1" applyFont="1" applyFill="1" applyBorder="1" applyAlignment="1">
      <alignment horizontal="center" vertical="center"/>
    </xf>
    <xf numFmtId="184" fontId="36" fillId="0" borderId="31" xfId="1" applyNumberFormat="1" applyFont="1" applyFill="1" applyBorder="1" applyAlignment="1">
      <alignment horizontal="center" vertical="center"/>
    </xf>
    <xf numFmtId="0" fontId="36" fillId="0" borderId="0" xfId="1" applyFont="1" applyFill="1" applyBorder="1" applyAlignment="1">
      <alignment horizontal="center" vertical="center"/>
    </xf>
    <xf numFmtId="0" fontId="28" fillId="0" borderId="60" xfId="1" applyFont="1" applyFill="1" applyBorder="1" applyAlignment="1">
      <alignment horizontal="left" vertical="top" wrapText="1"/>
    </xf>
    <xf numFmtId="0" fontId="28" fillId="0" borderId="10" xfId="1" applyFont="1" applyFill="1" applyBorder="1" applyAlignment="1">
      <alignment horizontal="left" vertical="top" wrapText="1"/>
    </xf>
    <xf numFmtId="0" fontId="28" fillId="0" borderId="9" xfId="1" applyFont="1" applyFill="1" applyBorder="1" applyAlignment="1">
      <alignment horizontal="left" vertical="top" wrapText="1"/>
    </xf>
    <xf numFmtId="0" fontId="36" fillId="0" borderId="60" xfId="4" applyFont="1" applyFill="1" applyBorder="1" applyAlignment="1">
      <alignment horizontal="left" vertical="top" wrapText="1"/>
    </xf>
    <xf numFmtId="0" fontId="36" fillId="0" borderId="10" xfId="4" applyFont="1" applyFill="1" applyBorder="1" applyAlignment="1">
      <alignment horizontal="left" vertical="top" wrapText="1"/>
    </xf>
    <xf numFmtId="0" fontId="36" fillId="0" borderId="9" xfId="4" applyFont="1" applyFill="1" applyBorder="1" applyAlignment="1">
      <alignment horizontal="left" vertical="top" wrapText="1"/>
    </xf>
    <xf numFmtId="0" fontId="36" fillId="0" borderId="57" xfId="1" applyFont="1" applyFill="1" applyBorder="1" applyAlignment="1">
      <alignment horizontal="left" vertical="center" shrinkToFit="1"/>
    </xf>
    <xf numFmtId="0" fontId="0" fillId="0" borderId="57" xfId="0" applyBorder="1" applyAlignment="1">
      <alignment vertical="center" shrinkToFit="1"/>
    </xf>
    <xf numFmtId="0" fontId="36" fillId="0" borderId="55" xfId="1" applyFont="1" applyFill="1" applyBorder="1" applyAlignment="1">
      <alignment horizontal="center" vertical="center"/>
    </xf>
    <xf numFmtId="0" fontId="36" fillId="0" borderId="70" xfId="1" applyFont="1" applyFill="1" applyBorder="1" applyAlignment="1">
      <alignment horizontal="center" vertical="center"/>
    </xf>
    <xf numFmtId="0" fontId="36" fillId="0" borderId="30" xfId="1" applyFont="1" applyFill="1" applyBorder="1" applyAlignment="1">
      <alignment horizontal="center" vertical="center"/>
    </xf>
    <xf numFmtId="0" fontId="36" fillId="0" borderId="31" xfId="1" applyFont="1" applyFill="1" applyBorder="1" applyAlignment="1">
      <alignment horizontal="center" vertical="center"/>
    </xf>
    <xf numFmtId="0" fontId="28" fillId="0" borderId="60" xfId="1" applyFont="1" applyBorder="1" applyAlignment="1">
      <alignment horizontal="left" vertical="top" wrapText="1"/>
    </xf>
    <xf numFmtId="0" fontId="28" fillId="0" borderId="10" xfId="1" applyFont="1" applyBorder="1" applyAlignment="1">
      <alignment horizontal="left" vertical="top" wrapText="1"/>
    </xf>
    <xf numFmtId="0" fontId="28" fillId="0" borderId="9" xfId="1" applyFont="1" applyBorder="1" applyAlignment="1">
      <alignment horizontal="left" vertical="top" wrapText="1"/>
    </xf>
    <xf numFmtId="0" fontId="36" fillId="0" borderId="55" xfId="1" applyFont="1" applyFill="1" applyBorder="1" applyAlignment="1">
      <alignment vertical="center"/>
    </xf>
    <xf numFmtId="0" fontId="28" fillId="0" borderId="55" xfId="1" applyFont="1" applyFill="1" applyBorder="1" applyAlignment="1">
      <alignment horizontal="left" vertical="top" wrapText="1"/>
    </xf>
    <xf numFmtId="0" fontId="7" fillId="0" borderId="55" xfId="1" applyFont="1" applyFill="1" applyBorder="1" applyAlignment="1">
      <alignment horizontal="left" vertical="top" wrapText="1"/>
    </xf>
    <xf numFmtId="0" fontId="36" fillId="0" borderId="60" xfId="1" applyFont="1" applyFill="1" applyBorder="1" applyAlignment="1">
      <alignment horizontal="center" vertical="center" wrapText="1"/>
    </xf>
    <xf numFmtId="0" fontId="36" fillId="0" borderId="10" xfId="1" applyFont="1" applyFill="1" applyBorder="1" applyAlignment="1">
      <alignment horizontal="center" vertical="center" wrapText="1"/>
    </xf>
    <xf numFmtId="0" fontId="36" fillId="0" borderId="9" xfId="1" applyFont="1" applyFill="1" applyBorder="1" applyAlignment="1">
      <alignment horizontal="center" vertical="center" wrapText="1"/>
    </xf>
    <xf numFmtId="0" fontId="36" fillId="0" borderId="60" xfId="1" applyFont="1" applyFill="1" applyBorder="1" applyAlignment="1">
      <alignment horizontal="center" vertical="center"/>
    </xf>
    <xf numFmtId="0" fontId="36" fillId="0" borderId="10" xfId="1" applyFont="1" applyFill="1" applyBorder="1" applyAlignment="1">
      <alignment horizontal="center" vertical="center"/>
    </xf>
    <xf numFmtId="0" fontId="36" fillId="0" borderId="9" xfId="1" applyFont="1" applyFill="1" applyBorder="1" applyAlignment="1">
      <alignment horizontal="center" vertical="center"/>
    </xf>
    <xf numFmtId="0" fontId="25" fillId="15" borderId="56" xfId="1" applyFont="1" applyFill="1" applyBorder="1" applyAlignment="1">
      <alignment horizontal="center" vertical="center"/>
    </xf>
    <xf numFmtId="0" fontId="25" fillId="15" borderId="57" xfId="1" applyFont="1" applyFill="1" applyBorder="1" applyAlignment="1">
      <alignment horizontal="center" vertical="center"/>
    </xf>
    <xf numFmtId="0" fontId="25" fillId="15" borderId="58" xfId="1" applyFont="1" applyFill="1" applyBorder="1" applyAlignment="1">
      <alignment horizontal="center" vertical="center"/>
    </xf>
    <xf numFmtId="0" fontId="25" fillId="15" borderId="20" xfId="1" applyFont="1" applyFill="1" applyBorder="1" applyAlignment="1">
      <alignment horizontal="center" vertical="center"/>
    </xf>
    <xf numFmtId="0" fontId="25" fillId="15" borderId="41" xfId="1" applyFont="1" applyFill="1" applyBorder="1" applyAlignment="1">
      <alignment horizontal="center" vertical="center"/>
    </xf>
    <xf numFmtId="0" fontId="25" fillId="15" borderId="17" xfId="1" applyFont="1" applyFill="1" applyBorder="1" applyAlignment="1">
      <alignment horizontal="center" vertical="center"/>
    </xf>
    <xf numFmtId="0" fontId="36" fillId="0" borderId="9" xfId="1" applyFont="1" applyFill="1" applyBorder="1" applyAlignment="1">
      <alignment horizontal="center" vertical="center" textRotation="255"/>
    </xf>
    <xf numFmtId="0" fontId="36" fillId="0" borderId="55" xfId="1" applyFont="1" applyFill="1" applyBorder="1" applyAlignment="1">
      <alignment horizontal="center" vertical="center" textRotation="255"/>
    </xf>
    <xf numFmtId="0" fontId="36" fillId="0" borderId="55" xfId="1" applyFont="1" applyFill="1" applyBorder="1" applyAlignment="1">
      <alignment horizontal="center" vertical="center" wrapText="1"/>
    </xf>
    <xf numFmtId="0" fontId="36" fillId="12" borderId="55" xfId="1" applyFont="1" applyFill="1" applyBorder="1" applyAlignment="1">
      <alignment horizontal="center" vertical="center" wrapText="1"/>
    </xf>
    <xf numFmtId="0" fontId="36" fillId="12" borderId="55" xfId="1" applyFont="1" applyFill="1" applyBorder="1" applyAlignment="1">
      <alignment vertical="center"/>
    </xf>
    <xf numFmtId="0" fontId="36" fillId="12" borderId="55" xfId="1" applyFont="1" applyFill="1" applyBorder="1" applyAlignment="1">
      <alignment horizontal="center" vertical="center" textRotation="255" shrinkToFit="1"/>
    </xf>
    <xf numFmtId="0" fontId="36" fillId="0" borderId="55" xfId="1" applyFont="1" applyFill="1" applyBorder="1" applyAlignment="1">
      <alignment horizontal="center" vertical="center" textRotation="255" shrinkToFit="1"/>
    </xf>
    <xf numFmtId="0" fontId="36" fillId="15" borderId="56" xfId="1" applyFont="1" applyFill="1" applyBorder="1" applyAlignment="1">
      <alignment horizontal="center" vertical="center" wrapText="1"/>
    </xf>
    <xf numFmtId="0" fontId="36" fillId="15" borderId="57" xfId="1" applyFont="1" applyFill="1" applyBorder="1" applyAlignment="1">
      <alignment horizontal="center" vertical="center" wrapText="1"/>
    </xf>
    <xf numFmtId="0" fontId="36" fillId="15" borderId="58" xfId="1" applyFont="1" applyFill="1" applyBorder="1" applyAlignment="1">
      <alignment horizontal="center" vertical="center" wrapText="1"/>
    </xf>
    <xf numFmtId="0" fontId="36" fillId="15" borderId="20" xfId="1" applyFont="1" applyFill="1" applyBorder="1" applyAlignment="1">
      <alignment horizontal="center" vertical="center" wrapText="1"/>
    </xf>
    <xf numFmtId="0" fontId="36" fillId="15" borderId="41" xfId="1" applyFont="1" applyFill="1" applyBorder="1" applyAlignment="1">
      <alignment horizontal="center" vertical="center" wrapText="1"/>
    </xf>
    <xf numFmtId="0" fontId="36" fillId="15" borderId="17" xfId="1" applyFont="1" applyFill="1" applyBorder="1" applyAlignment="1">
      <alignment horizontal="center" vertical="center" wrapText="1"/>
    </xf>
    <xf numFmtId="0" fontId="36" fillId="0" borderId="55" xfId="1" applyFont="1" applyFill="1" applyBorder="1" applyAlignment="1">
      <alignment vertical="center" textRotation="255"/>
    </xf>
    <xf numFmtId="0" fontId="36" fillId="0" borderId="55" xfId="1" applyFont="1" applyFill="1" applyBorder="1" applyAlignment="1">
      <alignment vertical="center" wrapText="1"/>
    </xf>
    <xf numFmtId="0" fontId="36" fillId="12" borderId="55" xfId="1" applyFont="1" applyFill="1" applyBorder="1" applyAlignment="1">
      <alignment vertical="center" wrapText="1"/>
    </xf>
    <xf numFmtId="0" fontId="34" fillId="0" borderId="21" xfId="1" applyFont="1" applyFill="1" applyBorder="1" applyAlignment="1">
      <alignment horizontal="center" vertical="center" wrapText="1"/>
    </xf>
    <xf numFmtId="0" fontId="34" fillId="0" borderId="1" xfId="1" applyFont="1" applyFill="1" applyBorder="1" applyAlignment="1">
      <alignment horizontal="center" vertical="center" wrapText="1"/>
    </xf>
    <xf numFmtId="0" fontId="34" fillId="0" borderId="20" xfId="1" applyFont="1" applyFill="1" applyBorder="1" applyAlignment="1">
      <alignment horizontal="center" vertical="center" wrapText="1"/>
    </xf>
    <xf numFmtId="0" fontId="34" fillId="0" borderId="17" xfId="1" applyFont="1" applyFill="1" applyBorder="1" applyAlignment="1">
      <alignment horizontal="center" vertical="center" wrapText="1"/>
    </xf>
    <xf numFmtId="0" fontId="25" fillId="0" borderId="10" xfId="4" applyFont="1" applyBorder="1" applyAlignment="1">
      <alignment horizontal="center" wrapText="1" shrinkToFit="1"/>
    </xf>
    <xf numFmtId="0" fontId="25" fillId="0" borderId="9" xfId="4" applyFont="1" applyBorder="1" applyAlignment="1">
      <alignment horizontal="center" wrapText="1" shrinkToFit="1"/>
    </xf>
    <xf numFmtId="0" fontId="36" fillId="0" borderId="60" xfId="1" applyFont="1" applyFill="1" applyBorder="1" applyAlignment="1">
      <alignment horizontal="center" vertical="center" textRotation="255" wrapText="1"/>
    </xf>
    <xf numFmtId="0" fontId="36" fillId="0" borderId="10" xfId="1" applyFont="1" applyFill="1" applyBorder="1" applyAlignment="1">
      <alignment horizontal="center" vertical="center" textRotation="255"/>
    </xf>
    <xf numFmtId="0" fontId="25" fillId="0" borderId="60" xfId="1" applyFont="1" applyFill="1" applyBorder="1" applyAlignment="1">
      <alignment horizontal="center" vertical="center" wrapText="1"/>
    </xf>
    <xf numFmtId="0" fontId="25" fillId="0" borderId="10" xfId="1" applyFont="1" applyFill="1" applyBorder="1" applyAlignment="1">
      <alignment horizontal="center" vertical="center"/>
    </xf>
    <xf numFmtId="0" fontId="25" fillId="0" borderId="9" xfId="1" applyFont="1" applyFill="1" applyBorder="1" applyAlignment="1">
      <alignment horizontal="center" vertical="center"/>
    </xf>
    <xf numFmtId="0" fontId="27" fillId="0" borderId="70" xfId="1" applyFont="1" applyFill="1" applyBorder="1" applyAlignment="1">
      <alignment horizontal="center" vertical="center" wrapText="1"/>
    </xf>
    <xf numFmtId="0" fontId="27" fillId="0" borderId="30" xfId="1" applyFont="1" applyFill="1" applyBorder="1" applyAlignment="1">
      <alignment horizontal="center" vertical="center" wrapText="1"/>
    </xf>
    <xf numFmtId="0" fontId="27" fillId="0" borderId="31" xfId="1" applyFont="1" applyFill="1" applyBorder="1" applyAlignment="1">
      <alignment horizontal="center" vertical="center" wrapText="1"/>
    </xf>
    <xf numFmtId="0" fontId="25" fillId="0" borderId="60" xfId="1" applyFont="1" applyFill="1" applyBorder="1" applyAlignment="1">
      <alignment horizontal="center" vertical="center" shrinkToFit="1"/>
    </xf>
    <xf numFmtId="0" fontId="25" fillId="0" borderId="10" xfId="1" applyFont="1" applyFill="1" applyBorder="1" applyAlignment="1">
      <alignment horizontal="center" vertical="center" shrinkToFit="1"/>
    </xf>
    <xf numFmtId="0" fontId="25" fillId="0" borderId="9" xfId="1" applyFont="1" applyFill="1" applyBorder="1" applyAlignment="1">
      <alignment horizontal="center" vertical="center" shrinkToFit="1"/>
    </xf>
    <xf numFmtId="0" fontId="25" fillId="6" borderId="55" xfId="1" applyFont="1" applyFill="1" applyBorder="1" applyAlignment="1">
      <alignment horizontal="center" vertical="center" wrapText="1" shrinkToFit="1"/>
    </xf>
    <xf numFmtId="0" fontId="25" fillId="7" borderId="55" xfId="1" applyFont="1" applyFill="1" applyBorder="1" applyAlignment="1">
      <alignment horizontal="center" vertical="center" wrapText="1" shrinkToFit="1"/>
    </xf>
    <xf numFmtId="0" fontId="25" fillId="8" borderId="55" xfId="1" applyFont="1" applyFill="1" applyBorder="1" applyAlignment="1">
      <alignment horizontal="center" vertical="center" wrapText="1" shrinkToFit="1"/>
    </xf>
    <xf numFmtId="0" fontId="31" fillId="3" borderId="55" xfId="1" applyFont="1" applyFill="1" applyBorder="1" applyAlignment="1">
      <alignment horizontal="center" vertical="center" textRotation="255" shrinkToFit="1"/>
    </xf>
    <xf numFmtId="0" fontId="32" fillId="0" borderId="55" xfId="1" applyFont="1" applyFill="1" applyBorder="1" applyAlignment="1">
      <alignment horizontal="center" vertical="center" textRotation="255"/>
    </xf>
    <xf numFmtId="0" fontId="25" fillId="0" borderId="55" xfId="1" applyFont="1" applyFill="1" applyBorder="1" applyAlignment="1">
      <alignment horizontal="right" vertical="center"/>
    </xf>
    <xf numFmtId="0" fontId="25" fillId="0" borderId="55" xfId="1" applyFont="1" applyFill="1" applyBorder="1" applyAlignment="1">
      <alignment horizontal="center" vertical="center"/>
    </xf>
    <xf numFmtId="0" fontId="33" fillId="0" borderId="55" xfId="1" applyFont="1" applyFill="1" applyBorder="1" applyAlignment="1">
      <alignment horizontal="left" vertical="center"/>
    </xf>
    <xf numFmtId="0" fontId="25" fillId="0" borderId="70" xfId="1" applyFont="1" applyFill="1" applyBorder="1" applyAlignment="1">
      <alignment horizontal="center" vertical="center"/>
    </xf>
    <xf numFmtId="0" fontId="25" fillId="0" borderId="30" xfId="1" applyFont="1" applyFill="1" applyBorder="1" applyAlignment="1">
      <alignment horizontal="center" vertical="center"/>
    </xf>
    <xf numFmtId="0" fontId="25" fillId="0" borderId="31" xfId="1" applyFont="1" applyFill="1" applyBorder="1" applyAlignment="1">
      <alignment horizontal="center" vertical="center"/>
    </xf>
    <xf numFmtId="0" fontId="25" fillId="0" borderId="67" xfId="1" applyFont="1" applyFill="1" applyBorder="1" applyAlignment="1">
      <alignment horizontal="center" vertical="center"/>
    </xf>
    <xf numFmtId="0" fontId="25" fillId="0" borderId="63" xfId="1" applyFont="1" applyFill="1" applyBorder="1" applyAlignment="1">
      <alignment vertical="center"/>
    </xf>
    <xf numFmtId="0" fontId="25" fillId="0" borderId="69" xfId="1" applyFont="1" applyFill="1" applyBorder="1" applyAlignment="1">
      <alignment vertical="center"/>
    </xf>
    <xf numFmtId="0" fontId="25" fillId="0" borderId="63" xfId="1" applyFont="1" applyFill="1" applyBorder="1" applyAlignment="1">
      <alignment horizontal="center" vertical="center"/>
    </xf>
    <xf numFmtId="0" fontId="25" fillId="0" borderId="69" xfId="1" applyFont="1" applyFill="1" applyBorder="1" applyAlignment="1">
      <alignment horizontal="center" vertical="center"/>
    </xf>
    <xf numFmtId="0" fontId="27" fillId="0" borderId="60" xfId="1" applyFont="1" applyFill="1" applyBorder="1" applyAlignment="1">
      <alignment horizontal="left" vertical="top" wrapText="1" shrinkToFit="1"/>
    </xf>
    <xf numFmtId="0" fontId="29" fillId="0" borderId="10" xfId="0" applyFont="1" applyFill="1" applyBorder="1" applyAlignment="1">
      <alignment horizontal="left" vertical="top" wrapText="1" shrinkToFit="1"/>
    </xf>
    <xf numFmtId="0" fontId="29" fillId="0" borderId="9" xfId="0" applyFont="1" applyFill="1" applyBorder="1" applyAlignment="1">
      <alignment horizontal="left" vertical="top" wrapText="1" shrinkToFit="1"/>
    </xf>
    <xf numFmtId="0" fontId="30" fillId="0" borderId="10" xfId="0" applyFont="1" applyFill="1" applyBorder="1" applyAlignment="1">
      <alignment horizontal="left" vertical="top" wrapText="1"/>
    </xf>
    <xf numFmtId="0" fontId="30" fillId="0" borderId="9" xfId="0" applyFont="1" applyFill="1" applyBorder="1" applyAlignment="1">
      <alignment horizontal="left" vertical="top" wrapText="1"/>
    </xf>
    <xf numFmtId="0" fontId="25" fillId="0" borderId="61" xfId="1" applyFont="1" applyFill="1" applyBorder="1" applyAlignment="1">
      <alignment horizontal="center" vertical="center"/>
    </xf>
    <xf numFmtId="0" fontId="25" fillId="0" borderId="65" xfId="1" applyFont="1" applyFill="1" applyBorder="1" applyAlignment="1">
      <alignment vertical="center"/>
    </xf>
    <xf numFmtId="0" fontId="25" fillId="0" borderId="66" xfId="1" applyFont="1" applyFill="1" applyBorder="1" applyAlignment="1">
      <alignment horizontal="center" vertical="center"/>
    </xf>
    <xf numFmtId="0" fontId="25" fillId="0" borderId="62" xfId="1" applyFont="1" applyFill="1" applyBorder="1" applyAlignment="1">
      <alignment horizontal="center" vertical="center"/>
    </xf>
    <xf numFmtId="0" fontId="25" fillId="0" borderId="68" xfId="1" applyFont="1" applyFill="1" applyBorder="1" applyAlignment="1">
      <alignment horizontal="center" vertical="center"/>
    </xf>
    <xf numFmtId="0" fontId="25" fillId="0" borderId="59" xfId="1" applyFont="1" applyFill="1" applyBorder="1" applyAlignment="1">
      <alignment horizontal="center" vertical="center"/>
    </xf>
    <xf numFmtId="0" fontId="25" fillId="0" borderId="64" xfId="1" applyFont="1" applyFill="1" applyBorder="1" applyAlignment="1">
      <alignment horizontal="center" vertical="center"/>
    </xf>
    <xf numFmtId="0" fontId="27" fillId="0" borderId="60" xfId="1" applyFont="1" applyFill="1" applyBorder="1" applyAlignment="1">
      <alignment horizontal="left" vertical="top" wrapText="1"/>
    </xf>
    <xf numFmtId="0" fontId="29" fillId="0" borderId="10" xfId="0" applyFont="1" applyFill="1" applyBorder="1" applyAlignment="1">
      <alignment horizontal="left" vertical="top" wrapText="1"/>
    </xf>
    <xf numFmtId="0" fontId="29" fillId="0" borderId="9" xfId="0" applyFont="1" applyFill="1" applyBorder="1" applyAlignment="1">
      <alignment horizontal="left" vertical="top" wrapText="1"/>
    </xf>
    <xf numFmtId="0" fontId="25" fillId="5" borderId="56" xfId="1" applyFont="1" applyFill="1" applyBorder="1" applyAlignment="1">
      <alignment horizontal="center" vertical="center"/>
    </xf>
    <xf numFmtId="0" fontId="25" fillId="5" borderId="57" xfId="1" applyFont="1" applyFill="1" applyBorder="1" applyAlignment="1">
      <alignment horizontal="center" vertical="center"/>
    </xf>
    <xf numFmtId="0" fontId="25" fillId="5" borderId="58" xfId="1" applyFont="1" applyFill="1" applyBorder="1" applyAlignment="1">
      <alignment horizontal="center" vertical="center"/>
    </xf>
    <xf numFmtId="0" fontId="25" fillId="5" borderId="21" xfId="1" applyFont="1" applyFill="1" applyBorder="1" applyAlignment="1">
      <alignment horizontal="center" vertical="center"/>
    </xf>
    <xf numFmtId="0" fontId="25" fillId="5" borderId="0" xfId="1" applyFont="1" applyFill="1" applyBorder="1" applyAlignment="1">
      <alignment horizontal="center" vertical="center"/>
    </xf>
    <xf numFmtId="0" fontId="25" fillId="5" borderId="1" xfId="1" applyFont="1" applyFill="1" applyBorder="1" applyAlignment="1">
      <alignment horizontal="center" vertical="center"/>
    </xf>
    <xf numFmtId="0" fontId="25" fillId="5" borderId="20" xfId="1" applyFont="1" applyFill="1" applyBorder="1" applyAlignment="1">
      <alignment horizontal="center" vertical="center"/>
    </xf>
    <xf numFmtId="0" fontId="25" fillId="5" borderId="41" xfId="1" applyFont="1" applyFill="1" applyBorder="1" applyAlignment="1">
      <alignment horizontal="center" vertical="center"/>
    </xf>
    <xf numFmtId="0" fontId="25" fillId="5" borderId="17" xfId="1" applyFont="1" applyFill="1" applyBorder="1" applyAlignment="1">
      <alignment horizontal="center" vertical="center"/>
    </xf>
    <xf numFmtId="0" fontId="25" fillId="0" borderId="60" xfId="1" applyFont="1" applyFill="1" applyBorder="1" applyAlignment="1">
      <alignment horizontal="center" vertical="center"/>
    </xf>
    <xf numFmtId="0" fontId="25" fillId="0" borderId="10" xfId="1" applyFont="1" applyFill="1" applyBorder="1" applyAlignment="1">
      <alignment vertical="center"/>
    </xf>
    <xf numFmtId="0" fontId="25" fillId="0" borderId="9" xfId="1" applyFont="1" applyFill="1" applyBorder="1" applyAlignment="1">
      <alignment vertical="center"/>
    </xf>
    <xf numFmtId="0" fontId="25" fillId="0" borderId="55" xfId="1" applyFont="1" applyBorder="1" applyAlignment="1">
      <alignment horizontal="center" vertical="center" textRotation="255"/>
    </xf>
    <xf numFmtId="0" fontId="25" fillId="0" borderId="56" xfId="1" applyFont="1" applyBorder="1" applyAlignment="1">
      <alignment horizontal="center" vertical="center" shrinkToFit="1"/>
    </xf>
    <xf numFmtId="0" fontId="25" fillId="0" borderId="57" xfId="1" applyFont="1" applyBorder="1" applyAlignment="1">
      <alignment horizontal="center" vertical="center" shrinkToFit="1"/>
    </xf>
    <xf numFmtId="0" fontId="25" fillId="0" borderId="21" xfId="1" applyFont="1" applyBorder="1" applyAlignment="1">
      <alignment horizontal="center" vertical="center" shrinkToFit="1"/>
    </xf>
    <xf numFmtId="0" fontId="25" fillId="0" borderId="0" xfId="1" applyFont="1" applyBorder="1" applyAlignment="1">
      <alignment horizontal="center" vertical="center" shrinkToFit="1"/>
    </xf>
    <xf numFmtId="0" fontId="25" fillId="0" borderId="20" xfId="1" applyFont="1" applyBorder="1" applyAlignment="1">
      <alignment horizontal="center" vertical="center" shrinkToFit="1"/>
    </xf>
    <xf numFmtId="0" fontId="25" fillId="0" borderId="41" xfId="1" applyFont="1" applyBorder="1" applyAlignment="1">
      <alignment horizontal="center" vertical="center" shrinkToFit="1"/>
    </xf>
    <xf numFmtId="0" fontId="25" fillId="4" borderId="56" xfId="1" applyFont="1" applyFill="1" applyBorder="1" applyAlignment="1">
      <alignment horizontal="center" vertical="center" shrinkToFit="1"/>
    </xf>
    <xf numFmtId="0" fontId="25" fillId="4" borderId="58" xfId="1" applyFont="1" applyFill="1" applyBorder="1" applyAlignment="1">
      <alignment horizontal="center" vertical="center" shrinkToFit="1"/>
    </xf>
    <xf numFmtId="0" fontId="25" fillId="4" borderId="21" xfId="1" applyFont="1" applyFill="1" applyBorder="1" applyAlignment="1">
      <alignment horizontal="center" vertical="center" shrinkToFit="1"/>
    </xf>
    <xf numFmtId="0" fontId="25" fillId="4" borderId="1" xfId="1" applyFont="1" applyFill="1" applyBorder="1" applyAlignment="1">
      <alignment horizontal="center" vertical="center" shrinkToFit="1"/>
    </xf>
    <xf numFmtId="0" fontId="25" fillId="4" borderId="20" xfId="1" applyFont="1" applyFill="1" applyBorder="1" applyAlignment="1">
      <alignment horizontal="center" vertical="center" shrinkToFit="1"/>
    </xf>
    <xf numFmtId="0" fontId="25" fillId="4" borderId="17" xfId="1" applyFont="1" applyFill="1" applyBorder="1" applyAlignment="1">
      <alignment horizontal="center" vertical="center" shrinkToFit="1"/>
    </xf>
    <xf numFmtId="0" fontId="26" fillId="3" borderId="55" xfId="1" applyFont="1" applyFill="1" applyBorder="1" applyAlignment="1">
      <alignment horizontal="center" vertical="center" textRotation="255" shrinkToFit="1"/>
    </xf>
    <xf numFmtId="0" fontId="25" fillId="0" borderId="56" xfId="1" applyFont="1" applyBorder="1" applyAlignment="1">
      <alignment horizontal="center" vertical="center"/>
    </xf>
    <xf numFmtId="0" fontId="25" fillId="0" borderId="57" xfId="1" applyFont="1" applyBorder="1" applyAlignment="1">
      <alignment horizontal="center" vertical="center"/>
    </xf>
    <xf numFmtId="0" fontId="1" fillId="0" borderId="21" xfId="1" applyFont="1" applyBorder="1" applyAlignment="1">
      <alignment horizontal="center" vertical="center"/>
    </xf>
    <xf numFmtId="0" fontId="1" fillId="0" borderId="0" xfId="1" applyFont="1" applyBorder="1" applyAlignment="1">
      <alignment horizontal="center" vertical="center"/>
    </xf>
    <xf numFmtId="0" fontId="1" fillId="0" borderId="20" xfId="1" applyFont="1" applyBorder="1" applyAlignment="1">
      <alignment horizontal="center" vertical="center"/>
    </xf>
    <xf numFmtId="0" fontId="1" fillId="0" borderId="41" xfId="1" applyFont="1" applyBorder="1" applyAlignment="1">
      <alignment horizontal="center" vertical="center"/>
    </xf>
    <xf numFmtId="0" fontId="1" fillId="0" borderId="21" xfId="1" applyFont="1" applyBorder="1" applyAlignment="1">
      <alignment horizontal="center" vertical="center" shrinkToFit="1"/>
    </xf>
    <xf numFmtId="0" fontId="1" fillId="0" borderId="0" xfId="1" applyFont="1" applyBorder="1" applyAlignment="1">
      <alignment horizontal="center" vertical="center" shrinkToFit="1"/>
    </xf>
    <xf numFmtId="0" fontId="1" fillId="0" borderId="20" xfId="1" applyFont="1" applyBorder="1" applyAlignment="1">
      <alignment horizontal="center" vertical="center" shrinkToFit="1"/>
    </xf>
    <xf numFmtId="0" fontId="1" fillId="0" borderId="41" xfId="1" applyFont="1" applyBorder="1" applyAlignment="1">
      <alignment horizontal="center" vertical="center" shrinkToFit="1"/>
    </xf>
    <xf numFmtId="0" fontId="2" fillId="0" borderId="0" xfId="1" applyFont="1" applyAlignment="1">
      <alignment horizontal="center" vertical="center"/>
    </xf>
    <xf numFmtId="0" fontId="0" fillId="0" borderId="0" xfId="0" applyAlignment="1">
      <alignment horizontal="center" vertical="center"/>
    </xf>
    <xf numFmtId="56" fontId="9" fillId="0" borderId="0" xfId="1" applyNumberFormat="1" applyFont="1" applyBorder="1" applyAlignment="1">
      <alignment horizontal="left" shrinkToFit="1"/>
    </xf>
    <xf numFmtId="0" fontId="9" fillId="0" borderId="0" xfId="1" applyFont="1" applyBorder="1" applyAlignment="1">
      <alignment horizontal="left" shrinkToFit="1"/>
    </xf>
    <xf numFmtId="0" fontId="13" fillId="0" borderId="27" xfId="1" applyFont="1" applyBorder="1" applyAlignment="1">
      <alignment horizontal="center" vertical="center" textRotation="255"/>
    </xf>
    <xf numFmtId="0" fontId="0" fillId="0" borderId="28" xfId="0" applyBorder="1" applyAlignment="1">
      <alignment horizontal="center" vertical="center" textRotation="255"/>
    </xf>
    <xf numFmtId="0" fontId="0" fillId="0" borderId="29" xfId="0" applyBorder="1" applyAlignment="1">
      <alignment horizontal="center" vertical="center" textRotation="255"/>
    </xf>
    <xf numFmtId="0" fontId="22" fillId="0" borderId="35" xfId="0" applyFont="1" applyBorder="1" applyAlignment="1">
      <alignment horizontal="center" vertical="center"/>
    </xf>
    <xf numFmtId="0" fontId="22" fillId="0" borderId="33" xfId="0" applyFont="1" applyBorder="1" applyAlignment="1">
      <alignment horizontal="center" vertical="center"/>
    </xf>
    <xf numFmtId="0" fontId="22" fillId="0" borderId="32" xfId="0" applyFont="1" applyBorder="1" applyAlignment="1">
      <alignment horizontal="center" vertical="center"/>
    </xf>
    <xf numFmtId="0" fontId="5" fillId="0" borderId="30" xfId="1" applyFont="1" applyBorder="1" applyAlignment="1">
      <alignment horizontal="center" vertical="center"/>
    </xf>
    <xf numFmtId="0" fontId="0" fillId="0" borderId="30" xfId="0" applyBorder="1" applyAlignment="1">
      <alignment vertical="center"/>
    </xf>
    <xf numFmtId="0" fontId="5" fillId="0" borderId="42" xfId="1" applyFont="1" applyBorder="1" applyAlignment="1">
      <alignment horizontal="center" vertical="center"/>
    </xf>
    <xf numFmtId="0" fontId="0" fillId="0" borderId="41" xfId="0" applyBorder="1" applyAlignment="1">
      <alignment vertical="center"/>
    </xf>
    <xf numFmtId="0" fontId="0" fillId="0" borderId="34" xfId="0" applyBorder="1" applyAlignment="1">
      <alignment vertical="center"/>
    </xf>
    <xf numFmtId="0" fontId="1" fillId="0" borderId="23" xfId="1" applyFont="1" applyBorder="1" applyAlignment="1">
      <alignment horizontal="center" vertical="center" textRotation="255"/>
    </xf>
    <xf numFmtId="0" fontId="0" fillId="0" borderId="25" xfId="0" applyBorder="1" applyAlignment="1">
      <alignment horizontal="center" vertical="center" textRotation="255"/>
    </xf>
    <xf numFmtId="0" fontId="0" fillId="0" borderId="26" xfId="0" applyBorder="1" applyAlignment="1">
      <alignment horizontal="center" vertical="center" textRotation="255"/>
    </xf>
    <xf numFmtId="0" fontId="2" fillId="0" borderId="0" xfId="1" applyFont="1" applyAlignment="1">
      <alignment vertical="center"/>
    </xf>
    <xf numFmtId="0" fontId="0" fillId="0" borderId="0" xfId="0" applyAlignment="1">
      <alignment vertical="center"/>
    </xf>
    <xf numFmtId="56" fontId="9" fillId="0" borderId="39" xfId="1" applyNumberFormat="1" applyFont="1" applyBorder="1" applyAlignment="1">
      <alignment horizontal="left" shrinkToFit="1"/>
    </xf>
    <xf numFmtId="0" fontId="0" fillId="0" borderId="39" xfId="0" applyBorder="1" applyAlignment="1">
      <alignment horizontal="left" shrinkToFit="1"/>
    </xf>
    <xf numFmtId="0" fontId="24" fillId="0" borderId="39" xfId="1" applyNumberFormat="1" applyFont="1" applyBorder="1" applyAlignment="1">
      <alignment horizontal="center" wrapText="1" shrinkToFit="1"/>
    </xf>
    <xf numFmtId="0" fontId="24" fillId="0" borderId="39" xfId="1" applyFont="1" applyBorder="1" applyAlignment="1">
      <alignment horizontal="center" shrinkToFit="1"/>
    </xf>
    <xf numFmtId="0" fontId="8" fillId="0" borderId="52" xfId="1" applyFont="1" applyBorder="1" applyAlignment="1">
      <alignment horizontal="center" vertical="center"/>
    </xf>
    <xf numFmtId="0" fontId="8" fillId="0" borderId="49" xfId="1" applyFont="1" applyBorder="1" applyAlignment="1">
      <alignment horizontal="center" vertical="center"/>
    </xf>
    <xf numFmtId="0" fontId="8" fillId="0" borderId="35" xfId="1" applyFont="1" applyBorder="1" applyAlignment="1">
      <alignment horizontal="center" vertical="center"/>
    </xf>
    <xf numFmtId="0" fontId="8" fillId="0" borderId="42" xfId="1" applyFont="1" applyBorder="1" applyAlignment="1">
      <alignment horizontal="center" vertical="center"/>
    </xf>
    <xf numFmtId="0" fontId="8" fillId="0" borderId="41" xfId="1" applyFont="1" applyBorder="1" applyAlignment="1">
      <alignment horizontal="center" vertical="center"/>
    </xf>
    <xf numFmtId="0" fontId="8" fillId="0" borderId="34" xfId="1" applyFont="1" applyBorder="1" applyAlignment="1">
      <alignment horizontal="center" vertical="center"/>
    </xf>
    <xf numFmtId="0" fontId="22" fillId="0" borderId="52" xfId="0" applyFont="1" applyBorder="1" applyAlignment="1">
      <alignment horizontal="center" vertical="center"/>
    </xf>
    <xf numFmtId="0" fontId="22" fillId="0" borderId="45" xfId="0" applyFont="1" applyBorder="1" applyAlignment="1">
      <alignment horizontal="center" vertical="center"/>
    </xf>
    <xf numFmtId="0" fontId="22" fillId="0" borderId="38" xfId="0" applyFont="1" applyBorder="1" applyAlignment="1">
      <alignment horizontal="center" vertical="center"/>
    </xf>
    <xf numFmtId="0" fontId="5" fillId="0" borderId="23" xfId="1" applyNumberFormat="1" applyFont="1" applyFill="1" applyBorder="1" applyAlignment="1">
      <alignment horizontal="center" vertical="center"/>
    </xf>
    <xf numFmtId="0" fontId="5" fillId="0" borderId="25" xfId="1" applyNumberFormat="1" applyFont="1" applyFill="1" applyBorder="1" applyAlignment="1">
      <alignment horizontal="center" vertical="center"/>
    </xf>
    <xf numFmtId="0" fontId="5" fillId="0" borderId="26" xfId="1" applyNumberFormat="1" applyFont="1" applyFill="1" applyBorder="1" applyAlignment="1">
      <alignment horizontal="center" vertical="center"/>
    </xf>
    <xf numFmtId="0" fontId="5" fillId="0" borderId="35" xfId="1" applyNumberFormat="1" applyFont="1" applyFill="1" applyBorder="1" applyAlignment="1">
      <alignment horizontal="center" vertical="center"/>
    </xf>
    <xf numFmtId="0" fontId="5" fillId="0" borderId="33" xfId="1" applyNumberFormat="1" applyFont="1" applyFill="1" applyBorder="1" applyAlignment="1">
      <alignment horizontal="center" vertical="center"/>
    </xf>
    <xf numFmtId="0" fontId="5" fillId="0" borderId="32" xfId="1" applyNumberFormat="1" applyFont="1" applyFill="1" applyBorder="1" applyAlignment="1">
      <alignment horizontal="center" vertical="center"/>
    </xf>
    <xf numFmtId="0" fontId="5" fillId="0" borderId="49" xfId="1" applyFont="1" applyBorder="1" applyAlignment="1">
      <alignment horizontal="center" vertical="center"/>
    </xf>
    <xf numFmtId="0" fontId="0" fillId="0" borderId="49" xfId="0" applyBorder="1" applyAlignment="1">
      <alignment vertical="center"/>
    </xf>
    <xf numFmtId="0" fontId="5" fillId="0" borderId="48" xfId="1" applyFont="1" applyBorder="1" applyAlignment="1">
      <alignment horizontal="center" vertical="center"/>
    </xf>
    <xf numFmtId="0" fontId="0" fillId="0" borderId="47" xfId="0" applyBorder="1" applyAlignment="1">
      <alignment vertical="center"/>
    </xf>
    <xf numFmtId="0" fontId="0" fillId="0" borderId="46" xfId="0" applyBorder="1" applyAlignment="1">
      <alignment vertical="center"/>
    </xf>
    <xf numFmtId="0" fontId="9" fillId="0" borderId="0" xfId="1" applyFont="1" applyAlignment="1">
      <alignment horizontal="center" vertical="center" shrinkToFit="1"/>
    </xf>
    <xf numFmtId="0" fontId="6" fillId="0" borderId="0" xfId="1" applyFont="1" applyAlignment="1">
      <alignment horizontal="center" vertical="center" shrinkToFit="1"/>
    </xf>
  </cellXfs>
  <cellStyles count="5">
    <cellStyle name="標準" xfId="0" builtinId="0"/>
    <cellStyle name="標準 2" xfId="1"/>
    <cellStyle name="標準 2 16" xfId="4"/>
    <cellStyle name="標準 3" xfId="3"/>
    <cellStyle name="標準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s>
</file>

<file path=xl/drawings/_rels/drawing2.xml.rels><?xml version="1.0" encoding="UTF-8" standalone="yes"?>
<Relationships xmlns="http://schemas.openxmlformats.org/package/2006/relationships"><Relationship Id="rId8" Type="http://schemas.openxmlformats.org/officeDocument/2006/relationships/image" Target="../media/image40.png"/><Relationship Id="rId13" Type="http://schemas.openxmlformats.org/officeDocument/2006/relationships/image" Target="../media/image44.png"/><Relationship Id="rId3" Type="http://schemas.openxmlformats.org/officeDocument/2006/relationships/image" Target="../media/image35.png"/><Relationship Id="rId7" Type="http://schemas.openxmlformats.org/officeDocument/2006/relationships/image" Target="../media/image39.png"/><Relationship Id="rId12" Type="http://schemas.openxmlformats.org/officeDocument/2006/relationships/image" Target="../media/image43.png"/><Relationship Id="rId2" Type="http://schemas.openxmlformats.org/officeDocument/2006/relationships/image" Target="../media/image34.png"/><Relationship Id="rId1" Type="http://schemas.openxmlformats.org/officeDocument/2006/relationships/image" Target="../media/image33.png"/><Relationship Id="rId6" Type="http://schemas.openxmlformats.org/officeDocument/2006/relationships/image" Target="../media/image38.png"/><Relationship Id="rId11" Type="http://schemas.openxmlformats.org/officeDocument/2006/relationships/image" Target="../media/image32.png"/><Relationship Id="rId5" Type="http://schemas.openxmlformats.org/officeDocument/2006/relationships/image" Target="../media/image37.png"/><Relationship Id="rId10" Type="http://schemas.openxmlformats.org/officeDocument/2006/relationships/image" Target="../media/image42.png"/><Relationship Id="rId4" Type="http://schemas.openxmlformats.org/officeDocument/2006/relationships/image" Target="../media/image36.png"/><Relationship Id="rId9" Type="http://schemas.openxmlformats.org/officeDocument/2006/relationships/image" Target="../media/image41.png"/><Relationship Id="rId14" Type="http://schemas.openxmlformats.org/officeDocument/2006/relationships/image" Target="../media/image45.png"/></Relationships>
</file>

<file path=xl/drawings/_rels/drawing3.xml.rels><?xml version="1.0" encoding="UTF-8" standalone="yes"?>
<Relationships xmlns="http://schemas.openxmlformats.org/package/2006/relationships"><Relationship Id="rId1" Type="http://schemas.openxmlformats.org/officeDocument/2006/relationships/image" Target="../media/image46.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7.jpeg"/></Relationships>
</file>

<file path=xl/drawings/drawing1.xml><?xml version="1.0" encoding="utf-8"?>
<xdr:wsDr xmlns:xdr="http://schemas.openxmlformats.org/drawingml/2006/spreadsheetDrawing" xmlns:a="http://schemas.openxmlformats.org/drawingml/2006/main">
  <xdr:twoCellAnchor>
    <xdr:from>
      <xdr:col>12</xdr:col>
      <xdr:colOff>198120</xdr:colOff>
      <xdr:row>71</xdr:row>
      <xdr:rowOff>89079</xdr:rowOff>
    </xdr:from>
    <xdr:to>
      <xdr:col>13</xdr:col>
      <xdr:colOff>883920</xdr:colOff>
      <xdr:row>77</xdr:row>
      <xdr:rowOff>152400</xdr:rowOff>
    </xdr:to>
    <xdr:sp macro="" textlink="">
      <xdr:nvSpPr>
        <xdr:cNvPr id="2" name="テキスト ボックス 1">
          <a:extLst>
            <a:ext uri="{FF2B5EF4-FFF2-40B4-BE49-F238E27FC236}">
              <a16:creationId xmlns="" xmlns:a16="http://schemas.microsoft.com/office/drawing/2014/main" id="{FAA3339C-D232-4B11-A1A9-B567F66820F7}"/>
            </a:ext>
          </a:extLst>
        </xdr:cNvPr>
        <xdr:cNvSpPr txBox="1"/>
      </xdr:nvSpPr>
      <xdr:spPr bwMode="auto">
        <a:xfrm>
          <a:off x="8446770" y="11804829"/>
          <a:ext cx="1495425" cy="103487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kumimoji="1" lang="ja-JP" altLang="en-US" sz="600"/>
            <a:t>食べ物は良く噛んで食べましょう。良く噛むことで、虫歯予防や消化の負担が減り、お腹に良いと言われています。</a:t>
          </a:r>
          <a:endParaRPr kumimoji="1" lang="en-US" altLang="ja-JP" sz="600"/>
        </a:p>
      </xdr:txBody>
    </xdr:sp>
    <xdr:clientData/>
  </xdr:twoCellAnchor>
  <xdr:twoCellAnchor>
    <xdr:from>
      <xdr:col>12</xdr:col>
      <xdr:colOff>214651</xdr:colOff>
      <xdr:row>70</xdr:row>
      <xdr:rowOff>137160</xdr:rowOff>
    </xdr:from>
    <xdr:to>
      <xdr:col>13</xdr:col>
      <xdr:colOff>849277</xdr:colOff>
      <xdr:row>71</xdr:row>
      <xdr:rowOff>77626</xdr:rowOff>
    </xdr:to>
    <xdr:pic>
      <xdr:nvPicPr>
        <xdr:cNvPr id="3" name="図 1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3301" y="11690985"/>
          <a:ext cx="1444251" cy="1023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221875</xdr:colOff>
      <xdr:row>74</xdr:row>
      <xdr:rowOff>29222</xdr:rowOff>
    </xdr:from>
    <xdr:to>
      <xdr:col>13</xdr:col>
      <xdr:colOff>836502</xdr:colOff>
      <xdr:row>74</xdr:row>
      <xdr:rowOff>128237</xdr:rowOff>
    </xdr:to>
    <xdr:pic>
      <xdr:nvPicPr>
        <xdr:cNvPr id="4" name="図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0525" y="12230747"/>
          <a:ext cx="1424252" cy="99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216212</xdr:colOff>
      <xdr:row>0</xdr:row>
      <xdr:rowOff>239775</xdr:rowOff>
    </xdr:from>
    <xdr:to>
      <xdr:col>2</xdr:col>
      <xdr:colOff>339006</xdr:colOff>
      <xdr:row>2</xdr:row>
      <xdr:rowOff>110986</xdr:rowOff>
    </xdr:to>
    <xdr:pic>
      <xdr:nvPicPr>
        <xdr:cNvPr id="5" name="図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9112" y="239775"/>
          <a:ext cx="379969" cy="4522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1269705</xdr:colOff>
      <xdr:row>0</xdr:row>
      <xdr:rowOff>228624</xdr:rowOff>
    </xdr:from>
    <xdr:to>
      <xdr:col>2</xdr:col>
      <xdr:colOff>1792852</xdr:colOff>
      <xdr:row>5</xdr:row>
      <xdr:rowOff>64151</xdr:rowOff>
    </xdr:to>
    <xdr:pic>
      <xdr:nvPicPr>
        <xdr:cNvPr id="6" name="図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69780" y="228624"/>
          <a:ext cx="523147" cy="873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714852</xdr:colOff>
      <xdr:row>0</xdr:row>
      <xdr:rowOff>83316</xdr:rowOff>
    </xdr:from>
    <xdr:to>
      <xdr:col>21</xdr:col>
      <xdr:colOff>151287</xdr:colOff>
      <xdr:row>2</xdr:row>
      <xdr:rowOff>81032</xdr:rowOff>
    </xdr:to>
    <xdr:pic>
      <xdr:nvPicPr>
        <xdr:cNvPr id="7" name="図 7"/>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231077" y="83316"/>
          <a:ext cx="665160" cy="578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293086</xdr:colOff>
      <xdr:row>0</xdr:row>
      <xdr:rowOff>206267</xdr:rowOff>
    </xdr:from>
    <xdr:to>
      <xdr:col>1</xdr:col>
      <xdr:colOff>199277</xdr:colOff>
      <xdr:row>1</xdr:row>
      <xdr:rowOff>49944</xdr:rowOff>
    </xdr:to>
    <xdr:pic>
      <xdr:nvPicPr>
        <xdr:cNvPr id="8" name="図 9"/>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93086" y="206267"/>
          <a:ext cx="249091" cy="272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149069</xdr:colOff>
      <xdr:row>0</xdr:row>
      <xdr:rowOff>183913</xdr:rowOff>
    </xdr:from>
    <xdr:to>
      <xdr:col>2</xdr:col>
      <xdr:colOff>1325194</xdr:colOff>
      <xdr:row>7</xdr:row>
      <xdr:rowOff>10156</xdr:rowOff>
    </xdr:to>
    <xdr:pic>
      <xdr:nvPicPr>
        <xdr:cNvPr id="9" name="図 3"/>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49144" y="183913"/>
          <a:ext cx="1176125" cy="1178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1260212</xdr:colOff>
      <xdr:row>17</xdr:row>
      <xdr:rowOff>55867</xdr:rowOff>
    </xdr:from>
    <xdr:to>
      <xdr:col>2</xdr:col>
      <xdr:colOff>1724893</xdr:colOff>
      <xdr:row>20</xdr:row>
      <xdr:rowOff>134683</xdr:rowOff>
    </xdr:to>
    <xdr:pic>
      <xdr:nvPicPr>
        <xdr:cNvPr id="10" name="図 11"/>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860287" y="3027667"/>
          <a:ext cx="464681" cy="564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172207</xdr:colOff>
      <xdr:row>0</xdr:row>
      <xdr:rowOff>94494</xdr:rowOff>
    </xdr:from>
    <xdr:to>
      <xdr:col>3</xdr:col>
      <xdr:colOff>1074431</xdr:colOff>
      <xdr:row>3</xdr:row>
      <xdr:rowOff>20318</xdr:rowOff>
    </xdr:to>
    <xdr:pic>
      <xdr:nvPicPr>
        <xdr:cNvPr id="11" name="図 19"/>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01107" y="94494"/>
          <a:ext cx="902224" cy="659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64503</xdr:colOff>
      <xdr:row>0</xdr:row>
      <xdr:rowOff>83314</xdr:rowOff>
    </xdr:from>
    <xdr:to>
      <xdr:col>4</xdr:col>
      <xdr:colOff>425394</xdr:colOff>
      <xdr:row>1</xdr:row>
      <xdr:rowOff>8872</xdr:rowOff>
    </xdr:to>
    <xdr:pic>
      <xdr:nvPicPr>
        <xdr:cNvPr id="12" name="図 21"/>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922128" y="83314"/>
          <a:ext cx="360891" cy="354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596342</xdr:colOff>
      <xdr:row>0</xdr:row>
      <xdr:rowOff>128025</xdr:rowOff>
    </xdr:from>
    <xdr:to>
      <xdr:col>4</xdr:col>
      <xdr:colOff>710307</xdr:colOff>
      <xdr:row>0</xdr:row>
      <xdr:rowOff>358164</xdr:rowOff>
    </xdr:to>
    <xdr:pic>
      <xdr:nvPicPr>
        <xdr:cNvPr id="13" name="図 23"/>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4453967" y="128025"/>
          <a:ext cx="113965" cy="2301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966729</xdr:colOff>
      <xdr:row>0</xdr:row>
      <xdr:rowOff>128025</xdr:rowOff>
    </xdr:from>
    <xdr:to>
      <xdr:col>6</xdr:col>
      <xdr:colOff>115017</xdr:colOff>
      <xdr:row>1</xdr:row>
      <xdr:rowOff>118522</xdr:rowOff>
    </xdr:to>
    <xdr:pic>
      <xdr:nvPicPr>
        <xdr:cNvPr id="14" name="図 25"/>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824354" y="128025"/>
          <a:ext cx="1605738" cy="4191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33759</xdr:colOff>
      <xdr:row>0</xdr:row>
      <xdr:rowOff>60960</xdr:rowOff>
    </xdr:from>
    <xdr:to>
      <xdr:col>12</xdr:col>
      <xdr:colOff>622580</xdr:colOff>
      <xdr:row>2</xdr:row>
      <xdr:rowOff>77010</xdr:rowOff>
    </xdr:to>
    <xdr:pic>
      <xdr:nvPicPr>
        <xdr:cNvPr id="15" name="図 27"/>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8282409" y="60960"/>
          <a:ext cx="588821" cy="59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266970</xdr:colOff>
      <xdr:row>0</xdr:row>
      <xdr:rowOff>94493</xdr:rowOff>
    </xdr:from>
    <xdr:to>
      <xdr:col>6</xdr:col>
      <xdr:colOff>580374</xdr:colOff>
      <xdr:row>1</xdr:row>
      <xdr:rowOff>133698</xdr:rowOff>
    </xdr:to>
    <xdr:pic>
      <xdr:nvPicPr>
        <xdr:cNvPr id="16" name="図 29"/>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6582045" y="94493"/>
          <a:ext cx="313404" cy="467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115385</xdr:colOff>
      <xdr:row>0</xdr:row>
      <xdr:rowOff>94493</xdr:rowOff>
    </xdr:from>
    <xdr:to>
      <xdr:col>11</xdr:col>
      <xdr:colOff>154247</xdr:colOff>
      <xdr:row>1</xdr:row>
      <xdr:rowOff>55702</xdr:rowOff>
    </xdr:to>
    <xdr:pic>
      <xdr:nvPicPr>
        <xdr:cNvPr id="17" name="図 8351"/>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7659185" y="94493"/>
          <a:ext cx="429387" cy="389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676513</xdr:colOff>
      <xdr:row>0</xdr:row>
      <xdr:rowOff>112162</xdr:rowOff>
    </xdr:from>
    <xdr:to>
      <xdr:col>15</xdr:col>
      <xdr:colOff>174355</xdr:colOff>
      <xdr:row>2</xdr:row>
      <xdr:rowOff>54429</xdr:rowOff>
    </xdr:to>
    <xdr:pic>
      <xdr:nvPicPr>
        <xdr:cNvPr id="18" name="図 35"/>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8908834" y="112162"/>
          <a:ext cx="1688592" cy="527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865287</xdr:colOff>
      <xdr:row>0</xdr:row>
      <xdr:rowOff>105670</xdr:rowOff>
    </xdr:from>
    <xdr:to>
      <xdr:col>7</xdr:col>
      <xdr:colOff>244741</xdr:colOff>
      <xdr:row>1</xdr:row>
      <xdr:rowOff>149604</xdr:rowOff>
    </xdr:to>
    <xdr:pic>
      <xdr:nvPicPr>
        <xdr:cNvPr id="19" name="図 8355"/>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7180362" y="105670"/>
          <a:ext cx="363438" cy="472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79294</xdr:colOff>
      <xdr:row>0</xdr:row>
      <xdr:rowOff>28461</xdr:rowOff>
    </xdr:from>
    <xdr:to>
      <xdr:col>17</xdr:col>
      <xdr:colOff>49240</xdr:colOff>
      <xdr:row>1</xdr:row>
      <xdr:rowOff>11964</xdr:rowOff>
    </xdr:to>
    <xdr:pic>
      <xdr:nvPicPr>
        <xdr:cNvPr id="20" name="図 8357"/>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0509169" y="28461"/>
          <a:ext cx="570021" cy="4121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48608</xdr:colOff>
      <xdr:row>0</xdr:row>
      <xdr:rowOff>161558</xdr:rowOff>
    </xdr:from>
    <xdr:to>
      <xdr:col>17</xdr:col>
      <xdr:colOff>1253896</xdr:colOff>
      <xdr:row>5</xdr:row>
      <xdr:rowOff>141892</xdr:rowOff>
    </xdr:to>
    <xdr:pic>
      <xdr:nvPicPr>
        <xdr:cNvPr id="21" name="図 8359"/>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1078558" y="161558"/>
          <a:ext cx="1205288" cy="101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1268034</xdr:colOff>
      <xdr:row>0</xdr:row>
      <xdr:rowOff>116848</xdr:rowOff>
    </xdr:from>
    <xdr:to>
      <xdr:col>17</xdr:col>
      <xdr:colOff>1687881</xdr:colOff>
      <xdr:row>4</xdr:row>
      <xdr:rowOff>71242</xdr:rowOff>
    </xdr:to>
    <xdr:pic>
      <xdr:nvPicPr>
        <xdr:cNvPr id="22" name="図 8361"/>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12297984" y="116848"/>
          <a:ext cx="419847" cy="840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599810</xdr:colOff>
      <xdr:row>0</xdr:row>
      <xdr:rowOff>59951</xdr:rowOff>
    </xdr:from>
    <xdr:to>
      <xdr:col>20</xdr:col>
      <xdr:colOff>437118</xdr:colOff>
      <xdr:row>2</xdr:row>
      <xdr:rowOff>95594</xdr:rowOff>
    </xdr:to>
    <xdr:pic>
      <xdr:nvPicPr>
        <xdr:cNvPr id="23" name="図 8363"/>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14887310" y="59951"/>
          <a:ext cx="1066033" cy="6166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284456</xdr:colOff>
      <xdr:row>0</xdr:row>
      <xdr:rowOff>116848</xdr:rowOff>
    </xdr:from>
    <xdr:to>
      <xdr:col>18</xdr:col>
      <xdr:colOff>569368</xdr:colOff>
      <xdr:row>1</xdr:row>
      <xdr:rowOff>75128</xdr:rowOff>
    </xdr:to>
    <xdr:pic>
      <xdr:nvPicPr>
        <xdr:cNvPr id="24" name="図 8365"/>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13343231" y="116848"/>
          <a:ext cx="284912" cy="386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62787</xdr:colOff>
      <xdr:row>0</xdr:row>
      <xdr:rowOff>94493</xdr:rowOff>
    </xdr:from>
    <xdr:to>
      <xdr:col>19</xdr:col>
      <xdr:colOff>395185</xdr:colOff>
      <xdr:row>1</xdr:row>
      <xdr:rowOff>58986</xdr:rowOff>
    </xdr:to>
    <xdr:pic>
      <xdr:nvPicPr>
        <xdr:cNvPr id="25" name="図 8367"/>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14350287" y="94493"/>
          <a:ext cx="332398" cy="393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797298</xdr:colOff>
      <xdr:row>0</xdr:row>
      <xdr:rowOff>161558</xdr:rowOff>
    </xdr:from>
    <xdr:to>
      <xdr:col>18</xdr:col>
      <xdr:colOff>1008289</xdr:colOff>
      <xdr:row>1</xdr:row>
      <xdr:rowOff>5235</xdr:rowOff>
    </xdr:to>
    <xdr:pic>
      <xdr:nvPicPr>
        <xdr:cNvPr id="26" name="図 8369"/>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856073" y="161558"/>
          <a:ext cx="210991" cy="272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259973</xdr:colOff>
      <xdr:row>0</xdr:row>
      <xdr:rowOff>83316</xdr:rowOff>
    </xdr:from>
    <xdr:to>
      <xdr:col>27</xdr:col>
      <xdr:colOff>563880</xdr:colOff>
      <xdr:row>2</xdr:row>
      <xdr:rowOff>72790</xdr:rowOff>
    </xdr:to>
    <xdr:pic>
      <xdr:nvPicPr>
        <xdr:cNvPr id="27" name="図 8374"/>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8938498" y="83316"/>
          <a:ext cx="303907" cy="57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274752</xdr:colOff>
      <xdr:row>0</xdr:row>
      <xdr:rowOff>60960</xdr:rowOff>
    </xdr:from>
    <xdr:to>
      <xdr:col>22</xdr:col>
      <xdr:colOff>157550</xdr:colOff>
      <xdr:row>1</xdr:row>
      <xdr:rowOff>150399</xdr:rowOff>
    </xdr:to>
    <xdr:pic>
      <xdr:nvPicPr>
        <xdr:cNvPr id="28" name="図 8376"/>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17019702" y="60960"/>
          <a:ext cx="953973" cy="5180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28196</xdr:colOff>
      <xdr:row>0</xdr:row>
      <xdr:rowOff>72137</xdr:rowOff>
    </xdr:from>
    <xdr:to>
      <xdr:col>26</xdr:col>
      <xdr:colOff>266497</xdr:colOff>
      <xdr:row>1</xdr:row>
      <xdr:rowOff>112284</xdr:rowOff>
    </xdr:to>
    <xdr:pic>
      <xdr:nvPicPr>
        <xdr:cNvPr id="29" name="図 8378"/>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18001871" y="72137"/>
          <a:ext cx="628826" cy="4687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422466</xdr:colOff>
      <xdr:row>0</xdr:row>
      <xdr:rowOff>30480</xdr:rowOff>
    </xdr:from>
    <xdr:to>
      <xdr:col>20</xdr:col>
      <xdr:colOff>754864</xdr:colOff>
      <xdr:row>0</xdr:row>
      <xdr:rowOff>421693</xdr:rowOff>
    </xdr:to>
    <xdr:pic>
      <xdr:nvPicPr>
        <xdr:cNvPr id="30" name="図 60"/>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15938691" y="30480"/>
          <a:ext cx="332398" cy="391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128278</xdr:colOff>
      <xdr:row>2</xdr:row>
      <xdr:rowOff>21345</xdr:rowOff>
    </xdr:from>
    <xdr:to>
      <xdr:col>25</xdr:col>
      <xdr:colOff>339269</xdr:colOff>
      <xdr:row>3</xdr:row>
      <xdr:rowOff>139342</xdr:rowOff>
    </xdr:to>
    <xdr:pic>
      <xdr:nvPicPr>
        <xdr:cNvPr id="31" name="図 61"/>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8101953" y="602370"/>
          <a:ext cx="210991" cy="270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838938</xdr:colOff>
      <xdr:row>49</xdr:row>
      <xdr:rowOff>142214</xdr:rowOff>
    </xdr:from>
    <xdr:to>
      <xdr:col>4</xdr:col>
      <xdr:colOff>187659</xdr:colOff>
      <xdr:row>51</xdr:row>
      <xdr:rowOff>136079</xdr:rowOff>
    </xdr:to>
    <xdr:grpSp>
      <xdr:nvGrpSpPr>
        <xdr:cNvPr id="32" name="グループ化 17"/>
        <xdr:cNvGrpSpPr>
          <a:grpSpLocks/>
        </xdr:cNvGrpSpPr>
      </xdr:nvGrpSpPr>
      <xdr:grpSpPr bwMode="auto">
        <a:xfrm>
          <a:off x="3465117" y="8347321"/>
          <a:ext cx="573363" cy="320437"/>
          <a:chOff x="2042567" y="9716078"/>
          <a:chExt cx="543983" cy="451584"/>
        </a:xfrm>
      </xdr:grpSpPr>
      <xdr:pic>
        <xdr:nvPicPr>
          <xdr:cNvPr id="33" name="図 14"/>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2042567" y="9822982"/>
            <a:ext cx="370416" cy="344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4" name="図 16"/>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2317733" y="9716078"/>
            <a:ext cx="268817" cy="227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26</xdr:col>
      <xdr:colOff>80812</xdr:colOff>
      <xdr:row>67</xdr:row>
      <xdr:rowOff>3207</xdr:rowOff>
    </xdr:from>
    <xdr:to>
      <xdr:col>27</xdr:col>
      <xdr:colOff>483159</xdr:colOff>
      <xdr:row>71</xdr:row>
      <xdr:rowOff>79873</xdr:rowOff>
    </xdr:to>
    <xdr:pic>
      <xdr:nvPicPr>
        <xdr:cNvPr id="35" name="図 8380"/>
        <xdr:cNvPicPr>
          <a:picLocks noChangeAspect="1" noChangeArrowheads="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18445012" y="11071257"/>
          <a:ext cx="716672" cy="724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250370</xdr:colOff>
      <xdr:row>71</xdr:row>
      <xdr:rowOff>145740</xdr:rowOff>
    </xdr:from>
    <xdr:to>
      <xdr:col>27</xdr:col>
      <xdr:colOff>428137</xdr:colOff>
      <xdr:row>73</xdr:row>
      <xdr:rowOff>86292</xdr:rowOff>
    </xdr:to>
    <xdr:pic>
      <xdr:nvPicPr>
        <xdr:cNvPr id="36" name="図 8382"/>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18614570" y="11861490"/>
          <a:ext cx="492092" cy="264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424455</xdr:colOff>
      <xdr:row>66</xdr:row>
      <xdr:rowOff>121776</xdr:rowOff>
    </xdr:from>
    <xdr:to>
      <xdr:col>28</xdr:col>
      <xdr:colOff>630837</xdr:colOff>
      <xdr:row>69</xdr:row>
      <xdr:rowOff>86926</xdr:rowOff>
    </xdr:to>
    <xdr:pic>
      <xdr:nvPicPr>
        <xdr:cNvPr id="37" name="図 32"/>
        <xdr:cNvPicPr>
          <a:picLocks noChangeAspect="1" noChangeArrowheads="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19102980" y="11027901"/>
          <a:ext cx="1006482" cy="45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1046314</xdr:colOff>
      <xdr:row>69</xdr:row>
      <xdr:rowOff>99212</xdr:rowOff>
    </xdr:from>
    <xdr:to>
      <xdr:col>21</xdr:col>
      <xdr:colOff>482794</xdr:colOff>
      <xdr:row>73</xdr:row>
      <xdr:rowOff>40276</xdr:rowOff>
    </xdr:to>
    <xdr:pic>
      <xdr:nvPicPr>
        <xdr:cNvPr id="38" name="図 34"/>
        <xdr:cNvPicPr>
          <a:picLocks noChangeAspect="1" noChangeArrowheads="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16562539" y="11491112"/>
          <a:ext cx="665205" cy="588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642548</xdr:colOff>
      <xdr:row>70</xdr:row>
      <xdr:rowOff>135040</xdr:rowOff>
    </xdr:from>
    <xdr:to>
      <xdr:col>20</xdr:col>
      <xdr:colOff>538316</xdr:colOff>
      <xdr:row>73</xdr:row>
      <xdr:rowOff>37740</xdr:rowOff>
    </xdr:to>
    <xdr:pic>
      <xdr:nvPicPr>
        <xdr:cNvPr id="39" name="図 37"/>
        <xdr:cNvPicPr>
          <a:picLocks noChangeAspect="1" noChangeArrowheads="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14930048" y="11688865"/>
          <a:ext cx="1124493" cy="38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887229</xdr:colOff>
      <xdr:row>71</xdr:row>
      <xdr:rowOff>6987</xdr:rowOff>
    </xdr:from>
    <xdr:to>
      <xdr:col>19</xdr:col>
      <xdr:colOff>283028</xdr:colOff>
      <xdr:row>73</xdr:row>
      <xdr:rowOff>95924</xdr:rowOff>
    </xdr:to>
    <xdr:pic>
      <xdr:nvPicPr>
        <xdr:cNvPr id="40" name="図 39"/>
        <xdr:cNvPicPr>
          <a:picLocks noChangeAspect="1" noChangeArrowheads="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13946004" y="11722737"/>
          <a:ext cx="624524" cy="4127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25824</xdr:colOff>
      <xdr:row>0</xdr:row>
      <xdr:rowOff>0</xdr:rowOff>
    </xdr:from>
    <xdr:to>
      <xdr:col>31</xdr:col>
      <xdr:colOff>587589</xdr:colOff>
      <xdr:row>2</xdr:row>
      <xdr:rowOff>152400</xdr:rowOff>
    </xdr:to>
    <xdr:grpSp>
      <xdr:nvGrpSpPr>
        <xdr:cNvPr id="2" name="グループ化 28"/>
        <xdr:cNvGrpSpPr>
          <a:grpSpLocks/>
        </xdr:cNvGrpSpPr>
      </xdr:nvGrpSpPr>
      <xdr:grpSpPr bwMode="auto">
        <a:xfrm>
          <a:off x="364491" y="0"/>
          <a:ext cx="27856181" cy="1253067"/>
          <a:chOff x="885825" y="0"/>
          <a:chExt cx="27989960" cy="1257300"/>
        </a:xfrm>
      </xdr:grpSpPr>
      <xdr:pic>
        <xdr:nvPicPr>
          <xdr:cNvPr id="3"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438150"/>
            <a:ext cx="3810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4" name="グループ化 4"/>
          <xdr:cNvGrpSpPr>
            <a:grpSpLocks/>
          </xdr:cNvGrpSpPr>
        </xdr:nvGrpSpPr>
        <xdr:grpSpPr bwMode="auto">
          <a:xfrm>
            <a:off x="885825" y="0"/>
            <a:ext cx="27989960" cy="1257300"/>
            <a:chOff x="402166" y="-41725"/>
            <a:chExt cx="27856243" cy="1113216"/>
          </a:xfrm>
        </xdr:grpSpPr>
        <xdr:pic>
          <xdr:nvPicPr>
            <xdr:cNvPr id="5" name="図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2166" y="137583"/>
              <a:ext cx="231664" cy="223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39433" y="99607"/>
              <a:ext cx="1291363" cy="9718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図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22795" y="-1869"/>
              <a:ext cx="1584316" cy="86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図 1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98014" y="113929"/>
              <a:ext cx="2160180" cy="499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図 13"/>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405421" y="33619"/>
              <a:ext cx="1072836" cy="816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図 15"/>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9389477" y="82180"/>
              <a:ext cx="776622" cy="582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図 17"/>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837833" y="75953"/>
              <a:ext cx="928984" cy="680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図 18"/>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061366" y="51047"/>
              <a:ext cx="1026718" cy="630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図 21"/>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1754546" y="92765"/>
              <a:ext cx="1229067" cy="6041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図 27"/>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3207723" y="178680"/>
              <a:ext cx="904873" cy="540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5" name="グループ化 30"/>
            <xdr:cNvGrpSpPr>
              <a:grpSpLocks/>
            </xdr:cNvGrpSpPr>
          </xdr:nvGrpSpPr>
          <xdr:grpSpPr bwMode="auto">
            <a:xfrm>
              <a:off x="14273884" y="-41725"/>
              <a:ext cx="13984525" cy="816614"/>
              <a:chOff x="14273884" y="-41725"/>
              <a:chExt cx="13984525" cy="816614"/>
            </a:xfrm>
          </xdr:grpSpPr>
          <xdr:pic>
            <xdr:nvPicPr>
              <xdr:cNvPr id="16" name="図 34"/>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4273884" y="-41725"/>
                <a:ext cx="1032847" cy="816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図 35"/>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5371689" y="118894"/>
                <a:ext cx="1906102" cy="54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図 36"/>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7405976" y="101486"/>
                <a:ext cx="852433" cy="509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180975</xdr:colOff>
      <xdr:row>0</xdr:row>
      <xdr:rowOff>31751</xdr:rowOff>
    </xdr:from>
    <xdr:to>
      <xdr:col>17</xdr:col>
      <xdr:colOff>682625</xdr:colOff>
      <xdr:row>4</xdr:row>
      <xdr:rowOff>299505</xdr:rowOff>
    </xdr:to>
    <xdr:pic>
      <xdr:nvPicPr>
        <xdr:cNvPr id="56339"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92850" y="31751"/>
          <a:ext cx="2501900" cy="1760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14</xdr:col>
      <xdr:colOff>802481</xdr:colOff>
      <xdr:row>47</xdr:row>
      <xdr:rowOff>46832</xdr:rowOff>
    </xdr:from>
    <xdr:to>
      <xdr:col>19</xdr:col>
      <xdr:colOff>26193</xdr:colOff>
      <xdr:row>57</xdr:row>
      <xdr:rowOff>113507</xdr:rowOff>
    </xdr:to>
    <xdr:pic>
      <xdr:nvPicPr>
        <xdr:cNvPr id="1028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35650" y="13468350"/>
          <a:ext cx="3457575" cy="2447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9"/>
  <sheetViews>
    <sheetView tabSelected="1" view="pageBreakPreview" zoomScale="70" zoomScaleNormal="90" zoomScaleSheetLayoutView="70" workbookViewId="0">
      <selection activeCell="A59" sqref="A59:N60"/>
    </sheetView>
  </sheetViews>
  <sheetFormatPr defaultColWidth="9" defaultRowHeight="13.5"/>
  <cols>
    <col min="1" max="1" width="4.5" style="169" bestFit="1" customWidth="1"/>
    <col min="2" max="2" width="3.375" style="170" bestFit="1" customWidth="1"/>
    <col min="3" max="3" width="26.625" style="170" customWidth="1"/>
    <col min="4" max="7" width="16.125" style="170" customWidth="1"/>
    <col min="8" max="8" width="5.125" style="177" hidden="1" customWidth="1"/>
    <col min="9" max="9" width="4.125" style="170" hidden="1" customWidth="1"/>
    <col min="10" max="10" width="10.625" style="170" hidden="1" customWidth="1"/>
    <col min="11" max="11" width="5.125" style="177" customWidth="1"/>
    <col min="12" max="12" width="4.125" style="170" bestFit="1" customWidth="1"/>
    <col min="13" max="13" width="10.625" style="170" customWidth="1"/>
    <col min="14" max="14" width="15.625" style="170" customWidth="1"/>
    <col min="15" max="15" width="2.375" style="170" customWidth="1"/>
    <col min="16" max="16" width="4.5" style="226" bestFit="1" customWidth="1"/>
    <col min="17" max="17" width="3.375" style="170" bestFit="1" customWidth="1"/>
    <col min="18" max="18" width="26.625" style="170" customWidth="1"/>
    <col min="19" max="22" width="16.125" style="170" customWidth="1"/>
    <col min="23" max="23" width="5.125" style="177" hidden="1" customWidth="1"/>
    <col min="24" max="24" width="4.125" style="170" hidden="1" customWidth="1"/>
    <col min="25" max="25" width="10.625" style="170" hidden="1" customWidth="1"/>
    <col min="26" max="26" width="5.125" style="177" customWidth="1"/>
    <col min="27" max="27" width="4.125" style="170" bestFit="1" customWidth="1"/>
    <col min="28" max="28" width="10.5" style="170" customWidth="1"/>
    <col min="29" max="29" width="15.625" style="170" customWidth="1"/>
    <col min="30" max="16384" width="9" style="170"/>
  </cols>
  <sheetData>
    <row r="1" spans="1:29" ht="33.75" customHeight="1">
      <c r="P1" s="169"/>
    </row>
    <row r="2" spans="1:29" s="169" customFormat="1" ht="12" customHeight="1">
      <c r="A2" s="303" t="s">
        <v>472</v>
      </c>
      <c r="B2" s="304" t="s">
        <v>418</v>
      </c>
      <c r="C2" s="307"/>
      <c r="D2" s="308" t="s">
        <v>419</v>
      </c>
      <c r="E2" s="309"/>
      <c r="F2" s="310"/>
      <c r="G2" s="291" t="s">
        <v>420</v>
      </c>
      <c r="H2" s="294" t="s">
        <v>421</v>
      </c>
      <c r="I2" s="295"/>
      <c r="J2" s="296"/>
      <c r="K2" s="294" t="s">
        <v>422</v>
      </c>
      <c r="L2" s="295"/>
      <c r="M2" s="296"/>
      <c r="N2" s="297" t="s">
        <v>473</v>
      </c>
      <c r="O2" s="178"/>
      <c r="P2" s="303" t="s">
        <v>474</v>
      </c>
      <c r="Q2" s="304" t="s">
        <v>418</v>
      </c>
      <c r="R2" s="305"/>
      <c r="S2" s="306" t="s">
        <v>419</v>
      </c>
      <c r="T2" s="306"/>
      <c r="U2" s="306"/>
      <c r="V2" s="291" t="s">
        <v>420</v>
      </c>
      <c r="W2" s="294" t="s">
        <v>421</v>
      </c>
      <c r="X2" s="295"/>
      <c r="Y2" s="296"/>
      <c r="Z2" s="294" t="s">
        <v>422</v>
      </c>
      <c r="AA2" s="295"/>
      <c r="AB2" s="296"/>
      <c r="AC2" s="297" t="s">
        <v>473</v>
      </c>
    </row>
    <row r="3" spans="1:29" s="169" customFormat="1" ht="12" customHeight="1">
      <c r="A3" s="303"/>
      <c r="B3" s="304"/>
      <c r="C3" s="307"/>
      <c r="D3" s="300" t="s">
        <v>423</v>
      </c>
      <c r="E3" s="301" t="s">
        <v>424</v>
      </c>
      <c r="F3" s="302" t="s">
        <v>425</v>
      </c>
      <c r="G3" s="292"/>
      <c r="H3" s="283" t="s">
        <v>475</v>
      </c>
      <c r="I3" s="284"/>
      <c r="J3" s="287" t="s">
        <v>426</v>
      </c>
      <c r="K3" s="283" t="s">
        <v>475</v>
      </c>
      <c r="L3" s="284"/>
      <c r="M3" s="287" t="s">
        <v>426</v>
      </c>
      <c r="N3" s="298"/>
      <c r="O3" s="233"/>
      <c r="P3" s="303"/>
      <c r="Q3" s="304"/>
      <c r="R3" s="305"/>
      <c r="S3" s="300" t="s">
        <v>423</v>
      </c>
      <c r="T3" s="301" t="s">
        <v>424</v>
      </c>
      <c r="U3" s="302" t="s">
        <v>425</v>
      </c>
      <c r="V3" s="292"/>
      <c r="W3" s="283" t="s">
        <v>475</v>
      </c>
      <c r="X3" s="284"/>
      <c r="Y3" s="287" t="s">
        <v>426</v>
      </c>
      <c r="Z3" s="283" t="s">
        <v>475</v>
      </c>
      <c r="AA3" s="284"/>
      <c r="AB3" s="287" t="s">
        <v>426</v>
      </c>
      <c r="AC3" s="298"/>
    </row>
    <row r="4" spans="1:29" s="169" customFormat="1" ht="12" customHeight="1">
      <c r="A4" s="303"/>
      <c r="B4" s="304"/>
      <c r="C4" s="307"/>
      <c r="D4" s="300"/>
      <c r="E4" s="301"/>
      <c r="F4" s="302"/>
      <c r="G4" s="292"/>
      <c r="H4" s="283"/>
      <c r="I4" s="284"/>
      <c r="J4" s="287"/>
      <c r="K4" s="283"/>
      <c r="L4" s="284"/>
      <c r="M4" s="287"/>
      <c r="N4" s="298"/>
      <c r="O4" s="233"/>
      <c r="P4" s="303"/>
      <c r="Q4" s="304"/>
      <c r="R4" s="305"/>
      <c r="S4" s="300"/>
      <c r="T4" s="301"/>
      <c r="U4" s="302"/>
      <c r="V4" s="292"/>
      <c r="W4" s="283"/>
      <c r="X4" s="284"/>
      <c r="Y4" s="287"/>
      <c r="Z4" s="283"/>
      <c r="AA4" s="284"/>
      <c r="AB4" s="287"/>
      <c r="AC4" s="298"/>
    </row>
    <row r="5" spans="1:29" s="169" customFormat="1" ht="12" customHeight="1">
      <c r="A5" s="303"/>
      <c r="B5" s="304"/>
      <c r="C5" s="307"/>
      <c r="D5" s="300"/>
      <c r="E5" s="301"/>
      <c r="F5" s="302"/>
      <c r="G5" s="292"/>
      <c r="H5" s="283"/>
      <c r="I5" s="284"/>
      <c r="J5" s="287"/>
      <c r="K5" s="283"/>
      <c r="L5" s="284"/>
      <c r="M5" s="287"/>
      <c r="N5" s="298"/>
      <c r="O5" s="233"/>
      <c r="P5" s="303"/>
      <c r="Q5" s="304"/>
      <c r="R5" s="305"/>
      <c r="S5" s="300"/>
      <c r="T5" s="301"/>
      <c r="U5" s="302"/>
      <c r="V5" s="292"/>
      <c r="W5" s="283"/>
      <c r="X5" s="284"/>
      <c r="Y5" s="287"/>
      <c r="Z5" s="283"/>
      <c r="AA5" s="284"/>
      <c r="AB5" s="287"/>
      <c r="AC5" s="298"/>
    </row>
    <row r="6" spans="1:29" s="169" customFormat="1" ht="12" customHeight="1">
      <c r="A6" s="303"/>
      <c r="B6" s="304"/>
      <c r="C6" s="307"/>
      <c r="D6" s="300"/>
      <c r="E6" s="301"/>
      <c r="F6" s="302"/>
      <c r="G6" s="293"/>
      <c r="H6" s="285"/>
      <c r="I6" s="286"/>
      <c r="J6" s="288"/>
      <c r="K6" s="285"/>
      <c r="L6" s="286"/>
      <c r="M6" s="288"/>
      <c r="N6" s="299"/>
      <c r="O6" s="233"/>
      <c r="P6" s="303"/>
      <c r="Q6" s="304"/>
      <c r="R6" s="305"/>
      <c r="S6" s="300"/>
      <c r="T6" s="301"/>
      <c r="U6" s="302"/>
      <c r="V6" s="293"/>
      <c r="W6" s="285"/>
      <c r="X6" s="286"/>
      <c r="Y6" s="288"/>
      <c r="Z6" s="285"/>
      <c r="AA6" s="286"/>
      <c r="AB6" s="288"/>
      <c r="AC6" s="299"/>
    </row>
    <row r="7" spans="1:29" ht="12.75" customHeight="1">
      <c r="A7" s="268">
        <v>1</v>
      </c>
      <c r="B7" s="289" t="s">
        <v>381</v>
      </c>
      <c r="C7" s="179" t="s">
        <v>15</v>
      </c>
      <c r="D7" s="253" t="s">
        <v>476</v>
      </c>
      <c r="E7" s="253" t="s">
        <v>477</v>
      </c>
      <c r="F7" s="253" t="s">
        <v>427</v>
      </c>
      <c r="G7" s="237" t="s">
        <v>428</v>
      </c>
      <c r="H7" s="180">
        <v>383</v>
      </c>
      <c r="I7" s="181" t="s">
        <v>478</v>
      </c>
      <c r="J7" s="240" t="s">
        <v>479</v>
      </c>
      <c r="K7" s="180">
        <f>383*0.75</f>
        <v>287.25</v>
      </c>
      <c r="L7" s="181" t="s">
        <v>478</v>
      </c>
      <c r="M7" s="240" t="s">
        <v>479</v>
      </c>
      <c r="N7" s="182" t="s">
        <v>49</v>
      </c>
      <c r="O7" s="228"/>
      <c r="P7" s="245">
        <v>17</v>
      </c>
      <c r="Q7" s="245" t="s">
        <v>82</v>
      </c>
      <c r="R7" s="179" t="s">
        <v>15</v>
      </c>
      <c r="S7" s="253" t="s">
        <v>429</v>
      </c>
      <c r="T7" s="253" t="s">
        <v>480</v>
      </c>
      <c r="U7" s="253" t="s">
        <v>430</v>
      </c>
      <c r="V7" s="237" t="s">
        <v>431</v>
      </c>
      <c r="W7" s="183">
        <v>429</v>
      </c>
      <c r="X7" s="179" t="s">
        <v>432</v>
      </c>
      <c r="Y7" s="240" t="s">
        <v>63</v>
      </c>
      <c r="Z7" s="183">
        <f>429*0.75</f>
        <v>321.75</v>
      </c>
      <c r="AA7" s="179" t="s">
        <v>432</v>
      </c>
      <c r="AB7" s="240" t="s">
        <v>63</v>
      </c>
      <c r="AC7" s="182" t="s">
        <v>49</v>
      </c>
    </row>
    <row r="8" spans="1:29" ht="12.75" customHeight="1">
      <c r="A8" s="268"/>
      <c r="B8" s="290"/>
      <c r="C8" s="184" t="s">
        <v>250</v>
      </c>
      <c r="D8" s="253"/>
      <c r="E8" s="253"/>
      <c r="F8" s="253"/>
      <c r="G8" s="238"/>
      <c r="H8" s="185">
        <v>17.099999999999998</v>
      </c>
      <c r="I8" s="186" t="s">
        <v>481</v>
      </c>
      <c r="J8" s="241"/>
      <c r="K8" s="185">
        <f>17*0.75</f>
        <v>12.75</v>
      </c>
      <c r="L8" s="186" t="s">
        <v>481</v>
      </c>
      <c r="M8" s="241"/>
      <c r="N8" s="187" t="s">
        <v>482</v>
      </c>
      <c r="O8" s="228"/>
      <c r="P8" s="245"/>
      <c r="Q8" s="245"/>
      <c r="R8" s="188" t="s">
        <v>236</v>
      </c>
      <c r="S8" s="253"/>
      <c r="T8" s="253"/>
      <c r="U8" s="253"/>
      <c r="V8" s="238"/>
      <c r="W8" s="185">
        <v>14.799999999999999</v>
      </c>
      <c r="X8" s="189" t="s">
        <v>481</v>
      </c>
      <c r="Y8" s="241"/>
      <c r="Z8" s="185">
        <f>14.8*0.75</f>
        <v>11.100000000000001</v>
      </c>
      <c r="AA8" s="189" t="s">
        <v>481</v>
      </c>
      <c r="AB8" s="241"/>
      <c r="AC8" s="187" t="s">
        <v>483</v>
      </c>
    </row>
    <row r="9" spans="1:29" ht="12.75" customHeight="1">
      <c r="A9" s="268"/>
      <c r="B9" s="290"/>
      <c r="C9" s="189" t="s">
        <v>31</v>
      </c>
      <c r="D9" s="253"/>
      <c r="E9" s="253"/>
      <c r="F9" s="253"/>
      <c r="G9" s="238"/>
      <c r="H9" s="185">
        <v>10.6</v>
      </c>
      <c r="I9" s="186" t="s">
        <v>481</v>
      </c>
      <c r="J9" s="241"/>
      <c r="K9" s="185">
        <f>10.6*0.75</f>
        <v>7.9499999999999993</v>
      </c>
      <c r="L9" s="186" t="s">
        <v>481</v>
      </c>
      <c r="M9" s="241"/>
      <c r="N9" s="187"/>
      <c r="O9" s="228"/>
      <c r="P9" s="245"/>
      <c r="Q9" s="245"/>
      <c r="R9" s="189" t="s">
        <v>241</v>
      </c>
      <c r="S9" s="253"/>
      <c r="T9" s="253"/>
      <c r="U9" s="253"/>
      <c r="V9" s="238"/>
      <c r="W9" s="185">
        <v>16.3</v>
      </c>
      <c r="X9" s="189" t="s">
        <v>481</v>
      </c>
      <c r="Y9" s="241"/>
      <c r="Z9" s="185">
        <f>16.3*0.75</f>
        <v>12.225000000000001</v>
      </c>
      <c r="AA9" s="189" t="s">
        <v>481</v>
      </c>
      <c r="AB9" s="241"/>
      <c r="AC9" s="187"/>
    </row>
    <row r="10" spans="1:29" ht="12.75" customHeight="1">
      <c r="A10" s="268"/>
      <c r="B10" s="290"/>
      <c r="C10" s="189" t="s">
        <v>40</v>
      </c>
      <c r="D10" s="253"/>
      <c r="E10" s="253"/>
      <c r="F10" s="253"/>
      <c r="G10" s="238"/>
      <c r="H10" s="185">
        <v>53.6</v>
      </c>
      <c r="I10" s="186" t="s">
        <v>481</v>
      </c>
      <c r="J10" s="241"/>
      <c r="K10" s="185">
        <f>53.6*0.75</f>
        <v>40.200000000000003</v>
      </c>
      <c r="L10" s="186" t="s">
        <v>481</v>
      </c>
      <c r="M10" s="241"/>
      <c r="N10" s="187"/>
      <c r="O10" s="228"/>
      <c r="P10" s="245"/>
      <c r="Q10" s="245"/>
      <c r="R10" s="189" t="s">
        <v>40</v>
      </c>
      <c r="S10" s="253"/>
      <c r="T10" s="253"/>
      <c r="U10" s="253"/>
      <c r="V10" s="238"/>
      <c r="W10" s="185">
        <v>51.3</v>
      </c>
      <c r="X10" s="189" t="s">
        <v>481</v>
      </c>
      <c r="Y10" s="241"/>
      <c r="Z10" s="185">
        <f>51.3*0.75</f>
        <v>38.474999999999994</v>
      </c>
      <c r="AA10" s="189" t="s">
        <v>481</v>
      </c>
      <c r="AB10" s="241"/>
      <c r="AC10" s="187"/>
    </row>
    <row r="11" spans="1:29" ht="12.75" customHeight="1">
      <c r="A11" s="268"/>
      <c r="B11" s="267"/>
      <c r="C11" s="190" t="s">
        <v>44</v>
      </c>
      <c r="D11" s="253"/>
      <c r="E11" s="253"/>
      <c r="F11" s="253"/>
      <c r="G11" s="239"/>
      <c r="H11" s="191">
        <v>1</v>
      </c>
      <c r="I11" s="192" t="s">
        <v>481</v>
      </c>
      <c r="J11" s="242"/>
      <c r="K11" s="191">
        <f>1*0.75</f>
        <v>0.75</v>
      </c>
      <c r="L11" s="192" t="s">
        <v>481</v>
      </c>
      <c r="M11" s="242"/>
      <c r="N11" s="193"/>
      <c r="O11" s="228"/>
      <c r="P11" s="245"/>
      <c r="Q11" s="245"/>
      <c r="R11" s="190"/>
      <c r="S11" s="253"/>
      <c r="T11" s="253"/>
      <c r="U11" s="253"/>
      <c r="V11" s="239"/>
      <c r="W11" s="191">
        <v>1.1000000000000001</v>
      </c>
      <c r="X11" s="190" t="s">
        <v>484</v>
      </c>
      <c r="Y11" s="242"/>
      <c r="Z11" s="191">
        <f>1.1*0.75</f>
        <v>0.82500000000000007</v>
      </c>
      <c r="AA11" s="190" t="s">
        <v>484</v>
      </c>
      <c r="AB11" s="242"/>
      <c r="AC11" s="193"/>
    </row>
    <row r="12" spans="1:29" ht="12.75" customHeight="1">
      <c r="A12" s="269">
        <v>2</v>
      </c>
      <c r="B12" s="273" t="s">
        <v>384</v>
      </c>
      <c r="C12" s="194" t="s">
        <v>66</v>
      </c>
      <c r="D12" s="253" t="s">
        <v>485</v>
      </c>
      <c r="E12" s="253" t="s">
        <v>486</v>
      </c>
      <c r="F12" s="253" t="s">
        <v>487</v>
      </c>
      <c r="G12" s="237" t="s">
        <v>434</v>
      </c>
      <c r="H12" s="183">
        <v>358</v>
      </c>
      <c r="I12" s="179" t="s">
        <v>432</v>
      </c>
      <c r="J12" s="240" t="s">
        <v>435</v>
      </c>
      <c r="K12" s="183">
        <f>358*0.75</f>
        <v>268.5</v>
      </c>
      <c r="L12" s="179" t="s">
        <v>432</v>
      </c>
      <c r="M12" s="240" t="s">
        <v>435</v>
      </c>
      <c r="N12" s="182" t="s">
        <v>49</v>
      </c>
      <c r="O12" s="228"/>
      <c r="P12" s="269">
        <v>18</v>
      </c>
      <c r="Q12" s="273" t="s">
        <v>393</v>
      </c>
      <c r="R12" s="179" t="s">
        <v>15</v>
      </c>
      <c r="S12" s="253" t="s">
        <v>488</v>
      </c>
      <c r="T12" s="253" t="s">
        <v>489</v>
      </c>
      <c r="U12" s="253" t="s">
        <v>436</v>
      </c>
      <c r="V12" s="237" t="s">
        <v>437</v>
      </c>
      <c r="W12" s="183">
        <v>436</v>
      </c>
      <c r="X12" s="181" t="s">
        <v>478</v>
      </c>
      <c r="Y12" s="240" t="s">
        <v>22</v>
      </c>
      <c r="Z12" s="183">
        <f>436*0.75</f>
        <v>327</v>
      </c>
      <c r="AA12" s="181" t="s">
        <v>478</v>
      </c>
      <c r="AB12" s="240" t="s">
        <v>22</v>
      </c>
      <c r="AC12" s="182" t="s">
        <v>49</v>
      </c>
    </row>
    <row r="13" spans="1:29" ht="12.75" customHeight="1">
      <c r="A13" s="269"/>
      <c r="B13" s="273"/>
      <c r="C13" s="189" t="s">
        <v>73</v>
      </c>
      <c r="D13" s="254"/>
      <c r="E13" s="254"/>
      <c r="F13" s="253"/>
      <c r="G13" s="238"/>
      <c r="H13" s="185">
        <v>14.2</v>
      </c>
      <c r="I13" s="189" t="s">
        <v>481</v>
      </c>
      <c r="J13" s="241"/>
      <c r="K13" s="185">
        <f>14.2*0.75</f>
        <v>10.649999999999999</v>
      </c>
      <c r="L13" s="189" t="s">
        <v>481</v>
      </c>
      <c r="M13" s="241"/>
      <c r="N13" s="187" t="s">
        <v>490</v>
      </c>
      <c r="O13" s="228"/>
      <c r="P13" s="281"/>
      <c r="Q13" s="273"/>
      <c r="R13" s="188" t="s">
        <v>114</v>
      </c>
      <c r="S13" s="253"/>
      <c r="T13" s="253"/>
      <c r="U13" s="253"/>
      <c r="V13" s="238"/>
      <c r="W13" s="185">
        <v>13.7</v>
      </c>
      <c r="X13" s="189" t="s">
        <v>481</v>
      </c>
      <c r="Y13" s="241"/>
      <c r="Z13" s="185">
        <v>10.3</v>
      </c>
      <c r="AA13" s="189" t="s">
        <v>481</v>
      </c>
      <c r="AB13" s="241"/>
      <c r="AC13" s="187" t="s">
        <v>491</v>
      </c>
    </row>
    <row r="14" spans="1:29" ht="12.75" customHeight="1">
      <c r="A14" s="269"/>
      <c r="B14" s="273"/>
      <c r="C14" s="189" t="s">
        <v>77</v>
      </c>
      <c r="D14" s="254"/>
      <c r="E14" s="254"/>
      <c r="F14" s="253"/>
      <c r="G14" s="238"/>
      <c r="H14" s="185">
        <v>14.100000000000001</v>
      </c>
      <c r="I14" s="189" t="s">
        <v>481</v>
      </c>
      <c r="J14" s="241"/>
      <c r="K14" s="185">
        <f>14.1*0.75</f>
        <v>10.574999999999999</v>
      </c>
      <c r="L14" s="189" t="s">
        <v>481</v>
      </c>
      <c r="M14" s="241"/>
      <c r="N14" s="187"/>
      <c r="O14" s="228"/>
      <c r="P14" s="281"/>
      <c r="Q14" s="273"/>
      <c r="R14" s="189" t="s">
        <v>124</v>
      </c>
      <c r="S14" s="253"/>
      <c r="T14" s="253"/>
      <c r="U14" s="253"/>
      <c r="V14" s="238"/>
      <c r="W14" s="185">
        <v>10.7</v>
      </c>
      <c r="X14" s="189" t="s">
        <v>481</v>
      </c>
      <c r="Y14" s="241"/>
      <c r="Z14" s="185">
        <f>10.6*0.75</f>
        <v>7.9499999999999993</v>
      </c>
      <c r="AA14" s="189" t="s">
        <v>481</v>
      </c>
      <c r="AB14" s="241"/>
      <c r="AC14" s="187"/>
    </row>
    <row r="15" spans="1:29" ht="12.75" customHeight="1">
      <c r="A15" s="269"/>
      <c r="B15" s="273"/>
      <c r="C15" s="189"/>
      <c r="D15" s="254"/>
      <c r="E15" s="254"/>
      <c r="F15" s="253"/>
      <c r="G15" s="238"/>
      <c r="H15" s="185">
        <v>42.4</v>
      </c>
      <c r="I15" s="189" t="s">
        <v>481</v>
      </c>
      <c r="J15" s="241"/>
      <c r="K15" s="185">
        <f>42.4*0.75</f>
        <v>31.799999999999997</v>
      </c>
      <c r="L15" s="189" t="s">
        <v>481</v>
      </c>
      <c r="M15" s="241"/>
      <c r="N15" s="187"/>
      <c r="O15" s="228"/>
      <c r="P15" s="281"/>
      <c r="Q15" s="273"/>
      <c r="R15" s="189" t="s">
        <v>40</v>
      </c>
      <c r="S15" s="253"/>
      <c r="T15" s="253"/>
      <c r="U15" s="253"/>
      <c r="V15" s="238"/>
      <c r="W15" s="185">
        <v>68.199999999999989</v>
      </c>
      <c r="X15" s="189" t="s">
        <v>481</v>
      </c>
      <c r="Y15" s="241"/>
      <c r="Z15" s="185">
        <v>51.2</v>
      </c>
      <c r="AA15" s="189" t="s">
        <v>481</v>
      </c>
      <c r="AB15" s="241"/>
      <c r="AC15" s="187"/>
    </row>
    <row r="16" spans="1:29" ht="12.75" customHeight="1">
      <c r="A16" s="269"/>
      <c r="B16" s="273"/>
      <c r="C16" s="190"/>
      <c r="D16" s="254"/>
      <c r="E16" s="254"/>
      <c r="F16" s="253"/>
      <c r="G16" s="239"/>
      <c r="H16" s="191">
        <v>1.1000000000000001</v>
      </c>
      <c r="I16" s="190" t="s">
        <v>484</v>
      </c>
      <c r="J16" s="242"/>
      <c r="K16" s="191">
        <f>1.1*0.75</f>
        <v>0.82500000000000007</v>
      </c>
      <c r="L16" s="190" t="s">
        <v>484</v>
      </c>
      <c r="M16" s="242"/>
      <c r="N16" s="193"/>
      <c r="O16" s="228"/>
      <c r="P16" s="281"/>
      <c r="Q16" s="273"/>
      <c r="R16" s="190"/>
      <c r="S16" s="253"/>
      <c r="T16" s="253"/>
      <c r="U16" s="253"/>
      <c r="V16" s="239"/>
      <c r="W16" s="191">
        <v>0.9</v>
      </c>
      <c r="X16" s="190" t="s">
        <v>481</v>
      </c>
      <c r="Y16" s="242"/>
      <c r="Z16" s="191">
        <f>0.9*0.75</f>
        <v>0.67500000000000004</v>
      </c>
      <c r="AA16" s="190" t="s">
        <v>481</v>
      </c>
      <c r="AB16" s="242"/>
      <c r="AC16" s="193"/>
    </row>
    <row r="17" spans="1:29" ht="12.75" customHeight="1">
      <c r="A17" s="270" t="s">
        <v>438</v>
      </c>
      <c r="B17" s="272" t="s">
        <v>439</v>
      </c>
      <c r="C17" s="179" t="s">
        <v>171</v>
      </c>
      <c r="D17" s="253" t="s">
        <v>492</v>
      </c>
      <c r="E17" s="253" t="s">
        <v>493</v>
      </c>
      <c r="F17" s="253" t="s">
        <v>494</v>
      </c>
      <c r="G17" s="237" t="s">
        <v>440</v>
      </c>
      <c r="H17" s="183">
        <v>406</v>
      </c>
      <c r="I17" s="181" t="s">
        <v>478</v>
      </c>
      <c r="J17" s="240" t="s">
        <v>63</v>
      </c>
      <c r="K17" s="183">
        <f>406*0.75</f>
        <v>304.5</v>
      </c>
      <c r="L17" s="181" t="s">
        <v>495</v>
      </c>
      <c r="M17" s="240" t="s">
        <v>63</v>
      </c>
      <c r="N17" s="182" t="s">
        <v>49</v>
      </c>
      <c r="O17" s="228"/>
      <c r="P17" s="245">
        <v>19</v>
      </c>
      <c r="Q17" s="245" t="s">
        <v>396</v>
      </c>
      <c r="R17" s="179" t="s">
        <v>128</v>
      </c>
      <c r="S17" s="253" t="s">
        <v>496</v>
      </c>
      <c r="T17" s="253" t="s">
        <v>497</v>
      </c>
      <c r="U17" s="253" t="s">
        <v>441</v>
      </c>
      <c r="V17" s="237" t="s">
        <v>442</v>
      </c>
      <c r="W17" s="183">
        <v>479</v>
      </c>
      <c r="X17" s="181" t="s">
        <v>478</v>
      </c>
      <c r="Y17" s="240" t="s">
        <v>498</v>
      </c>
      <c r="Z17" s="183">
        <f>479*0.75</f>
        <v>359.25</v>
      </c>
      <c r="AA17" s="181" t="s">
        <v>495</v>
      </c>
      <c r="AB17" s="240" t="s">
        <v>499</v>
      </c>
      <c r="AC17" s="182" t="s">
        <v>49</v>
      </c>
    </row>
    <row r="18" spans="1:29" ht="12.75" customHeight="1">
      <c r="A18" s="282"/>
      <c r="B18" s="272"/>
      <c r="C18" s="188" t="s">
        <v>184</v>
      </c>
      <c r="D18" s="253"/>
      <c r="E18" s="253"/>
      <c r="F18" s="253"/>
      <c r="G18" s="238"/>
      <c r="H18" s="185">
        <v>15.399999999999999</v>
      </c>
      <c r="I18" s="189" t="s">
        <v>500</v>
      </c>
      <c r="J18" s="241"/>
      <c r="K18" s="185">
        <f>15.4*0.75</f>
        <v>11.55</v>
      </c>
      <c r="L18" s="189" t="s">
        <v>500</v>
      </c>
      <c r="M18" s="241"/>
      <c r="N18" s="187" t="s">
        <v>501</v>
      </c>
      <c r="O18" s="228"/>
      <c r="P18" s="245"/>
      <c r="Q18" s="245"/>
      <c r="R18" s="195" t="s">
        <v>191</v>
      </c>
      <c r="S18" s="253"/>
      <c r="T18" s="253"/>
      <c r="U18" s="253"/>
      <c r="V18" s="238"/>
      <c r="W18" s="185">
        <v>12.799999999999999</v>
      </c>
      <c r="X18" s="189" t="s">
        <v>500</v>
      </c>
      <c r="Y18" s="241"/>
      <c r="Z18" s="185">
        <v>9.6</v>
      </c>
      <c r="AA18" s="189" t="s">
        <v>500</v>
      </c>
      <c r="AB18" s="241"/>
      <c r="AC18" s="187" t="s">
        <v>502</v>
      </c>
    </row>
    <row r="19" spans="1:29" ht="12.75" customHeight="1">
      <c r="A19" s="282"/>
      <c r="B19" s="272"/>
      <c r="C19" s="189" t="s">
        <v>94</v>
      </c>
      <c r="D19" s="253"/>
      <c r="E19" s="253"/>
      <c r="F19" s="253"/>
      <c r="G19" s="238"/>
      <c r="H19" s="185">
        <v>12.799999999999999</v>
      </c>
      <c r="I19" s="189" t="s">
        <v>500</v>
      </c>
      <c r="J19" s="241"/>
      <c r="K19" s="185">
        <f>12.8*0.75</f>
        <v>9.6000000000000014</v>
      </c>
      <c r="L19" s="189" t="s">
        <v>500</v>
      </c>
      <c r="M19" s="241"/>
      <c r="N19" s="187" t="s">
        <v>503</v>
      </c>
      <c r="O19" s="228"/>
      <c r="P19" s="245"/>
      <c r="Q19" s="245"/>
      <c r="R19" s="189" t="s">
        <v>443</v>
      </c>
      <c r="S19" s="253"/>
      <c r="T19" s="253"/>
      <c r="U19" s="253"/>
      <c r="V19" s="238"/>
      <c r="W19" s="185">
        <v>15.599999999999998</v>
      </c>
      <c r="X19" s="189" t="s">
        <v>500</v>
      </c>
      <c r="Y19" s="241"/>
      <c r="Z19" s="185">
        <v>11.7</v>
      </c>
      <c r="AA19" s="189" t="s">
        <v>500</v>
      </c>
      <c r="AB19" s="241"/>
      <c r="AC19" s="187" t="s">
        <v>504</v>
      </c>
    </row>
    <row r="20" spans="1:29" ht="12.75" customHeight="1">
      <c r="A20" s="282"/>
      <c r="B20" s="272"/>
      <c r="C20" s="189" t="s">
        <v>103</v>
      </c>
      <c r="D20" s="253"/>
      <c r="E20" s="253"/>
      <c r="F20" s="253"/>
      <c r="G20" s="238"/>
      <c r="H20" s="185">
        <v>54.6</v>
      </c>
      <c r="I20" s="189" t="s">
        <v>500</v>
      </c>
      <c r="J20" s="241"/>
      <c r="K20" s="185">
        <v>41</v>
      </c>
      <c r="L20" s="189" t="s">
        <v>500</v>
      </c>
      <c r="M20" s="241"/>
      <c r="N20" s="187"/>
      <c r="O20" s="228"/>
      <c r="P20" s="245"/>
      <c r="Q20" s="245"/>
      <c r="R20" s="189" t="s">
        <v>40</v>
      </c>
      <c r="S20" s="253"/>
      <c r="T20" s="253"/>
      <c r="U20" s="253"/>
      <c r="V20" s="238"/>
      <c r="W20" s="185">
        <v>69.899999999999991</v>
      </c>
      <c r="X20" s="189" t="s">
        <v>500</v>
      </c>
      <c r="Y20" s="241"/>
      <c r="Z20" s="185">
        <f>69.9*0.75</f>
        <v>52.425000000000004</v>
      </c>
      <c r="AA20" s="189" t="s">
        <v>500</v>
      </c>
      <c r="AB20" s="241"/>
      <c r="AC20" s="187"/>
    </row>
    <row r="21" spans="1:29" ht="12.75" customHeight="1">
      <c r="A21" s="282"/>
      <c r="B21" s="272"/>
      <c r="C21" s="190"/>
      <c r="D21" s="253"/>
      <c r="E21" s="253"/>
      <c r="F21" s="253"/>
      <c r="G21" s="239"/>
      <c r="H21" s="191">
        <v>1</v>
      </c>
      <c r="I21" s="190" t="s">
        <v>500</v>
      </c>
      <c r="J21" s="242"/>
      <c r="K21" s="191">
        <f>1*0.75</f>
        <v>0.75</v>
      </c>
      <c r="L21" s="190" t="s">
        <v>500</v>
      </c>
      <c r="M21" s="242"/>
      <c r="N21" s="193" t="s">
        <v>505</v>
      </c>
      <c r="O21" s="228"/>
      <c r="P21" s="245"/>
      <c r="Q21" s="245"/>
      <c r="R21" s="190"/>
      <c r="S21" s="253"/>
      <c r="T21" s="253"/>
      <c r="U21" s="253"/>
      <c r="V21" s="239"/>
      <c r="W21" s="191">
        <v>1.1000000000000001</v>
      </c>
      <c r="X21" s="190" t="s">
        <v>500</v>
      </c>
      <c r="Y21" s="242"/>
      <c r="Z21" s="191">
        <f>1.1*0.75</f>
        <v>0.82500000000000007</v>
      </c>
      <c r="AA21" s="190" t="s">
        <v>500</v>
      </c>
      <c r="AB21" s="242"/>
      <c r="AC21" s="193"/>
    </row>
    <row r="22" spans="1:29" ht="12.75" customHeight="1">
      <c r="A22" s="269">
        <v>4</v>
      </c>
      <c r="B22" s="273" t="s">
        <v>393</v>
      </c>
      <c r="C22" s="179" t="s">
        <v>15</v>
      </c>
      <c r="D22" s="253" t="s">
        <v>506</v>
      </c>
      <c r="E22" s="253" t="s">
        <v>489</v>
      </c>
      <c r="F22" s="253" t="s">
        <v>436</v>
      </c>
      <c r="G22" s="237" t="s">
        <v>437</v>
      </c>
      <c r="H22" s="183">
        <v>436</v>
      </c>
      <c r="I22" s="181" t="s">
        <v>495</v>
      </c>
      <c r="J22" s="240" t="s">
        <v>22</v>
      </c>
      <c r="K22" s="183">
        <f>436*0.75</f>
        <v>327</v>
      </c>
      <c r="L22" s="181" t="s">
        <v>495</v>
      </c>
      <c r="M22" s="240" t="s">
        <v>22</v>
      </c>
      <c r="N22" s="182" t="s">
        <v>49</v>
      </c>
      <c r="O22" s="228"/>
      <c r="P22" s="274"/>
      <c r="Q22" s="275"/>
      <c r="R22" s="275"/>
      <c r="S22" s="275"/>
      <c r="T22" s="275"/>
      <c r="U22" s="275"/>
      <c r="V22" s="275"/>
      <c r="W22" s="275"/>
      <c r="X22" s="275"/>
      <c r="Y22" s="275"/>
      <c r="Z22" s="275"/>
      <c r="AA22" s="275"/>
      <c r="AB22" s="275"/>
      <c r="AC22" s="276"/>
    </row>
    <row r="23" spans="1:29" ht="12.75" customHeight="1">
      <c r="A23" s="281"/>
      <c r="B23" s="273"/>
      <c r="C23" s="188" t="s">
        <v>114</v>
      </c>
      <c r="D23" s="253"/>
      <c r="E23" s="253"/>
      <c r="F23" s="253"/>
      <c r="G23" s="238"/>
      <c r="H23" s="185">
        <v>13.7</v>
      </c>
      <c r="I23" s="189" t="s">
        <v>500</v>
      </c>
      <c r="J23" s="241"/>
      <c r="K23" s="185">
        <v>10.3</v>
      </c>
      <c r="L23" s="189" t="s">
        <v>500</v>
      </c>
      <c r="M23" s="241"/>
      <c r="N23" s="187" t="s">
        <v>507</v>
      </c>
      <c r="O23" s="228"/>
      <c r="P23" s="277"/>
      <c r="Q23" s="278"/>
      <c r="R23" s="278"/>
      <c r="S23" s="278"/>
      <c r="T23" s="278"/>
      <c r="U23" s="278"/>
      <c r="V23" s="278"/>
      <c r="W23" s="278"/>
      <c r="X23" s="278"/>
      <c r="Y23" s="278"/>
      <c r="Z23" s="278"/>
      <c r="AA23" s="278"/>
      <c r="AB23" s="278"/>
      <c r="AC23" s="279"/>
    </row>
    <row r="24" spans="1:29" ht="12.75" customHeight="1">
      <c r="A24" s="281"/>
      <c r="B24" s="273"/>
      <c r="C24" s="189" t="s">
        <v>124</v>
      </c>
      <c r="D24" s="253"/>
      <c r="E24" s="253"/>
      <c r="F24" s="253"/>
      <c r="G24" s="238"/>
      <c r="H24" s="185">
        <v>10.7</v>
      </c>
      <c r="I24" s="189" t="s">
        <v>500</v>
      </c>
      <c r="J24" s="241"/>
      <c r="K24" s="185">
        <f>10.6*0.75</f>
        <v>7.9499999999999993</v>
      </c>
      <c r="L24" s="189" t="s">
        <v>500</v>
      </c>
      <c r="M24" s="241"/>
      <c r="N24" s="187"/>
      <c r="O24" s="228"/>
      <c r="P24" s="269">
        <v>22</v>
      </c>
      <c r="Q24" s="245" t="s">
        <v>381</v>
      </c>
      <c r="R24" s="179" t="s">
        <v>15</v>
      </c>
      <c r="S24" s="253" t="s">
        <v>508</v>
      </c>
      <c r="T24" s="253" t="s">
        <v>509</v>
      </c>
      <c r="U24" s="253" t="s">
        <v>444</v>
      </c>
      <c r="V24" s="237" t="s">
        <v>445</v>
      </c>
      <c r="W24" s="183">
        <v>364</v>
      </c>
      <c r="X24" s="181" t="s">
        <v>495</v>
      </c>
      <c r="Y24" s="240" t="s">
        <v>63</v>
      </c>
      <c r="Z24" s="183">
        <f>364*0.75</f>
        <v>273</v>
      </c>
      <c r="AA24" s="181" t="s">
        <v>495</v>
      </c>
      <c r="AB24" s="240" t="s">
        <v>63</v>
      </c>
      <c r="AC24" s="182" t="s">
        <v>49</v>
      </c>
    </row>
    <row r="25" spans="1:29" ht="12.75" customHeight="1">
      <c r="A25" s="281"/>
      <c r="B25" s="273"/>
      <c r="C25" s="189" t="s">
        <v>40</v>
      </c>
      <c r="D25" s="253"/>
      <c r="E25" s="253"/>
      <c r="F25" s="253"/>
      <c r="G25" s="238"/>
      <c r="H25" s="185">
        <v>68.199999999999989</v>
      </c>
      <c r="I25" s="189" t="s">
        <v>500</v>
      </c>
      <c r="J25" s="241"/>
      <c r="K25" s="185">
        <v>51.2</v>
      </c>
      <c r="L25" s="189" t="s">
        <v>500</v>
      </c>
      <c r="M25" s="241"/>
      <c r="N25" s="187"/>
      <c r="O25" s="228"/>
      <c r="P25" s="245"/>
      <c r="Q25" s="245"/>
      <c r="R25" s="188" t="s">
        <v>135</v>
      </c>
      <c r="S25" s="253"/>
      <c r="T25" s="253"/>
      <c r="U25" s="253"/>
      <c r="V25" s="238"/>
      <c r="W25" s="185">
        <v>12.5</v>
      </c>
      <c r="X25" s="189" t="s">
        <v>500</v>
      </c>
      <c r="Y25" s="241"/>
      <c r="Z25" s="185">
        <f>12.5*0.75</f>
        <v>9.375</v>
      </c>
      <c r="AA25" s="189" t="s">
        <v>500</v>
      </c>
      <c r="AB25" s="241"/>
      <c r="AC25" s="187" t="s">
        <v>510</v>
      </c>
    </row>
    <row r="26" spans="1:29" ht="12.75" customHeight="1">
      <c r="A26" s="281"/>
      <c r="B26" s="273"/>
      <c r="C26" s="190"/>
      <c r="D26" s="253"/>
      <c r="E26" s="253"/>
      <c r="F26" s="253"/>
      <c r="G26" s="239"/>
      <c r="H26" s="191">
        <v>1</v>
      </c>
      <c r="I26" s="190" t="s">
        <v>500</v>
      </c>
      <c r="J26" s="242"/>
      <c r="K26" s="191">
        <f>0.9*0.75</f>
        <v>0.67500000000000004</v>
      </c>
      <c r="L26" s="190" t="s">
        <v>500</v>
      </c>
      <c r="M26" s="242"/>
      <c r="N26" s="193"/>
      <c r="O26" s="228"/>
      <c r="P26" s="245"/>
      <c r="Q26" s="245"/>
      <c r="R26" s="189" t="s">
        <v>138</v>
      </c>
      <c r="S26" s="253"/>
      <c r="T26" s="253"/>
      <c r="U26" s="253"/>
      <c r="V26" s="238"/>
      <c r="W26" s="185">
        <v>11.399999999999999</v>
      </c>
      <c r="X26" s="189" t="s">
        <v>500</v>
      </c>
      <c r="Y26" s="241"/>
      <c r="Z26" s="185">
        <f>11.4*0.75</f>
        <v>8.5500000000000007</v>
      </c>
      <c r="AA26" s="189" t="s">
        <v>500</v>
      </c>
      <c r="AB26" s="241"/>
      <c r="AC26" s="187"/>
    </row>
    <row r="27" spans="1:29" ht="12.75" customHeight="1">
      <c r="A27" s="269">
        <v>5</v>
      </c>
      <c r="B27" s="273" t="s">
        <v>396</v>
      </c>
      <c r="C27" s="179" t="s">
        <v>128</v>
      </c>
      <c r="D27" s="253" t="s">
        <v>511</v>
      </c>
      <c r="E27" s="253" t="s">
        <v>497</v>
      </c>
      <c r="F27" s="253" t="s">
        <v>441</v>
      </c>
      <c r="G27" s="237" t="s">
        <v>442</v>
      </c>
      <c r="H27" s="183">
        <v>479</v>
      </c>
      <c r="I27" s="181" t="s">
        <v>495</v>
      </c>
      <c r="J27" s="240" t="s">
        <v>499</v>
      </c>
      <c r="K27" s="183">
        <f>479*0.75</f>
        <v>359.25</v>
      </c>
      <c r="L27" s="181" t="s">
        <v>495</v>
      </c>
      <c r="M27" s="240" t="s">
        <v>499</v>
      </c>
      <c r="N27" s="182" t="s">
        <v>49</v>
      </c>
      <c r="O27" s="228"/>
      <c r="P27" s="245"/>
      <c r="Q27" s="245"/>
      <c r="R27" s="189" t="s">
        <v>94</v>
      </c>
      <c r="S27" s="253"/>
      <c r="T27" s="253"/>
      <c r="U27" s="253"/>
      <c r="V27" s="238"/>
      <c r="W27" s="185">
        <v>49.7</v>
      </c>
      <c r="X27" s="189" t="s">
        <v>500</v>
      </c>
      <c r="Y27" s="241"/>
      <c r="Z27" s="185">
        <v>37.299999999999997</v>
      </c>
      <c r="AA27" s="189" t="s">
        <v>500</v>
      </c>
      <c r="AB27" s="241"/>
      <c r="AC27" s="187"/>
    </row>
    <row r="28" spans="1:29" ht="12.75" customHeight="1">
      <c r="A28" s="281"/>
      <c r="B28" s="273"/>
      <c r="C28" s="195" t="s">
        <v>191</v>
      </c>
      <c r="D28" s="253"/>
      <c r="E28" s="253"/>
      <c r="F28" s="253"/>
      <c r="G28" s="238"/>
      <c r="H28" s="185">
        <v>12.799999999999999</v>
      </c>
      <c r="I28" s="189" t="s">
        <v>500</v>
      </c>
      <c r="J28" s="241"/>
      <c r="K28" s="185">
        <v>9.6</v>
      </c>
      <c r="L28" s="189" t="s">
        <v>500</v>
      </c>
      <c r="M28" s="241"/>
      <c r="N28" s="187" t="s">
        <v>512</v>
      </c>
      <c r="O28" s="228"/>
      <c r="P28" s="245"/>
      <c r="Q28" s="245"/>
      <c r="R28" s="190"/>
      <c r="S28" s="253"/>
      <c r="T28" s="253"/>
      <c r="U28" s="253"/>
      <c r="V28" s="239"/>
      <c r="W28" s="191">
        <v>0.8</v>
      </c>
      <c r="X28" s="190" t="s">
        <v>500</v>
      </c>
      <c r="Y28" s="242"/>
      <c r="Z28" s="191">
        <f>0.8*0.75</f>
        <v>0.60000000000000009</v>
      </c>
      <c r="AA28" s="190" t="s">
        <v>500</v>
      </c>
      <c r="AB28" s="242"/>
      <c r="AC28" s="193"/>
    </row>
    <row r="29" spans="1:29" ht="12.75" customHeight="1">
      <c r="A29" s="281"/>
      <c r="B29" s="273"/>
      <c r="C29" s="189" t="s">
        <v>443</v>
      </c>
      <c r="D29" s="253"/>
      <c r="E29" s="253"/>
      <c r="F29" s="253"/>
      <c r="G29" s="238"/>
      <c r="H29" s="185">
        <v>15.599999999999998</v>
      </c>
      <c r="I29" s="189" t="s">
        <v>500</v>
      </c>
      <c r="J29" s="241"/>
      <c r="K29" s="185">
        <v>11.7</v>
      </c>
      <c r="L29" s="189" t="s">
        <v>500</v>
      </c>
      <c r="M29" s="241"/>
      <c r="N29" s="187" t="s">
        <v>513</v>
      </c>
      <c r="O29" s="228"/>
      <c r="P29" s="245">
        <v>23</v>
      </c>
      <c r="Q29" s="245" t="s">
        <v>384</v>
      </c>
      <c r="R29" s="179" t="s">
        <v>15</v>
      </c>
      <c r="S29" s="253" t="s">
        <v>446</v>
      </c>
      <c r="T29" s="253" t="s">
        <v>514</v>
      </c>
      <c r="U29" s="253" t="s">
        <v>515</v>
      </c>
      <c r="V29" s="237" t="s">
        <v>447</v>
      </c>
      <c r="W29" s="183">
        <v>396</v>
      </c>
      <c r="X29" s="181" t="s">
        <v>495</v>
      </c>
      <c r="Y29" s="240" t="s">
        <v>516</v>
      </c>
      <c r="Z29" s="183">
        <f>396*0.75</f>
        <v>297</v>
      </c>
      <c r="AA29" s="181" t="s">
        <v>495</v>
      </c>
      <c r="AB29" s="240" t="s">
        <v>516</v>
      </c>
      <c r="AC29" s="182" t="s">
        <v>49</v>
      </c>
    </row>
    <row r="30" spans="1:29" ht="12.75" customHeight="1">
      <c r="A30" s="281"/>
      <c r="B30" s="273"/>
      <c r="C30" s="189" t="s">
        <v>40</v>
      </c>
      <c r="D30" s="253"/>
      <c r="E30" s="253"/>
      <c r="F30" s="253"/>
      <c r="G30" s="238"/>
      <c r="H30" s="185">
        <v>69.899999999999991</v>
      </c>
      <c r="I30" s="189" t="s">
        <v>500</v>
      </c>
      <c r="J30" s="241"/>
      <c r="K30" s="185">
        <v>52.4</v>
      </c>
      <c r="L30" s="189" t="s">
        <v>500</v>
      </c>
      <c r="M30" s="241"/>
      <c r="N30" s="187"/>
      <c r="O30" s="228"/>
      <c r="P30" s="245"/>
      <c r="Q30" s="245"/>
      <c r="R30" s="184" t="s">
        <v>205</v>
      </c>
      <c r="S30" s="253"/>
      <c r="T30" s="253"/>
      <c r="U30" s="253"/>
      <c r="V30" s="238"/>
      <c r="W30" s="185">
        <v>15.4</v>
      </c>
      <c r="X30" s="189" t="s">
        <v>500</v>
      </c>
      <c r="Y30" s="241"/>
      <c r="Z30" s="185">
        <f>15.4*0.75</f>
        <v>11.55</v>
      </c>
      <c r="AA30" s="189" t="s">
        <v>500</v>
      </c>
      <c r="AB30" s="241"/>
      <c r="AC30" s="187" t="s">
        <v>517</v>
      </c>
    </row>
    <row r="31" spans="1:29" ht="12.75" customHeight="1">
      <c r="A31" s="281"/>
      <c r="B31" s="273"/>
      <c r="C31" s="190"/>
      <c r="D31" s="253"/>
      <c r="E31" s="253"/>
      <c r="F31" s="253"/>
      <c r="G31" s="239"/>
      <c r="H31" s="191">
        <v>1.1000000000000001</v>
      </c>
      <c r="I31" s="190" t="s">
        <v>500</v>
      </c>
      <c r="J31" s="242"/>
      <c r="K31" s="191">
        <f>1.1*0.75</f>
        <v>0.82500000000000007</v>
      </c>
      <c r="L31" s="190" t="s">
        <v>500</v>
      </c>
      <c r="M31" s="242"/>
      <c r="N31" s="193"/>
      <c r="O31" s="228"/>
      <c r="P31" s="245"/>
      <c r="Q31" s="245"/>
      <c r="R31" s="189" t="s">
        <v>208</v>
      </c>
      <c r="S31" s="253"/>
      <c r="T31" s="253"/>
      <c r="U31" s="253"/>
      <c r="V31" s="238"/>
      <c r="W31" s="185">
        <v>10.999999999999998</v>
      </c>
      <c r="X31" s="189" t="s">
        <v>500</v>
      </c>
      <c r="Y31" s="241"/>
      <c r="Z31" s="185">
        <f>11*0.75</f>
        <v>8.25</v>
      </c>
      <c r="AA31" s="189" t="s">
        <v>500</v>
      </c>
      <c r="AB31" s="241"/>
      <c r="AC31" s="187"/>
    </row>
    <row r="32" spans="1:29" ht="12.75" customHeight="1">
      <c r="A32" s="274"/>
      <c r="B32" s="275"/>
      <c r="C32" s="275"/>
      <c r="D32" s="275"/>
      <c r="E32" s="275"/>
      <c r="F32" s="275"/>
      <c r="G32" s="275"/>
      <c r="H32" s="275"/>
      <c r="I32" s="275"/>
      <c r="J32" s="275"/>
      <c r="K32" s="275"/>
      <c r="L32" s="275"/>
      <c r="M32" s="275"/>
      <c r="N32" s="276"/>
      <c r="O32" s="228"/>
      <c r="P32" s="245"/>
      <c r="Q32" s="245"/>
      <c r="R32" s="189" t="s">
        <v>40</v>
      </c>
      <c r="S32" s="253"/>
      <c r="T32" s="253"/>
      <c r="U32" s="253"/>
      <c r="V32" s="238"/>
      <c r="W32" s="185">
        <v>56.7</v>
      </c>
      <c r="X32" s="189" t="s">
        <v>500</v>
      </c>
      <c r="Y32" s="241"/>
      <c r="Z32" s="185">
        <f>56.7*0.75</f>
        <v>42.525000000000006</v>
      </c>
      <c r="AA32" s="189" t="s">
        <v>500</v>
      </c>
      <c r="AB32" s="241"/>
      <c r="AC32" s="187"/>
    </row>
    <row r="33" spans="1:29" ht="12.75" customHeight="1">
      <c r="A33" s="277"/>
      <c r="B33" s="278"/>
      <c r="C33" s="278"/>
      <c r="D33" s="278"/>
      <c r="E33" s="278"/>
      <c r="F33" s="278"/>
      <c r="G33" s="278"/>
      <c r="H33" s="278"/>
      <c r="I33" s="278"/>
      <c r="J33" s="278"/>
      <c r="K33" s="278"/>
      <c r="L33" s="278"/>
      <c r="M33" s="278"/>
      <c r="N33" s="279"/>
      <c r="O33" s="228"/>
      <c r="P33" s="245"/>
      <c r="Q33" s="245"/>
      <c r="R33" s="190" t="s">
        <v>44</v>
      </c>
      <c r="S33" s="253"/>
      <c r="T33" s="253"/>
      <c r="U33" s="253"/>
      <c r="V33" s="239"/>
      <c r="W33" s="191">
        <v>0.9</v>
      </c>
      <c r="X33" s="190" t="s">
        <v>500</v>
      </c>
      <c r="Y33" s="242"/>
      <c r="Z33" s="191">
        <f>0.9*0.75</f>
        <v>0.67500000000000004</v>
      </c>
      <c r="AA33" s="190" t="s">
        <v>500</v>
      </c>
      <c r="AB33" s="242"/>
      <c r="AC33" s="193"/>
    </row>
    <row r="34" spans="1:29" ht="12.75" customHeight="1">
      <c r="A34" s="268">
        <v>8</v>
      </c>
      <c r="B34" s="273" t="s">
        <v>381</v>
      </c>
      <c r="C34" s="179" t="s">
        <v>15</v>
      </c>
      <c r="D34" s="253" t="s">
        <v>508</v>
      </c>
      <c r="E34" s="253" t="s">
        <v>509</v>
      </c>
      <c r="F34" s="253" t="s">
        <v>444</v>
      </c>
      <c r="G34" s="237" t="s">
        <v>445</v>
      </c>
      <c r="H34" s="183">
        <v>364</v>
      </c>
      <c r="I34" s="181" t="s">
        <v>495</v>
      </c>
      <c r="J34" s="240" t="s">
        <v>63</v>
      </c>
      <c r="K34" s="183">
        <f>364*0.75</f>
        <v>273</v>
      </c>
      <c r="L34" s="181" t="s">
        <v>495</v>
      </c>
      <c r="M34" s="240" t="s">
        <v>63</v>
      </c>
      <c r="N34" s="182" t="s">
        <v>49</v>
      </c>
      <c r="O34" s="228"/>
      <c r="P34" s="245">
        <v>24</v>
      </c>
      <c r="Q34" s="245" t="s">
        <v>82</v>
      </c>
      <c r="R34" s="196" t="s">
        <v>214</v>
      </c>
      <c r="S34" s="253" t="s">
        <v>518</v>
      </c>
      <c r="T34" s="253" t="s">
        <v>519</v>
      </c>
      <c r="U34" s="253" t="s">
        <v>520</v>
      </c>
      <c r="V34" s="237" t="s">
        <v>428</v>
      </c>
      <c r="W34" s="183">
        <v>350</v>
      </c>
      <c r="X34" s="181" t="s">
        <v>495</v>
      </c>
      <c r="Y34" s="240" t="s">
        <v>63</v>
      </c>
      <c r="Z34" s="183">
        <f>350*0.75</f>
        <v>262.5</v>
      </c>
      <c r="AA34" s="181" t="s">
        <v>495</v>
      </c>
      <c r="AB34" s="240" t="s">
        <v>63</v>
      </c>
      <c r="AC34" s="182" t="s">
        <v>49</v>
      </c>
    </row>
    <row r="35" spans="1:29" ht="12.75" customHeight="1">
      <c r="A35" s="280"/>
      <c r="B35" s="273"/>
      <c r="C35" s="188" t="s">
        <v>135</v>
      </c>
      <c r="D35" s="253"/>
      <c r="E35" s="253"/>
      <c r="F35" s="253"/>
      <c r="G35" s="238"/>
      <c r="H35" s="185">
        <v>12.5</v>
      </c>
      <c r="I35" s="189" t="s">
        <v>500</v>
      </c>
      <c r="J35" s="241"/>
      <c r="K35" s="185">
        <f>12.5*0.75</f>
        <v>9.375</v>
      </c>
      <c r="L35" s="189" t="s">
        <v>500</v>
      </c>
      <c r="M35" s="241"/>
      <c r="N35" s="187" t="s">
        <v>510</v>
      </c>
      <c r="O35" s="228"/>
      <c r="P35" s="245"/>
      <c r="Q35" s="245"/>
      <c r="R35" s="189" t="s">
        <v>218</v>
      </c>
      <c r="S35" s="253"/>
      <c r="T35" s="253"/>
      <c r="U35" s="253"/>
      <c r="V35" s="238"/>
      <c r="W35" s="185">
        <v>12.499999999999998</v>
      </c>
      <c r="X35" s="189" t="s">
        <v>500</v>
      </c>
      <c r="Y35" s="241"/>
      <c r="Z35" s="185">
        <f>12.5*0.75</f>
        <v>9.375</v>
      </c>
      <c r="AA35" s="189" t="s">
        <v>500</v>
      </c>
      <c r="AB35" s="241"/>
      <c r="AC35" s="187" t="s">
        <v>521</v>
      </c>
    </row>
    <row r="36" spans="1:29" ht="12.75" customHeight="1">
      <c r="A36" s="280"/>
      <c r="B36" s="273"/>
      <c r="C36" s="189" t="s">
        <v>138</v>
      </c>
      <c r="D36" s="253"/>
      <c r="E36" s="253"/>
      <c r="F36" s="253"/>
      <c r="G36" s="238"/>
      <c r="H36" s="185">
        <v>11.399999999999999</v>
      </c>
      <c r="I36" s="189" t="s">
        <v>500</v>
      </c>
      <c r="J36" s="241"/>
      <c r="K36" s="185">
        <f>11.4*0.75</f>
        <v>8.5500000000000007</v>
      </c>
      <c r="L36" s="189" t="s">
        <v>500</v>
      </c>
      <c r="M36" s="241"/>
      <c r="N36" s="187"/>
      <c r="O36" s="228"/>
      <c r="P36" s="245"/>
      <c r="Q36" s="245"/>
      <c r="R36" s="189" t="s">
        <v>98</v>
      </c>
      <c r="S36" s="253"/>
      <c r="T36" s="253"/>
      <c r="U36" s="253"/>
      <c r="V36" s="238"/>
      <c r="W36" s="185">
        <v>11.299999999999999</v>
      </c>
      <c r="X36" s="189" t="s">
        <v>500</v>
      </c>
      <c r="Y36" s="241"/>
      <c r="Z36" s="185">
        <f>11.3*0.75</f>
        <v>8.4750000000000014</v>
      </c>
      <c r="AA36" s="189" t="s">
        <v>500</v>
      </c>
      <c r="AB36" s="241"/>
      <c r="AC36" s="187"/>
    </row>
    <row r="37" spans="1:29" ht="12.75" customHeight="1">
      <c r="A37" s="280"/>
      <c r="B37" s="273"/>
      <c r="C37" s="189" t="s">
        <v>94</v>
      </c>
      <c r="D37" s="253"/>
      <c r="E37" s="253"/>
      <c r="F37" s="253"/>
      <c r="G37" s="238"/>
      <c r="H37" s="185">
        <v>49.7</v>
      </c>
      <c r="I37" s="189" t="s">
        <v>500</v>
      </c>
      <c r="J37" s="241"/>
      <c r="K37" s="185">
        <v>37.299999999999997</v>
      </c>
      <c r="L37" s="189" t="s">
        <v>500</v>
      </c>
      <c r="M37" s="241"/>
      <c r="N37" s="187"/>
      <c r="O37" s="228"/>
      <c r="P37" s="245"/>
      <c r="Q37" s="245"/>
      <c r="R37" s="189"/>
      <c r="S37" s="253"/>
      <c r="T37" s="253"/>
      <c r="U37" s="253"/>
      <c r="V37" s="238"/>
      <c r="W37" s="185">
        <v>49.7</v>
      </c>
      <c r="X37" s="189" t="s">
        <v>500</v>
      </c>
      <c r="Y37" s="241"/>
      <c r="Z37" s="185">
        <v>37.299999999999997</v>
      </c>
      <c r="AA37" s="189" t="s">
        <v>500</v>
      </c>
      <c r="AB37" s="241"/>
      <c r="AC37" s="187"/>
    </row>
    <row r="38" spans="1:29" ht="12.75" customHeight="1">
      <c r="A38" s="280"/>
      <c r="B38" s="273"/>
      <c r="C38" s="190"/>
      <c r="D38" s="253"/>
      <c r="E38" s="253"/>
      <c r="F38" s="253"/>
      <c r="G38" s="239"/>
      <c r="H38" s="191">
        <v>0.8</v>
      </c>
      <c r="I38" s="190" t="s">
        <v>500</v>
      </c>
      <c r="J38" s="242"/>
      <c r="K38" s="191">
        <f>0.8*0.75</f>
        <v>0.60000000000000009</v>
      </c>
      <c r="L38" s="190" t="s">
        <v>500</v>
      </c>
      <c r="M38" s="242"/>
      <c r="N38" s="193"/>
      <c r="O38" s="228"/>
      <c r="P38" s="245"/>
      <c r="Q38" s="245"/>
      <c r="R38" s="190"/>
      <c r="S38" s="253"/>
      <c r="T38" s="253"/>
      <c r="U38" s="253"/>
      <c r="V38" s="239"/>
      <c r="W38" s="191">
        <v>1.2</v>
      </c>
      <c r="X38" s="190" t="s">
        <v>500</v>
      </c>
      <c r="Y38" s="242"/>
      <c r="Z38" s="191">
        <f>1.2*0.75</f>
        <v>0.89999999999999991</v>
      </c>
      <c r="AA38" s="190" t="s">
        <v>500</v>
      </c>
      <c r="AB38" s="242"/>
      <c r="AC38" s="193"/>
    </row>
    <row r="39" spans="1:29" ht="12.75" customHeight="1">
      <c r="A39" s="245">
        <v>9</v>
      </c>
      <c r="B39" s="273" t="s">
        <v>384</v>
      </c>
      <c r="C39" s="179" t="s">
        <v>15</v>
      </c>
      <c r="D39" s="253" t="s">
        <v>522</v>
      </c>
      <c r="E39" s="253" t="s">
        <v>523</v>
      </c>
      <c r="F39" s="253" t="s">
        <v>524</v>
      </c>
      <c r="G39" s="237" t="s">
        <v>447</v>
      </c>
      <c r="H39" s="183">
        <v>396</v>
      </c>
      <c r="I39" s="181" t="s">
        <v>495</v>
      </c>
      <c r="J39" s="240" t="s">
        <v>516</v>
      </c>
      <c r="K39" s="183">
        <f>396*0.75</f>
        <v>297</v>
      </c>
      <c r="L39" s="181" t="s">
        <v>495</v>
      </c>
      <c r="M39" s="240" t="s">
        <v>516</v>
      </c>
      <c r="N39" s="182" t="s">
        <v>49</v>
      </c>
      <c r="O39" s="228"/>
      <c r="P39" s="245">
        <v>25</v>
      </c>
      <c r="Q39" s="245" t="s">
        <v>393</v>
      </c>
      <c r="R39" s="197" t="s">
        <v>88</v>
      </c>
      <c r="S39" s="253" t="s">
        <v>449</v>
      </c>
      <c r="T39" s="253" t="s">
        <v>525</v>
      </c>
      <c r="U39" s="253" t="s">
        <v>526</v>
      </c>
      <c r="V39" s="237" t="s">
        <v>451</v>
      </c>
      <c r="W39" s="183">
        <v>388</v>
      </c>
      <c r="X39" s="181" t="s">
        <v>495</v>
      </c>
      <c r="Y39" s="240" t="s">
        <v>527</v>
      </c>
      <c r="Z39" s="183">
        <f>388*0.75</f>
        <v>291</v>
      </c>
      <c r="AA39" s="181" t="s">
        <v>495</v>
      </c>
      <c r="AB39" s="240" t="s">
        <v>527</v>
      </c>
      <c r="AC39" s="182" t="s">
        <v>49</v>
      </c>
    </row>
    <row r="40" spans="1:29" ht="12.75" customHeight="1">
      <c r="A40" s="252"/>
      <c r="B40" s="273"/>
      <c r="C40" s="184" t="s">
        <v>205</v>
      </c>
      <c r="D40" s="253"/>
      <c r="E40" s="253"/>
      <c r="F40" s="253"/>
      <c r="G40" s="238"/>
      <c r="H40" s="185">
        <v>15.4</v>
      </c>
      <c r="I40" s="189" t="s">
        <v>500</v>
      </c>
      <c r="J40" s="241"/>
      <c r="K40" s="185">
        <f>15.4*0.75</f>
        <v>11.55</v>
      </c>
      <c r="L40" s="189" t="s">
        <v>500</v>
      </c>
      <c r="M40" s="241"/>
      <c r="N40" s="187" t="s">
        <v>521</v>
      </c>
      <c r="O40" s="228"/>
      <c r="P40" s="245"/>
      <c r="Q40" s="245"/>
      <c r="R40" s="198" t="s">
        <v>224</v>
      </c>
      <c r="S40" s="253"/>
      <c r="T40" s="253"/>
      <c r="U40" s="253"/>
      <c r="V40" s="238"/>
      <c r="W40" s="185">
        <v>16.099999999999998</v>
      </c>
      <c r="X40" s="189" t="s">
        <v>500</v>
      </c>
      <c r="Y40" s="241"/>
      <c r="Z40" s="185">
        <f>16.1*0.75</f>
        <v>12.075000000000001</v>
      </c>
      <c r="AA40" s="189" t="s">
        <v>500</v>
      </c>
      <c r="AB40" s="241"/>
      <c r="AC40" s="187" t="s">
        <v>528</v>
      </c>
    </row>
    <row r="41" spans="1:29" ht="12.75" customHeight="1">
      <c r="A41" s="252"/>
      <c r="B41" s="273"/>
      <c r="C41" s="189" t="s">
        <v>208</v>
      </c>
      <c r="D41" s="253"/>
      <c r="E41" s="253"/>
      <c r="F41" s="253"/>
      <c r="G41" s="238"/>
      <c r="H41" s="185">
        <v>10.999999999999998</v>
      </c>
      <c r="I41" s="189" t="s">
        <v>500</v>
      </c>
      <c r="J41" s="241"/>
      <c r="K41" s="185">
        <f>11*0.75</f>
        <v>8.25</v>
      </c>
      <c r="L41" s="189" t="s">
        <v>500</v>
      </c>
      <c r="M41" s="241"/>
      <c r="N41" s="187"/>
      <c r="O41" s="228"/>
      <c r="P41" s="245"/>
      <c r="Q41" s="245"/>
      <c r="R41" s="189" t="s">
        <v>231</v>
      </c>
      <c r="S41" s="253"/>
      <c r="T41" s="253"/>
      <c r="U41" s="253"/>
      <c r="V41" s="238"/>
      <c r="W41" s="185">
        <v>10.6</v>
      </c>
      <c r="X41" s="189" t="s">
        <v>500</v>
      </c>
      <c r="Y41" s="241"/>
      <c r="Z41" s="185">
        <f>10.6*0.75</f>
        <v>7.9499999999999993</v>
      </c>
      <c r="AA41" s="189" t="s">
        <v>500</v>
      </c>
      <c r="AB41" s="241"/>
      <c r="AC41" s="187"/>
    </row>
    <row r="42" spans="1:29" ht="12.75" customHeight="1">
      <c r="A42" s="252"/>
      <c r="B42" s="273"/>
      <c r="C42" s="189" t="s">
        <v>40</v>
      </c>
      <c r="D42" s="253"/>
      <c r="E42" s="253"/>
      <c r="F42" s="253"/>
      <c r="G42" s="238"/>
      <c r="H42" s="185">
        <v>56.7</v>
      </c>
      <c r="I42" s="189" t="s">
        <v>500</v>
      </c>
      <c r="J42" s="241"/>
      <c r="K42" s="185">
        <f>56.7*0.75</f>
        <v>42.525000000000006</v>
      </c>
      <c r="L42" s="189" t="s">
        <v>500</v>
      </c>
      <c r="M42" s="241"/>
      <c r="N42" s="187"/>
      <c r="O42" s="228"/>
      <c r="P42" s="245"/>
      <c r="Q42" s="245"/>
      <c r="R42" s="189" t="s">
        <v>94</v>
      </c>
      <c r="S42" s="253"/>
      <c r="T42" s="253"/>
      <c r="U42" s="253"/>
      <c r="V42" s="238"/>
      <c r="W42" s="185">
        <v>53.400000000000006</v>
      </c>
      <c r="X42" s="189" t="s">
        <v>500</v>
      </c>
      <c r="Y42" s="241"/>
      <c r="Z42" s="185">
        <f>53.4*0.75</f>
        <v>40.049999999999997</v>
      </c>
      <c r="AA42" s="189" t="s">
        <v>500</v>
      </c>
      <c r="AB42" s="241"/>
      <c r="AC42" s="187"/>
    </row>
    <row r="43" spans="1:29" ht="12.75" customHeight="1">
      <c r="A43" s="252"/>
      <c r="B43" s="273"/>
      <c r="C43" s="190" t="s">
        <v>44</v>
      </c>
      <c r="D43" s="253"/>
      <c r="E43" s="253"/>
      <c r="F43" s="253"/>
      <c r="G43" s="239"/>
      <c r="H43" s="191">
        <v>0.9</v>
      </c>
      <c r="I43" s="190" t="s">
        <v>500</v>
      </c>
      <c r="J43" s="242"/>
      <c r="K43" s="191">
        <f>0.9*0.75</f>
        <v>0.67500000000000004</v>
      </c>
      <c r="L43" s="190" t="s">
        <v>500</v>
      </c>
      <c r="M43" s="242"/>
      <c r="N43" s="193"/>
      <c r="O43" s="228"/>
      <c r="P43" s="245"/>
      <c r="Q43" s="245"/>
      <c r="R43" s="190" t="s">
        <v>108</v>
      </c>
      <c r="S43" s="253"/>
      <c r="T43" s="253"/>
      <c r="U43" s="253"/>
      <c r="V43" s="239"/>
      <c r="W43" s="191">
        <v>1</v>
      </c>
      <c r="X43" s="190" t="s">
        <v>500</v>
      </c>
      <c r="Y43" s="242"/>
      <c r="Z43" s="191">
        <f>1*0.75</f>
        <v>0.75</v>
      </c>
      <c r="AA43" s="190" t="s">
        <v>500</v>
      </c>
      <c r="AB43" s="242"/>
      <c r="AC43" s="193"/>
    </row>
    <row r="44" spans="1:29" ht="12.75" customHeight="1">
      <c r="A44" s="245">
        <v>10</v>
      </c>
      <c r="B44" s="273" t="s">
        <v>82</v>
      </c>
      <c r="C44" s="196" t="s">
        <v>214</v>
      </c>
      <c r="D44" s="253" t="s">
        <v>448</v>
      </c>
      <c r="E44" s="253" t="s">
        <v>519</v>
      </c>
      <c r="F44" s="253" t="s">
        <v>529</v>
      </c>
      <c r="G44" s="237" t="s">
        <v>428</v>
      </c>
      <c r="H44" s="183">
        <v>350</v>
      </c>
      <c r="I44" s="181" t="s">
        <v>495</v>
      </c>
      <c r="J44" s="240" t="s">
        <v>63</v>
      </c>
      <c r="K44" s="183">
        <f>350*0.75</f>
        <v>262.5</v>
      </c>
      <c r="L44" s="181" t="s">
        <v>495</v>
      </c>
      <c r="M44" s="240" t="s">
        <v>63</v>
      </c>
      <c r="N44" s="182" t="s">
        <v>49</v>
      </c>
      <c r="O44" s="228"/>
      <c r="P44" s="245">
        <v>26</v>
      </c>
      <c r="Q44" s="245" t="s">
        <v>396</v>
      </c>
      <c r="R44" s="179" t="s">
        <v>15</v>
      </c>
      <c r="S44" s="253" t="s">
        <v>530</v>
      </c>
      <c r="T44" s="253" t="s">
        <v>452</v>
      </c>
      <c r="U44" s="253" t="s">
        <v>531</v>
      </c>
      <c r="V44" s="237" t="s">
        <v>453</v>
      </c>
      <c r="W44" s="183">
        <v>443</v>
      </c>
      <c r="X44" s="181" t="s">
        <v>495</v>
      </c>
      <c r="Y44" s="240" t="s">
        <v>435</v>
      </c>
      <c r="Z44" s="183">
        <f>443*0.75</f>
        <v>332.25</v>
      </c>
      <c r="AA44" s="181" t="s">
        <v>495</v>
      </c>
      <c r="AB44" s="240" t="s">
        <v>435</v>
      </c>
      <c r="AC44" s="182" t="s">
        <v>49</v>
      </c>
    </row>
    <row r="45" spans="1:29" ht="12.75" customHeight="1">
      <c r="A45" s="252"/>
      <c r="B45" s="273"/>
      <c r="C45" s="189" t="s">
        <v>218</v>
      </c>
      <c r="D45" s="253"/>
      <c r="E45" s="253"/>
      <c r="F45" s="253"/>
      <c r="G45" s="238"/>
      <c r="H45" s="185">
        <v>12.499999999999998</v>
      </c>
      <c r="I45" s="189" t="s">
        <v>500</v>
      </c>
      <c r="J45" s="241"/>
      <c r="K45" s="185">
        <f>12.5*0.75</f>
        <v>9.375</v>
      </c>
      <c r="L45" s="189" t="s">
        <v>500</v>
      </c>
      <c r="M45" s="241"/>
      <c r="N45" s="187" t="s">
        <v>528</v>
      </c>
      <c r="O45" s="228"/>
      <c r="P45" s="245"/>
      <c r="Q45" s="245"/>
      <c r="R45" s="188" t="s">
        <v>155</v>
      </c>
      <c r="S45" s="253"/>
      <c r="T45" s="253"/>
      <c r="U45" s="253"/>
      <c r="V45" s="238"/>
      <c r="W45" s="185">
        <v>14.6</v>
      </c>
      <c r="X45" s="189" t="s">
        <v>500</v>
      </c>
      <c r="Y45" s="241"/>
      <c r="Z45" s="185">
        <f>14.6*0.75</f>
        <v>10.95</v>
      </c>
      <c r="AA45" s="189" t="s">
        <v>500</v>
      </c>
      <c r="AB45" s="241"/>
      <c r="AC45" s="187" t="s">
        <v>532</v>
      </c>
    </row>
    <row r="46" spans="1:29" ht="12.75" customHeight="1">
      <c r="A46" s="252"/>
      <c r="B46" s="273"/>
      <c r="C46" s="189" t="s">
        <v>98</v>
      </c>
      <c r="D46" s="253"/>
      <c r="E46" s="253"/>
      <c r="F46" s="253"/>
      <c r="G46" s="238"/>
      <c r="H46" s="185">
        <v>11.299999999999999</v>
      </c>
      <c r="I46" s="189" t="s">
        <v>500</v>
      </c>
      <c r="J46" s="241"/>
      <c r="K46" s="185">
        <f>11.3*0.75</f>
        <v>8.4750000000000014</v>
      </c>
      <c r="L46" s="189" t="s">
        <v>500</v>
      </c>
      <c r="M46" s="241"/>
      <c r="N46" s="187"/>
      <c r="O46" s="228"/>
      <c r="P46" s="245"/>
      <c r="Q46" s="245"/>
      <c r="R46" s="189" t="s">
        <v>147</v>
      </c>
      <c r="S46" s="253"/>
      <c r="T46" s="253"/>
      <c r="U46" s="253"/>
      <c r="V46" s="238"/>
      <c r="W46" s="185">
        <v>14.100000000000001</v>
      </c>
      <c r="X46" s="189" t="s">
        <v>500</v>
      </c>
      <c r="Y46" s="241"/>
      <c r="Z46" s="185">
        <f>14.1*0.75</f>
        <v>10.574999999999999</v>
      </c>
      <c r="AA46" s="189" t="s">
        <v>500</v>
      </c>
      <c r="AB46" s="241"/>
      <c r="AC46" s="187" t="s">
        <v>504</v>
      </c>
    </row>
    <row r="47" spans="1:29" ht="12.75" customHeight="1">
      <c r="A47" s="252"/>
      <c r="B47" s="273"/>
      <c r="C47" s="189"/>
      <c r="D47" s="253"/>
      <c r="E47" s="253"/>
      <c r="F47" s="253"/>
      <c r="G47" s="238"/>
      <c r="H47" s="185">
        <v>49.7</v>
      </c>
      <c r="I47" s="189" t="s">
        <v>500</v>
      </c>
      <c r="J47" s="241"/>
      <c r="K47" s="185">
        <v>37.299999999999997</v>
      </c>
      <c r="L47" s="189" t="s">
        <v>500</v>
      </c>
      <c r="M47" s="241"/>
      <c r="N47" s="187"/>
      <c r="O47" s="228"/>
      <c r="P47" s="245"/>
      <c r="Q47" s="245"/>
      <c r="R47" s="189" t="s">
        <v>98</v>
      </c>
      <c r="S47" s="253"/>
      <c r="T47" s="253"/>
      <c r="U47" s="253"/>
      <c r="V47" s="238"/>
      <c r="W47" s="185">
        <v>62.2</v>
      </c>
      <c r="X47" s="189" t="s">
        <v>500</v>
      </c>
      <c r="Y47" s="241"/>
      <c r="Z47" s="185">
        <f>62.2*0.75</f>
        <v>46.650000000000006</v>
      </c>
      <c r="AA47" s="189" t="s">
        <v>500</v>
      </c>
      <c r="AB47" s="241"/>
      <c r="AC47" s="187"/>
    </row>
    <row r="48" spans="1:29" ht="12.75" customHeight="1">
      <c r="A48" s="252"/>
      <c r="B48" s="273"/>
      <c r="C48" s="190"/>
      <c r="D48" s="253"/>
      <c r="E48" s="253"/>
      <c r="F48" s="253"/>
      <c r="G48" s="239"/>
      <c r="H48" s="191">
        <v>1.2</v>
      </c>
      <c r="I48" s="190" t="s">
        <v>500</v>
      </c>
      <c r="J48" s="242"/>
      <c r="K48" s="191">
        <f>1.2*0.75</f>
        <v>0.89999999999999991</v>
      </c>
      <c r="L48" s="190" t="s">
        <v>500</v>
      </c>
      <c r="M48" s="242"/>
      <c r="N48" s="193"/>
      <c r="O48" s="228"/>
      <c r="P48" s="245"/>
      <c r="Q48" s="245"/>
      <c r="R48" s="190"/>
      <c r="S48" s="253"/>
      <c r="T48" s="253"/>
      <c r="U48" s="253"/>
      <c r="V48" s="239"/>
      <c r="W48" s="191">
        <v>1.3</v>
      </c>
      <c r="X48" s="190" t="s">
        <v>500</v>
      </c>
      <c r="Y48" s="242"/>
      <c r="Z48" s="191">
        <f>1.3*0.75</f>
        <v>0.97500000000000009</v>
      </c>
      <c r="AA48" s="190" t="s">
        <v>500</v>
      </c>
      <c r="AB48" s="242"/>
      <c r="AC48" s="193"/>
    </row>
    <row r="49" spans="1:29" ht="12.75" customHeight="1">
      <c r="A49" s="245">
        <v>11</v>
      </c>
      <c r="B49" s="273" t="s">
        <v>393</v>
      </c>
      <c r="C49" s="197" t="s">
        <v>88</v>
      </c>
      <c r="D49" s="253" t="s">
        <v>533</v>
      </c>
      <c r="E49" s="253" t="s">
        <v>534</v>
      </c>
      <c r="F49" s="253" t="s">
        <v>450</v>
      </c>
      <c r="G49" s="237" t="s">
        <v>451</v>
      </c>
      <c r="H49" s="183">
        <v>388</v>
      </c>
      <c r="I49" s="181" t="s">
        <v>495</v>
      </c>
      <c r="J49" s="240" t="s">
        <v>527</v>
      </c>
      <c r="K49" s="183">
        <f>388*0.75</f>
        <v>291</v>
      </c>
      <c r="L49" s="181" t="s">
        <v>495</v>
      </c>
      <c r="M49" s="240" t="s">
        <v>527</v>
      </c>
      <c r="N49" s="182" t="s">
        <v>49</v>
      </c>
      <c r="O49" s="228"/>
      <c r="P49" s="261"/>
      <c r="Q49" s="262"/>
      <c r="R49" s="262"/>
      <c r="S49" s="262"/>
      <c r="T49" s="262"/>
      <c r="U49" s="262"/>
      <c r="V49" s="262"/>
      <c r="W49" s="262"/>
      <c r="X49" s="262"/>
      <c r="Y49" s="262"/>
      <c r="Z49" s="262"/>
      <c r="AA49" s="262"/>
      <c r="AB49" s="262"/>
      <c r="AC49" s="263"/>
    </row>
    <row r="50" spans="1:29" ht="12.75" customHeight="1">
      <c r="A50" s="252"/>
      <c r="B50" s="273"/>
      <c r="C50" s="198" t="s">
        <v>224</v>
      </c>
      <c r="D50" s="253"/>
      <c r="E50" s="253"/>
      <c r="F50" s="253"/>
      <c r="G50" s="238"/>
      <c r="H50" s="185">
        <v>16.099999999999998</v>
      </c>
      <c r="I50" s="189" t="s">
        <v>500</v>
      </c>
      <c r="J50" s="241"/>
      <c r="K50" s="185">
        <f>16.1*0.75</f>
        <v>12.075000000000001</v>
      </c>
      <c r="L50" s="189" t="s">
        <v>500</v>
      </c>
      <c r="M50" s="241"/>
      <c r="N50" s="187" t="s">
        <v>535</v>
      </c>
      <c r="O50" s="228"/>
      <c r="P50" s="264"/>
      <c r="Q50" s="265"/>
      <c r="R50" s="265"/>
      <c r="S50" s="265"/>
      <c r="T50" s="265"/>
      <c r="U50" s="265"/>
      <c r="V50" s="265"/>
      <c r="W50" s="265"/>
      <c r="X50" s="265"/>
      <c r="Y50" s="265"/>
      <c r="Z50" s="265"/>
      <c r="AA50" s="265"/>
      <c r="AB50" s="265"/>
      <c r="AC50" s="266"/>
    </row>
    <row r="51" spans="1:29" ht="12.75" customHeight="1">
      <c r="A51" s="252"/>
      <c r="B51" s="273"/>
      <c r="C51" s="189" t="s">
        <v>231</v>
      </c>
      <c r="D51" s="253"/>
      <c r="E51" s="253"/>
      <c r="F51" s="253"/>
      <c r="G51" s="238"/>
      <c r="H51" s="185">
        <v>10.6</v>
      </c>
      <c r="I51" s="189" t="s">
        <v>500</v>
      </c>
      <c r="J51" s="241"/>
      <c r="K51" s="185">
        <f>10.6*0.75</f>
        <v>7.9499999999999993</v>
      </c>
      <c r="L51" s="189" t="s">
        <v>500</v>
      </c>
      <c r="M51" s="241"/>
      <c r="N51" s="187"/>
      <c r="O51" s="228"/>
      <c r="P51" s="269">
        <v>29</v>
      </c>
      <c r="Q51" s="245" t="s">
        <v>381</v>
      </c>
      <c r="R51" s="179" t="s">
        <v>15</v>
      </c>
      <c r="S51" s="253" t="s">
        <v>536</v>
      </c>
      <c r="T51" s="253" t="s">
        <v>537</v>
      </c>
      <c r="U51" s="253" t="s">
        <v>427</v>
      </c>
      <c r="V51" s="237" t="s">
        <v>428</v>
      </c>
      <c r="W51" s="183">
        <v>383</v>
      </c>
      <c r="X51" s="181" t="s">
        <v>495</v>
      </c>
      <c r="Y51" s="240" t="s">
        <v>538</v>
      </c>
      <c r="Z51" s="183">
        <f>383*0.75</f>
        <v>287.25</v>
      </c>
      <c r="AA51" s="181" t="s">
        <v>495</v>
      </c>
      <c r="AB51" s="240" t="s">
        <v>538</v>
      </c>
      <c r="AC51" s="182" t="s">
        <v>49</v>
      </c>
    </row>
    <row r="52" spans="1:29" ht="12.75" customHeight="1">
      <c r="A52" s="252"/>
      <c r="B52" s="273"/>
      <c r="C52" s="189" t="s">
        <v>94</v>
      </c>
      <c r="D52" s="253"/>
      <c r="E52" s="253"/>
      <c r="F52" s="253"/>
      <c r="G52" s="238"/>
      <c r="H52" s="185">
        <v>53.400000000000006</v>
      </c>
      <c r="I52" s="189" t="s">
        <v>500</v>
      </c>
      <c r="J52" s="241"/>
      <c r="K52" s="185">
        <f>53.4*0.75</f>
        <v>40.049999999999997</v>
      </c>
      <c r="L52" s="189" t="s">
        <v>500</v>
      </c>
      <c r="M52" s="241"/>
      <c r="N52" s="187"/>
      <c r="O52" s="228"/>
      <c r="P52" s="269"/>
      <c r="Q52" s="245"/>
      <c r="R52" s="184" t="s">
        <v>250</v>
      </c>
      <c r="S52" s="253"/>
      <c r="T52" s="253"/>
      <c r="U52" s="253"/>
      <c r="V52" s="238"/>
      <c r="W52" s="185">
        <v>17.099999999999998</v>
      </c>
      <c r="X52" s="189" t="s">
        <v>500</v>
      </c>
      <c r="Y52" s="241"/>
      <c r="Z52" s="185">
        <f>17*0.75</f>
        <v>12.75</v>
      </c>
      <c r="AA52" s="189" t="s">
        <v>500</v>
      </c>
      <c r="AB52" s="241"/>
      <c r="AC52" s="187" t="s">
        <v>539</v>
      </c>
    </row>
    <row r="53" spans="1:29" ht="12.75" customHeight="1">
      <c r="A53" s="252"/>
      <c r="B53" s="273"/>
      <c r="C53" s="190" t="s">
        <v>108</v>
      </c>
      <c r="D53" s="253"/>
      <c r="E53" s="253"/>
      <c r="F53" s="253"/>
      <c r="G53" s="239"/>
      <c r="H53" s="191">
        <v>1</v>
      </c>
      <c r="I53" s="190" t="s">
        <v>500</v>
      </c>
      <c r="J53" s="242"/>
      <c r="K53" s="191">
        <f>1*0.75</f>
        <v>0.75</v>
      </c>
      <c r="L53" s="190" t="s">
        <v>500</v>
      </c>
      <c r="M53" s="242"/>
      <c r="N53" s="193"/>
      <c r="O53" s="228"/>
      <c r="P53" s="269"/>
      <c r="Q53" s="245"/>
      <c r="R53" s="189" t="s">
        <v>31</v>
      </c>
      <c r="S53" s="253"/>
      <c r="T53" s="253"/>
      <c r="U53" s="253"/>
      <c r="V53" s="238"/>
      <c r="W53" s="185">
        <v>10.6</v>
      </c>
      <c r="X53" s="189" t="s">
        <v>500</v>
      </c>
      <c r="Y53" s="241"/>
      <c r="Z53" s="185">
        <f>10.6*0.75</f>
        <v>7.9499999999999993</v>
      </c>
      <c r="AA53" s="189" t="s">
        <v>500</v>
      </c>
      <c r="AB53" s="241"/>
      <c r="AC53" s="187" t="s">
        <v>513</v>
      </c>
    </row>
    <row r="54" spans="1:29" ht="12.75" customHeight="1">
      <c r="A54" s="270" t="s">
        <v>454</v>
      </c>
      <c r="B54" s="272" t="s">
        <v>540</v>
      </c>
      <c r="C54" s="210" t="s">
        <v>541</v>
      </c>
      <c r="D54" s="253" t="s">
        <v>542</v>
      </c>
      <c r="E54" s="253" t="s">
        <v>543</v>
      </c>
      <c r="F54" s="253"/>
      <c r="G54" s="237"/>
      <c r="H54" s="183">
        <v>454</v>
      </c>
      <c r="I54" s="181" t="s">
        <v>495</v>
      </c>
      <c r="J54" s="240" t="s">
        <v>435</v>
      </c>
      <c r="K54" s="183"/>
      <c r="L54" s="181" t="s">
        <v>495</v>
      </c>
      <c r="M54" s="240" t="s">
        <v>544</v>
      </c>
      <c r="N54" s="182" t="s">
        <v>49</v>
      </c>
      <c r="O54" s="228"/>
      <c r="P54" s="269"/>
      <c r="Q54" s="245"/>
      <c r="R54" s="189" t="s">
        <v>40</v>
      </c>
      <c r="S54" s="253"/>
      <c r="T54" s="253"/>
      <c r="U54" s="253"/>
      <c r="V54" s="238"/>
      <c r="W54" s="185">
        <v>53.6</v>
      </c>
      <c r="X54" s="189" t="s">
        <v>500</v>
      </c>
      <c r="Y54" s="241"/>
      <c r="Z54" s="185">
        <f>53.6*0.75</f>
        <v>40.200000000000003</v>
      </c>
      <c r="AA54" s="189" t="s">
        <v>500</v>
      </c>
      <c r="AB54" s="241"/>
      <c r="AC54" s="187"/>
    </row>
    <row r="55" spans="1:29" ht="12.75" customHeight="1">
      <c r="A55" s="271"/>
      <c r="B55" s="272"/>
      <c r="C55" s="210" t="s">
        <v>545</v>
      </c>
      <c r="D55" s="253"/>
      <c r="E55" s="253"/>
      <c r="F55" s="253"/>
      <c r="G55" s="238"/>
      <c r="H55" s="185">
        <v>14.299999999999999</v>
      </c>
      <c r="I55" s="189" t="s">
        <v>500</v>
      </c>
      <c r="J55" s="241"/>
      <c r="K55" s="185"/>
      <c r="L55" s="189" t="s">
        <v>500</v>
      </c>
      <c r="M55" s="241"/>
      <c r="N55" s="187" t="s">
        <v>546</v>
      </c>
      <c r="O55" s="228"/>
      <c r="P55" s="269"/>
      <c r="Q55" s="245"/>
      <c r="R55" s="190" t="s">
        <v>44</v>
      </c>
      <c r="S55" s="253"/>
      <c r="T55" s="253"/>
      <c r="U55" s="253"/>
      <c r="V55" s="239"/>
      <c r="W55" s="191">
        <v>1</v>
      </c>
      <c r="X55" s="190" t="s">
        <v>500</v>
      </c>
      <c r="Y55" s="242"/>
      <c r="Z55" s="191">
        <f>1*0.75</f>
        <v>0.75</v>
      </c>
      <c r="AA55" s="190" t="s">
        <v>500</v>
      </c>
      <c r="AB55" s="242"/>
      <c r="AC55" s="193"/>
    </row>
    <row r="56" spans="1:29" ht="12.75" customHeight="1">
      <c r="A56" s="271"/>
      <c r="B56" s="272"/>
      <c r="C56" s="210" t="s">
        <v>547</v>
      </c>
      <c r="D56" s="253"/>
      <c r="E56" s="253"/>
      <c r="F56" s="253"/>
      <c r="G56" s="238"/>
      <c r="H56" s="185">
        <v>14.8</v>
      </c>
      <c r="I56" s="189" t="s">
        <v>500</v>
      </c>
      <c r="J56" s="241"/>
      <c r="K56" s="185"/>
      <c r="L56" s="189" t="s">
        <v>500</v>
      </c>
      <c r="M56" s="241"/>
      <c r="N56" s="187" t="s">
        <v>504</v>
      </c>
      <c r="O56" s="228"/>
      <c r="P56" s="269">
        <v>30</v>
      </c>
      <c r="Q56" s="245" t="s">
        <v>384</v>
      </c>
      <c r="R56" s="194" t="s">
        <v>66</v>
      </c>
      <c r="S56" s="253" t="s">
        <v>548</v>
      </c>
      <c r="T56" s="253" t="s">
        <v>549</v>
      </c>
      <c r="U56" s="253" t="s">
        <v>433</v>
      </c>
      <c r="V56" s="237" t="s">
        <v>434</v>
      </c>
      <c r="W56" s="183">
        <v>358</v>
      </c>
      <c r="X56" s="181" t="s">
        <v>495</v>
      </c>
      <c r="Y56" s="240" t="s">
        <v>435</v>
      </c>
      <c r="Z56" s="183">
        <f>358*0.75</f>
        <v>268.5</v>
      </c>
      <c r="AA56" s="181" t="s">
        <v>495</v>
      </c>
      <c r="AB56" s="240" t="s">
        <v>435</v>
      </c>
      <c r="AC56" s="182" t="s">
        <v>49</v>
      </c>
    </row>
    <row r="57" spans="1:29" ht="12.75" customHeight="1">
      <c r="A57" s="271"/>
      <c r="B57" s="272"/>
      <c r="C57" s="210" t="s">
        <v>550</v>
      </c>
      <c r="D57" s="253"/>
      <c r="E57" s="253"/>
      <c r="F57" s="253"/>
      <c r="G57" s="238"/>
      <c r="H57" s="185">
        <v>63.300000000000004</v>
      </c>
      <c r="I57" s="189" t="s">
        <v>500</v>
      </c>
      <c r="J57" s="241"/>
      <c r="K57" s="185"/>
      <c r="L57" s="189" t="s">
        <v>500</v>
      </c>
      <c r="M57" s="241"/>
      <c r="N57" s="187"/>
      <c r="O57" s="228"/>
      <c r="P57" s="269"/>
      <c r="Q57" s="245"/>
      <c r="R57" s="189" t="s">
        <v>73</v>
      </c>
      <c r="S57" s="254"/>
      <c r="T57" s="254"/>
      <c r="U57" s="253"/>
      <c r="V57" s="238"/>
      <c r="W57" s="185">
        <v>14.2</v>
      </c>
      <c r="X57" s="189" t="s">
        <v>500</v>
      </c>
      <c r="Y57" s="241"/>
      <c r="Z57" s="185">
        <f>14.2*0.75</f>
        <v>10.649999999999999</v>
      </c>
      <c r="AA57" s="189" t="s">
        <v>500</v>
      </c>
      <c r="AB57" s="241"/>
      <c r="AC57" s="187" t="s">
        <v>535</v>
      </c>
    </row>
    <row r="58" spans="1:29" ht="12.75" customHeight="1">
      <c r="A58" s="271"/>
      <c r="B58" s="272"/>
      <c r="C58" s="190"/>
      <c r="D58" s="253"/>
      <c r="E58" s="253"/>
      <c r="F58" s="253"/>
      <c r="G58" s="239"/>
      <c r="H58" s="191">
        <v>1.5</v>
      </c>
      <c r="I58" s="190" t="s">
        <v>500</v>
      </c>
      <c r="J58" s="242"/>
      <c r="K58" s="191"/>
      <c r="L58" s="190" t="s">
        <v>500</v>
      </c>
      <c r="M58" s="242"/>
      <c r="N58" s="193"/>
      <c r="O58" s="228"/>
      <c r="P58" s="269"/>
      <c r="Q58" s="245"/>
      <c r="R58" s="189" t="s">
        <v>77</v>
      </c>
      <c r="S58" s="254"/>
      <c r="T58" s="254"/>
      <c r="U58" s="253"/>
      <c r="V58" s="238"/>
      <c r="W58" s="185">
        <v>14.100000000000001</v>
      </c>
      <c r="X58" s="189" t="s">
        <v>500</v>
      </c>
      <c r="Y58" s="241"/>
      <c r="Z58" s="185">
        <f>14.1*0.75</f>
        <v>10.574999999999999</v>
      </c>
      <c r="AA58" s="189" t="s">
        <v>500</v>
      </c>
      <c r="AB58" s="241"/>
      <c r="AC58" s="187"/>
    </row>
    <row r="59" spans="1:29" ht="12.75" customHeight="1">
      <c r="A59" s="261"/>
      <c r="B59" s="262"/>
      <c r="C59" s="262"/>
      <c r="D59" s="262"/>
      <c r="E59" s="262"/>
      <c r="F59" s="262"/>
      <c r="G59" s="262"/>
      <c r="H59" s="262"/>
      <c r="I59" s="262"/>
      <c r="J59" s="262"/>
      <c r="K59" s="262"/>
      <c r="L59" s="262"/>
      <c r="M59" s="262"/>
      <c r="N59" s="263"/>
      <c r="O59" s="228"/>
      <c r="P59" s="269"/>
      <c r="Q59" s="245"/>
      <c r="R59" s="189"/>
      <c r="S59" s="254"/>
      <c r="T59" s="254"/>
      <c r="U59" s="253"/>
      <c r="V59" s="238"/>
      <c r="W59" s="185">
        <v>42.4</v>
      </c>
      <c r="X59" s="189" t="s">
        <v>500</v>
      </c>
      <c r="Y59" s="241"/>
      <c r="Z59" s="185">
        <f>42.4*0.75</f>
        <v>31.799999999999997</v>
      </c>
      <c r="AA59" s="189" t="s">
        <v>500</v>
      </c>
      <c r="AB59" s="241"/>
      <c r="AC59" s="187"/>
    </row>
    <row r="60" spans="1:29" ht="12.75" customHeight="1">
      <c r="A60" s="264"/>
      <c r="B60" s="265"/>
      <c r="C60" s="265"/>
      <c r="D60" s="265"/>
      <c r="E60" s="265"/>
      <c r="F60" s="265"/>
      <c r="G60" s="265"/>
      <c r="H60" s="265"/>
      <c r="I60" s="265"/>
      <c r="J60" s="265"/>
      <c r="K60" s="265"/>
      <c r="L60" s="265"/>
      <c r="M60" s="265"/>
      <c r="N60" s="266"/>
      <c r="O60" s="228"/>
      <c r="P60" s="269"/>
      <c r="Q60" s="245"/>
      <c r="R60" s="190"/>
      <c r="S60" s="254"/>
      <c r="T60" s="254"/>
      <c r="U60" s="253"/>
      <c r="V60" s="239"/>
      <c r="W60" s="191">
        <v>1.1000000000000001</v>
      </c>
      <c r="X60" s="190" t="s">
        <v>500</v>
      </c>
      <c r="Y60" s="242"/>
      <c r="Z60" s="191">
        <f>1.1*0.75</f>
        <v>0.82500000000000007</v>
      </c>
      <c r="AA60" s="190" t="s">
        <v>500</v>
      </c>
      <c r="AB60" s="242"/>
      <c r="AC60" s="193"/>
    </row>
    <row r="61" spans="1:29" ht="12.75" customHeight="1">
      <c r="A61" s="257">
        <v>15</v>
      </c>
      <c r="B61" s="267" t="s">
        <v>381</v>
      </c>
      <c r="C61" s="189" t="s">
        <v>15</v>
      </c>
      <c r="D61" s="239" t="s">
        <v>551</v>
      </c>
      <c r="E61" s="239" t="s">
        <v>552</v>
      </c>
      <c r="F61" s="239" t="s">
        <v>427</v>
      </c>
      <c r="G61" s="238" t="s">
        <v>428</v>
      </c>
      <c r="H61" s="199">
        <v>383</v>
      </c>
      <c r="I61" s="200" t="s">
        <v>495</v>
      </c>
      <c r="J61" s="241" t="s">
        <v>538</v>
      </c>
      <c r="K61" s="199">
        <f>383*0.75</f>
        <v>287.25</v>
      </c>
      <c r="L61" s="200" t="s">
        <v>495</v>
      </c>
      <c r="M61" s="241" t="s">
        <v>538</v>
      </c>
      <c r="N61" s="187" t="s">
        <v>49</v>
      </c>
      <c r="O61" s="228"/>
      <c r="P61" s="255">
        <v>31</v>
      </c>
      <c r="Q61" s="258" t="s">
        <v>82</v>
      </c>
      <c r="R61" s="179" t="s">
        <v>15</v>
      </c>
      <c r="S61" s="249" t="s">
        <v>553</v>
      </c>
      <c r="T61" s="249" t="s">
        <v>554</v>
      </c>
      <c r="U61" s="249" t="s">
        <v>555</v>
      </c>
      <c r="V61" s="237" t="s">
        <v>431</v>
      </c>
      <c r="W61" s="183">
        <v>429</v>
      </c>
      <c r="X61" s="181" t="s">
        <v>495</v>
      </c>
      <c r="Y61" s="240" t="s">
        <v>63</v>
      </c>
      <c r="Z61" s="183">
        <f>429*0.75</f>
        <v>321.75</v>
      </c>
      <c r="AA61" s="181" t="s">
        <v>495</v>
      </c>
      <c r="AB61" s="240" t="s">
        <v>63</v>
      </c>
      <c r="AC61" s="182" t="s">
        <v>49</v>
      </c>
    </row>
    <row r="62" spans="1:29" ht="12.75" customHeight="1">
      <c r="A62" s="245"/>
      <c r="B62" s="268"/>
      <c r="C62" s="184" t="s">
        <v>250</v>
      </c>
      <c r="D62" s="253"/>
      <c r="E62" s="253"/>
      <c r="F62" s="253"/>
      <c r="G62" s="238"/>
      <c r="H62" s="185">
        <v>17.099999999999998</v>
      </c>
      <c r="I62" s="189" t="s">
        <v>500</v>
      </c>
      <c r="J62" s="241"/>
      <c r="K62" s="185">
        <f>17*0.75</f>
        <v>12.75</v>
      </c>
      <c r="L62" s="189" t="s">
        <v>500</v>
      </c>
      <c r="M62" s="241"/>
      <c r="N62" s="187" t="s">
        <v>482</v>
      </c>
      <c r="O62" s="201"/>
      <c r="P62" s="256"/>
      <c r="Q62" s="259"/>
      <c r="R62" s="188" t="s">
        <v>236</v>
      </c>
      <c r="S62" s="250"/>
      <c r="T62" s="250"/>
      <c r="U62" s="250"/>
      <c r="V62" s="238"/>
      <c r="W62" s="185">
        <v>14.799999999999999</v>
      </c>
      <c r="X62" s="189" t="s">
        <v>500</v>
      </c>
      <c r="Y62" s="241"/>
      <c r="Z62" s="185">
        <f>14.8*0.75</f>
        <v>11.100000000000001</v>
      </c>
      <c r="AA62" s="189" t="s">
        <v>500</v>
      </c>
      <c r="AB62" s="241"/>
      <c r="AC62" s="187" t="s">
        <v>556</v>
      </c>
    </row>
    <row r="63" spans="1:29" ht="12.75" customHeight="1">
      <c r="A63" s="245"/>
      <c r="B63" s="268"/>
      <c r="C63" s="189" t="s">
        <v>31</v>
      </c>
      <c r="D63" s="253"/>
      <c r="E63" s="253"/>
      <c r="F63" s="253"/>
      <c r="G63" s="238"/>
      <c r="H63" s="185">
        <v>10.6</v>
      </c>
      <c r="I63" s="189" t="s">
        <v>500</v>
      </c>
      <c r="J63" s="241"/>
      <c r="K63" s="185">
        <f>10.6*0.75</f>
        <v>7.9499999999999993</v>
      </c>
      <c r="L63" s="189" t="s">
        <v>500</v>
      </c>
      <c r="M63" s="241"/>
      <c r="N63" s="187"/>
      <c r="O63" s="201"/>
      <c r="P63" s="256"/>
      <c r="Q63" s="259"/>
      <c r="R63" s="189" t="s">
        <v>241</v>
      </c>
      <c r="S63" s="250"/>
      <c r="T63" s="250"/>
      <c r="U63" s="250"/>
      <c r="V63" s="238"/>
      <c r="W63" s="185">
        <v>16.3</v>
      </c>
      <c r="X63" s="189" t="s">
        <v>500</v>
      </c>
      <c r="Y63" s="241"/>
      <c r="Z63" s="185">
        <f>16.3*0.75</f>
        <v>12.225000000000001</v>
      </c>
      <c r="AA63" s="189" t="s">
        <v>500</v>
      </c>
      <c r="AB63" s="241"/>
      <c r="AC63" s="187"/>
    </row>
    <row r="64" spans="1:29" ht="12.75" customHeight="1">
      <c r="A64" s="245"/>
      <c r="B64" s="268"/>
      <c r="C64" s="189" t="s">
        <v>40</v>
      </c>
      <c r="D64" s="253"/>
      <c r="E64" s="253"/>
      <c r="F64" s="253"/>
      <c r="G64" s="238"/>
      <c r="H64" s="185">
        <v>53.6</v>
      </c>
      <c r="I64" s="189" t="s">
        <v>500</v>
      </c>
      <c r="J64" s="241"/>
      <c r="K64" s="185">
        <f>53.6*0.75</f>
        <v>40.200000000000003</v>
      </c>
      <c r="L64" s="189" t="s">
        <v>500</v>
      </c>
      <c r="M64" s="241"/>
      <c r="N64" s="187"/>
      <c r="O64" s="201"/>
      <c r="P64" s="256"/>
      <c r="Q64" s="259"/>
      <c r="R64" s="189" t="s">
        <v>40</v>
      </c>
      <c r="S64" s="250"/>
      <c r="T64" s="250"/>
      <c r="U64" s="250"/>
      <c r="V64" s="238"/>
      <c r="W64" s="185">
        <v>51.3</v>
      </c>
      <c r="X64" s="189" t="s">
        <v>500</v>
      </c>
      <c r="Y64" s="241"/>
      <c r="Z64" s="185">
        <f>51.3*0.75</f>
        <v>38.474999999999994</v>
      </c>
      <c r="AA64" s="189" t="s">
        <v>500</v>
      </c>
      <c r="AB64" s="241"/>
      <c r="AC64" s="187"/>
    </row>
    <row r="65" spans="1:29" ht="12.75" customHeight="1">
      <c r="A65" s="245"/>
      <c r="B65" s="268"/>
      <c r="C65" s="190" t="s">
        <v>44</v>
      </c>
      <c r="D65" s="237"/>
      <c r="E65" s="237"/>
      <c r="F65" s="237"/>
      <c r="G65" s="239"/>
      <c r="H65" s="185">
        <v>1</v>
      </c>
      <c r="I65" s="189" t="s">
        <v>500</v>
      </c>
      <c r="J65" s="241"/>
      <c r="K65" s="191">
        <f>1*0.75</f>
        <v>0.75</v>
      </c>
      <c r="L65" s="190" t="s">
        <v>500</v>
      </c>
      <c r="M65" s="242"/>
      <c r="N65" s="193"/>
      <c r="O65" s="201"/>
      <c r="P65" s="257"/>
      <c r="Q65" s="260"/>
      <c r="R65" s="190"/>
      <c r="S65" s="251"/>
      <c r="T65" s="251"/>
      <c r="U65" s="251"/>
      <c r="V65" s="239"/>
      <c r="W65" s="191">
        <v>1.1000000000000001</v>
      </c>
      <c r="X65" s="190" t="s">
        <v>500</v>
      </c>
      <c r="Y65" s="242"/>
      <c r="Z65" s="191">
        <f>1.1*0.75</f>
        <v>0.82500000000000007</v>
      </c>
      <c r="AA65" s="190" t="s">
        <v>500</v>
      </c>
      <c r="AB65" s="242"/>
      <c r="AC65" s="193"/>
    </row>
    <row r="66" spans="1:29" ht="12.75" customHeight="1">
      <c r="A66" s="245">
        <v>16</v>
      </c>
      <c r="B66" s="245" t="s">
        <v>384</v>
      </c>
      <c r="C66" s="194" t="s">
        <v>66</v>
      </c>
      <c r="D66" s="253" t="s">
        <v>557</v>
      </c>
      <c r="E66" s="253" t="s">
        <v>558</v>
      </c>
      <c r="F66" s="253" t="s">
        <v>559</v>
      </c>
      <c r="G66" s="237" t="s">
        <v>434</v>
      </c>
      <c r="H66" s="180">
        <v>358</v>
      </c>
      <c r="I66" s="181" t="s">
        <v>495</v>
      </c>
      <c r="J66" s="240" t="s">
        <v>435</v>
      </c>
      <c r="K66" s="180">
        <f>358*0.75</f>
        <v>268.5</v>
      </c>
      <c r="L66" s="181" t="s">
        <v>495</v>
      </c>
      <c r="M66" s="240" t="s">
        <v>435</v>
      </c>
      <c r="N66" s="182" t="s">
        <v>49</v>
      </c>
      <c r="O66" s="202"/>
      <c r="P66" s="243" t="s">
        <v>455</v>
      </c>
      <c r="Q66" s="244"/>
      <c r="R66" s="244"/>
      <c r="S66" s="244"/>
      <c r="T66" s="244"/>
      <c r="U66" s="244"/>
      <c r="V66" s="244"/>
      <c r="W66" s="244"/>
      <c r="X66" s="244"/>
      <c r="Y66" s="244"/>
      <c r="Z66" s="244"/>
      <c r="AA66" s="244"/>
      <c r="AB66" s="229"/>
      <c r="AC66" s="203"/>
    </row>
    <row r="67" spans="1:29" ht="12.75" customHeight="1">
      <c r="A67" s="252"/>
      <c r="B67" s="245"/>
      <c r="C67" s="189" t="s">
        <v>73</v>
      </c>
      <c r="D67" s="254"/>
      <c r="E67" s="254"/>
      <c r="F67" s="253"/>
      <c r="G67" s="238"/>
      <c r="H67" s="185">
        <v>14.2</v>
      </c>
      <c r="I67" s="186" t="s">
        <v>500</v>
      </c>
      <c r="J67" s="241"/>
      <c r="K67" s="185">
        <f>14.2*0.75</f>
        <v>10.649999999999999</v>
      </c>
      <c r="L67" s="186" t="s">
        <v>500</v>
      </c>
      <c r="M67" s="241"/>
      <c r="N67" s="187" t="s">
        <v>560</v>
      </c>
      <c r="O67" s="202"/>
      <c r="P67" s="204" t="s">
        <v>456</v>
      </c>
      <c r="Q67" s="203"/>
      <c r="R67" s="203"/>
      <c r="S67" s="203"/>
      <c r="T67" s="203"/>
      <c r="U67" s="203"/>
      <c r="V67" s="203"/>
      <c r="W67" s="203"/>
      <c r="X67" s="203"/>
      <c r="Y67" s="203"/>
      <c r="Z67" s="203"/>
      <c r="AA67" s="203"/>
      <c r="AC67" s="203"/>
    </row>
    <row r="68" spans="1:29" ht="12.75" customHeight="1">
      <c r="A68" s="252"/>
      <c r="B68" s="245"/>
      <c r="C68" s="189" t="s">
        <v>77</v>
      </c>
      <c r="D68" s="254"/>
      <c r="E68" s="254"/>
      <c r="F68" s="253"/>
      <c r="G68" s="238"/>
      <c r="H68" s="185">
        <v>14.100000000000001</v>
      </c>
      <c r="I68" s="186" t="s">
        <v>500</v>
      </c>
      <c r="J68" s="241"/>
      <c r="K68" s="185">
        <f>14.1*0.75</f>
        <v>10.574999999999999</v>
      </c>
      <c r="L68" s="186" t="s">
        <v>500</v>
      </c>
      <c r="M68" s="241"/>
      <c r="N68" s="187"/>
      <c r="O68" s="202"/>
      <c r="P68" s="205" t="s">
        <v>457</v>
      </c>
      <c r="Q68" s="206"/>
      <c r="R68" s="207"/>
      <c r="S68" s="207"/>
      <c r="T68" s="207"/>
      <c r="U68" s="207"/>
      <c r="V68" s="207"/>
      <c r="W68" s="207"/>
      <c r="X68" s="207"/>
      <c r="Y68" s="208"/>
      <c r="Z68" s="209"/>
      <c r="AA68" s="208"/>
      <c r="AC68" s="207"/>
    </row>
    <row r="69" spans="1:29" ht="12.75" customHeight="1">
      <c r="A69" s="252"/>
      <c r="B69" s="245"/>
      <c r="C69" s="189"/>
      <c r="D69" s="254"/>
      <c r="E69" s="254"/>
      <c r="F69" s="253"/>
      <c r="G69" s="238"/>
      <c r="H69" s="185">
        <v>42.4</v>
      </c>
      <c r="I69" s="186" t="s">
        <v>500</v>
      </c>
      <c r="J69" s="241"/>
      <c r="K69" s="185">
        <f>42.4*0.75</f>
        <v>31.799999999999997</v>
      </c>
      <c r="L69" s="186" t="s">
        <v>500</v>
      </c>
      <c r="M69" s="241"/>
      <c r="N69" s="187"/>
      <c r="O69" s="202"/>
      <c r="P69" s="210" t="s">
        <v>458</v>
      </c>
      <c r="Q69" s="227"/>
      <c r="R69" s="211"/>
      <c r="S69" s="212"/>
      <c r="T69" s="212"/>
      <c r="U69" s="212"/>
      <c r="V69" s="212"/>
      <c r="W69" s="209"/>
      <c r="X69" s="208"/>
      <c r="Y69" s="208"/>
      <c r="Z69" s="209"/>
      <c r="AA69" s="208"/>
      <c r="AC69" s="177"/>
    </row>
    <row r="70" spans="1:29" ht="12.75" customHeight="1">
      <c r="A70" s="252"/>
      <c r="B70" s="245"/>
      <c r="C70" s="190"/>
      <c r="D70" s="254"/>
      <c r="E70" s="254"/>
      <c r="F70" s="253"/>
      <c r="G70" s="239"/>
      <c r="H70" s="191">
        <v>1.1000000000000001</v>
      </c>
      <c r="I70" s="192" t="s">
        <v>500</v>
      </c>
      <c r="J70" s="242"/>
      <c r="K70" s="191">
        <f>1.1*0.75</f>
        <v>0.82500000000000007</v>
      </c>
      <c r="L70" s="192" t="s">
        <v>500</v>
      </c>
      <c r="M70" s="242"/>
      <c r="N70" s="193"/>
      <c r="O70" s="202"/>
      <c r="P70" s="205" t="s">
        <v>459</v>
      </c>
      <c r="Q70" s="227"/>
      <c r="R70" s="211"/>
      <c r="S70" s="212"/>
      <c r="T70" s="212"/>
      <c r="U70" s="212"/>
      <c r="V70" s="212"/>
      <c r="W70" s="209"/>
      <c r="X70" s="208"/>
      <c r="Y70" s="208"/>
      <c r="Z70" s="209"/>
      <c r="AA70" s="208"/>
      <c r="AC70" s="212"/>
    </row>
    <row r="71" spans="1:29" ht="12.75" customHeight="1">
      <c r="A71" s="245" t="s">
        <v>460</v>
      </c>
      <c r="B71" s="245"/>
      <c r="C71" s="213" t="s">
        <v>461</v>
      </c>
      <c r="D71" s="246" t="s">
        <v>462</v>
      </c>
      <c r="E71" s="247"/>
      <c r="F71" s="247"/>
      <c r="G71" s="247"/>
      <c r="H71" s="247"/>
      <c r="I71" s="247"/>
      <c r="J71" s="247"/>
      <c r="K71" s="247"/>
      <c r="L71" s="248"/>
      <c r="M71" s="208"/>
      <c r="N71" s="208"/>
      <c r="O71" s="202"/>
      <c r="P71" s="210" t="s">
        <v>463</v>
      </c>
      <c r="Q71" s="210"/>
      <c r="R71" s="210"/>
      <c r="S71" s="210"/>
      <c r="T71" s="210"/>
      <c r="U71" s="210"/>
      <c r="V71" s="210"/>
      <c r="W71" s="209"/>
      <c r="X71" s="208"/>
      <c r="Y71" s="208"/>
      <c r="Z71" s="209"/>
      <c r="AA71" s="208"/>
      <c r="AC71" s="214"/>
    </row>
    <row r="72" spans="1:29" ht="12.75" customHeight="1">
      <c r="A72" s="245"/>
      <c r="B72" s="245"/>
      <c r="C72" s="213" t="s">
        <v>464</v>
      </c>
      <c r="D72" s="230" t="s">
        <v>561</v>
      </c>
      <c r="E72" s="230" t="s">
        <v>465</v>
      </c>
      <c r="F72" s="230" t="s">
        <v>466</v>
      </c>
      <c r="G72" s="230" t="s">
        <v>467</v>
      </c>
      <c r="I72" s="232"/>
      <c r="J72" s="232"/>
      <c r="K72" s="246" t="s">
        <v>468</v>
      </c>
      <c r="L72" s="248"/>
      <c r="M72" s="215"/>
      <c r="N72" s="208"/>
      <c r="O72" s="202"/>
      <c r="P72" s="210"/>
      <c r="Q72" s="210"/>
      <c r="R72" s="210"/>
      <c r="S72" s="210"/>
      <c r="T72" s="210"/>
      <c r="U72" s="210"/>
      <c r="V72" s="210"/>
      <c r="W72" s="209"/>
      <c r="X72" s="208"/>
      <c r="Y72" s="208"/>
      <c r="Z72" s="209"/>
      <c r="AA72" s="208"/>
      <c r="AC72" s="214"/>
    </row>
    <row r="73" spans="1:29" ht="12.75" customHeight="1">
      <c r="A73" s="231" t="s">
        <v>562</v>
      </c>
      <c r="B73" s="216" t="s">
        <v>469</v>
      </c>
      <c r="C73" s="213" t="s">
        <v>470</v>
      </c>
      <c r="D73" s="217">
        <f>12520/31</f>
        <v>403.87096774193549</v>
      </c>
      <c r="E73" s="218">
        <v>14.7</v>
      </c>
      <c r="F73" s="218">
        <f>383/31</f>
        <v>12.35483870967742</v>
      </c>
      <c r="G73" s="218">
        <f>1742.8/31</f>
        <v>56.219354838709677</v>
      </c>
      <c r="I73" s="219"/>
      <c r="J73" s="219"/>
      <c r="K73" s="234">
        <f>32.1000000000001/31</f>
        <v>1.0354838709677452</v>
      </c>
      <c r="L73" s="235"/>
      <c r="M73" s="208"/>
      <c r="N73" s="208"/>
      <c r="O73" s="202"/>
      <c r="P73" s="210"/>
      <c r="Q73" s="208"/>
      <c r="R73" s="208"/>
      <c r="S73" s="208"/>
      <c r="T73" s="209"/>
      <c r="U73" s="208"/>
      <c r="V73" s="208"/>
      <c r="W73" s="209"/>
      <c r="X73" s="208"/>
      <c r="Y73" s="208"/>
      <c r="Z73" s="209"/>
      <c r="AA73" s="208"/>
      <c r="AC73" s="220"/>
    </row>
    <row r="74" spans="1:29" ht="12.75" customHeight="1">
      <c r="A74" s="231" t="s">
        <v>563</v>
      </c>
      <c r="B74" s="216" t="s">
        <v>469</v>
      </c>
      <c r="C74" s="213" t="s">
        <v>471</v>
      </c>
      <c r="D74" s="217">
        <f>(12520*0.75)/31</f>
        <v>302.90322580645159</v>
      </c>
      <c r="E74" s="218">
        <f>(452.900000000001*0.75)/31</f>
        <v>10.957258064516154</v>
      </c>
      <c r="F74" s="218">
        <f>(383*0.75)/31</f>
        <v>9.2661290322580641</v>
      </c>
      <c r="G74" s="218">
        <f>(1742.8*0.75)/31</f>
        <v>42.164516129032258</v>
      </c>
      <c r="I74" s="219"/>
      <c r="J74" s="219"/>
      <c r="K74" s="234">
        <f>(32.1000000000001*0.75)/31</f>
        <v>0.77661290322580878</v>
      </c>
      <c r="L74" s="235"/>
      <c r="M74" s="208"/>
      <c r="N74" s="208"/>
      <c r="O74" s="202"/>
      <c r="P74" s="210"/>
      <c r="Q74" s="208"/>
      <c r="R74" s="208"/>
      <c r="S74" s="208"/>
      <c r="T74" s="208"/>
      <c r="U74" s="208"/>
      <c r="V74" s="208"/>
      <c r="W74" s="209"/>
      <c r="X74" s="208"/>
      <c r="Y74" s="208"/>
      <c r="Z74" s="209"/>
      <c r="AA74" s="208"/>
      <c r="AC74" s="208"/>
    </row>
    <row r="75" spans="1:29" ht="12.75" customHeight="1">
      <c r="A75" s="221"/>
      <c r="B75" s="222"/>
      <c r="C75" s="223"/>
      <c r="D75" s="224"/>
      <c r="E75" s="215"/>
      <c r="F75" s="215"/>
      <c r="G75" s="215"/>
      <c r="H75" s="209"/>
      <c r="I75" s="208"/>
      <c r="J75" s="215"/>
      <c r="K75" s="209"/>
      <c r="L75" s="208"/>
      <c r="N75" s="208"/>
      <c r="O75" s="202"/>
      <c r="P75" s="210"/>
      <c r="Q75" s="208"/>
      <c r="R75" s="208"/>
      <c r="S75" s="208"/>
      <c r="T75" s="208"/>
      <c r="U75" s="208"/>
      <c r="V75" s="208"/>
      <c r="W75" s="209"/>
      <c r="X75" s="208"/>
      <c r="Y75" s="208"/>
      <c r="Z75" s="209"/>
      <c r="AA75" s="208"/>
    </row>
    <row r="76" spans="1:29" ht="12.75" customHeight="1">
      <c r="I76" s="208"/>
      <c r="L76" s="208"/>
      <c r="M76" s="225"/>
      <c r="N76" s="208"/>
      <c r="O76" s="202"/>
      <c r="P76" s="210"/>
      <c r="Q76" s="208"/>
      <c r="R76" s="208"/>
      <c r="S76" s="208"/>
      <c r="T76" s="208"/>
      <c r="U76" s="208"/>
      <c r="V76" s="208"/>
      <c r="W76" s="209"/>
      <c r="X76" s="208"/>
      <c r="Y76" s="208"/>
      <c r="Z76" s="209"/>
      <c r="AA76" s="208"/>
    </row>
    <row r="77" spans="1:29" ht="12.75" customHeight="1">
      <c r="C77" s="227"/>
      <c r="D77" s="227"/>
      <c r="E77" s="227"/>
      <c r="F77" s="227"/>
      <c r="G77" s="236"/>
      <c r="H77" s="236"/>
      <c r="I77" s="236"/>
      <c r="J77" s="236"/>
      <c r="K77" s="236"/>
      <c r="M77" s="225"/>
      <c r="N77" s="208"/>
      <c r="O77" s="202"/>
      <c r="P77" s="210"/>
      <c r="Q77" s="208"/>
      <c r="R77" s="208"/>
      <c r="S77" s="208"/>
      <c r="T77" s="208"/>
      <c r="U77" s="208"/>
      <c r="V77" s="208"/>
      <c r="W77" s="209"/>
      <c r="X77" s="208"/>
      <c r="Y77" s="208"/>
      <c r="Z77" s="209"/>
      <c r="AA77" s="208"/>
    </row>
    <row r="78" spans="1:29" ht="12.75" customHeight="1">
      <c r="N78" s="208"/>
      <c r="O78" s="202"/>
      <c r="P78" s="210"/>
      <c r="Q78" s="208"/>
      <c r="R78" s="208"/>
      <c r="S78" s="208"/>
      <c r="T78" s="208"/>
      <c r="U78" s="208"/>
      <c r="V78" s="208"/>
      <c r="W78" s="209"/>
      <c r="X78" s="208"/>
      <c r="Y78" s="208"/>
      <c r="Z78" s="209"/>
      <c r="AA78" s="208"/>
    </row>
    <row r="79" spans="1:29" ht="12.75" customHeight="1">
      <c r="N79" s="208"/>
      <c r="O79" s="202"/>
      <c r="P79" s="210"/>
      <c r="Q79" s="208"/>
      <c r="R79" s="208"/>
      <c r="S79" s="208"/>
      <c r="T79" s="208"/>
      <c r="U79" s="208"/>
      <c r="V79" s="208"/>
      <c r="W79" s="209"/>
      <c r="X79" s="208"/>
      <c r="Y79" s="208"/>
      <c r="Z79" s="209"/>
      <c r="AA79" s="208"/>
    </row>
    <row r="80" spans="1:29" ht="12.75" customHeight="1">
      <c r="N80" s="208"/>
      <c r="O80" s="202"/>
      <c r="P80" s="210"/>
      <c r="Q80" s="208"/>
      <c r="R80" s="208"/>
      <c r="S80" s="208"/>
      <c r="T80" s="208"/>
      <c r="U80" s="208"/>
      <c r="V80" s="208"/>
      <c r="W80" s="209"/>
      <c r="X80" s="208"/>
      <c r="Y80" s="208"/>
      <c r="Z80" s="209"/>
      <c r="AA80" s="208"/>
    </row>
    <row r="81" spans="14:27" ht="12.75" customHeight="1">
      <c r="N81" s="208"/>
      <c r="O81" s="202"/>
      <c r="P81" s="210"/>
      <c r="Q81" s="208"/>
      <c r="R81" s="208"/>
      <c r="S81" s="208"/>
      <c r="T81" s="208"/>
      <c r="U81" s="208"/>
      <c r="V81" s="208"/>
      <c r="W81" s="209"/>
      <c r="X81" s="208"/>
      <c r="Y81" s="208"/>
      <c r="Z81" s="209"/>
      <c r="AA81" s="208"/>
    </row>
    <row r="82" spans="14:27" ht="12.75" customHeight="1">
      <c r="N82" s="208"/>
      <c r="O82" s="208"/>
      <c r="P82" s="210"/>
      <c r="Q82" s="208"/>
      <c r="R82" s="208"/>
      <c r="S82" s="208"/>
      <c r="T82" s="208"/>
      <c r="U82" s="208"/>
      <c r="V82" s="208"/>
      <c r="W82" s="209"/>
      <c r="X82" s="208"/>
      <c r="Y82" s="208"/>
      <c r="Z82" s="209"/>
      <c r="AA82" s="208"/>
    </row>
    <row r="83" spans="14:27" ht="12.75" customHeight="1">
      <c r="N83" s="208"/>
      <c r="O83" s="215"/>
      <c r="P83" s="210"/>
      <c r="Q83" s="208"/>
      <c r="R83" s="208"/>
      <c r="S83" s="208"/>
      <c r="T83" s="208"/>
      <c r="U83" s="208"/>
      <c r="V83" s="208"/>
      <c r="W83" s="209"/>
      <c r="X83" s="208"/>
      <c r="Y83" s="208"/>
      <c r="Z83" s="209"/>
      <c r="AA83" s="208"/>
    </row>
    <row r="84" spans="14:27" ht="12.75" customHeight="1">
      <c r="N84" s="208"/>
      <c r="O84" s="208"/>
      <c r="P84" s="210"/>
      <c r="Q84" s="208"/>
      <c r="R84" s="208"/>
      <c r="S84" s="208"/>
      <c r="T84" s="208"/>
      <c r="U84" s="208"/>
      <c r="V84" s="208"/>
      <c r="W84" s="209"/>
      <c r="X84" s="208"/>
      <c r="Y84" s="208"/>
      <c r="Z84" s="209"/>
      <c r="AA84" s="208"/>
    </row>
    <row r="85" spans="14:27" ht="12.75" customHeight="1">
      <c r="N85" s="208"/>
      <c r="O85" s="208"/>
      <c r="P85" s="210"/>
      <c r="Q85" s="208"/>
      <c r="R85" s="208"/>
      <c r="S85" s="208"/>
      <c r="T85" s="208"/>
      <c r="U85" s="208"/>
      <c r="V85" s="208"/>
      <c r="W85" s="209"/>
      <c r="X85" s="208"/>
      <c r="Y85" s="208"/>
      <c r="Z85" s="209"/>
      <c r="AA85" s="208"/>
    </row>
    <row r="86" spans="14:27" ht="12.75" customHeight="1">
      <c r="N86" s="208"/>
      <c r="O86" s="208"/>
      <c r="P86" s="210"/>
      <c r="Q86" s="208"/>
      <c r="R86" s="208"/>
      <c r="S86" s="208"/>
      <c r="T86" s="208"/>
      <c r="U86" s="208"/>
      <c r="V86" s="208"/>
      <c r="W86" s="209"/>
      <c r="X86" s="208"/>
      <c r="Y86" s="208"/>
      <c r="Z86" s="209"/>
      <c r="AA86" s="208"/>
    </row>
    <row r="87" spans="14:27" ht="12.75" customHeight="1">
      <c r="N87" s="208"/>
      <c r="O87" s="225"/>
      <c r="P87" s="210"/>
      <c r="Q87" s="208"/>
      <c r="R87" s="208"/>
      <c r="S87" s="208"/>
      <c r="T87" s="208"/>
      <c r="U87" s="208"/>
      <c r="V87" s="208"/>
      <c r="W87" s="209"/>
      <c r="X87" s="208"/>
      <c r="Y87" s="208"/>
      <c r="Z87" s="209"/>
      <c r="AA87" s="208"/>
    </row>
    <row r="88" spans="14:27" ht="12.75" customHeight="1">
      <c r="N88" s="208"/>
      <c r="O88" s="225"/>
      <c r="P88" s="210"/>
      <c r="Q88" s="208"/>
      <c r="R88" s="208"/>
      <c r="S88" s="208"/>
      <c r="T88" s="208"/>
      <c r="U88" s="208"/>
      <c r="V88" s="208"/>
      <c r="W88" s="209"/>
      <c r="X88" s="208"/>
      <c r="Y88" s="208"/>
      <c r="Z88" s="209"/>
      <c r="AA88" s="208"/>
    </row>
    <row r="89" spans="14:27" ht="12.75" customHeight="1">
      <c r="N89" s="208"/>
      <c r="O89" s="208"/>
      <c r="P89" s="210"/>
      <c r="Q89" s="208"/>
      <c r="R89" s="208"/>
      <c r="S89" s="208"/>
      <c r="T89" s="208"/>
      <c r="U89" s="208"/>
      <c r="V89" s="208"/>
      <c r="W89" s="209"/>
      <c r="X89" s="208"/>
      <c r="Y89" s="208"/>
      <c r="Z89" s="209"/>
      <c r="AA89" s="208"/>
    </row>
    <row r="90" spans="14:27" ht="12.75" customHeight="1">
      <c r="N90" s="208"/>
      <c r="O90" s="208"/>
    </row>
    <row r="91" spans="14:27" ht="12.75" customHeight="1">
      <c r="N91" s="208"/>
    </row>
    <row r="92" spans="14:27" ht="12.75" customHeight="1">
      <c r="N92" s="208"/>
    </row>
    <row r="93" spans="14:27" ht="12.75" customHeight="1">
      <c r="N93" s="208"/>
    </row>
    <row r="94" spans="14:27">
      <c r="N94" s="208"/>
    </row>
    <row r="95" spans="14:27">
      <c r="N95" s="208"/>
    </row>
    <row r="96" spans="14:27">
      <c r="N96" s="208"/>
    </row>
    <row r="97" spans="14:14">
      <c r="N97" s="208"/>
    </row>
    <row r="98" spans="14:14">
      <c r="N98" s="208"/>
    </row>
    <row r="99" spans="14:14">
      <c r="N99" s="208"/>
    </row>
  </sheetData>
  <mergeCells count="226">
    <mergeCell ref="AC2:AC6"/>
    <mergeCell ref="D3:D6"/>
    <mergeCell ref="E3:E6"/>
    <mergeCell ref="F3:F6"/>
    <mergeCell ref="H3:I6"/>
    <mergeCell ref="J3:J6"/>
    <mergeCell ref="K3:L6"/>
    <mergeCell ref="K2:M2"/>
    <mergeCell ref="N2:N6"/>
    <mergeCell ref="P2:P6"/>
    <mergeCell ref="Q2:Q6"/>
    <mergeCell ref="R2:R6"/>
    <mergeCell ref="S2:U2"/>
    <mergeCell ref="M3:M6"/>
    <mergeCell ref="S3:S6"/>
    <mergeCell ref="T3:T6"/>
    <mergeCell ref="U3:U6"/>
    <mergeCell ref="D2:F2"/>
    <mergeCell ref="G2:G6"/>
    <mergeCell ref="H2:J2"/>
    <mergeCell ref="W3:X6"/>
    <mergeCell ref="Y3:Y6"/>
    <mergeCell ref="Z3:AA6"/>
    <mergeCell ref="AB3:AB6"/>
    <mergeCell ref="A7:A11"/>
    <mergeCell ref="B7:B11"/>
    <mergeCell ref="D7:D11"/>
    <mergeCell ref="E7:E11"/>
    <mergeCell ref="F7:F11"/>
    <mergeCell ref="G7:G11"/>
    <mergeCell ref="V2:V6"/>
    <mergeCell ref="W2:Y2"/>
    <mergeCell ref="Z2:AB2"/>
    <mergeCell ref="A2:A6"/>
    <mergeCell ref="B2:B6"/>
    <mergeCell ref="C2:C6"/>
    <mergeCell ref="U7:U11"/>
    <mergeCell ref="V7:V11"/>
    <mergeCell ref="Y7:Y11"/>
    <mergeCell ref="AB7:AB11"/>
    <mergeCell ref="A12:A16"/>
    <mergeCell ref="B12:B16"/>
    <mergeCell ref="D12:D16"/>
    <mergeCell ref="E12:E16"/>
    <mergeCell ref="F12:F16"/>
    <mergeCell ref="G12:G16"/>
    <mergeCell ref="J7:J11"/>
    <mergeCell ref="M7:M11"/>
    <mergeCell ref="P7:P11"/>
    <mergeCell ref="Q7:Q11"/>
    <mergeCell ref="S7:S11"/>
    <mergeCell ref="T7:T11"/>
    <mergeCell ref="U12:U16"/>
    <mergeCell ref="V12:V16"/>
    <mergeCell ref="Y12:Y16"/>
    <mergeCell ref="AB12:AB16"/>
    <mergeCell ref="A17:A21"/>
    <mergeCell ref="B17:B21"/>
    <mergeCell ref="D17:D21"/>
    <mergeCell ref="E17:E21"/>
    <mergeCell ref="F17:F21"/>
    <mergeCell ref="G17:G21"/>
    <mergeCell ref="J12:J16"/>
    <mergeCell ref="M12:M16"/>
    <mergeCell ref="P12:P16"/>
    <mergeCell ref="Q12:Q16"/>
    <mergeCell ref="S12:S16"/>
    <mergeCell ref="T12:T16"/>
    <mergeCell ref="U17:U21"/>
    <mergeCell ref="V17:V21"/>
    <mergeCell ref="Y17:Y21"/>
    <mergeCell ref="AB17:AB21"/>
    <mergeCell ref="A22:A26"/>
    <mergeCell ref="B22:B26"/>
    <mergeCell ref="D22:D26"/>
    <mergeCell ref="E22:E26"/>
    <mergeCell ref="F22:F26"/>
    <mergeCell ref="G22:G26"/>
    <mergeCell ref="J17:J21"/>
    <mergeCell ref="M17:M21"/>
    <mergeCell ref="P17:P21"/>
    <mergeCell ref="Q17:Q21"/>
    <mergeCell ref="S17:S21"/>
    <mergeCell ref="T17:T21"/>
    <mergeCell ref="AB24:AB28"/>
    <mergeCell ref="A27:A31"/>
    <mergeCell ref="B27:B31"/>
    <mergeCell ref="D27:D31"/>
    <mergeCell ref="E27:E31"/>
    <mergeCell ref="F27:F31"/>
    <mergeCell ref="G27:G31"/>
    <mergeCell ref="J27:J31"/>
    <mergeCell ref="M27:M31"/>
    <mergeCell ref="P29:P33"/>
    <mergeCell ref="J22:J26"/>
    <mergeCell ref="M22:M26"/>
    <mergeCell ref="P22:AC23"/>
    <mergeCell ref="P24:P28"/>
    <mergeCell ref="Q24:Q28"/>
    <mergeCell ref="S24:S28"/>
    <mergeCell ref="T24:T28"/>
    <mergeCell ref="U24:U28"/>
    <mergeCell ref="V24:V28"/>
    <mergeCell ref="Y24:Y28"/>
    <mergeCell ref="AB29:AB33"/>
    <mergeCell ref="A32:N33"/>
    <mergeCell ref="A34:A38"/>
    <mergeCell ref="B34:B38"/>
    <mergeCell ref="D34:D38"/>
    <mergeCell ref="E34:E38"/>
    <mergeCell ref="F34:F38"/>
    <mergeCell ref="G34:G38"/>
    <mergeCell ref="J34:J38"/>
    <mergeCell ref="M34:M38"/>
    <mergeCell ref="Q29:Q33"/>
    <mergeCell ref="S29:S33"/>
    <mergeCell ref="T29:T33"/>
    <mergeCell ref="U29:U33"/>
    <mergeCell ref="V29:V33"/>
    <mergeCell ref="Y29:Y33"/>
    <mergeCell ref="Y34:Y38"/>
    <mergeCell ref="AB34:AB38"/>
    <mergeCell ref="A39:A43"/>
    <mergeCell ref="B39:B43"/>
    <mergeCell ref="D39:D43"/>
    <mergeCell ref="E39:E43"/>
    <mergeCell ref="F39:F43"/>
    <mergeCell ref="G39:G43"/>
    <mergeCell ref="J39:J43"/>
    <mergeCell ref="M39:M43"/>
    <mergeCell ref="P34:P38"/>
    <mergeCell ref="Q34:Q38"/>
    <mergeCell ref="S34:S38"/>
    <mergeCell ref="T34:T38"/>
    <mergeCell ref="U34:U38"/>
    <mergeCell ref="V34:V38"/>
    <mergeCell ref="Y39:Y43"/>
    <mergeCell ref="AB39:AB43"/>
    <mergeCell ref="A44:A48"/>
    <mergeCell ref="B44:B48"/>
    <mergeCell ref="D44:D48"/>
    <mergeCell ref="E44:E48"/>
    <mergeCell ref="F44:F48"/>
    <mergeCell ref="G44:G48"/>
    <mergeCell ref="J44:J48"/>
    <mergeCell ref="M44:M48"/>
    <mergeCell ref="P39:P43"/>
    <mergeCell ref="Q39:Q43"/>
    <mergeCell ref="S39:S43"/>
    <mergeCell ref="T39:T43"/>
    <mergeCell ref="U39:U43"/>
    <mergeCell ref="V39:V43"/>
    <mergeCell ref="Y44:Y48"/>
    <mergeCell ref="AB44:AB48"/>
    <mergeCell ref="A49:A53"/>
    <mergeCell ref="B49:B53"/>
    <mergeCell ref="D49:D53"/>
    <mergeCell ref="E49:E53"/>
    <mergeCell ref="F49:F53"/>
    <mergeCell ref="G49:G53"/>
    <mergeCell ref="J49:J53"/>
    <mergeCell ref="M49:M53"/>
    <mergeCell ref="P44:P48"/>
    <mergeCell ref="Q44:Q48"/>
    <mergeCell ref="S44:S48"/>
    <mergeCell ref="T44:T48"/>
    <mergeCell ref="U44:U48"/>
    <mergeCell ref="V44:V48"/>
    <mergeCell ref="P49:AC50"/>
    <mergeCell ref="P51:P55"/>
    <mergeCell ref="Q51:Q55"/>
    <mergeCell ref="S51:S55"/>
    <mergeCell ref="T51:T55"/>
    <mergeCell ref="U51:U55"/>
    <mergeCell ref="V51:V55"/>
    <mergeCell ref="Y51:Y55"/>
    <mergeCell ref="AB51:AB55"/>
    <mergeCell ref="U56:U60"/>
    <mergeCell ref="V56:V60"/>
    <mergeCell ref="Y56:Y60"/>
    <mergeCell ref="AB56:AB60"/>
    <mergeCell ref="A59:N60"/>
    <mergeCell ref="A61:A65"/>
    <mergeCell ref="B61:B65"/>
    <mergeCell ref="D61:D65"/>
    <mergeCell ref="E61:E65"/>
    <mergeCell ref="F61:F65"/>
    <mergeCell ref="J54:J58"/>
    <mergeCell ref="M54:M58"/>
    <mergeCell ref="P56:P60"/>
    <mergeCell ref="Q56:Q60"/>
    <mergeCell ref="S56:S60"/>
    <mergeCell ref="T56:T60"/>
    <mergeCell ref="A54:A58"/>
    <mergeCell ref="B54:B58"/>
    <mergeCell ref="D54:D58"/>
    <mergeCell ref="E54:E58"/>
    <mergeCell ref="F54:F58"/>
    <mergeCell ref="G54:G58"/>
    <mergeCell ref="T61:T65"/>
    <mergeCell ref="U61:U65"/>
    <mergeCell ref="V61:V65"/>
    <mergeCell ref="Y61:Y65"/>
    <mergeCell ref="AB61:AB65"/>
    <mergeCell ref="A66:A70"/>
    <mergeCell ref="B66:B70"/>
    <mergeCell ref="D66:D70"/>
    <mergeCell ref="E66:E70"/>
    <mergeCell ref="F66:F70"/>
    <mergeCell ref="G61:G65"/>
    <mergeCell ref="J61:J65"/>
    <mergeCell ref="M61:M65"/>
    <mergeCell ref="P61:P65"/>
    <mergeCell ref="Q61:Q65"/>
    <mergeCell ref="S61:S65"/>
    <mergeCell ref="K73:L73"/>
    <mergeCell ref="K74:L74"/>
    <mergeCell ref="G77:I77"/>
    <mergeCell ref="J77:K77"/>
    <mergeCell ref="G66:G70"/>
    <mergeCell ref="J66:J70"/>
    <mergeCell ref="M66:M70"/>
    <mergeCell ref="P66:AA66"/>
    <mergeCell ref="A71:B72"/>
    <mergeCell ref="D71:L71"/>
    <mergeCell ref="K72:L72"/>
  </mergeCells>
  <phoneticPr fontId="23"/>
  <printOptions horizontalCentered="1" verticalCentered="1"/>
  <pageMargins left="0.39370078740157483" right="0.39370078740157483" top="0.39370078740157483" bottom="0.39370078740157483" header="0.19685039370078741" footer="0.19685039370078741"/>
  <pageSetup paperSize="12" scale="6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c r="A1" s="1" t="s">
        <v>300</v>
      </c>
      <c r="B1" s="5"/>
      <c r="C1" s="1"/>
      <c r="D1" s="1"/>
      <c r="E1" s="385"/>
      <c r="F1" s="386"/>
      <c r="G1" s="386"/>
      <c r="H1" s="386"/>
      <c r="I1" s="386"/>
      <c r="J1" s="386"/>
      <c r="K1" s="386"/>
      <c r="L1" s="386"/>
      <c r="M1" s="386"/>
      <c r="N1" s="386"/>
      <c r="O1"/>
      <c r="P1"/>
      <c r="Q1"/>
      <c r="R1"/>
      <c r="S1"/>
      <c r="T1"/>
      <c r="U1"/>
    </row>
    <row r="2" spans="1:21" s="3" customFormat="1" ht="36" customHeight="1">
      <c r="A2" s="367" t="s">
        <v>0</v>
      </c>
      <c r="B2" s="368"/>
      <c r="C2" s="368"/>
      <c r="D2" s="368"/>
      <c r="E2" s="368"/>
      <c r="F2" s="368"/>
      <c r="G2" s="368"/>
      <c r="H2" s="368"/>
      <c r="I2" s="368"/>
      <c r="J2" s="368"/>
      <c r="K2" s="368"/>
      <c r="L2" s="368"/>
      <c r="M2" s="368"/>
      <c r="N2" s="368"/>
      <c r="O2" s="386"/>
      <c r="P2"/>
      <c r="Q2"/>
      <c r="R2"/>
      <c r="S2"/>
      <c r="T2"/>
      <c r="U2"/>
    </row>
    <row r="3" spans="1:21" ht="33.75" customHeight="1" thickBot="1">
      <c r="A3" s="387" t="s">
        <v>113</v>
      </c>
      <c r="B3" s="388"/>
      <c r="C3" s="388"/>
      <c r="D3" s="149"/>
      <c r="E3" s="389" t="s">
        <v>320</v>
      </c>
      <c r="F3" s="390"/>
      <c r="G3" s="88"/>
      <c r="H3" s="88"/>
      <c r="I3" s="88"/>
      <c r="J3" s="88"/>
      <c r="K3" s="148"/>
      <c r="L3" s="88"/>
      <c r="M3" s="88"/>
    </row>
    <row r="4" spans="1:21" ht="18.75" customHeight="1">
      <c r="A4" s="391"/>
      <c r="B4" s="392"/>
      <c r="C4" s="393"/>
      <c r="D4" s="397" t="s">
        <v>6</v>
      </c>
      <c r="E4" s="400" t="s">
        <v>297</v>
      </c>
      <c r="F4" s="403" t="s">
        <v>286</v>
      </c>
      <c r="G4" s="155" t="s">
        <v>296</v>
      </c>
      <c r="H4" s="146" t="s">
        <v>295</v>
      </c>
      <c r="I4" s="406" t="s">
        <v>294</v>
      </c>
      <c r="J4" s="407"/>
      <c r="K4" s="407"/>
      <c r="L4" s="408" t="s">
        <v>293</v>
      </c>
      <c r="M4" s="409"/>
      <c r="N4" s="410"/>
      <c r="O4" s="374" t="s">
        <v>6</v>
      </c>
    </row>
    <row r="5" spans="1:21" ht="18.75" customHeight="1">
      <c r="A5" s="394"/>
      <c r="B5" s="395"/>
      <c r="C5" s="396"/>
      <c r="D5" s="398"/>
      <c r="E5" s="401"/>
      <c r="F5" s="404"/>
      <c r="G5" s="154" t="s">
        <v>292</v>
      </c>
      <c r="H5" s="144" t="s">
        <v>291</v>
      </c>
      <c r="I5" s="377" t="s">
        <v>289</v>
      </c>
      <c r="J5" s="378"/>
      <c r="K5" s="378"/>
      <c r="L5" s="379" t="s">
        <v>287</v>
      </c>
      <c r="M5" s="380"/>
      <c r="N5" s="381"/>
      <c r="O5" s="375"/>
    </row>
    <row r="6" spans="1:21" ht="18.75" customHeight="1" thickBot="1">
      <c r="A6" s="143"/>
      <c r="B6" s="142" t="s">
        <v>1</v>
      </c>
      <c r="C6" s="139" t="s">
        <v>285</v>
      </c>
      <c r="D6" s="399"/>
      <c r="E6" s="402"/>
      <c r="F6" s="405"/>
      <c r="G6" s="153" t="s">
        <v>286</v>
      </c>
      <c r="H6" s="136" t="s">
        <v>284</v>
      </c>
      <c r="I6" s="140" t="s">
        <v>1</v>
      </c>
      <c r="J6" s="139" t="s">
        <v>285</v>
      </c>
      <c r="K6" s="137" t="s">
        <v>284</v>
      </c>
      <c r="L6" s="138" t="s">
        <v>1</v>
      </c>
      <c r="M6" s="137" t="s">
        <v>285</v>
      </c>
      <c r="N6" s="136" t="s">
        <v>284</v>
      </c>
      <c r="O6" s="376"/>
    </row>
    <row r="7" spans="1:21" ht="21.95" customHeight="1">
      <c r="A7" s="382" t="s">
        <v>48</v>
      </c>
      <c r="B7" s="130" t="s">
        <v>282</v>
      </c>
      <c r="C7" s="130" t="s">
        <v>279</v>
      </c>
      <c r="D7" s="135"/>
      <c r="E7" s="134"/>
      <c r="F7" s="62"/>
      <c r="G7" s="133"/>
      <c r="H7" s="129" t="s">
        <v>283</v>
      </c>
      <c r="I7" s="133" t="s">
        <v>282</v>
      </c>
      <c r="J7" s="130" t="s">
        <v>279</v>
      </c>
      <c r="K7" s="132" t="s">
        <v>281</v>
      </c>
      <c r="L7" s="131" t="s">
        <v>280</v>
      </c>
      <c r="M7" s="130" t="s">
        <v>279</v>
      </c>
      <c r="N7" s="129">
        <v>30</v>
      </c>
      <c r="O7" s="128"/>
    </row>
    <row r="8" spans="1:21" ht="21.95" customHeight="1">
      <c r="A8" s="383"/>
      <c r="B8" s="115"/>
      <c r="C8" s="115"/>
      <c r="D8" s="120"/>
      <c r="E8" s="119"/>
      <c r="F8" s="63"/>
      <c r="G8" s="116"/>
      <c r="H8" s="117"/>
      <c r="I8" s="116"/>
      <c r="J8" s="115"/>
      <c r="K8" s="114"/>
      <c r="L8" s="118"/>
      <c r="M8" s="115"/>
      <c r="N8" s="117"/>
      <c r="O8" s="124"/>
    </row>
    <row r="9" spans="1:21" ht="21.95" customHeight="1">
      <c r="A9" s="383"/>
      <c r="B9" s="107" t="s">
        <v>319</v>
      </c>
      <c r="C9" s="107" t="s">
        <v>34</v>
      </c>
      <c r="D9" s="113"/>
      <c r="E9" s="112"/>
      <c r="F9" s="64"/>
      <c r="G9" s="110"/>
      <c r="H9" s="106">
        <v>15</v>
      </c>
      <c r="I9" s="110" t="s">
        <v>319</v>
      </c>
      <c r="J9" s="107" t="s">
        <v>34</v>
      </c>
      <c r="K9" s="121">
        <v>10</v>
      </c>
      <c r="L9" s="108" t="s">
        <v>318</v>
      </c>
      <c r="M9" s="107" t="s">
        <v>56</v>
      </c>
      <c r="N9" s="106">
        <v>10</v>
      </c>
      <c r="O9" s="105"/>
    </row>
    <row r="10" spans="1:21" ht="21.95" customHeight="1">
      <c r="A10" s="383"/>
      <c r="B10" s="107"/>
      <c r="C10" s="107" t="s">
        <v>56</v>
      </c>
      <c r="D10" s="113"/>
      <c r="E10" s="112"/>
      <c r="F10" s="64"/>
      <c r="G10" s="110"/>
      <c r="H10" s="106">
        <v>15</v>
      </c>
      <c r="I10" s="110"/>
      <c r="J10" s="107" t="s">
        <v>56</v>
      </c>
      <c r="K10" s="121">
        <v>15</v>
      </c>
      <c r="L10" s="108"/>
      <c r="M10" s="107" t="s">
        <v>123</v>
      </c>
      <c r="N10" s="106">
        <v>5</v>
      </c>
      <c r="O10" s="105"/>
    </row>
    <row r="11" spans="1:21" ht="21.95" customHeight="1">
      <c r="A11" s="383"/>
      <c r="B11" s="107"/>
      <c r="C11" s="107" t="s">
        <v>123</v>
      </c>
      <c r="D11" s="113"/>
      <c r="E11" s="112"/>
      <c r="F11" s="64"/>
      <c r="G11" s="110"/>
      <c r="H11" s="106">
        <v>10</v>
      </c>
      <c r="I11" s="110"/>
      <c r="J11" s="107" t="s">
        <v>123</v>
      </c>
      <c r="K11" s="121">
        <v>10</v>
      </c>
      <c r="L11" s="108"/>
      <c r="M11" s="107" t="s">
        <v>35</v>
      </c>
      <c r="N11" s="106">
        <v>5</v>
      </c>
      <c r="O11" s="105"/>
    </row>
    <row r="12" spans="1:21" ht="21.95" customHeight="1">
      <c r="A12" s="383"/>
      <c r="B12" s="107"/>
      <c r="C12" s="107" t="s">
        <v>35</v>
      </c>
      <c r="D12" s="113"/>
      <c r="E12" s="112"/>
      <c r="F12" s="64"/>
      <c r="G12" s="110"/>
      <c r="H12" s="106">
        <v>5</v>
      </c>
      <c r="I12" s="110"/>
      <c r="J12" s="107" t="s">
        <v>35</v>
      </c>
      <c r="K12" s="121">
        <v>5</v>
      </c>
      <c r="L12" s="118"/>
      <c r="M12" s="115"/>
      <c r="N12" s="117"/>
      <c r="O12" s="124"/>
    </row>
    <row r="13" spans="1:21" ht="21.95" customHeight="1">
      <c r="A13" s="383"/>
      <c r="B13" s="107"/>
      <c r="C13" s="107"/>
      <c r="D13" s="113"/>
      <c r="E13" s="112"/>
      <c r="F13" s="64"/>
      <c r="G13" s="110" t="s">
        <v>37</v>
      </c>
      <c r="H13" s="106" t="s">
        <v>273</v>
      </c>
      <c r="I13" s="110"/>
      <c r="J13" s="107"/>
      <c r="K13" s="121"/>
      <c r="L13" s="108" t="s">
        <v>317</v>
      </c>
      <c r="M13" s="107" t="s">
        <v>92</v>
      </c>
      <c r="N13" s="106">
        <v>10</v>
      </c>
      <c r="O13" s="105"/>
    </row>
    <row r="14" spans="1:21" ht="21.95" customHeight="1">
      <c r="A14" s="383"/>
      <c r="B14" s="107"/>
      <c r="C14" s="107"/>
      <c r="D14" s="113"/>
      <c r="E14" s="112"/>
      <c r="F14" s="64"/>
      <c r="G14" s="110" t="s">
        <v>38</v>
      </c>
      <c r="H14" s="106" t="s">
        <v>272</v>
      </c>
      <c r="I14" s="110"/>
      <c r="J14" s="107"/>
      <c r="K14" s="121"/>
      <c r="L14" s="118"/>
      <c r="M14" s="115"/>
      <c r="N14" s="117"/>
      <c r="O14" s="124"/>
    </row>
    <row r="15" spans="1:21" ht="21.95" customHeight="1">
      <c r="A15" s="383"/>
      <c r="B15" s="107"/>
      <c r="C15" s="107"/>
      <c r="D15" s="113"/>
      <c r="E15" s="112"/>
      <c r="F15" s="64" t="s">
        <v>22</v>
      </c>
      <c r="G15" s="110" t="s">
        <v>24</v>
      </c>
      <c r="H15" s="106" t="s">
        <v>272</v>
      </c>
      <c r="I15" s="110"/>
      <c r="J15" s="107"/>
      <c r="K15" s="121"/>
      <c r="L15" s="108" t="s">
        <v>316</v>
      </c>
      <c r="M15" s="107" t="s">
        <v>95</v>
      </c>
      <c r="N15" s="111">
        <v>0.1</v>
      </c>
      <c r="O15" s="105"/>
    </row>
    <row r="16" spans="1:21" ht="21.95" customHeight="1">
      <c r="A16" s="383"/>
      <c r="B16" s="115"/>
      <c r="C16" s="115"/>
      <c r="D16" s="120"/>
      <c r="E16" s="119"/>
      <c r="F16" s="63"/>
      <c r="G16" s="116"/>
      <c r="H16" s="117"/>
      <c r="I16" s="116"/>
      <c r="J16" s="115"/>
      <c r="K16" s="114"/>
      <c r="L16" s="108"/>
      <c r="M16" s="107"/>
      <c r="N16" s="106"/>
      <c r="O16" s="105"/>
    </row>
    <row r="17" spans="1:15" ht="21.95" customHeight="1">
      <c r="A17" s="383"/>
      <c r="B17" s="107" t="s">
        <v>315</v>
      </c>
      <c r="C17" s="107" t="s">
        <v>92</v>
      </c>
      <c r="D17" s="113"/>
      <c r="E17" s="112"/>
      <c r="F17" s="64"/>
      <c r="G17" s="110"/>
      <c r="H17" s="106">
        <v>20</v>
      </c>
      <c r="I17" s="110" t="s">
        <v>315</v>
      </c>
      <c r="J17" s="107" t="s">
        <v>92</v>
      </c>
      <c r="K17" s="121">
        <v>15</v>
      </c>
      <c r="L17" s="108"/>
      <c r="M17" s="107"/>
      <c r="N17" s="106"/>
      <c r="O17" s="105"/>
    </row>
    <row r="18" spans="1:15" ht="21.95" customHeight="1">
      <c r="A18" s="383"/>
      <c r="B18" s="107"/>
      <c r="C18" s="107"/>
      <c r="D18" s="113"/>
      <c r="E18" s="112"/>
      <c r="F18" s="64"/>
      <c r="G18" s="110" t="s">
        <v>37</v>
      </c>
      <c r="H18" s="106" t="s">
        <v>273</v>
      </c>
      <c r="I18" s="110"/>
      <c r="J18" s="107"/>
      <c r="K18" s="121"/>
      <c r="L18" s="108"/>
      <c r="M18" s="107"/>
      <c r="N18" s="106"/>
      <c r="O18" s="105"/>
    </row>
    <row r="19" spans="1:15" ht="21.95" customHeight="1">
      <c r="A19" s="383"/>
      <c r="B19" s="115"/>
      <c r="C19" s="115"/>
      <c r="D19" s="120"/>
      <c r="E19" s="119"/>
      <c r="F19" s="157"/>
      <c r="G19" s="116"/>
      <c r="H19" s="117"/>
      <c r="I19" s="116"/>
      <c r="J19" s="115"/>
      <c r="K19" s="114"/>
      <c r="L19" s="108"/>
      <c r="M19" s="107"/>
      <c r="N19" s="106"/>
      <c r="O19" s="105"/>
    </row>
    <row r="20" spans="1:15" ht="21.95" customHeight="1">
      <c r="A20" s="383"/>
      <c r="B20" s="107" t="s">
        <v>40</v>
      </c>
      <c r="C20" s="107" t="s">
        <v>95</v>
      </c>
      <c r="D20" s="113"/>
      <c r="E20" s="112"/>
      <c r="F20" s="64"/>
      <c r="G20" s="110"/>
      <c r="H20" s="111">
        <v>0.1</v>
      </c>
      <c r="I20" s="110" t="s">
        <v>40</v>
      </c>
      <c r="J20" s="107" t="s">
        <v>95</v>
      </c>
      <c r="K20" s="109">
        <v>0.1</v>
      </c>
      <c r="L20" s="108"/>
      <c r="M20" s="107"/>
      <c r="N20" s="106"/>
      <c r="O20" s="105"/>
    </row>
    <row r="21" spans="1:15" ht="21.95" customHeight="1">
      <c r="A21" s="383"/>
      <c r="B21" s="107"/>
      <c r="C21" s="107"/>
      <c r="D21" s="113"/>
      <c r="E21" s="112"/>
      <c r="F21" s="64"/>
      <c r="G21" s="110" t="s">
        <v>37</v>
      </c>
      <c r="H21" s="106" t="s">
        <v>273</v>
      </c>
      <c r="I21" s="110"/>
      <c r="J21" s="107"/>
      <c r="K21" s="121"/>
      <c r="L21" s="108"/>
      <c r="M21" s="107"/>
      <c r="N21" s="106"/>
      <c r="O21" s="105"/>
    </row>
    <row r="22" spans="1:15" ht="21.95" customHeight="1">
      <c r="A22" s="383"/>
      <c r="B22" s="107"/>
      <c r="C22" s="107"/>
      <c r="D22" s="113"/>
      <c r="E22" s="112"/>
      <c r="F22" s="64"/>
      <c r="G22" s="110" t="s">
        <v>43</v>
      </c>
      <c r="H22" s="106" t="s">
        <v>272</v>
      </c>
      <c r="I22" s="110"/>
      <c r="J22" s="107"/>
      <c r="K22" s="121"/>
      <c r="L22" s="108"/>
      <c r="M22" s="107"/>
      <c r="N22" s="106"/>
      <c r="O22" s="105"/>
    </row>
    <row r="23" spans="1:15" ht="21.95" customHeight="1" thickBot="1">
      <c r="A23" s="384"/>
      <c r="B23" s="99"/>
      <c r="C23" s="99"/>
      <c r="D23" s="104"/>
      <c r="E23" s="103"/>
      <c r="F23" s="65"/>
      <c r="G23" s="102"/>
      <c r="H23" s="98"/>
      <c r="I23" s="102"/>
      <c r="J23" s="99"/>
      <c r="K23" s="101"/>
      <c r="L23" s="100"/>
      <c r="M23" s="99"/>
      <c r="N23" s="98"/>
      <c r="O23" s="97"/>
    </row>
    <row r="24" spans="1:15" ht="14.25">
      <c r="B24" s="89"/>
      <c r="C24" s="89"/>
      <c r="D24" s="89"/>
      <c r="G24" s="89"/>
      <c r="H24" s="90"/>
      <c r="I24" s="89"/>
      <c r="J24" s="89"/>
      <c r="K24" s="90"/>
      <c r="L24" s="89"/>
      <c r="M24" s="89"/>
      <c r="N24" s="90"/>
    </row>
    <row r="25" spans="1:15" ht="14.25">
      <c r="B25" s="89"/>
      <c r="C25" s="89"/>
      <c r="D25" s="89"/>
      <c r="G25" s="89"/>
      <c r="H25" s="90"/>
      <c r="I25" s="89"/>
      <c r="J25" s="89"/>
      <c r="K25" s="90"/>
      <c r="L25" s="89"/>
      <c r="M25" s="89"/>
      <c r="N25" s="90"/>
    </row>
    <row r="26" spans="1:15" ht="14.25">
      <c r="B26" s="89"/>
      <c r="C26" s="89"/>
      <c r="D26" s="89"/>
      <c r="G26" s="89"/>
      <c r="H26" s="90"/>
      <c r="I26" s="89"/>
      <c r="J26" s="89"/>
      <c r="K26" s="90"/>
      <c r="L26" s="89"/>
      <c r="M26" s="89"/>
      <c r="N26" s="90"/>
    </row>
    <row r="27" spans="1:15" ht="14.25">
      <c r="B27" s="89"/>
      <c r="C27" s="89"/>
      <c r="D27" s="89"/>
      <c r="G27" s="89"/>
      <c r="H27" s="90"/>
      <c r="I27" s="89"/>
      <c r="J27" s="89"/>
      <c r="K27" s="90"/>
      <c r="L27" s="89"/>
      <c r="M27" s="89"/>
      <c r="N27" s="90"/>
    </row>
    <row r="28" spans="1:15" ht="14.25">
      <c r="B28" s="89"/>
      <c r="C28" s="89"/>
      <c r="D28" s="89"/>
      <c r="G28" s="89"/>
      <c r="H28" s="90"/>
      <c r="I28" s="89"/>
      <c r="J28" s="89"/>
      <c r="K28" s="90"/>
      <c r="L28" s="89"/>
      <c r="M28" s="89"/>
      <c r="N28" s="90"/>
    </row>
    <row r="29" spans="1:15" ht="14.25">
      <c r="B29" s="89"/>
      <c r="C29" s="89"/>
      <c r="D29" s="89"/>
      <c r="G29" s="89"/>
      <c r="H29" s="90"/>
      <c r="I29" s="89"/>
      <c r="J29" s="89"/>
      <c r="K29" s="90"/>
      <c r="L29" s="89"/>
      <c r="M29" s="89"/>
      <c r="N29" s="90"/>
    </row>
    <row r="30" spans="1:15" ht="14.25">
      <c r="B30" s="89"/>
      <c r="C30" s="89"/>
      <c r="D30" s="89"/>
      <c r="G30" s="89"/>
      <c r="H30" s="90"/>
      <c r="I30" s="89"/>
      <c r="J30" s="89"/>
      <c r="K30" s="90"/>
      <c r="L30" s="89"/>
      <c r="M30" s="89"/>
      <c r="N30" s="90"/>
    </row>
    <row r="31" spans="1:15" ht="14.25">
      <c r="B31" s="89"/>
      <c r="C31" s="89"/>
      <c r="D31" s="89"/>
      <c r="G31" s="89"/>
      <c r="H31" s="90"/>
      <c r="I31" s="89"/>
      <c r="J31" s="89"/>
      <c r="K31" s="90"/>
      <c r="L31" s="89"/>
      <c r="M31" s="89"/>
      <c r="N31" s="90"/>
    </row>
    <row r="32" spans="1:15" ht="14.25">
      <c r="B32" s="89"/>
      <c r="C32" s="89"/>
      <c r="D32" s="89"/>
      <c r="G32" s="89"/>
      <c r="H32" s="90"/>
      <c r="I32" s="89"/>
      <c r="J32" s="89"/>
      <c r="K32" s="90"/>
      <c r="L32" s="89"/>
      <c r="M32" s="89"/>
      <c r="N32" s="90"/>
    </row>
    <row r="33" spans="2:14" ht="14.25">
      <c r="B33" s="89"/>
      <c r="C33" s="89"/>
      <c r="D33" s="89"/>
      <c r="G33" s="89"/>
      <c r="H33" s="90"/>
      <c r="I33" s="89"/>
      <c r="J33" s="89"/>
      <c r="K33" s="90"/>
      <c r="L33" s="89"/>
      <c r="M33" s="89"/>
      <c r="N33" s="90"/>
    </row>
    <row r="34" spans="2:14" ht="14.25">
      <c r="B34" s="89"/>
      <c r="C34" s="89"/>
      <c r="D34" s="89"/>
      <c r="G34" s="89"/>
      <c r="H34" s="90"/>
      <c r="I34" s="89"/>
      <c r="J34" s="89"/>
      <c r="K34" s="90"/>
      <c r="L34" s="89"/>
      <c r="M34" s="89"/>
      <c r="N34" s="90"/>
    </row>
    <row r="35" spans="2:14" ht="14.25">
      <c r="B35" s="89"/>
      <c r="C35" s="89"/>
      <c r="D35" s="89"/>
      <c r="G35" s="89"/>
      <c r="H35" s="90"/>
      <c r="I35" s="89"/>
      <c r="J35" s="89"/>
      <c r="K35" s="90"/>
      <c r="L35" s="89"/>
      <c r="M35" s="89"/>
      <c r="N35" s="90"/>
    </row>
    <row r="36" spans="2:14" ht="14.25">
      <c r="B36" s="89"/>
      <c r="C36" s="89"/>
      <c r="D36" s="89"/>
      <c r="G36" s="89"/>
      <c r="H36" s="90"/>
      <c r="I36" s="89"/>
      <c r="J36" s="89"/>
      <c r="K36" s="90"/>
      <c r="L36" s="89"/>
      <c r="M36" s="89"/>
      <c r="N36" s="90"/>
    </row>
    <row r="37" spans="2:14" ht="14.25">
      <c r="B37" s="89"/>
      <c r="C37" s="89"/>
      <c r="D37" s="89"/>
      <c r="G37" s="89"/>
      <c r="H37" s="90"/>
      <c r="I37" s="89"/>
      <c r="J37" s="89"/>
      <c r="K37" s="90"/>
      <c r="L37" s="89"/>
      <c r="M37" s="89"/>
      <c r="N37" s="90"/>
    </row>
    <row r="38" spans="2:14" ht="14.25">
      <c r="B38" s="89"/>
      <c r="C38" s="89"/>
      <c r="D38" s="89"/>
      <c r="G38" s="89"/>
      <c r="H38" s="90"/>
      <c r="I38" s="89"/>
      <c r="J38" s="89"/>
      <c r="K38" s="90"/>
      <c r="L38" s="89"/>
      <c r="M38" s="89"/>
      <c r="N38" s="90"/>
    </row>
    <row r="39" spans="2:14" ht="14.25">
      <c r="B39" s="89"/>
      <c r="C39" s="89"/>
      <c r="D39" s="89"/>
      <c r="G39" s="89"/>
      <c r="H39" s="90"/>
      <c r="I39" s="89"/>
      <c r="J39" s="89"/>
      <c r="K39" s="90"/>
      <c r="L39" s="89"/>
      <c r="M39" s="89"/>
      <c r="N39" s="90"/>
    </row>
    <row r="40" spans="2:14" ht="14.25">
      <c r="B40" s="89"/>
      <c r="C40" s="89"/>
      <c r="D40" s="89"/>
      <c r="G40" s="89"/>
      <c r="H40" s="90"/>
      <c r="I40" s="89"/>
      <c r="J40" s="89"/>
      <c r="K40" s="90"/>
      <c r="L40" s="89"/>
      <c r="M40" s="89"/>
      <c r="N40" s="90"/>
    </row>
    <row r="41" spans="2:14" ht="14.25">
      <c r="B41" s="89"/>
      <c r="C41" s="89"/>
      <c r="D41" s="89"/>
      <c r="G41" s="89"/>
      <c r="H41" s="90"/>
      <c r="I41" s="89"/>
      <c r="J41" s="89"/>
      <c r="K41" s="90"/>
      <c r="L41" s="89"/>
      <c r="M41" s="89"/>
      <c r="N41" s="90"/>
    </row>
    <row r="42" spans="2:14" ht="14.25">
      <c r="B42" s="89"/>
      <c r="C42" s="89"/>
      <c r="D42" s="89"/>
      <c r="G42" s="89"/>
      <c r="H42" s="90"/>
      <c r="I42" s="89"/>
      <c r="J42" s="89"/>
      <c r="K42" s="90"/>
      <c r="L42" s="89"/>
      <c r="M42" s="89"/>
      <c r="N42" s="90"/>
    </row>
    <row r="43" spans="2:14" ht="14.25">
      <c r="B43" s="89"/>
      <c r="C43" s="89"/>
      <c r="D43" s="89"/>
      <c r="G43" s="89"/>
      <c r="H43" s="90"/>
      <c r="I43" s="89"/>
      <c r="J43" s="89"/>
      <c r="K43" s="90"/>
      <c r="L43" s="89"/>
      <c r="M43" s="89"/>
      <c r="N43" s="90"/>
    </row>
    <row r="44" spans="2:14" ht="14.25">
      <c r="B44" s="89"/>
      <c r="C44" s="89"/>
      <c r="D44" s="89"/>
      <c r="G44" s="89"/>
      <c r="H44" s="90"/>
      <c r="I44" s="89"/>
      <c r="J44" s="89"/>
      <c r="K44" s="90"/>
      <c r="L44" s="89"/>
      <c r="M44" s="89"/>
      <c r="N44" s="90"/>
    </row>
    <row r="45" spans="2:14" ht="14.25">
      <c r="B45" s="89"/>
      <c r="C45" s="89"/>
      <c r="D45" s="89"/>
      <c r="G45" s="89"/>
      <c r="H45" s="90"/>
      <c r="I45" s="89"/>
      <c r="J45" s="89"/>
      <c r="K45" s="90"/>
      <c r="L45" s="89"/>
      <c r="M45" s="89"/>
      <c r="N45" s="90"/>
    </row>
    <row r="46" spans="2:14" ht="14.25">
      <c r="B46" s="89"/>
      <c r="C46" s="89"/>
      <c r="D46" s="89"/>
      <c r="G46" s="89"/>
      <c r="H46" s="90"/>
      <c r="I46" s="89"/>
      <c r="J46" s="89"/>
      <c r="K46" s="90"/>
      <c r="L46" s="89"/>
      <c r="M46" s="89"/>
      <c r="N46" s="90"/>
    </row>
    <row r="47" spans="2:14" ht="14.25">
      <c r="B47" s="89"/>
      <c r="C47" s="89"/>
      <c r="D47" s="89"/>
      <c r="G47" s="89"/>
      <c r="H47" s="90"/>
      <c r="I47" s="89"/>
      <c r="J47" s="89"/>
      <c r="K47" s="90"/>
      <c r="L47" s="89"/>
      <c r="M47" s="89"/>
      <c r="N47" s="90"/>
    </row>
    <row r="48" spans="2:14" ht="14.25">
      <c r="B48" s="89"/>
      <c r="C48" s="89"/>
      <c r="D48" s="89"/>
      <c r="G48" s="89"/>
      <c r="H48" s="90"/>
      <c r="I48" s="89"/>
      <c r="J48" s="89"/>
      <c r="K48" s="90"/>
      <c r="L48" s="89"/>
      <c r="M48" s="89"/>
      <c r="N48" s="90"/>
    </row>
    <row r="49" spans="2:14" ht="14.25">
      <c r="B49" s="89"/>
      <c r="C49" s="89"/>
      <c r="D49" s="89"/>
      <c r="G49" s="89"/>
      <c r="H49" s="90"/>
      <c r="I49" s="89"/>
      <c r="J49" s="89"/>
      <c r="K49" s="90"/>
      <c r="L49" s="89"/>
      <c r="M49" s="89"/>
      <c r="N49" s="90"/>
    </row>
    <row r="50" spans="2:14" ht="14.25">
      <c r="B50" s="89"/>
      <c r="C50" s="89"/>
      <c r="D50" s="89"/>
      <c r="G50" s="89"/>
      <c r="H50" s="90"/>
      <c r="I50" s="89"/>
      <c r="J50" s="89"/>
      <c r="K50" s="90"/>
      <c r="L50" s="89"/>
      <c r="M50" s="89"/>
      <c r="N50" s="90"/>
    </row>
    <row r="51" spans="2:14" ht="14.25">
      <c r="B51" s="89"/>
      <c r="C51" s="89"/>
      <c r="D51" s="89"/>
      <c r="G51" s="89"/>
      <c r="H51" s="90"/>
      <c r="I51" s="89"/>
      <c r="J51" s="89"/>
      <c r="K51" s="90"/>
      <c r="L51" s="89"/>
      <c r="M51" s="89"/>
      <c r="N51" s="90"/>
    </row>
    <row r="52" spans="2:14" ht="14.25">
      <c r="B52" s="89"/>
      <c r="C52" s="89"/>
      <c r="D52" s="89"/>
      <c r="G52" s="89"/>
      <c r="H52" s="90"/>
      <c r="I52" s="89"/>
      <c r="J52" s="89"/>
      <c r="K52" s="90"/>
      <c r="L52" s="89"/>
      <c r="M52" s="89"/>
      <c r="N52" s="90"/>
    </row>
    <row r="53" spans="2:14" ht="14.25">
      <c r="B53" s="89"/>
      <c r="C53" s="89"/>
      <c r="D53" s="89"/>
      <c r="G53" s="89"/>
      <c r="H53" s="90"/>
      <c r="I53" s="89"/>
      <c r="J53" s="89"/>
      <c r="K53" s="90"/>
      <c r="L53" s="89"/>
      <c r="M53" s="89"/>
      <c r="N53" s="90"/>
    </row>
    <row r="54" spans="2:14" ht="14.25">
      <c r="B54" s="89"/>
      <c r="C54" s="89"/>
      <c r="D54" s="89"/>
      <c r="G54" s="89"/>
      <c r="H54" s="90"/>
      <c r="I54" s="89"/>
      <c r="J54" s="89"/>
      <c r="K54" s="90"/>
      <c r="L54" s="89"/>
      <c r="M54" s="89"/>
      <c r="N54" s="90"/>
    </row>
    <row r="55" spans="2:14" ht="14.25">
      <c r="B55" s="89"/>
      <c r="C55" s="89"/>
      <c r="D55" s="89"/>
      <c r="G55" s="89"/>
      <c r="H55" s="90"/>
      <c r="I55" s="89"/>
      <c r="J55" s="89"/>
      <c r="K55" s="90"/>
      <c r="L55" s="89"/>
      <c r="M55" s="89"/>
      <c r="N55" s="90"/>
    </row>
    <row r="56" spans="2:14" ht="14.25">
      <c r="B56" s="89"/>
      <c r="C56" s="89"/>
      <c r="D56" s="89"/>
      <c r="G56" s="89"/>
      <c r="H56" s="90"/>
      <c r="I56" s="89"/>
      <c r="J56" s="89"/>
      <c r="K56" s="90"/>
      <c r="L56" s="89"/>
      <c r="M56" s="89"/>
      <c r="N56" s="90"/>
    </row>
    <row r="57" spans="2:14" ht="14.25">
      <c r="B57" s="89"/>
      <c r="C57" s="89"/>
      <c r="D57" s="89"/>
      <c r="G57" s="89"/>
      <c r="H57" s="90"/>
      <c r="I57" s="89"/>
      <c r="J57" s="89"/>
      <c r="K57" s="90"/>
      <c r="L57" s="89"/>
      <c r="M57" s="89"/>
      <c r="N57" s="90"/>
    </row>
    <row r="58" spans="2:14" ht="14.25">
      <c r="B58" s="89"/>
      <c r="C58" s="89"/>
      <c r="D58" s="89"/>
      <c r="G58" s="89"/>
      <c r="H58" s="90"/>
      <c r="I58" s="89"/>
      <c r="J58" s="89"/>
      <c r="K58" s="90"/>
      <c r="L58" s="89"/>
      <c r="M58" s="89"/>
      <c r="N58" s="90"/>
    </row>
    <row r="59" spans="2:14" ht="14.25">
      <c r="B59" s="89"/>
      <c r="C59" s="89"/>
      <c r="D59" s="89"/>
      <c r="G59" s="89"/>
      <c r="H59" s="90"/>
      <c r="I59" s="89"/>
      <c r="J59" s="89"/>
      <c r="K59" s="90"/>
      <c r="L59" s="89"/>
      <c r="M59" s="89"/>
      <c r="N59" s="90"/>
    </row>
    <row r="60" spans="2:14" ht="14.25">
      <c r="B60" s="89"/>
      <c r="C60" s="89"/>
      <c r="D60" s="89"/>
      <c r="G60" s="89"/>
      <c r="H60" s="90"/>
      <c r="I60" s="89"/>
      <c r="J60" s="89"/>
      <c r="K60" s="90"/>
      <c r="L60" s="89"/>
      <c r="M60" s="89"/>
      <c r="N60" s="90"/>
    </row>
    <row r="61" spans="2:14" ht="14.25">
      <c r="B61" s="89"/>
      <c r="C61" s="89"/>
      <c r="D61" s="89"/>
      <c r="G61" s="89"/>
      <c r="H61" s="90"/>
      <c r="I61" s="89"/>
      <c r="J61" s="89"/>
      <c r="K61" s="90"/>
      <c r="L61" s="89"/>
      <c r="M61" s="89"/>
      <c r="N61" s="90"/>
    </row>
    <row r="62" spans="2:14" ht="14.25">
      <c r="B62" s="89"/>
      <c r="C62" s="89"/>
      <c r="D62" s="89"/>
      <c r="G62" s="89"/>
      <c r="H62" s="90"/>
      <c r="I62" s="89"/>
      <c r="J62" s="89"/>
      <c r="K62" s="90"/>
      <c r="L62" s="89"/>
      <c r="M62" s="89"/>
      <c r="N62" s="90"/>
    </row>
    <row r="63" spans="2:14" ht="14.25">
      <c r="B63" s="89"/>
      <c r="C63" s="89"/>
      <c r="D63" s="89"/>
      <c r="G63" s="89"/>
      <c r="H63" s="90"/>
      <c r="I63" s="89"/>
      <c r="J63" s="89"/>
      <c r="K63" s="90"/>
      <c r="L63" s="89"/>
      <c r="M63" s="89"/>
      <c r="N63" s="90"/>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ColWidth="9"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0" max="26" width="8.875" customWidth="1"/>
    <col min="27" max="16384" width="9" style="3"/>
  </cols>
  <sheetData>
    <row r="1" spans="1:19" ht="36.75" customHeight="1">
      <c r="A1" s="1" t="s">
        <v>13</v>
      </c>
      <c r="B1" s="1"/>
      <c r="C1" s="2"/>
      <c r="D1" s="3"/>
      <c r="E1" s="2"/>
      <c r="F1" s="2"/>
      <c r="G1" s="2"/>
      <c r="H1" s="367"/>
      <c r="I1" s="367"/>
      <c r="J1" s="368"/>
      <c r="K1" s="368"/>
      <c r="L1" s="368"/>
      <c r="M1" s="368"/>
      <c r="N1" s="368"/>
      <c r="O1" s="2"/>
      <c r="P1" s="2"/>
      <c r="Q1" s="4"/>
      <c r="R1" s="4"/>
      <c r="S1" s="3"/>
    </row>
    <row r="2" spans="1:19" ht="36.75" customHeight="1">
      <c r="A2" s="367" t="s">
        <v>0</v>
      </c>
      <c r="B2" s="367"/>
      <c r="C2" s="368"/>
      <c r="D2" s="368"/>
      <c r="E2" s="368"/>
      <c r="F2" s="368"/>
      <c r="G2" s="368"/>
      <c r="H2" s="368"/>
      <c r="I2" s="368"/>
      <c r="J2" s="368"/>
      <c r="K2" s="368"/>
      <c r="L2" s="368"/>
      <c r="M2" s="368"/>
      <c r="N2" s="368"/>
      <c r="O2" s="368"/>
      <c r="P2" s="368"/>
      <c r="Q2" s="368"/>
      <c r="R2" s="368"/>
      <c r="S2" s="3"/>
    </row>
    <row r="3" spans="1:19" ht="27.75" customHeight="1" thickBot="1">
      <c r="A3" s="369" t="s">
        <v>190</v>
      </c>
      <c r="B3" s="370"/>
      <c r="C3" s="370"/>
      <c r="D3" s="370"/>
      <c r="E3" s="370"/>
      <c r="F3" s="370"/>
      <c r="G3" s="2"/>
      <c r="H3" s="2"/>
      <c r="I3" s="12"/>
      <c r="J3" s="2"/>
      <c r="K3" s="7"/>
      <c r="L3" s="7"/>
      <c r="M3" s="10"/>
      <c r="N3" s="2"/>
      <c r="O3" s="13"/>
      <c r="P3" s="12"/>
      <c r="Q3" s="14"/>
      <c r="R3" s="14"/>
      <c r="S3" s="11"/>
    </row>
    <row r="4" spans="1:19" customFormat="1" ht="42" customHeight="1" thickBot="1">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0.100000000000001" customHeight="1">
      <c r="A5" s="371" t="s">
        <v>48</v>
      </c>
      <c r="B5" s="66" t="s">
        <v>128</v>
      </c>
      <c r="C5" s="36" t="s">
        <v>129</v>
      </c>
      <c r="D5" s="37" t="s">
        <v>130</v>
      </c>
      <c r="E5" s="87">
        <v>0.5</v>
      </c>
      <c r="F5" s="39" t="s">
        <v>64</v>
      </c>
      <c r="G5" s="70"/>
      <c r="H5" s="74" t="s">
        <v>129</v>
      </c>
      <c r="I5" s="37" t="s">
        <v>130</v>
      </c>
      <c r="J5" s="39">
        <f>ROUNDUP(E5*0.75,2)</f>
        <v>0.38</v>
      </c>
      <c r="K5" s="39" t="s">
        <v>64</v>
      </c>
      <c r="L5" s="39"/>
      <c r="M5" s="78" t="e">
        <f>#REF!</f>
        <v>#REF!</v>
      </c>
      <c r="N5" s="66"/>
      <c r="O5" s="40" t="s">
        <v>15</v>
      </c>
      <c r="P5" s="37"/>
      <c r="Q5" s="41">
        <v>110</v>
      </c>
      <c r="R5" s="92">
        <f>ROUNDUP(Q5*0.75,2)</f>
        <v>82.5</v>
      </c>
    </row>
    <row r="6" spans="1:19" ht="20.100000000000001" customHeight="1">
      <c r="A6" s="372"/>
      <c r="B6" s="67"/>
      <c r="C6" s="42"/>
      <c r="D6" s="43"/>
      <c r="E6" s="44"/>
      <c r="F6" s="45"/>
      <c r="G6" s="71"/>
      <c r="H6" s="75"/>
      <c r="I6" s="43"/>
      <c r="J6" s="45"/>
      <c r="K6" s="45"/>
      <c r="L6" s="45"/>
      <c r="M6" s="79"/>
      <c r="N6" s="67"/>
      <c r="O6" s="46"/>
      <c r="P6" s="43"/>
      <c r="Q6" s="47"/>
      <c r="R6" s="93"/>
    </row>
    <row r="7" spans="1:19" ht="20.100000000000001" customHeight="1">
      <c r="A7" s="372"/>
      <c r="B7" s="68" t="s">
        <v>191</v>
      </c>
      <c r="C7" s="48" t="s">
        <v>51</v>
      </c>
      <c r="D7" s="49"/>
      <c r="E7" s="50">
        <v>50</v>
      </c>
      <c r="F7" s="51" t="s">
        <v>30</v>
      </c>
      <c r="G7" s="72"/>
      <c r="H7" s="76" t="s">
        <v>51</v>
      </c>
      <c r="I7" s="49"/>
      <c r="J7" s="51">
        <f>ROUNDUP(E7*0.75,2)</f>
        <v>37.5</v>
      </c>
      <c r="K7" s="51" t="s">
        <v>30</v>
      </c>
      <c r="L7" s="51"/>
      <c r="M7" s="80" t="e">
        <f>ROUND(#REF!+(#REF!*10/100),2)</f>
        <v>#REF!</v>
      </c>
      <c r="N7" s="68" t="s">
        <v>192</v>
      </c>
      <c r="O7" s="52" t="s">
        <v>23</v>
      </c>
      <c r="P7" s="49"/>
      <c r="Q7" s="53">
        <v>1</v>
      </c>
      <c r="R7" s="94">
        <f t="shared" ref="R7:R16" si="0">ROUNDUP(Q7*0.75,2)</f>
        <v>0.75</v>
      </c>
    </row>
    <row r="8" spans="1:19" ht="20.100000000000001" customHeight="1">
      <c r="A8" s="372"/>
      <c r="B8" s="68"/>
      <c r="C8" s="48" t="s">
        <v>56</v>
      </c>
      <c r="D8" s="49"/>
      <c r="E8" s="50">
        <v>20</v>
      </c>
      <c r="F8" s="51" t="s">
        <v>30</v>
      </c>
      <c r="G8" s="72"/>
      <c r="H8" s="76" t="s">
        <v>56</v>
      </c>
      <c r="I8" s="49"/>
      <c r="J8" s="51">
        <f>ROUNDUP(E8*0.75,2)</f>
        <v>15</v>
      </c>
      <c r="K8" s="51" t="s">
        <v>30</v>
      </c>
      <c r="L8" s="51"/>
      <c r="M8" s="80" t="e">
        <f>ROUND(#REF!+(#REF!*6/100),2)</f>
        <v>#REF!</v>
      </c>
      <c r="N8" s="68" t="s">
        <v>193</v>
      </c>
      <c r="O8" s="52" t="s">
        <v>39</v>
      </c>
      <c r="P8" s="49"/>
      <c r="Q8" s="53">
        <v>0.1</v>
      </c>
      <c r="R8" s="94">
        <f t="shared" si="0"/>
        <v>0.08</v>
      </c>
    </row>
    <row r="9" spans="1:19" ht="20.100000000000001" customHeight="1">
      <c r="A9" s="372"/>
      <c r="B9" s="68"/>
      <c r="C9" s="48" t="s">
        <v>120</v>
      </c>
      <c r="D9" s="49"/>
      <c r="E9" s="50">
        <v>20</v>
      </c>
      <c r="F9" s="51" t="s">
        <v>30</v>
      </c>
      <c r="G9" s="72"/>
      <c r="H9" s="76" t="s">
        <v>120</v>
      </c>
      <c r="I9" s="49"/>
      <c r="J9" s="51">
        <f>ROUNDUP(E9*0.75,2)</f>
        <v>15</v>
      </c>
      <c r="K9" s="51" t="s">
        <v>30</v>
      </c>
      <c r="L9" s="51"/>
      <c r="M9" s="80" t="e">
        <f>#REF!</f>
        <v>#REF!</v>
      </c>
      <c r="N9" s="85" t="s">
        <v>194</v>
      </c>
      <c r="O9" s="52" t="s">
        <v>122</v>
      </c>
      <c r="P9" s="49"/>
      <c r="Q9" s="53">
        <v>0.01</v>
      </c>
      <c r="R9" s="94">
        <f t="shared" si="0"/>
        <v>0.01</v>
      </c>
    </row>
    <row r="10" spans="1:19" ht="20.100000000000001" customHeight="1">
      <c r="A10" s="372"/>
      <c r="B10" s="68"/>
      <c r="C10" s="48" t="s">
        <v>35</v>
      </c>
      <c r="D10" s="49"/>
      <c r="E10" s="50">
        <v>10</v>
      </c>
      <c r="F10" s="51" t="s">
        <v>30</v>
      </c>
      <c r="G10" s="72"/>
      <c r="H10" s="76" t="s">
        <v>35</v>
      </c>
      <c r="I10" s="49"/>
      <c r="J10" s="51">
        <f>ROUNDUP(E10*0.75,2)</f>
        <v>7.5</v>
      </c>
      <c r="K10" s="51" t="s">
        <v>30</v>
      </c>
      <c r="L10" s="51"/>
      <c r="M10" s="80" t="e">
        <f>ROUND(#REF!+(#REF!*10/100),2)</f>
        <v>#REF!</v>
      </c>
      <c r="N10" s="95" t="s">
        <v>195</v>
      </c>
      <c r="O10" s="52" t="s">
        <v>21</v>
      </c>
      <c r="P10" s="49" t="s">
        <v>22</v>
      </c>
      <c r="Q10" s="53">
        <v>4</v>
      </c>
      <c r="R10" s="94">
        <f t="shared" si="0"/>
        <v>3</v>
      </c>
    </row>
    <row r="11" spans="1:19" ht="20.100000000000001" customHeight="1">
      <c r="A11" s="372"/>
      <c r="B11" s="68"/>
      <c r="C11" s="48"/>
      <c r="D11" s="49"/>
      <c r="E11" s="50"/>
      <c r="F11" s="51"/>
      <c r="G11" s="72"/>
      <c r="H11" s="76"/>
      <c r="I11" s="49"/>
      <c r="J11" s="51"/>
      <c r="K11" s="51"/>
      <c r="L11" s="51"/>
      <c r="M11" s="80"/>
      <c r="N11" s="68" t="s">
        <v>196</v>
      </c>
      <c r="O11" s="52" t="s">
        <v>21</v>
      </c>
      <c r="P11" s="49" t="s">
        <v>22</v>
      </c>
      <c r="Q11" s="53">
        <v>4</v>
      </c>
      <c r="R11" s="94">
        <f t="shared" si="0"/>
        <v>3</v>
      </c>
    </row>
    <row r="12" spans="1:19" ht="20.100000000000001" customHeight="1">
      <c r="A12" s="372"/>
      <c r="B12" s="68"/>
      <c r="C12" s="48"/>
      <c r="D12" s="49"/>
      <c r="E12" s="50"/>
      <c r="F12" s="51"/>
      <c r="G12" s="72"/>
      <c r="H12" s="76"/>
      <c r="I12" s="49"/>
      <c r="J12" s="51"/>
      <c r="K12" s="51"/>
      <c r="L12" s="51"/>
      <c r="M12" s="80"/>
      <c r="N12" s="68" t="s">
        <v>32</v>
      </c>
      <c r="O12" s="52" t="s">
        <v>82</v>
      </c>
      <c r="P12" s="49"/>
      <c r="Q12" s="53">
        <v>8</v>
      </c>
      <c r="R12" s="94">
        <f t="shared" si="0"/>
        <v>6</v>
      </c>
    </row>
    <row r="13" spans="1:19" ht="20.100000000000001" customHeight="1">
      <c r="A13" s="372"/>
      <c r="B13" s="68"/>
      <c r="C13" s="48"/>
      <c r="D13" s="49"/>
      <c r="E13" s="50"/>
      <c r="F13" s="51"/>
      <c r="G13" s="72"/>
      <c r="H13" s="76"/>
      <c r="I13" s="49"/>
      <c r="J13" s="51"/>
      <c r="K13" s="51"/>
      <c r="L13" s="51"/>
      <c r="M13" s="80"/>
      <c r="N13" s="68"/>
      <c r="O13" s="52" t="s">
        <v>121</v>
      </c>
      <c r="P13" s="49" t="s">
        <v>22</v>
      </c>
      <c r="Q13" s="53">
        <v>6</v>
      </c>
      <c r="R13" s="94">
        <f t="shared" si="0"/>
        <v>4.5</v>
      </c>
    </row>
    <row r="14" spans="1:19" ht="20.100000000000001" customHeight="1">
      <c r="A14" s="372"/>
      <c r="B14" s="68"/>
      <c r="C14" s="48"/>
      <c r="D14" s="49"/>
      <c r="E14" s="50"/>
      <c r="F14" s="51"/>
      <c r="G14" s="72"/>
      <c r="H14" s="76"/>
      <c r="I14" s="49"/>
      <c r="J14" s="51"/>
      <c r="K14" s="51"/>
      <c r="L14" s="51"/>
      <c r="M14" s="80"/>
      <c r="N14" s="68"/>
      <c r="O14" s="52" t="s">
        <v>23</v>
      </c>
      <c r="P14" s="49"/>
      <c r="Q14" s="53">
        <v>6</v>
      </c>
      <c r="R14" s="94">
        <f t="shared" si="0"/>
        <v>4.5</v>
      </c>
    </row>
    <row r="15" spans="1:19" ht="20.100000000000001" customHeight="1">
      <c r="A15" s="372"/>
      <c r="B15" s="68"/>
      <c r="C15" s="48"/>
      <c r="D15" s="49"/>
      <c r="E15" s="50"/>
      <c r="F15" s="51"/>
      <c r="G15" s="72"/>
      <c r="H15" s="76"/>
      <c r="I15" s="49"/>
      <c r="J15" s="51"/>
      <c r="K15" s="51"/>
      <c r="L15" s="51"/>
      <c r="M15" s="80"/>
      <c r="N15" s="68"/>
      <c r="O15" s="52" t="s">
        <v>82</v>
      </c>
      <c r="P15" s="49"/>
      <c r="Q15" s="53">
        <v>10</v>
      </c>
      <c r="R15" s="94">
        <f t="shared" si="0"/>
        <v>7.5</v>
      </c>
    </row>
    <row r="16" spans="1:19" ht="20.100000000000001" customHeight="1">
      <c r="A16" s="372"/>
      <c r="B16" s="68"/>
      <c r="C16" s="48"/>
      <c r="D16" s="49"/>
      <c r="E16" s="50"/>
      <c r="F16" s="51"/>
      <c r="G16" s="72"/>
      <c r="H16" s="76"/>
      <c r="I16" s="49"/>
      <c r="J16" s="51"/>
      <c r="K16" s="51"/>
      <c r="L16" s="51"/>
      <c r="M16" s="80"/>
      <c r="N16" s="68"/>
      <c r="O16" s="52" t="s">
        <v>38</v>
      </c>
      <c r="P16" s="49"/>
      <c r="Q16" s="53">
        <v>1</v>
      </c>
      <c r="R16" s="94">
        <f t="shared" si="0"/>
        <v>0.75</v>
      </c>
    </row>
    <row r="17" spans="1:18" ht="20.100000000000001" customHeight="1">
      <c r="A17" s="372"/>
      <c r="B17" s="67"/>
      <c r="C17" s="42"/>
      <c r="D17" s="43"/>
      <c r="E17" s="44"/>
      <c r="F17" s="45"/>
      <c r="G17" s="71"/>
      <c r="H17" s="75"/>
      <c r="I17" s="43"/>
      <c r="J17" s="45"/>
      <c r="K17" s="45"/>
      <c r="L17" s="45"/>
      <c r="M17" s="79"/>
      <c r="N17" s="67"/>
      <c r="O17" s="46"/>
      <c r="P17" s="43"/>
      <c r="Q17" s="47"/>
      <c r="R17" s="93"/>
    </row>
    <row r="18" spans="1:18" ht="20.100000000000001" customHeight="1">
      <c r="A18" s="372"/>
      <c r="B18" s="68" t="s">
        <v>256</v>
      </c>
      <c r="C18" s="48" t="s">
        <v>197</v>
      </c>
      <c r="D18" s="49"/>
      <c r="E18" s="50">
        <v>10</v>
      </c>
      <c r="F18" s="51" t="s">
        <v>30</v>
      </c>
      <c r="G18" s="72"/>
      <c r="H18" s="76" t="s">
        <v>197</v>
      </c>
      <c r="I18" s="49"/>
      <c r="J18" s="51">
        <f>ROUNDUP(E18*0.75,2)</f>
        <v>7.5</v>
      </c>
      <c r="K18" s="51" t="s">
        <v>30</v>
      </c>
      <c r="L18" s="51"/>
      <c r="M18" s="80" t="e">
        <f>#REF!</f>
        <v>#REF!</v>
      </c>
      <c r="N18" s="68" t="s">
        <v>198</v>
      </c>
      <c r="O18" s="52" t="s">
        <v>38</v>
      </c>
      <c r="P18" s="49"/>
      <c r="Q18" s="53">
        <v>0.3</v>
      </c>
      <c r="R18" s="94">
        <f>ROUNDUP(Q18*0.75,2)</f>
        <v>0.23</v>
      </c>
    </row>
    <row r="19" spans="1:18" ht="20.100000000000001" customHeight="1">
      <c r="A19" s="372"/>
      <c r="B19" s="68" t="s">
        <v>257</v>
      </c>
      <c r="C19" s="48" t="s">
        <v>106</v>
      </c>
      <c r="D19" s="49"/>
      <c r="E19" s="50">
        <v>30</v>
      </c>
      <c r="F19" s="51" t="s">
        <v>30</v>
      </c>
      <c r="G19" s="72"/>
      <c r="H19" s="76" t="s">
        <v>106</v>
      </c>
      <c r="I19" s="49"/>
      <c r="J19" s="51">
        <f>ROUNDUP(E19*0.75,2)</f>
        <v>22.5</v>
      </c>
      <c r="K19" s="51" t="s">
        <v>30</v>
      </c>
      <c r="L19" s="51"/>
      <c r="M19" s="80" t="e">
        <f>ROUND(#REF!+(#REF!*3/100),2)</f>
        <v>#REF!</v>
      </c>
      <c r="N19" s="68" t="s">
        <v>199</v>
      </c>
      <c r="O19" s="52" t="s">
        <v>62</v>
      </c>
      <c r="P19" s="49" t="s">
        <v>63</v>
      </c>
      <c r="Q19" s="53">
        <v>4</v>
      </c>
      <c r="R19" s="94">
        <f>ROUNDUP(Q19*0.75,2)</f>
        <v>3</v>
      </c>
    </row>
    <row r="20" spans="1:18" ht="20.100000000000001" customHeight="1">
      <c r="A20" s="372"/>
      <c r="B20" s="68"/>
      <c r="C20" s="48" t="s">
        <v>131</v>
      </c>
      <c r="D20" s="49"/>
      <c r="E20" s="50">
        <v>10</v>
      </c>
      <c r="F20" s="51" t="s">
        <v>30</v>
      </c>
      <c r="G20" s="72"/>
      <c r="H20" s="76" t="s">
        <v>131</v>
      </c>
      <c r="I20" s="49"/>
      <c r="J20" s="51">
        <f>ROUNDUP(E20*0.75,2)</f>
        <v>7.5</v>
      </c>
      <c r="K20" s="51" t="s">
        <v>30</v>
      </c>
      <c r="L20" s="51"/>
      <c r="M20" s="80" t="e">
        <f>ROUND(#REF!+(#REF!*15/100),2)</f>
        <v>#REF!</v>
      </c>
      <c r="N20" s="68" t="s">
        <v>18</v>
      </c>
      <c r="O20" s="52" t="s">
        <v>24</v>
      </c>
      <c r="P20" s="49" t="s">
        <v>22</v>
      </c>
      <c r="Q20" s="53">
        <v>0.3</v>
      </c>
      <c r="R20" s="94">
        <f>ROUNDUP(Q20*0.75,2)</f>
        <v>0.23</v>
      </c>
    </row>
    <row r="21" spans="1:18" ht="20.100000000000001" customHeight="1">
      <c r="A21" s="372"/>
      <c r="B21" s="68"/>
      <c r="C21" s="48" t="s">
        <v>61</v>
      </c>
      <c r="D21" s="49"/>
      <c r="E21" s="50">
        <v>5</v>
      </c>
      <c r="F21" s="51" t="s">
        <v>30</v>
      </c>
      <c r="G21" s="72"/>
      <c r="H21" s="76" t="s">
        <v>61</v>
      </c>
      <c r="I21" s="49"/>
      <c r="J21" s="51">
        <f>ROUNDUP(E21*0.75,2)</f>
        <v>3.75</v>
      </c>
      <c r="K21" s="51" t="s">
        <v>30</v>
      </c>
      <c r="L21" s="51"/>
      <c r="M21" s="80" t="e">
        <f>#REF!</f>
        <v>#REF!</v>
      </c>
      <c r="N21" s="68"/>
      <c r="O21" s="52"/>
      <c r="P21" s="49"/>
      <c r="Q21" s="53"/>
      <c r="R21" s="94"/>
    </row>
    <row r="22" spans="1:18" ht="20.100000000000001" customHeight="1">
      <c r="A22" s="372"/>
      <c r="B22" s="67"/>
      <c r="C22" s="42"/>
      <c r="D22" s="43"/>
      <c r="E22" s="44"/>
      <c r="F22" s="45"/>
      <c r="G22" s="71"/>
      <c r="H22" s="75"/>
      <c r="I22" s="43"/>
      <c r="J22" s="45"/>
      <c r="K22" s="45"/>
      <c r="L22" s="45"/>
      <c r="M22" s="79"/>
      <c r="N22" s="67"/>
      <c r="O22" s="46"/>
      <c r="P22" s="43"/>
      <c r="Q22" s="47"/>
      <c r="R22" s="93"/>
    </row>
    <row r="23" spans="1:18" ht="20.100000000000001" customHeight="1">
      <c r="A23" s="372"/>
      <c r="B23" s="68" t="s">
        <v>40</v>
      </c>
      <c r="C23" s="48" t="s">
        <v>200</v>
      </c>
      <c r="D23" s="49" t="s">
        <v>22</v>
      </c>
      <c r="E23" s="61">
        <v>0.1</v>
      </c>
      <c r="F23" s="51" t="s">
        <v>64</v>
      </c>
      <c r="G23" s="72"/>
      <c r="H23" s="76" t="s">
        <v>200</v>
      </c>
      <c r="I23" s="49" t="s">
        <v>22</v>
      </c>
      <c r="J23" s="51">
        <f>ROUNDUP(E23*0.75,2)</f>
        <v>0.08</v>
      </c>
      <c r="K23" s="51" t="s">
        <v>64</v>
      </c>
      <c r="L23" s="51"/>
      <c r="M23" s="80" t="e">
        <f>#REF!</f>
        <v>#REF!</v>
      </c>
      <c r="N23" s="68" t="s">
        <v>18</v>
      </c>
      <c r="O23" s="52" t="s">
        <v>37</v>
      </c>
      <c r="P23" s="49"/>
      <c r="Q23" s="53">
        <v>100</v>
      </c>
      <c r="R23" s="94">
        <f>ROUNDUP(Q23*0.75,2)</f>
        <v>75</v>
      </c>
    </row>
    <row r="24" spans="1:18" ht="20.100000000000001" customHeight="1">
      <c r="A24" s="372"/>
      <c r="B24" s="68"/>
      <c r="C24" s="48" t="s">
        <v>60</v>
      </c>
      <c r="D24" s="49"/>
      <c r="E24" s="50">
        <v>0.5</v>
      </c>
      <c r="F24" s="51" t="s">
        <v>30</v>
      </c>
      <c r="G24" s="72"/>
      <c r="H24" s="76" t="s">
        <v>60</v>
      </c>
      <c r="I24" s="49"/>
      <c r="J24" s="51">
        <f>ROUNDUP(E24*0.75,2)</f>
        <v>0.38</v>
      </c>
      <c r="K24" s="51" t="s">
        <v>30</v>
      </c>
      <c r="L24" s="51"/>
      <c r="M24" s="80" t="e">
        <f>#REF!</f>
        <v>#REF!</v>
      </c>
      <c r="N24" s="68"/>
      <c r="O24" s="52" t="s">
        <v>43</v>
      </c>
      <c r="P24" s="49"/>
      <c r="Q24" s="53">
        <v>3</v>
      </c>
      <c r="R24" s="94">
        <f>ROUNDUP(Q24*0.75,2)</f>
        <v>2.25</v>
      </c>
    </row>
    <row r="25" spans="1:18" ht="20.100000000000001" customHeight="1" thickBot="1">
      <c r="A25" s="373"/>
      <c r="B25" s="69"/>
      <c r="C25" s="55"/>
      <c r="D25" s="56"/>
      <c r="E25" s="57"/>
      <c r="F25" s="58"/>
      <c r="G25" s="73"/>
      <c r="H25" s="77"/>
      <c r="I25" s="56"/>
      <c r="J25" s="58"/>
      <c r="K25" s="58"/>
      <c r="L25" s="58"/>
      <c r="M25" s="81"/>
      <c r="N25" s="69"/>
      <c r="O25" s="59"/>
      <c r="P25" s="56"/>
      <c r="Q25" s="60"/>
      <c r="R25" s="96"/>
    </row>
  </sheetData>
  <mergeCells count="4">
    <mergeCell ref="H1:N1"/>
    <mergeCell ref="A2:R2"/>
    <mergeCell ref="A3:F3"/>
    <mergeCell ref="A5:A25"/>
  </mergeCells>
  <phoneticPr fontId="18"/>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showZeros="0" zoomScale="60" zoomScaleNormal="60" zoomScaleSheetLayoutView="90" workbookViewId="0"/>
  </sheetViews>
  <sheetFormatPr defaultRowHeight="13.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c r="A1" s="1" t="s">
        <v>300</v>
      </c>
      <c r="B1" s="5"/>
      <c r="C1" s="1"/>
      <c r="D1" s="1"/>
      <c r="E1" s="385"/>
      <c r="F1" s="386"/>
      <c r="G1" s="386"/>
      <c r="H1" s="386"/>
      <c r="I1" s="386"/>
      <c r="J1" s="386"/>
      <c r="K1" s="386"/>
      <c r="L1" s="386"/>
      <c r="M1" s="386"/>
      <c r="N1" s="386"/>
      <c r="O1"/>
      <c r="P1"/>
      <c r="Q1"/>
      <c r="R1"/>
      <c r="S1"/>
      <c r="T1"/>
      <c r="U1"/>
    </row>
    <row r="2" spans="1:21" s="3" customFormat="1" ht="36" customHeight="1">
      <c r="A2" s="367" t="s">
        <v>0</v>
      </c>
      <c r="B2" s="368"/>
      <c r="C2" s="368"/>
      <c r="D2" s="368"/>
      <c r="E2" s="368"/>
      <c r="F2" s="368"/>
      <c r="G2" s="368"/>
      <c r="H2" s="368"/>
      <c r="I2" s="368"/>
      <c r="J2" s="368"/>
      <c r="K2" s="368"/>
      <c r="L2" s="368"/>
      <c r="M2" s="368"/>
      <c r="N2" s="368"/>
      <c r="O2" s="386"/>
      <c r="P2"/>
      <c r="Q2"/>
      <c r="R2"/>
      <c r="S2"/>
      <c r="T2"/>
      <c r="U2"/>
    </row>
    <row r="3" spans="1:21" ht="33.75" customHeight="1" thickBot="1">
      <c r="A3" s="387" t="s">
        <v>328</v>
      </c>
      <c r="B3" s="388"/>
      <c r="C3" s="388"/>
      <c r="D3" s="149"/>
      <c r="E3" s="389" t="s">
        <v>298</v>
      </c>
      <c r="F3" s="390"/>
      <c r="G3" s="88"/>
      <c r="H3" s="88"/>
      <c r="I3" s="88"/>
      <c r="J3" s="88"/>
      <c r="K3" s="148"/>
      <c r="L3" s="88"/>
      <c r="M3" s="88"/>
    </row>
    <row r="4" spans="1:21" ht="18.75" customHeight="1">
      <c r="A4" s="391"/>
      <c r="B4" s="392"/>
      <c r="C4" s="393"/>
      <c r="D4" s="397" t="s">
        <v>6</v>
      </c>
      <c r="E4" s="400" t="s">
        <v>297</v>
      </c>
      <c r="F4" s="403" t="s">
        <v>286</v>
      </c>
      <c r="G4" s="155" t="s">
        <v>296</v>
      </c>
      <c r="H4" s="146" t="s">
        <v>295</v>
      </c>
      <c r="I4" s="406" t="s">
        <v>294</v>
      </c>
      <c r="J4" s="407"/>
      <c r="K4" s="407"/>
      <c r="L4" s="408" t="s">
        <v>293</v>
      </c>
      <c r="M4" s="409"/>
      <c r="N4" s="410"/>
      <c r="O4" s="374" t="s">
        <v>6</v>
      </c>
    </row>
    <row r="5" spans="1:21" ht="18.75" customHeight="1">
      <c r="A5" s="394"/>
      <c r="B5" s="395"/>
      <c r="C5" s="396"/>
      <c r="D5" s="398"/>
      <c r="E5" s="401"/>
      <c r="F5" s="404"/>
      <c r="G5" s="154" t="s">
        <v>292</v>
      </c>
      <c r="H5" s="144" t="s">
        <v>327</v>
      </c>
      <c r="I5" s="377" t="s">
        <v>289</v>
      </c>
      <c r="J5" s="378"/>
      <c r="K5" s="378"/>
      <c r="L5" s="379" t="s">
        <v>287</v>
      </c>
      <c r="M5" s="380"/>
      <c r="N5" s="381"/>
      <c r="O5" s="375"/>
    </row>
    <row r="6" spans="1:21" ht="18.75" customHeight="1" thickBot="1">
      <c r="A6" s="143"/>
      <c r="B6" s="142" t="s">
        <v>1</v>
      </c>
      <c r="C6" s="139" t="s">
        <v>285</v>
      </c>
      <c r="D6" s="399"/>
      <c r="E6" s="402"/>
      <c r="F6" s="405"/>
      <c r="G6" s="153" t="s">
        <v>286</v>
      </c>
      <c r="H6" s="136" t="s">
        <v>284</v>
      </c>
      <c r="I6" s="140" t="s">
        <v>1</v>
      </c>
      <c r="J6" s="139" t="s">
        <v>285</v>
      </c>
      <c r="K6" s="137" t="s">
        <v>284</v>
      </c>
      <c r="L6" s="138" t="s">
        <v>1</v>
      </c>
      <c r="M6" s="137" t="s">
        <v>285</v>
      </c>
      <c r="N6" s="136" t="s">
        <v>284</v>
      </c>
      <c r="O6" s="376"/>
    </row>
    <row r="7" spans="1:21" ht="21.95" customHeight="1">
      <c r="A7" s="382" t="s">
        <v>48</v>
      </c>
      <c r="B7" s="130" t="s">
        <v>282</v>
      </c>
      <c r="C7" s="130" t="s">
        <v>279</v>
      </c>
      <c r="D7" s="135"/>
      <c r="E7" s="134"/>
      <c r="F7" s="62"/>
      <c r="G7" s="133"/>
      <c r="H7" s="129" t="s">
        <v>283</v>
      </c>
      <c r="I7" s="133" t="s">
        <v>282</v>
      </c>
      <c r="J7" s="130" t="s">
        <v>279</v>
      </c>
      <c r="K7" s="132" t="s">
        <v>281</v>
      </c>
      <c r="L7" s="131" t="s">
        <v>280</v>
      </c>
      <c r="M7" s="130" t="s">
        <v>279</v>
      </c>
      <c r="N7" s="129">
        <v>30</v>
      </c>
      <c r="O7" s="128"/>
    </row>
    <row r="8" spans="1:21" ht="21.95" customHeight="1">
      <c r="A8" s="383"/>
      <c r="B8" s="115"/>
      <c r="C8" s="115"/>
      <c r="D8" s="120"/>
      <c r="E8" s="119"/>
      <c r="F8" s="63"/>
      <c r="G8" s="116"/>
      <c r="H8" s="117"/>
      <c r="I8" s="116"/>
      <c r="J8" s="115"/>
      <c r="K8" s="114"/>
      <c r="L8" s="118"/>
      <c r="M8" s="115"/>
      <c r="N8" s="117"/>
      <c r="O8" s="124"/>
    </row>
    <row r="9" spans="1:21" ht="21.95" customHeight="1">
      <c r="A9" s="383"/>
      <c r="B9" s="107" t="s">
        <v>326</v>
      </c>
      <c r="C9" s="107" t="s">
        <v>120</v>
      </c>
      <c r="D9" s="113"/>
      <c r="E9" s="112"/>
      <c r="F9" s="64"/>
      <c r="G9" s="110"/>
      <c r="H9" s="106">
        <v>15</v>
      </c>
      <c r="I9" s="110" t="s">
        <v>325</v>
      </c>
      <c r="J9" s="152" t="s">
        <v>34</v>
      </c>
      <c r="K9" s="121">
        <v>10</v>
      </c>
      <c r="L9" s="108" t="s">
        <v>324</v>
      </c>
      <c r="M9" s="107" t="s">
        <v>51</v>
      </c>
      <c r="N9" s="106">
        <v>10</v>
      </c>
      <c r="O9" s="105"/>
    </row>
    <row r="10" spans="1:21" ht="21.95" customHeight="1">
      <c r="A10" s="383"/>
      <c r="B10" s="107"/>
      <c r="C10" s="107" t="s">
        <v>51</v>
      </c>
      <c r="D10" s="113"/>
      <c r="E10" s="112"/>
      <c r="F10" s="64"/>
      <c r="G10" s="110"/>
      <c r="H10" s="106">
        <v>20</v>
      </c>
      <c r="I10" s="110"/>
      <c r="J10" s="107" t="s">
        <v>51</v>
      </c>
      <c r="K10" s="121">
        <v>20</v>
      </c>
      <c r="L10" s="108"/>
      <c r="M10" s="107" t="s">
        <v>56</v>
      </c>
      <c r="N10" s="106">
        <v>5</v>
      </c>
      <c r="O10" s="105"/>
    </row>
    <row r="11" spans="1:21" ht="21.95" customHeight="1">
      <c r="A11" s="383"/>
      <c r="B11" s="107"/>
      <c r="C11" s="107" t="s">
        <v>56</v>
      </c>
      <c r="D11" s="113"/>
      <c r="E11" s="112"/>
      <c r="F11" s="64"/>
      <c r="G11" s="110"/>
      <c r="H11" s="106">
        <v>5</v>
      </c>
      <c r="I11" s="110"/>
      <c r="J11" s="107" t="s">
        <v>56</v>
      </c>
      <c r="K11" s="121">
        <v>5</v>
      </c>
      <c r="L11" s="108"/>
      <c r="M11" s="107" t="s">
        <v>35</v>
      </c>
      <c r="N11" s="106">
        <v>5</v>
      </c>
      <c r="O11" s="105"/>
    </row>
    <row r="12" spans="1:21" ht="21.95" customHeight="1">
      <c r="A12" s="383"/>
      <c r="B12" s="107"/>
      <c r="C12" s="107" t="s">
        <v>35</v>
      </c>
      <c r="D12" s="113"/>
      <c r="E12" s="112"/>
      <c r="F12" s="64"/>
      <c r="G12" s="110"/>
      <c r="H12" s="106">
        <v>5</v>
      </c>
      <c r="I12" s="110"/>
      <c r="J12" s="107" t="s">
        <v>35</v>
      </c>
      <c r="K12" s="121">
        <v>5</v>
      </c>
      <c r="L12" s="118"/>
      <c r="M12" s="115"/>
      <c r="N12" s="117"/>
      <c r="O12" s="124"/>
    </row>
    <row r="13" spans="1:21" ht="21.95" customHeight="1">
      <c r="A13" s="383"/>
      <c r="B13" s="107"/>
      <c r="C13" s="107"/>
      <c r="D13" s="113"/>
      <c r="E13" s="112"/>
      <c r="F13" s="64"/>
      <c r="G13" s="110" t="s">
        <v>37</v>
      </c>
      <c r="H13" s="106" t="s">
        <v>273</v>
      </c>
      <c r="I13" s="110"/>
      <c r="J13" s="107"/>
      <c r="K13" s="121"/>
      <c r="L13" s="108" t="s">
        <v>323</v>
      </c>
      <c r="M13" s="107" t="s">
        <v>131</v>
      </c>
      <c r="N13" s="106">
        <v>10</v>
      </c>
      <c r="O13" s="105"/>
    </row>
    <row r="14" spans="1:21" ht="21.95" customHeight="1">
      <c r="A14" s="383"/>
      <c r="B14" s="107"/>
      <c r="C14" s="107"/>
      <c r="D14" s="113"/>
      <c r="E14" s="112"/>
      <c r="F14" s="64"/>
      <c r="G14" s="110" t="s">
        <v>38</v>
      </c>
      <c r="H14" s="106" t="s">
        <v>272</v>
      </c>
      <c r="I14" s="110"/>
      <c r="J14" s="107"/>
      <c r="K14" s="121"/>
      <c r="L14" s="108"/>
      <c r="M14" s="107" t="s">
        <v>61</v>
      </c>
      <c r="N14" s="106">
        <v>5</v>
      </c>
      <c r="O14" s="105"/>
    </row>
    <row r="15" spans="1:21" ht="21.95" customHeight="1">
      <c r="A15" s="383"/>
      <c r="B15" s="107"/>
      <c r="C15" s="107"/>
      <c r="D15" s="113"/>
      <c r="E15" s="112"/>
      <c r="F15" s="64" t="s">
        <v>22</v>
      </c>
      <c r="G15" s="110" t="s">
        <v>24</v>
      </c>
      <c r="H15" s="106" t="s">
        <v>272</v>
      </c>
      <c r="I15" s="110"/>
      <c r="J15" s="107"/>
      <c r="K15" s="121"/>
      <c r="L15" s="108"/>
      <c r="M15" s="107"/>
      <c r="N15" s="106"/>
      <c r="O15" s="105"/>
    </row>
    <row r="16" spans="1:21" ht="21.95" customHeight="1">
      <c r="A16" s="383"/>
      <c r="B16" s="115"/>
      <c r="C16" s="115"/>
      <c r="D16" s="120"/>
      <c r="E16" s="119"/>
      <c r="F16" s="63"/>
      <c r="G16" s="116"/>
      <c r="H16" s="117"/>
      <c r="I16" s="116"/>
      <c r="J16" s="115"/>
      <c r="K16" s="114"/>
      <c r="L16" s="108"/>
      <c r="M16" s="107"/>
      <c r="N16" s="106"/>
      <c r="O16" s="105"/>
    </row>
    <row r="17" spans="1:15" ht="21.95" customHeight="1">
      <c r="A17" s="383"/>
      <c r="B17" s="107" t="s">
        <v>322</v>
      </c>
      <c r="C17" s="107" t="s">
        <v>106</v>
      </c>
      <c r="D17" s="113"/>
      <c r="E17" s="112"/>
      <c r="F17" s="64"/>
      <c r="G17" s="110"/>
      <c r="H17" s="106">
        <v>10</v>
      </c>
      <c r="I17" s="110" t="s">
        <v>321</v>
      </c>
      <c r="J17" s="107" t="s">
        <v>131</v>
      </c>
      <c r="K17" s="121">
        <v>10</v>
      </c>
      <c r="L17" s="108"/>
      <c r="M17" s="107"/>
      <c r="N17" s="106"/>
      <c r="O17" s="105"/>
    </row>
    <row r="18" spans="1:15" ht="21.95" customHeight="1">
      <c r="A18" s="383"/>
      <c r="B18" s="107"/>
      <c r="C18" s="107" t="s">
        <v>131</v>
      </c>
      <c r="D18" s="113"/>
      <c r="E18" s="112"/>
      <c r="F18" s="64"/>
      <c r="G18" s="110"/>
      <c r="H18" s="106">
        <v>10</v>
      </c>
      <c r="I18" s="110"/>
      <c r="J18" s="107" t="s">
        <v>61</v>
      </c>
      <c r="K18" s="121">
        <v>5</v>
      </c>
      <c r="L18" s="108"/>
      <c r="M18" s="107"/>
      <c r="N18" s="106"/>
      <c r="O18" s="105"/>
    </row>
    <row r="19" spans="1:15" ht="21.95" customHeight="1">
      <c r="A19" s="383"/>
      <c r="B19" s="107"/>
      <c r="C19" s="107" t="s">
        <v>61</v>
      </c>
      <c r="D19" s="113"/>
      <c r="E19" s="112"/>
      <c r="F19" s="122"/>
      <c r="G19" s="110"/>
      <c r="H19" s="106">
        <v>5</v>
      </c>
      <c r="I19" s="116"/>
      <c r="J19" s="115"/>
      <c r="K19" s="114"/>
      <c r="L19" s="108"/>
      <c r="M19" s="107"/>
      <c r="N19" s="106"/>
      <c r="O19" s="105"/>
    </row>
    <row r="20" spans="1:15" ht="21.95" customHeight="1">
      <c r="A20" s="383"/>
      <c r="B20" s="115"/>
      <c r="C20" s="115"/>
      <c r="D20" s="120"/>
      <c r="E20" s="119"/>
      <c r="F20" s="63"/>
      <c r="G20" s="116"/>
      <c r="H20" s="117"/>
      <c r="I20" s="110" t="s">
        <v>40</v>
      </c>
      <c r="J20" s="107" t="s">
        <v>200</v>
      </c>
      <c r="K20" s="159">
        <v>0.05</v>
      </c>
      <c r="L20" s="108"/>
      <c r="M20" s="107"/>
      <c r="N20" s="106"/>
      <c r="O20" s="105"/>
    </row>
    <row r="21" spans="1:15" ht="21.95" customHeight="1">
      <c r="A21" s="383"/>
      <c r="B21" s="107" t="s">
        <v>40</v>
      </c>
      <c r="C21" s="107" t="s">
        <v>200</v>
      </c>
      <c r="D21" s="113"/>
      <c r="E21" s="112" t="s">
        <v>22</v>
      </c>
      <c r="F21" s="64"/>
      <c r="G21" s="110"/>
      <c r="H21" s="158">
        <v>0.05</v>
      </c>
      <c r="I21" s="110"/>
      <c r="J21" s="107" t="s">
        <v>60</v>
      </c>
      <c r="K21" s="121">
        <v>0.5</v>
      </c>
      <c r="L21" s="108"/>
      <c r="M21" s="107"/>
      <c r="N21" s="106"/>
      <c r="O21" s="105"/>
    </row>
    <row r="22" spans="1:15" ht="21.95" customHeight="1">
      <c r="A22" s="383"/>
      <c r="B22" s="107"/>
      <c r="C22" s="107" t="s">
        <v>60</v>
      </c>
      <c r="D22" s="113"/>
      <c r="E22" s="112"/>
      <c r="F22" s="64"/>
      <c r="G22" s="110"/>
      <c r="H22" s="106">
        <v>0.5</v>
      </c>
      <c r="I22" s="110"/>
      <c r="J22" s="107"/>
      <c r="K22" s="121"/>
      <c r="L22" s="108"/>
      <c r="M22" s="107"/>
      <c r="N22" s="106"/>
      <c r="O22" s="105"/>
    </row>
    <row r="23" spans="1:15" ht="21.95" customHeight="1">
      <c r="A23" s="383"/>
      <c r="B23" s="107"/>
      <c r="C23" s="107"/>
      <c r="D23" s="113"/>
      <c r="E23" s="112"/>
      <c r="F23" s="64"/>
      <c r="G23" s="110" t="s">
        <v>37</v>
      </c>
      <c r="H23" s="106" t="s">
        <v>273</v>
      </c>
      <c r="I23" s="110"/>
      <c r="J23" s="107"/>
      <c r="K23" s="121"/>
      <c r="L23" s="108"/>
      <c r="M23" s="107"/>
      <c r="N23" s="106"/>
      <c r="O23" s="105"/>
    </row>
    <row r="24" spans="1:15" ht="21.95" customHeight="1">
      <c r="A24" s="383"/>
      <c r="B24" s="107"/>
      <c r="C24" s="107"/>
      <c r="D24" s="113"/>
      <c r="E24" s="112"/>
      <c r="F24" s="64"/>
      <c r="G24" s="110" t="s">
        <v>43</v>
      </c>
      <c r="H24" s="106" t="s">
        <v>272</v>
      </c>
      <c r="I24" s="110"/>
      <c r="J24" s="107"/>
      <c r="K24" s="121"/>
      <c r="L24" s="108"/>
      <c r="M24" s="107"/>
      <c r="N24" s="106"/>
      <c r="O24" s="105"/>
    </row>
    <row r="25" spans="1:15" ht="21.95" customHeight="1" thickBot="1">
      <c r="A25" s="384"/>
      <c r="B25" s="99"/>
      <c r="C25" s="99"/>
      <c r="D25" s="104"/>
      <c r="E25" s="103"/>
      <c r="F25" s="65"/>
      <c r="G25" s="102"/>
      <c r="H25" s="98"/>
      <c r="I25" s="102"/>
      <c r="J25" s="99"/>
      <c r="K25" s="101"/>
      <c r="L25" s="100"/>
      <c r="M25" s="99"/>
      <c r="N25" s="98"/>
      <c r="O25" s="97"/>
    </row>
    <row r="26" spans="1:15" ht="14.25">
      <c r="B26" s="89"/>
      <c r="C26" s="89"/>
      <c r="D26" s="89"/>
      <c r="G26" s="89"/>
      <c r="H26" s="90"/>
      <c r="I26" s="89"/>
      <c r="J26" s="89"/>
      <c r="K26" s="90"/>
      <c r="L26" s="89"/>
      <c r="M26" s="89"/>
      <c r="N26" s="90"/>
    </row>
    <row r="27" spans="1:15" ht="14.25">
      <c r="B27" s="89"/>
      <c r="C27" s="89"/>
      <c r="D27" s="89"/>
      <c r="G27" s="89"/>
      <c r="H27" s="90"/>
      <c r="I27" s="89"/>
      <c r="J27" s="89"/>
      <c r="K27" s="90"/>
      <c r="L27" s="89"/>
      <c r="M27" s="89"/>
      <c r="N27" s="90"/>
    </row>
    <row r="28" spans="1:15" ht="14.25">
      <c r="B28" s="89"/>
      <c r="C28" s="89"/>
      <c r="D28" s="89"/>
      <c r="G28" s="89"/>
      <c r="H28" s="90"/>
      <c r="I28" s="89"/>
      <c r="J28" s="89"/>
      <c r="K28" s="90"/>
      <c r="L28" s="89"/>
      <c r="M28" s="89"/>
      <c r="N28" s="90"/>
    </row>
    <row r="29" spans="1:15" ht="14.25">
      <c r="B29" s="89"/>
      <c r="C29" s="89"/>
      <c r="D29" s="89"/>
      <c r="G29" s="89"/>
      <c r="H29" s="90"/>
      <c r="I29" s="89"/>
      <c r="J29" s="89"/>
      <c r="K29" s="90"/>
      <c r="L29" s="89"/>
      <c r="M29" s="89"/>
      <c r="N29" s="90"/>
    </row>
    <row r="30" spans="1:15" ht="14.25">
      <c r="B30" s="89"/>
      <c r="C30" s="89"/>
      <c r="D30" s="89"/>
      <c r="G30" s="89"/>
      <c r="H30" s="90"/>
      <c r="I30" s="89"/>
      <c r="J30" s="89"/>
      <c r="K30" s="90"/>
      <c r="L30" s="89"/>
      <c r="M30" s="89"/>
      <c r="N30" s="90"/>
    </row>
    <row r="31" spans="1:15" ht="14.25">
      <c r="B31" s="89"/>
      <c r="C31" s="89"/>
      <c r="D31" s="89"/>
      <c r="G31" s="89"/>
      <c r="H31" s="90"/>
      <c r="I31" s="89"/>
      <c r="J31" s="89"/>
      <c r="K31" s="90"/>
      <c r="L31" s="89"/>
      <c r="M31" s="89"/>
      <c r="N31" s="90"/>
    </row>
    <row r="32" spans="1:15" ht="14.25">
      <c r="B32" s="89"/>
      <c r="C32" s="89"/>
      <c r="D32" s="89"/>
      <c r="G32" s="89"/>
      <c r="H32" s="90"/>
      <c r="I32" s="89"/>
      <c r="J32" s="89"/>
      <c r="K32" s="90"/>
      <c r="L32" s="89"/>
      <c r="M32" s="89"/>
      <c r="N32" s="90"/>
    </row>
    <row r="33" spans="2:14" ht="14.25">
      <c r="B33" s="89"/>
      <c r="C33" s="89"/>
      <c r="D33" s="89"/>
      <c r="G33" s="89"/>
      <c r="H33" s="90"/>
      <c r="I33" s="89"/>
      <c r="J33" s="89"/>
      <c r="K33" s="90"/>
      <c r="L33" s="89"/>
      <c r="M33" s="89"/>
      <c r="N33" s="90"/>
    </row>
    <row r="34" spans="2:14" ht="14.25">
      <c r="B34" s="89"/>
      <c r="C34" s="89"/>
      <c r="D34" s="89"/>
      <c r="G34" s="89"/>
      <c r="H34" s="90"/>
      <c r="I34" s="89"/>
      <c r="J34" s="89"/>
      <c r="K34" s="90"/>
      <c r="L34" s="89"/>
      <c r="M34" s="89"/>
      <c r="N34" s="90"/>
    </row>
    <row r="35" spans="2:14" ht="14.25">
      <c r="B35" s="89"/>
      <c r="C35" s="89"/>
      <c r="D35" s="89"/>
      <c r="G35" s="89"/>
      <c r="H35" s="90"/>
      <c r="I35" s="89"/>
      <c r="J35" s="89"/>
      <c r="K35" s="90"/>
      <c r="L35" s="89"/>
      <c r="M35" s="89"/>
      <c r="N35" s="90"/>
    </row>
    <row r="36" spans="2:14" ht="14.25">
      <c r="B36" s="89"/>
      <c r="C36" s="89"/>
      <c r="D36" s="89"/>
      <c r="G36" s="89"/>
      <c r="H36" s="90"/>
      <c r="I36" s="89"/>
      <c r="J36" s="89"/>
      <c r="K36" s="90"/>
      <c r="L36" s="89"/>
      <c r="M36" s="89"/>
      <c r="N36" s="90"/>
    </row>
    <row r="37" spans="2:14" ht="14.25">
      <c r="B37" s="89"/>
      <c r="C37" s="89"/>
      <c r="D37" s="89"/>
      <c r="G37" s="89"/>
      <c r="H37" s="90"/>
      <c r="I37" s="89"/>
      <c r="J37" s="89"/>
      <c r="K37" s="90"/>
      <c r="L37" s="89"/>
      <c r="M37" s="89"/>
      <c r="N37" s="90"/>
    </row>
    <row r="38" spans="2:14" ht="14.25">
      <c r="B38" s="89"/>
      <c r="C38" s="89"/>
      <c r="D38" s="89"/>
      <c r="G38" s="89"/>
      <c r="H38" s="90"/>
      <c r="I38" s="89"/>
      <c r="J38" s="89"/>
      <c r="K38" s="90"/>
      <c r="L38" s="89"/>
      <c r="M38" s="89"/>
      <c r="N38" s="90"/>
    </row>
    <row r="39" spans="2:14" ht="14.25">
      <c r="B39" s="89"/>
      <c r="C39" s="89"/>
      <c r="D39" s="89"/>
      <c r="G39" s="89"/>
      <c r="H39" s="90"/>
      <c r="I39" s="89"/>
      <c r="J39" s="89"/>
      <c r="K39" s="90"/>
      <c r="L39" s="89"/>
      <c r="M39" s="89"/>
      <c r="N39" s="90"/>
    </row>
    <row r="40" spans="2:14" ht="14.25">
      <c r="B40" s="89"/>
      <c r="C40" s="89"/>
      <c r="D40" s="89"/>
      <c r="G40" s="89"/>
      <c r="H40" s="90"/>
      <c r="I40" s="89"/>
      <c r="J40" s="89"/>
      <c r="K40" s="90"/>
      <c r="L40" s="89"/>
      <c r="M40" s="89"/>
      <c r="N40" s="90"/>
    </row>
    <row r="41" spans="2:14" ht="14.25">
      <c r="B41" s="89"/>
      <c r="C41" s="89"/>
      <c r="D41" s="89"/>
      <c r="G41" s="89"/>
      <c r="H41" s="90"/>
      <c r="I41" s="89"/>
      <c r="J41" s="89"/>
      <c r="K41" s="90"/>
      <c r="L41" s="89"/>
      <c r="M41" s="89"/>
      <c r="N41" s="90"/>
    </row>
    <row r="42" spans="2:14" ht="14.25">
      <c r="B42" s="89"/>
      <c r="C42" s="89"/>
      <c r="D42" s="89"/>
      <c r="G42" s="89"/>
      <c r="H42" s="90"/>
      <c r="I42" s="89"/>
      <c r="J42" s="89"/>
      <c r="K42" s="90"/>
      <c r="L42" s="89"/>
      <c r="M42" s="89"/>
      <c r="N42" s="90"/>
    </row>
    <row r="43" spans="2:14" ht="14.25">
      <c r="B43" s="89"/>
      <c r="C43" s="89"/>
      <c r="D43" s="89"/>
      <c r="G43" s="89"/>
      <c r="H43" s="90"/>
      <c r="I43" s="89"/>
      <c r="J43" s="89"/>
      <c r="K43" s="90"/>
      <c r="L43" s="89"/>
      <c r="M43" s="89"/>
      <c r="N43" s="90"/>
    </row>
    <row r="44" spans="2:14" ht="14.25">
      <c r="B44" s="89"/>
      <c r="C44" s="89"/>
      <c r="D44" s="89"/>
      <c r="G44" s="89"/>
      <c r="H44" s="90"/>
      <c r="I44" s="89"/>
      <c r="J44" s="89"/>
      <c r="K44" s="90"/>
      <c r="L44" s="89"/>
      <c r="M44" s="89"/>
      <c r="N44" s="90"/>
    </row>
    <row r="45" spans="2:14" ht="14.25">
      <c r="B45" s="89"/>
      <c r="C45" s="89"/>
      <c r="D45" s="89"/>
      <c r="G45" s="89"/>
      <c r="H45" s="90"/>
      <c r="I45" s="89"/>
      <c r="J45" s="89"/>
      <c r="K45" s="90"/>
      <c r="L45" s="89"/>
      <c r="M45" s="89"/>
      <c r="N45" s="90"/>
    </row>
    <row r="46" spans="2:14" ht="14.25">
      <c r="B46" s="89"/>
      <c r="C46" s="89"/>
      <c r="D46" s="89"/>
      <c r="G46" s="89"/>
      <c r="H46" s="90"/>
      <c r="I46" s="89"/>
      <c r="J46" s="89"/>
      <c r="K46" s="90"/>
      <c r="L46" s="89"/>
      <c r="M46" s="89"/>
      <c r="N46" s="90"/>
    </row>
    <row r="47" spans="2:14" ht="14.25">
      <c r="B47" s="89"/>
      <c r="C47" s="89"/>
      <c r="D47" s="89"/>
      <c r="G47" s="89"/>
      <c r="H47" s="90"/>
      <c r="I47" s="89"/>
      <c r="J47" s="89"/>
      <c r="K47" s="90"/>
      <c r="L47" s="89"/>
      <c r="M47" s="89"/>
      <c r="N47" s="90"/>
    </row>
    <row r="48" spans="2:14" ht="14.25">
      <c r="B48" s="89"/>
      <c r="C48" s="89"/>
      <c r="D48" s="89"/>
      <c r="G48" s="89"/>
      <c r="H48" s="90"/>
      <c r="I48" s="89"/>
      <c r="J48" s="89"/>
      <c r="K48" s="90"/>
      <c r="L48" s="89"/>
      <c r="M48" s="89"/>
      <c r="N48" s="90"/>
    </row>
    <row r="49" spans="2:14" ht="14.25">
      <c r="B49" s="89"/>
      <c r="C49" s="89"/>
      <c r="D49" s="89"/>
      <c r="G49" s="89"/>
      <c r="H49" s="90"/>
      <c r="I49" s="89"/>
      <c r="J49" s="89"/>
      <c r="K49" s="90"/>
      <c r="L49" s="89"/>
      <c r="M49" s="89"/>
      <c r="N49" s="90"/>
    </row>
    <row r="50" spans="2:14" ht="14.25">
      <c r="B50" s="89"/>
      <c r="C50" s="89"/>
      <c r="D50" s="89"/>
      <c r="G50" s="89"/>
      <c r="H50" s="90"/>
      <c r="I50" s="89"/>
      <c r="J50" s="89"/>
      <c r="K50" s="90"/>
      <c r="L50" s="89"/>
      <c r="M50" s="89"/>
      <c r="N50" s="90"/>
    </row>
    <row r="51" spans="2:14" ht="14.25">
      <c r="B51" s="89"/>
      <c r="C51" s="89"/>
      <c r="D51" s="89"/>
      <c r="G51" s="89"/>
      <c r="H51" s="90"/>
      <c r="I51" s="89"/>
      <c r="J51" s="89"/>
      <c r="K51" s="90"/>
      <c r="L51" s="89"/>
      <c r="M51" s="89"/>
      <c r="N51" s="90"/>
    </row>
    <row r="52" spans="2:14" ht="14.25">
      <c r="B52" s="89"/>
      <c r="C52" s="89"/>
      <c r="D52" s="89"/>
      <c r="G52" s="89"/>
      <c r="H52" s="90"/>
      <c r="I52" s="89"/>
      <c r="J52" s="89"/>
      <c r="K52" s="90"/>
      <c r="L52" s="89"/>
      <c r="M52" s="89"/>
      <c r="N52" s="90"/>
    </row>
    <row r="53" spans="2:14" ht="14.25">
      <c r="B53" s="89"/>
      <c r="C53" s="89"/>
      <c r="D53" s="89"/>
      <c r="G53" s="89"/>
      <c r="H53" s="90"/>
      <c r="I53" s="89"/>
      <c r="J53" s="89"/>
      <c r="K53" s="90"/>
      <c r="L53" s="89"/>
      <c r="M53" s="89"/>
      <c r="N53" s="90"/>
    </row>
    <row r="54" spans="2:14" ht="14.25">
      <c r="B54" s="89"/>
      <c r="C54" s="89"/>
      <c r="D54" s="89"/>
      <c r="G54" s="89"/>
      <c r="H54" s="90"/>
      <c r="I54" s="89"/>
      <c r="J54" s="89"/>
      <c r="K54" s="90"/>
      <c r="L54" s="89"/>
      <c r="M54" s="89"/>
      <c r="N54" s="90"/>
    </row>
    <row r="55" spans="2:14" ht="14.25">
      <c r="B55" s="89"/>
      <c r="C55" s="89"/>
      <c r="D55" s="89"/>
      <c r="G55" s="89"/>
      <c r="H55" s="90"/>
      <c r="I55" s="89"/>
      <c r="J55" s="89"/>
      <c r="K55" s="90"/>
      <c r="L55" s="89"/>
      <c r="M55" s="89"/>
      <c r="N55" s="90"/>
    </row>
    <row r="56" spans="2:14" ht="14.25">
      <c r="B56" s="89"/>
      <c r="C56" s="89"/>
      <c r="D56" s="89"/>
      <c r="G56" s="89"/>
      <c r="H56" s="90"/>
      <c r="I56" s="89"/>
      <c r="J56" s="89"/>
      <c r="K56" s="90"/>
      <c r="L56" s="89"/>
      <c r="M56" s="89"/>
      <c r="N56" s="90"/>
    </row>
    <row r="57" spans="2:14" ht="14.25">
      <c r="B57" s="89"/>
      <c r="C57" s="89"/>
      <c r="D57" s="89"/>
      <c r="G57" s="89"/>
      <c r="H57" s="90"/>
      <c r="I57" s="89"/>
      <c r="J57" s="89"/>
      <c r="K57" s="90"/>
      <c r="L57" s="89"/>
      <c r="M57" s="89"/>
      <c r="N57" s="90"/>
    </row>
    <row r="58" spans="2:14" ht="14.25">
      <c r="B58" s="89"/>
      <c r="C58" s="89"/>
      <c r="D58" s="89"/>
      <c r="G58" s="89"/>
      <c r="H58" s="90"/>
      <c r="I58" s="89"/>
      <c r="J58" s="89"/>
      <c r="K58" s="90"/>
      <c r="L58" s="89"/>
      <c r="M58" s="89"/>
      <c r="N58" s="90"/>
    </row>
    <row r="59" spans="2:14" ht="14.25">
      <c r="B59" s="89"/>
      <c r="C59" s="89"/>
      <c r="D59" s="89"/>
      <c r="G59" s="89"/>
      <c r="H59" s="90"/>
      <c r="I59" s="89"/>
      <c r="J59" s="89"/>
      <c r="K59" s="90"/>
      <c r="L59" s="89"/>
      <c r="M59" s="89"/>
      <c r="N59" s="90"/>
    </row>
    <row r="60" spans="2:14" ht="14.25">
      <c r="B60" s="89"/>
      <c r="C60" s="89"/>
      <c r="D60" s="89"/>
      <c r="G60" s="89"/>
      <c r="H60" s="90"/>
      <c r="I60" s="89"/>
      <c r="J60" s="89"/>
      <c r="K60" s="90"/>
      <c r="L60" s="89"/>
      <c r="M60" s="89"/>
      <c r="N60" s="90"/>
    </row>
    <row r="61" spans="2:14" ht="14.25">
      <c r="B61" s="89"/>
      <c r="C61" s="89"/>
      <c r="D61" s="89"/>
      <c r="G61" s="89"/>
      <c r="H61" s="90"/>
      <c r="I61" s="89"/>
      <c r="J61" s="89"/>
      <c r="K61" s="90"/>
      <c r="L61" s="89"/>
      <c r="M61" s="89"/>
      <c r="N61" s="90"/>
    </row>
  </sheetData>
  <mergeCells count="14">
    <mergeCell ref="O4:O6"/>
    <mergeCell ref="I5:K5"/>
    <mergeCell ref="L5:N5"/>
    <mergeCell ref="A7:A25"/>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0"/>
  <sheetViews>
    <sheetView showZeros="0" zoomScale="60" zoomScaleNormal="60" zoomScaleSheetLayoutView="80" workbookViewId="0"/>
  </sheetViews>
  <sheetFormatPr defaultColWidth="9"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0" max="26" width="8.875" customWidth="1"/>
    <col min="27" max="16384" width="9" style="3"/>
  </cols>
  <sheetData>
    <row r="1" spans="1:19" ht="36.75" customHeight="1">
      <c r="A1" s="1" t="s">
        <v>13</v>
      </c>
      <c r="B1" s="1"/>
      <c r="C1" s="2"/>
      <c r="D1" s="3"/>
      <c r="E1" s="2"/>
      <c r="F1" s="2"/>
      <c r="G1" s="2"/>
      <c r="H1" s="367"/>
      <c r="I1" s="367"/>
      <c r="J1" s="368"/>
      <c r="K1" s="368"/>
      <c r="L1" s="368"/>
      <c r="M1" s="368"/>
      <c r="N1" s="368"/>
      <c r="O1" s="2"/>
      <c r="P1" s="2"/>
      <c r="Q1" s="4"/>
      <c r="R1" s="4"/>
      <c r="S1" s="3"/>
    </row>
    <row r="2" spans="1:19" ht="36.75" customHeight="1">
      <c r="A2" s="367" t="s">
        <v>0</v>
      </c>
      <c r="B2" s="367"/>
      <c r="C2" s="368"/>
      <c r="D2" s="368"/>
      <c r="E2" s="368"/>
      <c r="F2" s="368"/>
      <c r="G2" s="368"/>
      <c r="H2" s="368"/>
      <c r="I2" s="368"/>
      <c r="J2" s="368"/>
      <c r="K2" s="368"/>
      <c r="L2" s="368"/>
      <c r="M2" s="368"/>
      <c r="N2" s="368"/>
      <c r="O2" s="368"/>
      <c r="P2" s="368"/>
      <c r="Q2" s="368"/>
      <c r="R2" s="368"/>
      <c r="S2" s="3"/>
    </row>
    <row r="3" spans="1:19" ht="27.75" customHeight="1" thickBot="1">
      <c r="A3" s="369" t="s">
        <v>134</v>
      </c>
      <c r="B3" s="370"/>
      <c r="C3" s="370"/>
      <c r="D3" s="370"/>
      <c r="E3" s="370"/>
      <c r="F3" s="370"/>
      <c r="G3" s="2"/>
      <c r="H3" s="2"/>
      <c r="I3" s="12"/>
      <c r="J3" s="2"/>
      <c r="K3" s="7"/>
      <c r="L3" s="7"/>
      <c r="M3" s="10"/>
      <c r="N3" s="2"/>
      <c r="O3" s="13"/>
      <c r="P3" s="12"/>
      <c r="Q3" s="14"/>
      <c r="R3" s="14"/>
      <c r="S3" s="11"/>
    </row>
    <row r="4" spans="1:19" customFormat="1" ht="42" customHeight="1" thickBot="1">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4.95" customHeight="1">
      <c r="A5" s="371" t="s">
        <v>48</v>
      </c>
      <c r="B5" s="66" t="s">
        <v>15</v>
      </c>
      <c r="C5" s="36"/>
      <c r="D5" s="37"/>
      <c r="E5" s="38"/>
      <c r="F5" s="39"/>
      <c r="G5" s="70"/>
      <c r="H5" s="74"/>
      <c r="I5" s="37"/>
      <c r="J5" s="39"/>
      <c r="K5" s="39"/>
      <c r="L5" s="39"/>
      <c r="M5" s="78"/>
      <c r="N5" s="66"/>
      <c r="O5" s="40" t="s">
        <v>15</v>
      </c>
      <c r="P5" s="37"/>
      <c r="Q5" s="41">
        <v>110</v>
      </c>
      <c r="R5" s="92">
        <f>ROUNDUP(Q5*0.75,2)</f>
        <v>82.5</v>
      </c>
    </row>
    <row r="6" spans="1:19" ht="24.95" customHeight="1">
      <c r="A6" s="372"/>
      <c r="B6" s="67"/>
      <c r="C6" s="42"/>
      <c r="D6" s="43"/>
      <c r="E6" s="44"/>
      <c r="F6" s="45"/>
      <c r="G6" s="71"/>
      <c r="H6" s="75"/>
      <c r="I6" s="43"/>
      <c r="J6" s="45"/>
      <c r="K6" s="45"/>
      <c r="L6" s="45"/>
      <c r="M6" s="79"/>
      <c r="N6" s="67"/>
      <c r="O6" s="46"/>
      <c r="P6" s="43"/>
      <c r="Q6" s="47"/>
      <c r="R6" s="93"/>
    </row>
    <row r="7" spans="1:19" ht="24.95" customHeight="1">
      <c r="A7" s="372"/>
      <c r="B7" s="68" t="s">
        <v>135</v>
      </c>
      <c r="C7" s="48" t="s">
        <v>93</v>
      </c>
      <c r="D7" s="49"/>
      <c r="E7" s="50">
        <v>40</v>
      </c>
      <c r="F7" s="51" t="s">
        <v>30</v>
      </c>
      <c r="G7" s="72"/>
      <c r="H7" s="76" t="s">
        <v>93</v>
      </c>
      <c r="I7" s="49"/>
      <c r="J7" s="51">
        <f>ROUNDUP(E7*0.75,2)</f>
        <v>30</v>
      </c>
      <c r="K7" s="51" t="s">
        <v>30</v>
      </c>
      <c r="L7" s="51"/>
      <c r="M7" s="80" t="e">
        <f>#REF!</f>
        <v>#REF!</v>
      </c>
      <c r="N7" s="68" t="s">
        <v>136</v>
      </c>
      <c r="O7" s="52" t="s">
        <v>23</v>
      </c>
      <c r="P7" s="49"/>
      <c r="Q7" s="53">
        <v>2</v>
      </c>
      <c r="R7" s="94">
        <f>ROUNDUP(Q7*0.75,2)</f>
        <v>1.5</v>
      </c>
    </row>
    <row r="8" spans="1:19" ht="24.95" customHeight="1">
      <c r="A8" s="372"/>
      <c r="B8" s="68"/>
      <c r="C8" s="48" t="s">
        <v>56</v>
      </c>
      <c r="D8" s="49"/>
      <c r="E8" s="50">
        <v>30</v>
      </c>
      <c r="F8" s="51" t="s">
        <v>30</v>
      </c>
      <c r="G8" s="72"/>
      <c r="H8" s="76" t="s">
        <v>56</v>
      </c>
      <c r="I8" s="49"/>
      <c r="J8" s="51">
        <f>ROUNDUP(E8*0.75,2)</f>
        <v>22.5</v>
      </c>
      <c r="K8" s="51" t="s">
        <v>30</v>
      </c>
      <c r="L8" s="51"/>
      <c r="M8" s="80" t="e">
        <f>ROUND(#REF!+(#REF!*6/100),2)</f>
        <v>#REF!</v>
      </c>
      <c r="N8" s="85" t="s">
        <v>169</v>
      </c>
      <c r="O8" s="52" t="s">
        <v>25</v>
      </c>
      <c r="P8" s="49"/>
      <c r="Q8" s="53">
        <v>3</v>
      </c>
      <c r="R8" s="94">
        <f>ROUNDUP(Q8*0.75,2)</f>
        <v>2.25</v>
      </c>
    </row>
    <row r="9" spans="1:19" ht="24.95" customHeight="1">
      <c r="A9" s="372"/>
      <c r="B9" s="68"/>
      <c r="C9" s="48" t="s">
        <v>35</v>
      </c>
      <c r="D9" s="49"/>
      <c r="E9" s="50">
        <v>5</v>
      </c>
      <c r="F9" s="51" t="s">
        <v>30</v>
      </c>
      <c r="G9" s="72"/>
      <c r="H9" s="76" t="s">
        <v>35</v>
      </c>
      <c r="I9" s="49"/>
      <c r="J9" s="51">
        <f>ROUNDUP(E9*0.75,2)</f>
        <v>3.75</v>
      </c>
      <c r="K9" s="51" t="s">
        <v>30</v>
      </c>
      <c r="L9" s="51"/>
      <c r="M9" s="80" t="e">
        <f>ROUND(#REF!+(#REF!*10/100),2)</f>
        <v>#REF!</v>
      </c>
      <c r="N9" s="68" t="s">
        <v>32</v>
      </c>
      <c r="O9" s="52" t="s">
        <v>58</v>
      </c>
      <c r="P9" s="49"/>
      <c r="Q9" s="53">
        <v>1</v>
      </c>
      <c r="R9" s="94">
        <f>ROUNDUP(Q9*0.75,2)</f>
        <v>0.75</v>
      </c>
    </row>
    <row r="10" spans="1:19" ht="24.95" customHeight="1">
      <c r="A10" s="372"/>
      <c r="B10" s="68"/>
      <c r="C10" s="48" t="s">
        <v>137</v>
      </c>
      <c r="D10" s="49"/>
      <c r="E10" s="50">
        <v>5</v>
      </c>
      <c r="F10" s="51" t="s">
        <v>30</v>
      </c>
      <c r="G10" s="72"/>
      <c r="H10" s="76" t="s">
        <v>137</v>
      </c>
      <c r="I10" s="49"/>
      <c r="J10" s="51">
        <f>ROUNDUP(E10*0.75,2)</f>
        <v>3.75</v>
      </c>
      <c r="K10" s="51" t="s">
        <v>30</v>
      </c>
      <c r="L10" s="51"/>
      <c r="M10" s="80" t="e">
        <f>#REF!</f>
        <v>#REF!</v>
      </c>
      <c r="N10" s="68"/>
      <c r="O10" s="52" t="s">
        <v>24</v>
      </c>
      <c r="P10" s="49" t="s">
        <v>22</v>
      </c>
      <c r="Q10" s="53">
        <v>1</v>
      </c>
      <c r="R10" s="94">
        <f>ROUNDUP(Q10*0.75,2)</f>
        <v>0.75</v>
      </c>
    </row>
    <row r="11" spans="1:19" ht="24.95" customHeight="1">
      <c r="A11" s="372"/>
      <c r="B11" s="68"/>
      <c r="C11" s="48"/>
      <c r="D11" s="49"/>
      <c r="E11" s="50"/>
      <c r="F11" s="51"/>
      <c r="G11" s="72"/>
      <c r="H11" s="76"/>
      <c r="I11" s="49"/>
      <c r="J11" s="51"/>
      <c r="K11" s="51"/>
      <c r="L11" s="51"/>
      <c r="M11" s="80"/>
      <c r="N11" s="68"/>
      <c r="O11" s="52" t="s">
        <v>43</v>
      </c>
      <c r="P11" s="49"/>
      <c r="Q11" s="53">
        <v>1.5</v>
      </c>
      <c r="R11" s="94">
        <f>ROUNDUP(Q11*0.75,2)</f>
        <v>1.1300000000000001</v>
      </c>
    </row>
    <row r="12" spans="1:19" ht="24.95" customHeight="1">
      <c r="A12" s="372"/>
      <c r="B12" s="67"/>
      <c r="C12" s="42"/>
      <c r="D12" s="43"/>
      <c r="E12" s="44"/>
      <c r="F12" s="45"/>
      <c r="G12" s="71"/>
      <c r="H12" s="75"/>
      <c r="I12" s="43"/>
      <c r="J12" s="45"/>
      <c r="K12" s="45"/>
      <c r="L12" s="45"/>
      <c r="M12" s="79"/>
      <c r="N12" s="67"/>
      <c r="O12" s="46"/>
      <c r="P12" s="43"/>
      <c r="Q12" s="47"/>
      <c r="R12" s="93"/>
    </row>
    <row r="13" spans="1:19" ht="24.95" customHeight="1">
      <c r="A13" s="372"/>
      <c r="B13" s="68" t="s">
        <v>138</v>
      </c>
      <c r="C13" s="48" t="s">
        <v>59</v>
      </c>
      <c r="D13" s="49"/>
      <c r="E13" s="50">
        <v>40</v>
      </c>
      <c r="F13" s="51" t="s">
        <v>30</v>
      </c>
      <c r="G13" s="72"/>
      <c r="H13" s="76" t="s">
        <v>59</v>
      </c>
      <c r="I13" s="49"/>
      <c r="J13" s="51">
        <f>ROUNDUP(E13*0.75,2)</f>
        <v>30</v>
      </c>
      <c r="K13" s="51" t="s">
        <v>30</v>
      </c>
      <c r="L13" s="51"/>
      <c r="M13" s="80" t="e">
        <f>ROUND(#REF!+(#REF!*6/100),2)</f>
        <v>#REF!</v>
      </c>
      <c r="N13" s="68" t="s">
        <v>139</v>
      </c>
      <c r="O13" s="52" t="s">
        <v>38</v>
      </c>
      <c r="P13" s="49"/>
      <c r="Q13" s="53">
        <v>0.5</v>
      </c>
      <c r="R13" s="94">
        <f>ROUNDUP(Q13*0.75,2)</f>
        <v>0.38</v>
      </c>
    </row>
    <row r="14" spans="1:19" ht="24.95" customHeight="1">
      <c r="A14" s="372"/>
      <c r="B14" s="68"/>
      <c r="C14" s="48" t="s">
        <v>61</v>
      </c>
      <c r="D14" s="49"/>
      <c r="E14" s="50">
        <v>5</v>
      </c>
      <c r="F14" s="51" t="s">
        <v>30</v>
      </c>
      <c r="G14" s="72"/>
      <c r="H14" s="76" t="s">
        <v>61</v>
      </c>
      <c r="I14" s="49"/>
      <c r="J14" s="51">
        <f>ROUNDUP(E14*0.75,2)</f>
        <v>3.75</v>
      </c>
      <c r="K14" s="51" t="s">
        <v>30</v>
      </c>
      <c r="L14" s="51"/>
      <c r="M14" s="80" t="e">
        <f>#REF!</f>
        <v>#REF!</v>
      </c>
      <c r="N14" s="68" t="s">
        <v>140</v>
      </c>
      <c r="O14" s="52" t="s">
        <v>39</v>
      </c>
      <c r="P14" s="49"/>
      <c r="Q14" s="53">
        <v>0.1</v>
      </c>
      <c r="R14" s="94">
        <f>ROUNDUP(Q14*0.75,2)</f>
        <v>0.08</v>
      </c>
    </row>
    <row r="15" spans="1:19" ht="24.95" customHeight="1">
      <c r="A15" s="372"/>
      <c r="B15" s="68"/>
      <c r="C15" s="48"/>
      <c r="D15" s="49"/>
      <c r="E15" s="50"/>
      <c r="F15" s="51"/>
      <c r="G15" s="72"/>
      <c r="H15" s="76"/>
      <c r="I15" s="49"/>
      <c r="J15" s="51"/>
      <c r="K15" s="51"/>
      <c r="L15" s="51"/>
      <c r="M15" s="80"/>
      <c r="N15" s="68" t="s">
        <v>18</v>
      </c>
      <c r="O15" s="52" t="s">
        <v>107</v>
      </c>
      <c r="P15" s="49"/>
      <c r="Q15" s="53">
        <v>2</v>
      </c>
      <c r="R15" s="94">
        <f>ROUNDUP(Q15*0.75,2)</f>
        <v>1.5</v>
      </c>
    </row>
    <row r="16" spans="1:19" ht="24.95" customHeight="1">
      <c r="A16" s="372"/>
      <c r="B16" s="67"/>
      <c r="C16" s="42"/>
      <c r="D16" s="43"/>
      <c r="E16" s="44"/>
      <c r="F16" s="45"/>
      <c r="G16" s="71"/>
      <c r="H16" s="75"/>
      <c r="I16" s="43"/>
      <c r="J16" s="45"/>
      <c r="K16" s="45"/>
      <c r="L16" s="45"/>
      <c r="M16" s="79"/>
      <c r="N16" s="67"/>
      <c r="O16" s="46"/>
      <c r="P16" s="43"/>
      <c r="Q16" s="47"/>
      <c r="R16" s="93"/>
    </row>
    <row r="17" spans="1:18" ht="24.95" customHeight="1">
      <c r="A17" s="372"/>
      <c r="B17" s="68" t="s">
        <v>94</v>
      </c>
      <c r="C17" s="48" t="s">
        <v>57</v>
      </c>
      <c r="D17" s="49"/>
      <c r="E17" s="50">
        <v>5</v>
      </c>
      <c r="F17" s="51" t="s">
        <v>30</v>
      </c>
      <c r="G17" s="72"/>
      <c r="H17" s="76" t="s">
        <v>57</v>
      </c>
      <c r="I17" s="49"/>
      <c r="J17" s="51">
        <f>ROUNDUP(E17*0.75,2)</f>
        <v>3.75</v>
      </c>
      <c r="K17" s="51" t="s">
        <v>30</v>
      </c>
      <c r="L17" s="51"/>
      <c r="M17" s="80" t="e">
        <f>#REF!</f>
        <v>#REF!</v>
      </c>
      <c r="N17" s="68" t="s">
        <v>18</v>
      </c>
      <c r="O17" s="52" t="s">
        <v>37</v>
      </c>
      <c r="P17" s="49"/>
      <c r="Q17" s="53">
        <v>100</v>
      </c>
      <c r="R17" s="94">
        <f>ROUNDUP(Q17*0.75,2)</f>
        <v>75</v>
      </c>
    </row>
    <row r="18" spans="1:18" ht="24.95" customHeight="1">
      <c r="A18" s="372"/>
      <c r="B18" s="68"/>
      <c r="C18" s="48" t="s">
        <v>52</v>
      </c>
      <c r="D18" s="49" t="s">
        <v>53</v>
      </c>
      <c r="E18" s="84">
        <v>0.25</v>
      </c>
      <c r="F18" s="51" t="s">
        <v>47</v>
      </c>
      <c r="G18" s="72"/>
      <c r="H18" s="76" t="s">
        <v>52</v>
      </c>
      <c r="I18" s="49" t="s">
        <v>53</v>
      </c>
      <c r="J18" s="51">
        <f>ROUNDUP(E18*0.75,2)</f>
        <v>0.19</v>
      </c>
      <c r="K18" s="51" t="s">
        <v>47</v>
      </c>
      <c r="L18" s="51"/>
      <c r="M18" s="80" t="e">
        <f>#REF!</f>
        <v>#REF!</v>
      </c>
      <c r="N18" s="68"/>
      <c r="O18" s="52" t="s">
        <v>39</v>
      </c>
      <c r="P18" s="49"/>
      <c r="Q18" s="53">
        <v>0.1</v>
      </c>
      <c r="R18" s="94">
        <f>ROUNDUP(Q18*0.75,2)</f>
        <v>0.08</v>
      </c>
    </row>
    <row r="19" spans="1:18" ht="24.95" customHeight="1">
      <c r="A19" s="372"/>
      <c r="B19" s="68"/>
      <c r="C19" s="48"/>
      <c r="D19" s="49"/>
      <c r="E19" s="50"/>
      <c r="F19" s="51"/>
      <c r="G19" s="72"/>
      <c r="H19" s="76"/>
      <c r="I19" s="49"/>
      <c r="J19" s="51"/>
      <c r="K19" s="51"/>
      <c r="L19" s="51"/>
      <c r="M19" s="80"/>
      <c r="N19" s="68"/>
      <c r="O19" s="52" t="s">
        <v>24</v>
      </c>
      <c r="P19" s="49" t="s">
        <v>22</v>
      </c>
      <c r="Q19" s="53">
        <v>0.5</v>
      </c>
      <c r="R19" s="94">
        <f>ROUNDUP(Q19*0.75,2)</f>
        <v>0.38</v>
      </c>
    </row>
    <row r="20" spans="1:18" ht="24.95" customHeight="1" thickBot="1">
      <c r="A20" s="373"/>
      <c r="B20" s="69"/>
      <c r="C20" s="55"/>
      <c r="D20" s="56"/>
      <c r="E20" s="57"/>
      <c r="F20" s="58"/>
      <c r="G20" s="73"/>
      <c r="H20" s="77"/>
      <c r="I20" s="56"/>
      <c r="J20" s="58"/>
      <c r="K20" s="58"/>
      <c r="L20" s="58"/>
      <c r="M20" s="81"/>
      <c r="N20" s="69"/>
      <c r="O20" s="59"/>
      <c r="P20" s="56"/>
      <c r="Q20" s="60"/>
      <c r="R20" s="96"/>
    </row>
  </sheetData>
  <mergeCells count="4">
    <mergeCell ref="H1:N1"/>
    <mergeCell ref="A2:R2"/>
    <mergeCell ref="A3:F3"/>
    <mergeCell ref="A5:A20"/>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showZeros="0" zoomScale="60" zoomScaleNormal="60" zoomScaleSheetLayoutView="90" workbookViewId="0"/>
  </sheetViews>
  <sheetFormatPr defaultRowHeight="13.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c r="A1" s="1" t="s">
        <v>300</v>
      </c>
      <c r="B1" s="5"/>
      <c r="C1" s="1"/>
      <c r="D1" s="1"/>
      <c r="E1" s="385"/>
      <c r="F1" s="386"/>
      <c r="G1" s="386"/>
      <c r="H1" s="386"/>
      <c r="I1" s="386"/>
      <c r="J1" s="386"/>
      <c r="K1" s="386"/>
      <c r="L1" s="386"/>
      <c r="M1" s="386"/>
      <c r="N1" s="386"/>
      <c r="O1"/>
      <c r="P1"/>
      <c r="Q1"/>
      <c r="R1"/>
      <c r="S1"/>
      <c r="T1"/>
      <c r="U1"/>
    </row>
    <row r="2" spans="1:21" s="3" customFormat="1" ht="36" customHeight="1">
      <c r="A2" s="367" t="s">
        <v>0</v>
      </c>
      <c r="B2" s="368"/>
      <c r="C2" s="368"/>
      <c r="D2" s="368"/>
      <c r="E2" s="368"/>
      <c r="F2" s="368"/>
      <c r="G2" s="368"/>
      <c r="H2" s="368"/>
      <c r="I2" s="368"/>
      <c r="J2" s="368"/>
      <c r="K2" s="368"/>
      <c r="L2" s="368"/>
      <c r="M2" s="368"/>
      <c r="N2" s="368"/>
      <c r="O2" s="386"/>
      <c r="P2"/>
      <c r="Q2"/>
      <c r="R2"/>
      <c r="S2"/>
      <c r="T2"/>
      <c r="U2"/>
    </row>
    <row r="3" spans="1:21" ht="33.75" customHeight="1" thickBot="1">
      <c r="A3" s="387" t="s">
        <v>334</v>
      </c>
      <c r="B3" s="388"/>
      <c r="C3" s="388"/>
      <c r="D3" s="149"/>
      <c r="E3" s="389" t="s">
        <v>298</v>
      </c>
      <c r="F3" s="390"/>
      <c r="G3" s="88"/>
      <c r="H3" s="88"/>
      <c r="I3" s="88"/>
      <c r="J3" s="88"/>
      <c r="K3" s="148"/>
      <c r="L3" s="88"/>
      <c r="M3" s="88"/>
    </row>
    <row r="4" spans="1:21" ht="18.75" customHeight="1">
      <c r="A4" s="391"/>
      <c r="B4" s="392"/>
      <c r="C4" s="393"/>
      <c r="D4" s="397" t="s">
        <v>6</v>
      </c>
      <c r="E4" s="400" t="s">
        <v>297</v>
      </c>
      <c r="F4" s="403" t="s">
        <v>286</v>
      </c>
      <c r="G4" s="155" t="s">
        <v>296</v>
      </c>
      <c r="H4" s="146" t="s">
        <v>295</v>
      </c>
      <c r="I4" s="406" t="s">
        <v>294</v>
      </c>
      <c r="J4" s="407"/>
      <c r="K4" s="407"/>
      <c r="L4" s="408" t="s">
        <v>293</v>
      </c>
      <c r="M4" s="409"/>
      <c r="N4" s="410"/>
      <c r="O4" s="374" t="s">
        <v>6</v>
      </c>
    </row>
    <row r="5" spans="1:21" ht="18.75" customHeight="1">
      <c r="A5" s="394"/>
      <c r="B5" s="395"/>
      <c r="C5" s="396"/>
      <c r="D5" s="398"/>
      <c r="E5" s="401"/>
      <c r="F5" s="404"/>
      <c r="G5" s="154" t="s">
        <v>292</v>
      </c>
      <c r="H5" s="144" t="s">
        <v>333</v>
      </c>
      <c r="I5" s="377" t="s">
        <v>289</v>
      </c>
      <c r="J5" s="378"/>
      <c r="K5" s="378"/>
      <c r="L5" s="379" t="s">
        <v>332</v>
      </c>
      <c r="M5" s="380"/>
      <c r="N5" s="381"/>
      <c r="O5" s="375"/>
    </row>
    <row r="6" spans="1:21" ht="18.75" customHeight="1" thickBot="1">
      <c r="A6" s="143"/>
      <c r="B6" s="142" t="s">
        <v>1</v>
      </c>
      <c r="C6" s="139" t="s">
        <v>285</v>
      </c>
      <c r="D6" s="399"/>
      <c r="E6" s="402"/>
      <c r="F6" s="405"/>
      <c r="G6" s="153" t="s">
        <v>286</v>
      </c>
      <c r="H6" s="136" t="s">
        <v>284</v>
      </c>
      <c r="I6" s="140" t="s">
        <v>1</v>
      </c>
      <c r="J6" s="139" t="s">
        <v>285</v>
      </c>
      <c r="K6" s="137" t="s">
        <v>284</v>
      </c>
      <c r="L6" s="138" t="s">
        <v>1</v>
      </c>
      <c r="M6" s="137" t="s">
        <v>285</v>
      </c>
      <c r="N6" s="136" t="s">
        <v>284</v>
      </c>
      <c r="O6" s="376"/>
    </row>
    <row r="7" spans="1:21" ht="21.95" customHeight="1">
      <c r="A7" s="382" t="s">
        <v>48</v>
      </c>
      <c r="B7" s="130" t="s">
        <v>282</v>
      </c>
      <c r="C7" s="130" t="s">
        <v>279</v>
      </c>
      <c r="D7" s="135"/>
      <c r="E7" s="134"/>
      <c r="F7" s="62"/>
      <c r="G7" s="133"/>
      <c r="H7" s="129" t="s">
        <v>283</v>
      </c>
      <c r="I7" s="133" t="s">
        <v>282</v>
      </c>
      <c r="J7" s="130" t="s">
        <v>279</v>
      </c>
      <c r="K7" s="132" t="s">
        <v>281</v>
      </c>
      <c r="L7" s="131" t="s">
        <v>280</v>
      </c>
      <c r="M7" s="130" t="s">
        <v>279</v>
      </c>
      <c r="N7" s="129">
        <v>30</v>
      </c>
      <c r="O7" s="128"/>
    </row>
    <row r="8" spans="1:21" ht="21.95" customHeight="1">
      <c r="A8" s="383"/>
      <c r="B8" s="115"/>
      <c r="C8" s="115"/>
      <c r="D8" s="120"/>
      <c r="E8" s="119"/>
      <c r="F8" s="63"/>
      <c r="G8" s="116"/>
      <c r="H8" s="117"/>
      <c r="I8" s="116"/>
      <c r="J8" s="115"/>
      <c r="K8" s="114"/>
      <c r="L8" s="118"/>
      <c r="M8" s="115"/>
      <c r="N8" s="117"/>
      <c r="O8" s="124"/>
    </row>
    <row r="9" spans="1:21" ht="21.95" customHeight="1">
      <c r="A9" s="383"/>
      <c r="B9" s="107" t="s">
        <v>306</v>
      </c>
      <c r="C9" s="107" t="s">
        <v>93</v>
      </c>
      <c r="D9" s="113"/>
      <c r="E9" s="112"/>
      <c r="F9" s="64"/>
      <c r="G9" s="110"/>
      <c r="H9" s="106">
        <v>20</v>
      </c>
      <c r="I9" s="110" t="s">
        <v>306</v>
      </c>
      <c r="J9" s="152" t="s">
        <v>132</v>
      </c>
      <c r="K9" s="121">
        <v>10</v>
      </c>
      <c r="L9" s="108" t="s">
        <v>331</v>
      </c>
      <c r="M9" s="107" t="s">
        <v>56</v>
      </c>
      <c r="N9" s="106">
        <v>10</v>
      </c>
      <c r="O9" s="105"/>
    </row>
    <row r="10" spans="1:21" ht="21.95" customHeight="1">
      <c r="A10" s="383"/>
      <c r="B10" s="107"/>
      <c r="C10" s="107" t="s">
        <v>56</v>
      </c>
      <c r="D10" s="113"/>
      <c r="E10" s="112"/>
      <c r="F10" s="64"/>
      <c r="G10" s="110"/>
      <c r="H10" s="106">
        <v>20</v>
      </c>
      <c r="I10" s="110"/>
      <c r="J10" s="107" t="s">
        <v>56</v>
      </c>
      <c r="K10" s="121">
        <v>15</v>
      </c>
      <c r="L10" s="108"/>
      <c r="M10" s="107" t="s">
        <v>35</v>
      </c>
      <c r="N10" s="106">
        <v>5</v>
      </c>
      <c r="O10" s="105"/>
    </row>
    <row r="11" spans="1:21" ht="21.95" customHeight="1">
      <c r="A11" s="383"/>
      <c r="B11" s="107"/>
      <c r="C11" s="107" t="s">
        <v>35</v>
      </c>
      <c r="D11" s="113"/>
      <c r="E11" s="112"/>
      <c r="F11" s="64"/>
      <c r="G11" s="110"/>
      <c r="H11" s="106">
        <v>5</v>
      </c>
      <c r="I11" s="110"/>
      <c r="J11" s="107" t="s">
        <v>35</v>
      </c>
      <c r="K11" s="121">
        <v>5</v>
      </c>
      <c r="L11" s="118"/>
      <c r="M11" s="115"/>
      <c r="N11" s="117"/>
      <c r="O11" s="124"/>
    </row>
    <row r="12" spans="1:21" ht="21.95" customHeight="1">
      <c r="A12" s="383"/>
      <c r="B12" s="107"/>
      <c r="C12" s="107"/>
      <c r="D12" s="113"/>
      <c r="E12" s="112"/>
      <c r="F12" s="64"/>
      <c r="G12" s="110" t="s">
        <v>37</v>
      </c>
      <c r="H12" s="106" t="s">
        <v>273</v>
      </c>
      <c r="I12" s="110"/>
      <c r="J12" s="107"/>
      <c r="K12" s="121"/>
      <c r="L12" s="108" t="s">
        <v>330</v>
      </c>
      <c r="M12" s="107" t="s">
        <v>59</v>
      </c>
      <c r="N12" s="106">
        <v>10</v>
      </c>
      <c r="O12" s="105"/>
    </row>
    <row r="13" spans="1:21" ht="21.95" customHeight="1">
      <c r="A13" s="383"/>
      <c r="B13" s="107"/>
      <c r="C13" s="107"/>
      <c r="D13" s="113"/>
      <c r="E13" s="112"/>
      <c r="F13" s="64"/>
      <c r="G13" s="110" t="s">
        <v>38</v>
      </c>
      <c r="H13" s="106" t="s">
        <v>272</v>
      </c>
      <c r="I13" s="110"/>
      <c r="J13" s="107"/>
      <c r="K13" s="121"/>
      <c r="L13" s="108"/>
      <c r="M13" s="107" t="s">
        <v>61</v>
      </c>
      <c r="N13" s="106">
        <v>5</v>
      </c>
      <c r="O13" s="105"/>
    </row>
    <row r="14" spans="1:21" ht="21.95" customHeight="1">
      <c r="A14" s="383"/>
      <c r="B14" s="107"/>
      <c r="C14" s="107"/>
      <c r="D14" s="113"/>
      <c r="E14" s="112"/>
      <c r="F14" s="64" t="s">
        <v>22</v>
      </c>
      <c r="G14" s="110" t="s">
        <v>24</v>
      </c>
      <c r="H14" s="106" t="s">
        <v>272</v>
      </c>
      <c r="I14" s="110"/>
      <c r="J14" s="107"/>
      <c r="K14" s="121"/>
      <c r="L14" s="108"/>
      <c r="M14" s="107" t="s">
        <v>57</v>
      </c>
      <c r="N14" s="106">
        <v>5</v>
      </c>
      <c r="O14" s="105"/>
    </row>
    <row r="15" spans="1:21" ht="21.95" customHeight="1">
      <c r="A15" s="383"/>
      <c r="B15" s="115"/>
      <c r="C15" s="115"/>
      <c r="D15" s="120"/>
      <c r="E15" s="119"/>
      <c r="F15" s="63"/>
      <c r="G15" s="116"/>
      <c r="H15" s="117"/>
      <c r="I15" s="116"/>
      <c r="J15" s="115"/>
      <c r="K15" s="114"/>
      <c r="L15" s="108"/>
      <c r="M15" s="107"/>
      <c r="N15" s="106"/>
      <c r="O15" s="105"/>
    </row>
    <row r="16" spans="1:21" ht="21.95" customHeight="1">
      <c r="A16" s="383"/>
      <c r="B16" s="107" t="s">
        <v>329</v>
      </c>
      <c r="C16" s="107" t="s">
        <v>59</v>
      </c>
      <c r="D16" s="113"/>
      <c r="E16" s="112"/>
      <c r="F16" s="64"/>
      <c r="G16" s="110"/>
      <c r="H16" s="106">
        <v>20</v>
      </c>
      <c r="I16" s="110" t="s">
        <v>329</v>
      </c>
      <c r="J16" s="107" t="s">
        <v>59</v>
      </c>
      <c r="K16" s="121">
        <v>10</v>
      </c>
      <c r="L16" s="108"/>
      <c r="M16" s="107"/>
      <c r="N16" s="106"/>
      <c r="O16" s="105"/>
    </row>
    <row r="17" spans="1:15" ht="21.95" customHeight="1">
      <c r="A17" s="383"/>
      <c r="B17" s="107"/>
      <c r="C17" s="107" t="s">
        <v>61</v>
      </c>
      <c r="D17" s="113"/>
      <c r="E17" s="112"/>
      <c r="F17" s="64"/>
      <c r="G17" s="110"/>
      <c r="H17" s="106">
        <v>5</v>
      </c>
      <c r="I17" s="110"/>
      <c r="J17" s="107" t="s">
        <v>61</v>
      </c>
      <c r="K17" s="121">
        <v>5</v>
      </c>
      <c r="L17" s="108"/>
      <c r="M17" s="107"/>
      <c r="N17" s="106"/>
      <c r="O17" s="105"/>
    </row>
    <row r="18" spans="1:15" ht="21.95" customHeight="1">
      <c r="A18" s="383"/>
      <c r="B18" s="115"/>
      <c r="C18" s="115"/>
      <c r="D18" s="120"/>
      <c r="E18" s="119"/>
      <c r="F18" s="63"/>
      <c r="G18" s="116"/>
      <c r="H18" s="117"/>
      <c r="I18" s="116"/>
      <c r="J18" s="115"/>
      <c r="K18" s="114"/>
      <c r="L18" s="108"/>
      <c r="M18" s="107"/>
      <c r="N18" s="106"/>
      <c r="O18" s="105"/>
    </row>
    <row r="19" spans="1:15" ht="21.95" customHeight="1">
      <c r="A19" s="383"/>
      <c r="B19" s="107" t="s">
        <v>94</v>
      </c>
      <c r="C19" s="107" t="s">
        <v>57</v>
      </c>
      <c r="D19" s="113"/>
      <c r="E19" s="112"/>
      <c r="F19" s="122"/>
      <c r="G19" s="110"/>
      <c r="H19" s="106">
        <v>5</v>
      </c>
      <c r="I19" s="110" t="s">
        <v>94</v>
      </c>
      <c r="J19" s="107" t="s">
        <v>57</v>
      </c>
      <c r="K19" s="121">
        <v>5</v>
      </c>
      <c r="L19" s="108"/>
      <c r="M19" s="107"/>
      <c r="N19" s="106"/>
      <c r="O19" s="105"/>
    </row>
    <row r="20" spans="1:15" ht="21.95" customHeight="1">
      <c r="A20" s="383"/>
      <c r="B20" s="107"/>
      <c r="C20" s="107" t="s">
        <v>52</v>
      </c>
      <c r="D20" s="113"/>
      <c r="E20" s="112" t="s">
        <v>53</v>
      </c>
      <c r="F20" s="64"/>
      <c r="G20" s="110"/>
      <c r="H20" s="150">
        <v>0.13</v>
      </c>
      <c r="I20" s="110"/>
      <c r="J20" s="107" t="s">
        <v>301</v>
      </c>
      <c r="K20" s="151">
        <v>0.13</v>
      </c>
      <c r="L20" s="108"/>
      <c r="M20" s="107"/>
      <c r="N20" s="106"/>
      <c r="O20" s="105"/>
    </row>
    <row r="21" spans="1:15" ht="21.95" customHeight="1">
      <c r="A21" s="383"/>
      <c r="B21" s="107"/>
      <c r="C21" s="107"/>
      <c r="D21" s="113"/>
      <c r="E21" s="112"/>
      <c r="F21" s="64"/>
      <c r="G21" s="110" t="s">
        <v>37</v>
      </c>
      <c r="H21" s="106" t="s">
        <v>273</v>
      </c>
      <c r="I21" s="110"/>
      <c r="J21" s="107"/>
      <c r="K21" s="121"/>
      <c r="L21" s="108"/>
      <c r="M21" s="107"/>
      <c r="N21" s="106"/>
      <c r="O21" s="105"/>
    </row>
    <row r="22" spans="1:15" ht="21.95" customHeight="1">
      <c r="A22" s="383"/>
      <c r="B22" s="107"/>
      <c r="C22" s="107"/>
      <c r="D22" s="113"/>
      <c r="E22" s="112"/>
      <c r="F22" s="64" t="s">
        <v>22</v>
      </c>
      <c r="G22" s="110" t="s">
        <v>24</v>
      </c>
      <c r="H22" s="106" t="s">
        <v>272</v>
      </c>
      <c r="I22" s="110"/>
      <c r="J22" s="107"/>
      <c r="K22" s="121"/>
      <c r="L22" s="108"/>
      <c r="M22" s="107"/>
      <c r="N22" s="106"/>
      <c r="O22" s="105"/>
    </row>
    <row r="23" spans="1:15" ht="21.95" customHeight="1" thickBot="1">
      <c r="A23" s="384"/>
      <c r="B23" s="99"/>
      <c r="C23" s="99"/>
      <c r="D23" s="104"/>
      <c r="E23" s="103"/>
      <c r="F23" s="65"/>
      <c r="G23" s="102"/>
      <c r="H23" s="98"/>
      <c r="I23" s="102"/>
      <c r="J23" s="99"/>
      <c r="K23" s="101"/>
      <c r="L23" s="100"/>
      <c r="M23" s="99"/>
      <c r="N23" s="98"/>
      <c r="O23" s="97"/>
    </row>
    <row r="24" spans="1:15" ht="14.25">
      <c r="B24" s="89"/>
      <c r="C24" s="89"/>
      <c r="D24" s="89"/>
      <c r="G24" s="89"/>
      <c r="H24" s="90"/>
      <c r="I24" s="89"/>
      <c r="J24" s="89"/>
      <c r="K24" s="90"/>
      <c r="L24" s="89"/>
      <c r="M24" s="89"/>
      <c r="N24" s="90"/>
    </row>
    <row r="25" spans="1:15" ht="14.25">
      <c r="B25" s="89"/>
      <c r="C25" s="89"/>
      <c r="D25" s="89"/>
      <c r="G25" s="89"/>
      <c r="H25" s="90"/>
      <c r="I25" s="89"/>
      <c r="J25" s="89"/>
      <c r="K25" s="90"/>
      <c r="L25" s="89"/>
      <c r="M25" s="89"/>
      <c r="N25" s="90"/>
    </row>
    <row r="26" spans="1:15" ht="14.25">
      <c r="B26" s="89"/>
      <c r="C26" s="89"/>
      <c r="D26" s="89"/>
      <c r="G26" s="89"/>
      <c r="H26" s="90"/>
      <c r="I26" s="89"/>
      <c r="J26" s="89"/>
      <c r="K26" s="90"/>
      <c r="L26" s="89"/>
      <c r="M26" s="89"/>
      <c r="N26" s="90"/>
    </row>
    <row r="27" spans="1:15" ht="14.25">
      <c r="B27" s="89"/>
      <c r="C27" s="89"/>
      <c r="D27" s="89"/>
      <c r="G27" s="89"/>
      <c r="H27" s="90"/>
      <c r="I27" s="89"/>
      <c r="J27" s="89"/>
      <c r="K27" s="90"/>
      <c r="L27" s="89"/>
      <c r="M27" s="89"/>
      <c r="N27" s="90"/>
    </row>
    <row r="28" spans="1:15" ht="14.25">
      <c r="B28" s="89"/>
      <c r="C28" s="89"/>
      <c r="D28" s="89"/>
      <c r="G28" s="89"/>
      <c r="H28" s="90"/>
      <c r="I28" s="89"/>
      <c r="J28" s="89"/>
      <c r="K28" s="90"/>
      <c r="L28" s="89"/>
      <c r="M28" s="89"/>
      <c r="N28" s="90"/>
    </row>
    <row r="29" spans="1:15" ht="14.25">
      <c r="B29" s="89"/>
      <c r="C29" s="89"/>
      <c r="D29" s="89"/>
      <c r="G29" s="89"/>
      <c r="H29" s="90"/>
      <c r="I29" s="89"/>
      <c r="J29" s="89"/>
      <c r="K29" s="90"/>
      <c r="L29" s="89"/>
      <c r="M29" s="89"/>
      <c r="N29" s="90"/>
    </row>
    <row r="30" spans="1:15" ht="14.25">
      <c r="B30" s="89"/>
      <c r="C30" s="89"/>
      <c r="D30" s="89"/>
      <c r="G30" s="89"/>
      <c r="H30" s="90"/>
      <c r="I30" s="89"/>
      <c r="J30" s="89"/>
      <c r="K30" s="90"/>
      <c r="L30" s="89"/>
      <c r="M30" s="89"/>
      <c r="N30" s="90"/>
    </row>
    <row r="31" spans="1:15" ht="14.25">
      <c r="B31" s="89"/>
      <c r="C31" s="89"/>
      <c r="D31" s="89"/>
      <c r="G31" s="89"/>
      <c r="H31" s="90"/>
      <c r="I31" s="89"/>
      <c r="J31" s="89"/>
      <c r="K31" s="90"/>
      <c r="L31" s="89"/>
      <c r="M31" s="89"/>
      <c r="N31" s="90"/>
    </row>
    <row r="32" spans="1:15" ht="14.25">
      <c r="B32" s="89"/>
      <c r="C32" s="89"/>
      <c r="D32" s="89"/>
      <c r="G32" s="89"/>
      <c r="H32" s="90"/>
      <c r="I32" s="89"/>
      <c r="J32" s="89"/>
      <c r="K32" s="90"/>
      <c r="L32" s="89"/>
      <c r="M32" s="89"/>
      <c r="N32" s="90"/>
    </row>
    <row r="33" spans="2:14" ht="14.25">
      <c r="B33" s="89"/>
      <c r="C33" s="89"/>
      <c r="D33" s="89"/>
      <c r="G33" s="89"/>
      <c r="H33" s="90"/>
      <c r="I33" s="89"/>
      <c r="J33" s="89"/>
      <c r="K33" s="90"/>
      <c r="L33" s="89"/>
      <c r="M33" s="89"/>
      <c r="N33" s="90"/>
    </row>
    <row r="34" spans="2:14" ht="14.25">
      <c r="B34" s="89"/>
      <c r="C34" s="89"/>
      <c r="D34" s="89"/>
      <c r="G34" s="89"/>
      <c r="H34" s="90"/>
      <c r="I34" s="89"/>
      <c r="J34" s="89"/>
      <c r="K34" s="90"/>
      <c r="L34" s="89"/>
      <c r="M34" s="89"/>
      <c r="N34" s="90"/>
    </row>
    <row r="35" spans="2:14" ht="14.25">
      <c r="B35" s="89"/>
      <c r="C35" s="89"/>
      <c r="D35" s="89"/>
      <c r="G35" s="89"/>
      <c r="H35" s="90"/>
      <c r="I35" s="89"/>
      <c r="J35" s="89"/>
      <c r="K35" s="90"/>
      <c r="L35" s="89"/>
      <c r="M35" s="89"/>
      <c r="N35" s="90"/>
    </row>
    <row r="36" spans="2:14" ht="14.25">
      <c r="B36" s="89"/>
      <c r="C36" s="89"/>
      <c r="D36" s="89"/>
      <c r="G36" s="89"/>
      <c r="H36" s="90"/>
      <c r="I36" s="89"/>
      <c r="J36" s="89"/>
      <c r="K36" s="90"/>
      <c r="L36" s="89"/>
      <c r="M36" s="89"/>
      <c r="N36" s="90"/>
    </row>
    <row r="37" spans="2:14" ht="14.25">
      <c r="B37" s="89"/>
      <c r="C37" s="89"/>
      <c r="D37" s="89"/>
      <c r="G37" s="89"/>
      <c r="H37" s="90"/>
      <c r="I37" s="89"/>
      <c r="J37" s="89"/>
      <c r="K37" s="90"/>
      <c r="L37" s="89"/>
      <c r="M37" s="89"/>
      <c r="N37" s="90"/>
    </row>
    <row r="38" spans="2:14" ht="14.25">
      <c r="B38" s="89"/>
      <c r="C38" s="89"/>
      <c r="D38" s="89"/>
      <c r="G38" s="89"/>
      <c r="H38" s="90"/>
      <c r="I38" s="89"/>
      <c r="J38" s="89"/>
      <c r="K38" s="90"/>
      <c r="L38" s="89"/>
      <c r="M38" s="89"/>
      <c r="N38" s="90"/>
    </row>
    <row r="39" spans="2:14" ht="14.25">
      <c r="B39" s="89"/>
      <c r="C39" s="89"/>
      <c r="D39" s="89"/>
      <c r="G39" s="89"/>
      <c r="H39" s="90"/>
      <c r="I39" s="89"/>
      <c r="J39" s="89"/>
      <c r="K39" s="90"/>
      <c r="L39" s="89"/>
      <c r="M39" s="89"/>
      <c r="N39" s="90"/>
    </row>
    <row r="40" spans="2:14" ht="14.25">
      <c r="B40" s="89"/>
      <c r="C40" s="89"/>
      <c r="D40" s="89"/>
      <c r="G40" s="89"/>
      <c r="H40" s="90"/>
      <c r="I40" s="89"/>
      <c r="J40" s="89"/>
      <c r="K40" s="90"/>
      <c r="L40" s="89"/>
      <c r="M40" s="89"/>
      <c r="N40" s="90"/>
    </row>
    <row r="41" spans="2:14" ht="14.25">
      <c r="B41" s="89"/>
      <c r="C41" s="89"/>
      <c r="D41" s="89"/>
      <c r="G41" s="89"/>
      <c r="H41" s="90"/>
      <c r="I41" s="89"/>
      <c r="J41" s="89"/>
      <c r="K41" s="90"/>
      <c r="L41" s="89"/>
      <c r="M41" s="89"/>
      <c r="N41" s="90"/>
    </row>
    <row r="42" spans="2:14" ht="14.25">
      <c r="B42" s="89"/>
      <c r="C42" s="89"/>
      <c r="D42" s="89"/>
      <c r="G42" s="89"/>
      <c r="H42" s="90"/>
      <c r="I42" s="89"/>
      <c r="J42" s="89"/>
      <c r="K42" s="90"/>
      <c r="L42" s="89"/>
      <c r="M42" s="89"/>
      <c r="N42" s="90"/>
    </row>
    <row r="43" spans="2:14" ht="14.25">
      <c r="B43" s="89"/>
      <c r="C43" s="89"/>
      <c r="D43" s="89"/>
      <c r="G43" s="89"/>
      <c r="H43" s="90"/>
      <c r="I43" s="89"/>
      <c r="J43" s="89"/>
      <c r="K43" s="90"/>
      <c r="L43" s="89"/>
      <c r="M43" s="89"/>
      <c r="N43" s="90"/>
    </row>
    <row r="44" spans="2:14" ht="14.25">
      <c r="B44" s="89"/>
      <c r="C44" s="89"/>
      <c r="D44" s="89"/>
      <c r="G44" s="89"/>
      <c r="H44" s="90"/>
      <c r="I44" s="89"/>
      <c r="J44" s="89"/>
      <c r="K44" s="90"/>
      <c r="L44" s="89"/>
      <c r="M44" s="89"/>
      <c r="N44" s="90"/>
    </row>
    <row r="45" spans="2:14" ht="14.25">
      <c r="B45" s="89"/>
      <c r="C45" s="89"/>
      <c r="D45" s="89"/>
      <c r="G45" s="89"/>
      <c r="H45" s="90"/>
      <c r="I45" s="89"/>
      <c r="J45" s="89"/>
      <c r="K45" s="90"/>
      <c r="L45" s="89"/>
      <c r="M45" s="89"/>
      <c r="N45" s="90"/>
    </row>
    <row r="46" spans="2:14" ht="14.25">
      <c r="B46" s="89"/>
      <c r="C46" s="89"/>
      <c r="D46" s="89"/>
      <c r="G46" s="89"/>
      <c r="H46" s="90"/>
      <c r="I46" s="89"/>
      <c r="J46" s="89"/>
      <c r="K46" s="90"/>
      <c r="L46" s="89"/>
      <c r="M46" s="89"/>
      <c r="N46" s="90"/>
    </row>
    <row r="47" spans="2:14" ht="14.25">
      <c r="B47" s="89"/>
      <c r="C47" s="89"/>
      <c r="D47" s="89"/>
      <c r="G47" s="89"/>
      <c r="H47" s="90"/>
      <c r="I47" s="89"/>
      <c r="J47" s="89"/>
      <c r="K47" s="90"/>
      <c r="L47" s="89"/>
      <c r="M47" s="89"/>
      <c r="N47" s="90"/>
    </row>
    <row r="48" spans="2:14" ht="14.25">
      <c r="B48" s="89"/>
      <c r="C48" s="89"/>
      <c r="D48" s="89"/>
      <c r="G48" s="89"/>
      <c r="H48" s="90"/>
      <c r="I48" s="89"/>
      <c r="J48" s="89"/>
      <c r="K48" s="90"/>
      <c r="L48" s="89"/>
      <c r="M48" s="89"/>
      <c r="N48" s="90"/>
    </row>
    <row r="49" spans="2:14" ht="14.25">
      <c r="B49" s="89"/>
      <c r="C49" s="89"/>
      <c r="D49" s="89"/>
      <c r="G49" s="89"/>
      <c r="H49" s="90"/>
      <c r="I49" s="89"/>
      <c r="J49" s="89"/>
      <c r="K49" s="90"/>
      <c r="L49" s="89"/>
      <c r="M49" s="89"/>
      <c r="N49" s="90"/>
    </row>
    <row r="50" spans="2:14" ht="14.25">
      <c r="B50" s="89"/>
      <c r="C50" s="89"/>
      <c r="D50" s="89"/>
      <c r="G50" s="89"/>
      <c r="H50" s="90"/>
      <c r="I50" s="89"/>
      <c r="J50" s="89"/>
      <c r="K50" s="90"/>
      <c r="L50" s="89"/>
      <c r="M50" s="89"/>
      <c r="N50" s="90"/>
    </row>
    <row r="51" spans="2:14" ht="14.25">
      <c r="B51" s="89"/>
      <c r="C51" s="89"/>
      <c r="D51" s="89"/>
      <c r="G51" s="89"/>
      <c r="H51" s="90"/>
      <c r="I51" s="89"/>
      <c r="J51" s="89"/>
      <c r="K51" s="90"/>
      <c r="L51" s="89"/>
      <c r="M51" s="89"/>
      <c r="N51" s="90"/>
    </row>
    <row r="52" spans="2:14" ht="14.25">
      <c r="B52" s="89"/>
      <c r="C52" s="89"/>
      <c r="D52" s="89"/>
      <c r="G52" s="89"/>
      <c r="H52" s="90"/>
      <c r="I52" s="89"/>
      <c r="J52" s="89"/>
      <c r="K52" s="90"/>
      <c r="L52" s="89"/>
      <c r="M52" s="89"/>
      <c r="N52" s="90"/>
    </row>
    <row r="53" spans="2:14" ht="14.25">
      <c r="B53" s="89"/>
      <c r="C53" s="89"/>
      <c r="D53" s="89"/>
      <c r="G53" s="89"/>
      <c r="H53" s="90"/>
      <c r="I53" s="89"/>
      <c r="J53" s="89"/>
      <c r="K53" s="90"/>
      <c r="L53" s="89"/>
      <c r="M53" s="89"/>
      <c r="N53" s="90"/>
    </row>
    <row r="54" spans="2:14" ht="14.25">
      <c r="B54" s="89"/>
      <c r="C54" s="89"/>
      <c r="D54" s="89"/>
      <c r="G54" s="89"/>
      <c r="H54" s="90"/>
      <c r="I54" s="89"/>
      <c r="J54" s="89"/>
      <c r="K54" s="90"/>
      <c r="L54" s="89"/>
      <c r="M54" s="89"/>
      <c r="N54" s="90"/>
    </row>
    <row r="55" spans="2:14" ht="14.25">
      <c r="B55" s="89"/>
      <c r="C55" s="89"/>
      <c r="D55" s="89"/>
      <c r="G55" s="89"/>
      <c r="H55" s="90"/>
      <c r="I55" s="89"/>
      <c r="J55" s="89"/>
      <c r="K55" s="90"/>
      <c r="L55" s="89"/>
      <c r="M55" s="89"/>
      <c r="N55" s="90"/>
    </row>
    <row r="56" spans="2:14" ht="14.25">
      <c r="B56" s="89"/>
      <c r="C56" s="89"/>
      <c r="D56" s="89"/>
      <c r="G56" s="89"/>
      <c r="H56" s="90"/>
      <c r="I56" s="89"/>
      <c r="J56" s="89"/>
      <c r="K56" s="90"/>
      <c r="L56" s="89"/>
      <c r="M56" s="89"/>
      <c r="N56" s="90"/>
    </row>
    <row r="57" spans="2:14" ht="14.25">
      <c r="B57" s="89"/>
      <c r="C57" s="89"/>
      <c r="D57" s="89"/>
      <c r="G57" s="89"/>
      <c r="H57" s="90"/>
      <c r="I57" s="89"/>
      <c r="J57" s="89"/>
      <c r="K57" s="90"/>
      <c r="L57" s="89"/>
      <c r="M57" s="89"/>
      <c r="N57" s="90"/>
    </row>
    <row r="58" spans="2:14" ht="14.25">
      <c r="B58" s="89"/>
      <c r="C58" s="89"/>
      <c r="D58" s="89"/>
      <c r="G58" s="89"/>
      <c r="H58" s="90"/>
      <c r="I58" s="89"/>
      <c r="J58" s="89"/>
      <c r="K58" s="90"/>
      <c r="L58" s="89"/>
      <c r="M58" s="89"/>
      <c r="N58" s="90"/>
    </row>
    <row r="59" spans="2:14" ht="14.25">
      <c r="B59" s="89"/>
      <c r="C59" s="89"/>
      <c r="D59" s="89"/>
      <c r="G59" s="89"/>
      <c r="H59" s="90"/>
      <c r="I59" s="89"/>
      <c r="J59" s="89"/>
      <c r="K59" s="90"/>
      <c r="L59" s="89"/>
      <c r="M59" s="89"/>
      <c r="N59" s="90"/>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ColWidth="9"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0" max="26" width="8.875" customWidth="1"/>
    <col min="27" max="16384" width="9" style="3"/>
  </cols>
  <sheetData>
    <row r="1" spans="1:19" ht="36.75" customHeight="1">
      <c r="A1" s="1" t="s">
        <v>13</v>
      </c>
      <c r="B1" s="1"/>
      <c r="C1" s="2"/>
      <c r="D1" s="3"/>
      <c r="E1" s="2"/>
      <c r="F1" s="2"/>
      <c r="G1" s="2"/>
      <c r="H1" s="367"/>
      <c r="I1" s="367"/>
      <c r="J1" s="368"/>
      <c r="K1" s="368"/>
      <c r="L1" s="368"/>
      <c r="M1" s="368"/>
      <c r="N1" s="368"/>
      <c r="O1" s="2"/>
      <c r="P1" s="2"/>
      <c r="Q1" s="4"/>
      <c r="R1" s="4"/>
      <c r="S1" s="3"/>
    </row>
    <row r="2" spans="1:19" ht="36.75" customHeight="1">
      <c r="A2" s="367" t="s">
        <v>0</v>
      </c>
      <c r="B2" s="367"/>
      <c r="C2" s="368"/>
      <c r="D2" s="368"/>
      <c r="E2" s="368"/>
      <c r="F2" s="368"/>
      <c r="G2" s="368"/>
      <c r="H2" s="368"/>
      <c r="I2" s="368"/>
      <c r="J2" s="368"/>
      <c r="K2" s="368"/>
      <c r="L2" s="368"/>
      <c r="M2" s="368"/>
      <c r="N2" s="368"/>
      <c r="O2" s="368"/>
      <c r="P2" s="368"/>
      <c r="Q2" s="368"/>
      <c r="R2" s="368"/>
      <c r="S2" s="3"/>
    </row>
    <row r="3" spans="1:19" ht="27.75" customHeight="1" thickBot="1">
      <c r="A3" s="369" t="s">
        <v>204</v>
      </c>
      <c r="B3" s="370"/>
      <c r="C3" s="370"/>
      <c r="D3" s="370"/>
      <c r="E3" s="370"/>
      <c r="F3" s="370"/>
      <c r="G3" s="2"/>
      <c r="H3" s="2"/>
      <c r="I3" s="12"/>
      <c r="J3" s="2"/>
      <c r="K3" s="7"/>
      <c r="L3" s="7"/>
      <c r="M3" s="10"/>
      <c r="N3" s="2"/>
      <c r="O3" s="13"/>
      <c r="P3" s="12"/>
      <c r="Q3" s="14"/>
      <c r="R3" s="14"/>
      <c r="S3" s="11"/>
    </row>
    <row r="4" spans="1:19" customFormat="1" ht="42" customHeight="1" thickBot="1">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1.95" customHeight="1">
      <c r="A5" s="371" t="s">
        <v>48</v>
      </c>
      <c r="B5" s="66" t="s">
        <v>15</v>
      </c>
      <c r="C5" s="36"/>
      <c r="D5" s="37"/>
      <c r="E5" s="38"/>
      <c r="F5" s="39"/>
      <c r="G5" s="70"/>
      <c r="H5" s="74"/>
      <c r="I5" s="37"/>
      <c r="J5" s="39"/>
      <c r="K5" s="39"/>
      <c r="L5" s="39"/>
      <c r="M5" s="78"/>
      <c r="N5" s="66"/>
      <c r="O5" s="40" t="s">
        <v>15</v>
      </c>
      <c r="P5" s="37"/>
      <c r="Q5" s="41">
        <v>110</v>
      </c>
      <c r="R5" s="92">
        <f>ROUNDUP(Q5*0.75,2)</f>
        <v>82.5</v>
      </c>
    </row>
    <row r="6" spans="1:19" ht="21.95" customHeight="1">
      <c r="A6" s="372"/>
      <c r="B6" s="67"/>
      <c r="C6" s="42"/>
      <c r="D6" s="43"/>
      <c r="E6" s="44"/>
      <c r="F6" s="45"/>
      <c r="G6" s="71"/>
      <c r="H6" s="75"/>
      <c r="I6" s="43"/>
      <c r="J6" s="45"/>
      <c r="K6" s="45"/>
      <c r="L6" s="45"/>
      <c r="M6" s="79"/>
      <c r="N6" s="67"/>
      <c r="O6" s="46"/>
      <c r="P6" s="43"/>
      <c r="Q6" s="47"/>
      <c r="R6" s="93"/>
    </row>
    <row r="7" spans="1:19" ht="21.95" customHeight="1">
      <c r="A7" s="372"/>
      <c r="B7" s="68" t="s">
        <v>205</v>
      </c>
      <c r="C7" s="48" t="s">
        <v>127</v>
      </c>
      <c r="D7" s="49" t="s">
        <v>91</v>
      </c>
      <c r="E7" s="50">
        <v>1</v>
      </c>
      <c r="F7" s="51" t="s">
        <v>20</v>
      </c>
      <c r="G7" s="72" t="s">
        <v>19</v>
      </c>
      <c r="H7" s="76" t="s">
        <v>127</v>
      </c>
      <c r="I7" s="49" t="s">
        <v>91</v>
      </c>
      <c r="J7" s="51">
        <f>ROUNDUP(E7*0.75,2)</f>
        <v>0.75</v>
      </c>
      <c r="K7" s="51" t="s">
        <v>20</v>
      </c>
      <c r="L7" s="51" t="s">
        <v>19</v>
      </c>
      <c r="M7" s="80" t="e">
        <f>#REF!</f>
        <v>#REF!</v>
      </c>
      <c r="N7" s="68" t="s">
        <v>244</v>
      </c>
      <c r="O7" s="52" t="s">
        <v>21</v>
      </c>
      <c r="P7" s="49" t="s">
        <v>22</v>
      </c>
      <c r="Q7" s="53">
        <v>3</v>
      </c>
      <c r="R7" s="94">
        <f>ROUNDUP(Q7*0.75,2)</f>
        <v>2.25</v>
      </c>
    </row>
    <row r="8" spans="1:19" ht="21.95" customHeight="1">
      <c r="A8" s="372"/>
      <c r="B8" s="68"/>
      <c r="C8" s="48" t="s">
        <v>52</v>
      </c>
      <c r="D8" s="49" t="s">
        <v>53</v>
      </c>
      <c r="E8" s="84">
        <v>0.25</v>
      </c>
      <c r="F8" s="51" t="s">
        <v>47</v>
      </c>
      <c r="G8" s="72"/>
      <c r="H8" s="76" t="s">
        <v>52</v>
      </c>
      <c r="I8" s="49" t="s">
        <v>53</v>
      </c>
      <c r="J8" s="51">
        <f>ROUNDUP(E8*0.75,2)</f>
        <v>0.19</v>
      </c>
      <c r="K8" s="51" t="s">
        <v>47</v>
      </c>
      <c r="L8" s="51"/>
      <c r="M8" s="80" t="e">
        <f>#REF!</f>
        <v>#REF!</v>
      </c>
      <c r="N8" s="68" t="s">
        <v>259</v>
      </c>
      <c r="O8" s="52" t="s">
        <v>23</v>
      </c>
      <c r="P8" s="49"/>
      <c r="Q8" s="53">
        <v>2</v>
      </c>
      <c r="R8" s="94">
        <f>ROUNDUP(Q8*0.75,2)</f>
        <v>1.5</v>
      </c>
    </row>
    <row r="9" spans="1:19" ht="21.95" customHeight="1">
      <c r="A9" s="372"/>
      <c r="B9" s="68"/>
      <c r="C9" s="48" t="s">
        <v>201</v>
      </c>
      <c r="D9" s="49"/>
      <c r="E9" s="50">
        <v>5</v>
      </c>
      <c r="F9" s="51" t="s">
        <v>30</v>
      </c>
      <c r="G9" s="72"/>
      <c r="H9" s="76" t="s">
        <v>201</v>
      </c>
      <c r="I9" s="49"/>
      <c r="J9" s="51">
        <f>ROUNDUP(E9*0.75,2)</f>
        <v>3.75</v>
      </c>
      <c r="K9" s="51" t="s">
        <v>30</v>
      </c>
      <c r="L9" s="51"/>
      <c r="M9" s="80" t="e">
        <f>ROUND(#REF!+(#REF!*10/100),2)</f>
        <v>#REF!</v>
      </c>
      <c r="N9" s="68" t="s">
        <v>206</v>
      </c>
      <c r="O9" s="52" t="s">
        <v>62</v>
      </c>
      <c r="P9" s="49" t="s">
        <v>63</v>
      </c>
      <c r="Q9" s="53">
        <v>4</v>
      </c>
      <c r="R9" s="94">
        <f>ROUNDUP(Q9*0.75,2)</f>
        <v>3</v>
      </c>
    </row>
    <row r="10" spans="1:19" ht="21.95" customHeight="1">
      <c r="A10" s="372"/>
      <c r="B10" s="68"/>
      <c r="C10" s="48" t="s">
        <v>202</v>
      </c>
      <c r="D10" s="49"/>
      <c r="E10" s="50">
        <v>20</v>
      </c>
      <c r="F10" s="51" t="s">
        <v>30</v>
      </c>
      <c r="G10" s="72"/>
      <c r="H10" s="76" t="s">
        <v>202</v>
      </c>
      <c r="I10" s="49"/>
      <c r="J10" s="51">
        <f>ROUNDUP(E10*0.75,2)</f>
        <v>15</v>
      </c>
      <c r="K10" s="51" t="s">
        <v>30</v>
      </c>
      <c r="L10" s="51"/>
      <c r="M10" s="80" t="e">
        <f>ROUND(#REF!+(#REF!*3/100),2)</f>
        <v>#REF!</v>
      </c>
      <c r="N10" s="68" t="s">
        <v>207</v>
      </c>
      <c r="O10" s="52" t="s">
        <v>39</v>
      </c>
      <c r="P10" s="49"/>
      <c r="Q10" s="53">
        <v>0.1</v>
      </c>
      <c r="R10" s="94">
        <f>ROUNDUP(Q10*0.75,2)</f>
        <v>0.08</v>
      </c>
    </row>
    <row r="11" spans="1:19" ht="21.95" customHeight="1">
      <c r="A11" s="372"/>
      <c r="B11" s="68"/>
      <c r="C11" s="48"/>
      <c r="D11" s="49"/>
      <c r="E11" s="50"/>
      <c r="F11" s="51"/>
      <c r="G11" s="72"/>
      <c r="H11" s="76"/>
      <c r="I11" s="49"/>
      <c r="J11" s="51"/>
      <c r="K11" s="51"/>
      <c r="L11" s="51"/>
      <c r="M11" s="80"/>
      <c r="N11" s="68" t="s">
        <v>32</v>
      </c>
      <c r="O11" s="52" t="s">
        <v>122</v>
      </c>
      <c r="P11" s="49"/>
      <c r="Q11" s="53">
        <v>0.01</v>
      </c>
      <c r="R11" s="94">
        <f>ROUNDUP(Q11*0.75,2)</f>
        <v>0.01</v>
      </c>
    </row>
    <row r="12" spans="1:19" ht="21.95" customHeight="1">
      <c r="A12" s="372"/>
      <c r="B12" s="68"/>
      <c r="C12" s="48"/>
      <c r="D12" s="49"/>
      <c r="E12" s="50"/>
      <c r="F12" s="51"/>
      <c r="G12" s="72"/>
      <c r="H12" s="76"/>
      <c r="I12" s="49"/>
      <c r="J12" s="51"/>
      <c r="K12" s="51"/>
      <c r="L12" s="51"/>
      <c r="M12" s="80"/>
      <c r="N12" s="68" t="s">
        <v>221</v>
      </c>
      <c r="O12" s="52"/>
      <c r="P12" s="49"/>
      <c r="Q12" s="53"/>
      <c r="R12" s="94"/>
    </row>
    <row r="13" spans="1:19" ht="21.95" customHeight="1">
      <c r="A13" s="372"/>
      <c r="B13" s="68"/>
      <c r="C13" s="48"/>
      <c r="D13" s="49"/>
      <c r="E13" s="50"/>
      <c r="F13" s="51"/>
      <c r="G13" s="72"/>
      <c r="H13" s="76"/>
      <c r="I13" s="49"/>
      <c r="J13" s="51"/>
      <c r="K13" s="51"/>
      <c r="L13" s="51"/>
      <c r="M13" s="80"/>
      <c r="N13" s="68"/>
      <c r="O13" s="52"/>
      <c r="P13" s="49"/>
      <c r="Q13" s="53"/>
      <c r="R13" s="94"/>
    </row>
    <row r="14" spans="1:19" ht="21.95" customHeight="1">
      <c r="A14" s="372"/>
      <c r="B14" s="67"/>
      <c r="C14" s="42"/>
      <c r="D14" s="43"/>
      <c r="E14" s="44"/>
      <c r="F14" s="45"/>
      <c r="G14" s="71"/>
      <c r="H14" s="75"/>
      <c r="I14" s="43"/>
      <c r="J14" s="45"/>
      <c r="K14" s="45"/>
      <c r="L14" s="45"/>
      <c r="M14" s="79"/>
      <c r="N14" s="67"/>
      <c r="O14" s="46"/>
      <c r="P14" s="43"/>
      <c r="Q14" s="47"/>
      <c r="R14" s="93"/>
    </row>
    <row r="15" spans="1:19" ht="21.95" customHeight="1">
      <c r="A15" s="372"/>
      <c r="B15" s="68" t="s">
        <v>208</v>
      </c>
      <c r="C15" s="48" t="s">
        <v>95</v>
      </c>
      <c r="D15" s="49"/>
      <c r="E15" s="84">
        <v>0.25</v>
      </c>
      <c r="F15" s="51" t="s">
        <v>96</v>
      </c>
      <c r="G15" s="72"/>
      <c r="H15" s="76" t="s">
        <v>95</v>
      </c>
      <c r="I15" s="49"/>
      <c r="J15" s="51">
        <f>ROUNDUP(E15*0.75,2)</f>
        <v>0.19</v>
      </c>
      <c r="K15" s="51" t="s">
        <v>96</v>
      </c>
      <c r="L15" s="51"/>
      <c r="M15" s="80" t="e">
        <f>#REF!</f>
        <v>#REF!</v>
      </c>
      <c r="N15" s="68" t="s">
        <v>209</v>
      </c>
      <c r="O15" s="52" t="s">
        <v>107</v>
      </c>
      <c r="P15" s="49"/>
      <c r="Q15" s="53">
        <v>1.5</v>
      </c>
      <c r="R15" s="94">
        <f>ROUNDUP(Q15*0.75,2)</f>
        <v>1.1300000000000001</v>
      </c>
    </row>
    <row r="16" spans="1:19" ht="21.95" customHeight="1">
      <c r="A16" s="372"/>
      <c r="B16" s="68"/>
      <c r="C16" s="48" t="s">
        <v>133</v>
      </c>
      <c r="D16" s="49"/>
      <c r="E16" s="50">
        <v>20</v>
      </c>
      <c r="F16" s="51" t="s">
        <v>30</v>
      </c>
      <c r="G16" s="72"/>
      <c r="H16" s="76" t="s">
        <v>133</v>
      </c>
      <c r="I16" s="49"/>
      <c r="J16" s="51">
        <f>ROUNDUP(E16*0.75,2)</f>
        <v>15</v>
      </c>
      <c r="K16" s="51" t="s">
        <v>30</v>
      </c>
      <c r="L16" s="51"/>
      <c r="M16" s="80" t="e">
        <f>ROUND(#REF!+(#REF!*15/100),2)</f>
        <v>#REF!</v>
      </c>
      <c r="N16" s="68" t="s">
        <v>210</v>
      </c>
      <c r="O16" s="52" t="s">
        <v>37</v>
      </c>
      <c r="P16" s="49"/>
      <c r="Q16" s="53">
        <v>30</v>
      </c>
      <c r="R16" s="94">
        <f>ROUNDUP(Q16*0.75,2)</f>
        <v>22.5</v>
      </c>
    </row>
    <row r="17" spans="1:18" ht="21.95" customHeight="1">
      <c r="A17" s="372"/>
      <c r="B17" s="68"/>
      <c r="C17" s="48" t="s">
        <v>35</v>
      </c>
      <c r="D17" s="49"/>
      <c r="E17" s="50">
        <v>10</v>
      </c>
      <c r="F17" s="51" t="s">
        <v>30</v>
      </c>
      <c r="G17" s="72"/>
      <c r="H17" s="76" t="s">
        <v>35</v>
      </c>
      <c r="I17" s="49"/>
      <c r="J17" s="51">
        <f>ROUNDUP(E17*0.75,2)</f>
        <v>7.5</v>
      </c>
      <c r="K17" s="51" t="s">
        <v>30</v>
      </c>
      <c r="L17" s="51"/>
      <c r="M17" s="80" t="e">
        <f>ROUND(#REF!+(#REF!*10/100),2)</f>
        <v>#REF!</v>
      </c>
      <c r="N17" s="68" t="s">
        <v>18</v>
      </c>
      <c r="O17" s="52" t="s">
        <v>25</v>
      </c>
      <c r="P17" s="49"/>
      <c r="Q17" s="53">
        <v>3</v>
      </c>
      <c r="R17" s="94">
        <f>ROUNDUP(Q17*0.75,2)</f>
        <v>2.25</v>
      </c>
    </row>
    <row r="18" spans="1:18" ht="21.95" customHeight="1">
      <c r="A18" s="372"/>
      <c r="B18" s="68"/>
      <c r="C18" s="48"/>
      <c r="D18" s="49"/>
      <c r="E18" s="50"/>
      <c r="F18" s="51"/>
      <c r="G18" s="72"/>
      <c r="H18" s="76"/>
      <c r="I18" s="49"/>
      <c r="J18" s="51"/>
      <c r="K18" s="51"/>
      <c r="L18" s="51"/>
      <c r="M18" s="80"/>
      <c r="N18" s="68"/>
      <c r="O18" s="52" t="s">
        <v>24</v>
      </c>
      <c r="P18" s="49" t="s">
        <v>22</v>
      </c>
      <c r="Q18" s="53">
        <v>1</v>
      </c>
      <c r="R18" s="94">
        <f>ROUNDUP(Q18*0.75,2)</f>
        <v>0.75</v>
      </c>
    </row>
    <row r="19" spans="1:18" ht="21.95" customHeight="1">
      <c r="A19" s="372"/>
      <c r="B19" s="67"/>
      <c r="C19" s="42"/>
      <c r="D19" s="43"/>
      <c r="E19" s="44"/>
      <c r="F19" s="45"/>
      <c r="G19" s="71"/>
      <c r="H19" s="75"/>
      <c r="I19" s="43"/>
      <c r="J19" s="45"/>
      <c r="K19" s="45"/>
      <c r="L19" s="45"/>
      <c r="M19" s="79"/>
      <c r="N19" s="67"/>
      <c r="O19" s="46"/>
      <c r="P19" s="43"/>
      <c r="Q19" s="47"/>
      <c r="R19" s="93"/>
    </row>
    <row r="20" spans="1:18" ht="21.95" customHeight="1">
      <c r="A20" s="372"/>
      <c r="B20" s="68" t="s">
        <v>40</v>
      </c>
      <c r="C20" s="48" t="s">
        <v>56</v>
      </c>
      <c r="D20" s="49"/>
      <c r="E20" s="50">
        <v>20</v>
      </c>
      <c r="F20" s="51" t="s">
        <v>30</v>
      </c>
      <c r="G20" s="72"/>
      <c r="H20" s="76" t="s">
        <v>56</v>
      </c>
      <c r="I20" s="49"/>
      <c r="J20" s="51">
        <f>ROUNDUP(E20*0.75,2)</f>
        <v>15</v>
      </c>
      <c r="K20" s="51" t="s">
        <v>30</v>
      </c>
      <c r="L20" s="51"/>
      <c r="M20" s="80" t="e">
        <f>ROUND(#REF!+(#REF!*6/100),2)</f>
        <v>#REF!</v>
      </c>
      <c r="N20" s="68" t="s">
        <v>18</v>
      </c>
      <c r="O20" s="52" t="s">
        <v>37</v>
      </c>
      <c r="P20" s="49"/>
      <c r="Q20" s="53">
        <v>100</v>
      </c>
      <c r="R20" s="94">
        <f>ROUNDUP(Q20*0.75,2)</f>
        <v>75</v>
      </c>
    </row>
    <row r="21" spans="1:18" ht="21.95" customHeight="1">
      <c r="A21" s="372"/>
      <c r="B21" s="68"/>
      <c r="C21" s="48" t="s">
        <v>211</v>
      </c>
      <c r="D21" s="49"/>
      <c r="E21" s="50">
        <v>5</v>
      </c>
      <c r="F21" s="51" t="s">
        <v>30</v>
      </c>
      <c r="G21" s="72"/>
      <c r="H21" s="76" t="s">
        <v>211</v>
      </c>
      <c r="I21" s="49"/>
      <c r="J21" s="51">
        <f>ROUNDUP(E21*0.75,2)</f>
        <v>3.75</v>
      </c>
      <c r="K21" s="51" t="s">
        <v>30</v>
      </c>
      <c r="L21" s="51"/>
      <c r="M21" s="80" t="e">
        <f>ROUND(#REF!+(#REF!*0/100),2)</f>
        <v>#REF!</v>
      </c>
      <c r="N21" s="68"/>
      <c r="O21" s="52" t="s">
        <v>43</v>
      </c>
      <c r="P21" s="49"/>
      <c r="Q21" s="53">
        <v>3</v>
      </c>
      <c r="R21" s="94">
        <f>ROUNDUP(Q21*0.75,2)</f>
        <v>2.25</v>
      </c>
    </row>
    <row r="22" spans="1:18" ht="21.95" customHeight="1">
      <c r="A22" s="372"/>
      <c r="B22" s="67"/>
      <c r="C22" s="42"/>
      <c r="D22" s="43"/>
      <c r="E22" s="44"/>
      <c r="F22" s="45"/>
      <c r="G22" s="71"/>
      <c r="H22" s="75"/>
      <c r="I22" s="43"/>
      <c r="J22" s="45"/>
      <c r="K22" s="45"/>
      <c r="L22" s="45"/>
      <c r="M22" s="79"/>
      <c r="N22" s="67"/>
      <c r="O22" s="46"/>
      <c r="P22" s="43"/>
      <c r="Q22" s="47"/>
      <c r="R22" s="93"/>
    </row>
    <row r="23" spans="1:18" ht="21.95" customHeight="1">
      <c r="A23" s="372"/>
      <c r="B23" s="68" t="s">
        <v>44</v>
      </c>
      <c r="C23" s="48" t="s">
        <v>46</v>
      </c>
      <c r="D23" s="49"/>
      <c r="E23" s="54">
        <v>0.125</v>
      </c>
      <c r="F23" s="51" t="s">
        <v>47</v>
      </c>
      <c r="G23" s="72"/>
      <c r="H23" s="76" t="s">
        <v>46</v>
      </c>
      <c r="I23" s="49"/>
      <c r="J23" s="51">
        <f>ROUNDUP(E23*0.75,2)</f>
        <v>9.9999999999999992E-2</v>
      </c>
      <c r="K23" s="51" t="s">
        <v>47</v>
      </c>
      <c r="L23" s="51"/>
      <c r="M23" s="80" t="e">
        <f>#REF!</f>
        <v>#REF!</v>
      </c>
      <c r="N23" s="68" t="s">
        <v>45</v>
      </c>
      <c r="O23" s="52"/>
      <c r="P23" s="49"/>
      <c r="Q23" s="53"/>
      <c r="R23" s="94"/>
    </row>
    <row r="24" spans="1:18" ht="21.95" customHeight="1" thickBot="1">
      <c r="A24" s="373"/>
      <c r="B24" s="69"/>
      <c r="C24" s="55"/>
      <c r="D24" s="56"/>
      <c r="E24" s="57"/>
      <c r="F24" s="58"/>
      <c r="G24" s="73"/>
      <c r="H24" s="77"/>
      <c r="I24" s="56"/>
      <c r="J24" s="58"/>
      <c r="K24" s="58"/>
      <c r="L24" s="58"/>
      <c r="M24" s="81"/>
      <c r="N24" s="69"/>
      <c r="O24" s="59"/>
      <c r="P24" s="56"/>
      <c r="Q24" s="60"/>
      <c r="R24" s="96"/>
    </row>
  </sheetData>
  <mergeCells count="4">
    <mergeCell ref="H1:N1"/>
    <mergeCell ref="A2:R2"/>
    <mergeCell ref="A3:F3"/>
    <mergeCell ref="A5:A24"/>
  </mergeCells>
  <phoneticPr fontId="20"/>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c r="A1" s="1" t="s">
        <v>300</v>
      </c>
      <c r="B1" s="5"/>
      <c r="C1" s="1"/>
      <c r="D1" s="1"/>
      <c r="E1" s="385"/>
      <c r="F1" s="386"/>
      <c r="G1" s="386"/>
      <c r="H1" s="386"/>
      <c r="I1" s="386"/>
      <c r="J1" s="386"/>
      <c r="K1" s="386"/>
      <c r="L1" s="386"/>
      <c r="M1" s="386"/>
      <c r="N1" s="386"/>
      <c r="O1"/>
      <c r="P1"/>
      <c r="Q1"/>
      <c r="R1"/>
      <c r="S1"/>
      <c r="T1"/>
      <c r="U1"/>
    </row>
    <row r="2" spans="1:21" s="3" customFormat="1" ht="36" customHeight="1">
      <c r="A2" s="367" t="s">
        <v>0</v>
      </c>
      <c r="B2" s="368"/>
      <c r="C2" s="368"/>
      <c r="D2" s="368"/>
      <c r="E2" s="368"/>
      <c r="F2" s="368"/>
      <c r="G2" s="368"/>
      <c r="H2" s="368"/>
      <c r="I2" s="368"/>
      <c r="J2" s="368"/>
      <c r="K2" s="368"/>
      <c r="L2" s="368"/>
      <c r="M2" s="368"/>
      <c r="N2" s="368"/>
      <c r="O2" s="386"/>
      <c r="P2"/>
      <c r="Q2"/>
      <c r="R2"/>
      <c r="S2"/>
      <c r="T2"/>
      <c r="U2"/>
    </row>
    <row r="3" spans="1:21" ht="33.75" customHeight="1" thickBot="1">
      <c r="A3" s="387" t="s">
        <v>204</v>
      </c>
      <c r="B3" s="388"/>
      <c r="C3" s="388"/>
      <c r="D3" s="149"/>
      <c r="E3" s="389" t="s">
        <v>298</v>
      </c>
      <c r="F3" s="390"/>
      <c r="G3" s="88"/>
      <c r="H3" s="88"/>
      <c r="I3" s="88"/>
      <c r="J3" s="88"/>
      <c r="K3" s="148"/>
      <c r="L3" s="88"/>
      <c r="M3" s="88"/>
    </row>
    <row r="4" spans="1:21" ht="18.75" customHeight="1">
      <c r="A4" s="391"/>
      <c r="B4" s="392"/>
      <c r="C4" s="393"/>
      <c r="D4" s="397" t="s">
        <v>6</v>
      </c>
      <c r="E4" s="400" t="s">
        <v>297</v>
      </c>
      <c r="F4" s="403" t="s">
        <v>286</v>
      </c>
      <c r="G4" s="155" t="s">
        <v>296</v>
      </c>
      <c r="H4" s="146" t="s">
        <v>295</v>
      </c>
      <c r="I4" s="406" t="s">
        <v>294</v>
      </c>
      <c r="J4" s="407"/>
      <c r="K4" s="407"/>
      <c r="L4" s="408" t="s">
        <v>293</v>
      </c>
      <c r="M4" s="409"/>
      <c r="N4" s="410"/>
      <c r="O4" s="374" t="s">
        <v>6</v>
      </c>
    </row>
    <row r="5" spans="1:21" ht="18.75" customHeight="1">
      <c r="A5" s="394"/>
      <c r="B5" s="395"/>
      <c r="C5" s="396"/>
      <c r="D5" s="398"/>
      <c r="E5" s="401"/>
      <c r="F5" s="404"/>
      <c r="G5" s="154" t="s">
        <v>292</v>
      </c>
      <c r="H5" s="144" t="s">
        <v>291</v>
      </c>
      <c r="I5" s="377" t="s">
        <v>289</v>
      </c>
      <c r="J5" s="378"/>
      <c r="K5" s="378"/>
      <c r="L5" s="379" t="s">
        <v>287</v>
      </c>
      <c r="M5" s="380"/>
      <c r="N5" s="381"/>
      <c r="O5" s="375"/>
    </row>
    <row r="6" spans="1:21" ht="18.75" customHeight="1" thickBot="1">
      <c r="A6" s="143"/>
      <c r="B6" s="142" t="s">
        <v>1</v>
      </c>
      <c r="C6" s="139" t="s">
        <v>285</v>
      </c>
      <c r="D6" s="399"/>
      <c r="E6" s="402"/>
      <c r="F6" s="405"/>
      <c r="G6" s="153" t="s">
        <v>286</v>
      </c>
      <c r="H6" s="136" t="s">
        <v>284</v>
      </c>
      <c r="I6" s="140" t="s">
        <v>1</v>
      </c>
      <c r="J6" s="139" t="s">
        <v>285</v>
      </c>
      <c r="K6" s="137" t="s">
        <v>284</v>
      </c>
      <c r="L6" s="138" t="s">
        <v>1</v>
      </c>
      <c r="M6" s="137" t="s">
        <v>285</v>
      </c>
      <c r="N6" s="136" t="s">
        <v>284</v>
      </c>
      <c r="O6" s="376"/>
    </row>
    <row r="7" spans="1:21" ht="21.95" customHeight="1">
      <c r="A7" s="382" t="s">
        <v>48</v>
      </c>
      <c r="B7" s="130" t="s">
        <v>282</v>
      </c>
      <c r="C7" s="130" t="s">
        <v>279</v>
      </c>
      <c r="D7" s="135"/>
      <c r="E7" s="134"/>
      <c r="F7" s="62"/>
      <c r="G7" s="133"/>
      <c r="H7" s="129" t="s">
        <v>283</v>
      </c>
      <c r="I7" s="133" t="s">
        <v>282</v>
      </c>
      <c r="J7" s="130" t="s">
        <v>279</v>
      </c>
      <c r="K7" s="132" t="s">
        <v>281</v>
      </c>
      <c r="L7" s="131" t="s">
        <v>280</v>
      </c>
      <c r="M7" s="130" t="s">
        <v>279</v>
      </c>
      <c r="N7" s="129">
        <v>30</v>
      </c>
      <c r="O7" s="128"/>
    </row>
    <row r="8" spans="1:21" ht="21.95" customHeight="1">
      <c r="A8" s="383"/>
      <c r="B8" s="115"/>
      <c r="C8" s="115"/>
      <c r="D8" s="120"/>
      <c r="E8" s="119"/>
      <c r="F8" s="63"/>
      <c r="G8" s="116"/>
      <c r="H8" s="117"/>
      <c r="I8" s="116"/>
      <c r="J8" s="115"/>
      <c r="K8" s="114"/>
      <c r="L8" s="118"/>
      <c r="M8" s="115"/>
      <c r="N8" s="117"/>
      <c r="O8" s="124"/>
    </row>
    <row r="9" spans="1:21" ht="21.95" customHeight="1">
      <c r="A9" s="383"/>
      <c r="B9" s="107" t="s">
        <v>338</v>
      </c>
      <c r="C9" s="107" t="s">
        <v>127</v>
      </c>
      <c r="D9" s="113" t="s">
        <v>19</v>
      </c>
      <c r="E9" s="112" t="s">
        <v>91</v>
      </c>
      <c r="F9" s="64"/>
      <c r="G9" s="110"/>
      <c r="H9" s="127">
        <v>0.7</v>
      </c>
      <c r="I9" s="110" t="s">
        <v>338</v>
      </c>
      <c r="J9" s="107" t="s">
        <v>127</v>
      </c>
      <c r="K9" s="126">
        <v>0.3</v>
      </c>
      <c r="L9" s="108" t="s">
        <v>337</v>
      </c>
      <c r="M9" s="107" t="s">
        <v>127</v>
      </c>
      <c r="N9" s="125">
        <v>0.2</v>
      </c>
      <c r="O9" s="105" t="s">
        <v>19</v>
      </c>
    </row>
    <row r="10" spans="1:21" ht="21.95" customHeight="1">
      <c r="A10" s="383"/>
      <c r="B10" s="107"/>
      <c r="C10" s="107" t="s">
        <v>201</v>
      </c>
      <c r="D10" s="113"/>
      <c r="E10" s="112"/>
      <c r="F10" s="64"/>
      <c r="G10" s="110"/>
      <c r="H10" s="106">
        <v>5</v>
      </c>
      <c r="I10" s="110"/>
      <c r="J10" s="107" t="s">
        <v>201</v>
      </c>
      <c r="K10" s="121">
        <v>5</v>
      </c>
      <c r="L10" s="108"/>
      <c r="M10" s="107" t="s">
        <v>202</v>
      </c>
      <c r="N10" s="106">
        <v>10</v>
      </c>
      <c r="O10" s="105"/>
    </row>
    <row r="11" spans="1:21" ht="21.95" customHeight="1">
      <c r="A11" s="383"/>
      <c r="B11" s="107"/>
      <c r="C11" s="107" t="s">
        <v>202</v>
      </c>
      <c r="D11" s="113"/>
      <c r="E11" s="112"/>
      <c r="F11" s="64"/>
      <c r="G11" s="110"/>
      <c r="H11" s="106">
        <v>20</v>
      </c>
      <c r="I11" s="110"/>
      <c r="J11" s="107" t="s">
        <v>202</v>
      </c>
      <c r="K11" s="121">
        <v>10</v>
      </c>
      <c r="L11" s="108"/>
      <c r="M11" s="107" t="s">
        <v>201</v>
      </c>
      <c r="N11" s="106">
        <v>5</v>
      </c>
      <c r="O11" s="105"/>
    </row>
    <row r="12" spans="1:21" ht="21.95" customHeight="1">
      <c r="A12" s="383"/>
      <c r="B12" s="107"/>
      <c r="C12" s="107" t="s">
        <v>52</v>
      </c>
      <c r="D12" s="113"/>
      <c r="E12" s="112" t="s">
        <v>53</v>
      </c>
      <c r="F12" s="64"/>
      <c r="G12" s="110"/>
      <c r="H12" s="150">
        <v>0.13</v>
      </c>
      <c r="I12" s="110"/>
      <c r="J12" s="107" t="s">
        <v>301</v>
      </c>
      <c r="K12" s="151">
        <v>0.13</v>
      </c>
      <c r="L12" s="118"/>
      <c r="M12" s="115"/>
      <c r="N12" s="117"/>
      <c r="O12" s="124"/>
    </row>
    <row r="13" spans="1:21" ht="21.95" customHeight="1">
      <c r="A13" s="383"/>
      <c r="B13" s="107"/>
      <c r="C13" s="107"/>
      <c r="D13" s="113"/>
      <c r="E13" s="112"/>
      <c r="F13" s="64"/>
      <c r="G13" s="110" t="s">
        <v>37</v>
      </c>
      <c r="H13" s="106" t="s">
        <v>273</v>
      </c>
      <c r="I13" s="110"/>
      <c r="J13" s="107"/>
      <c r="K13" s="121"/>
      <c r="L13" s="108" t="s">
        <v>336</v>
      </c>
      <c r="M13" s="107" t="s">
        <v>95</v>
      </c>
      <c r="N13" s="111">
        <v>0.1</v>
      </c>
      <c r="O13" s="105"/>
    </row>
    <row r="14" spans="1:21" ht="21.95" customHeight="1">
      <c r="A14" s="383"/>
      <c r="B14" s="115"/>
      <c r="C14" s="115"/>
      <c r="D14" s="120"/>
      <c r="E14" s="119"/>
      <c r="F14" s="63"/>
      <c r="G14" s="116"/>
      <c r="H14" s="117"/>
      <c r="I14" s="116"/>
      <c r="J14" s="115"/>
      <c r="K14" s="114"/>
      <c r="L14" s="108"/>
      <c r="M14" s="107" t="s">
        <v>133</v>
      </c>
      <c r="N14" s="106">
        <v>10</v>
      </c>
      <c r="O14" s="105"/>
    </row>
    <row r="15" spans="1:21" ht="21.95" customHeight="1">
      <c r="A15" s="383"/>
      <c r="B15" s="107" t="s">
        <v>335</v>
      </c>
      <c r="C15" s="107" t="s">
        <v>95</v>
      </c>
      <c r="D15" s="113"/>
      <c r="E15" s="112"/>
      <c r="F15" s="64"/>
      <c r="G15" s="110"/>
      <c r="H15" s="111">
        <v>0.1</v>
      </c>
      <c r="I15" s="110" t="s">
        <v>335</v>
      </c>
      <c r="J15" s="107" t="s">
        <v>95</v>
      </c>
      <c r="K15" s="109">
        <v>0.1</v>
      </c>
      <c r="L15" s="108"/>
      <c r="M15" s="107" t="s">
        <v>35</v>
      </c>
      <c r="N15" s="106">
        <v>5</v>
      </c>
      <c r="O15" s="105"/>
    </row>
    <row r="16" spans="1:21" ht="21.95" customHeight="1">
      <c r="A16" s="383"/>
      <c r="B16" s="107"/>
      <c r="C16" s="107" t="s">
        <v>133</v>
      </c>
      <c r="D16" s="113"/>
      <c r="E16" s="112"/>
      <c r="F16" s="64"/>
      <c r="G16" s="110"/>
      <c r="H16" s="106">
        <v>15</v>
      </c>
      <c r="I16" s="110"/>
      <c r="J16" s="107" t="s">
        <v>133</v>
      </c>
      <c r="K16" s="121">
        <v>10</v>
      </c>
      <c r="L16" s="108"/>
      <c r="M16" s="107" t="s">
        <v>56</v>
      </c>
      <c r="N16" s="106">
        <v>5</v>
      </c>
      <c r="O16" s="105"/>
    </row>
    <row r="17" spans="1:15" ht="21.95" customHeight="1">
      <c r="A17" s="383"/>
      <c r="B17" s="107"/>
      <c r="C17" s="107" t="s">
        <v>35</v>
      </c>
      <c r="D17" s="113"/>
      <c r="E17" s="112"/>
      <c r="F17" s="64"/>
      <c r="G17" s="110"/>
      <c r="H17" s="106">
        <v>5</v>
      </c>
      <c r="I17" s="110"/>
      <c r="J17" s="107" t="s">
        <v>35</v>
      </c>
      <c r="K17" s="121">
        <v>5</v>
      </c>
      <c r="L17" s="118"/>
      <c r="M17" s="115"/>
      <c r="N17" s="117"/>
      <c r="O17" s="124"/>
    </row>
    <row r="18" spans="1:15" ht="21.95" customHeight="1">
      <c r="A18" s="383"/>
      <c r="B18" s="107"/>
      <c r="C18" s="107"/>
      <c r="D18" s="113"/>
      <c r="E18" s="112"/>
      <c r="F18" s="64"/>
      <c r="G18" s="110" t="s">
        <v>37</v>
      </c>
      <c r="H18" s="106" t="s">
        <v>273</v>
      </c>
      <c r="I18" s="110"/>
      <c r="J18" s="107"/>
      <c r="K18" s="121"/>
      <c r="L18" s="108" t="s">
        <v>274</v>
      </c>
      <c r="M18" s="107" t="s">
        <v>46</v>
      </c>
      <c r="N18" s="123">
        <v>0.08</v>
      </c>
      <c r="O18" s="105"/>
    </row>
    <row r="19" spans="1:15" ht="21.95" customHeight="1">
      <c r="A19" s="383"/>
      <c r="B19" s="115"/>
      <c r="C19" s="115"/>
      <c r="D19" s="120"/>
      <c r="E19" s="119"/>
      <c r="F19" s="157"/>
      <c r="G19" s="116"/>
      <c r="H19" s="117"/>
      <c r="I19" s="116"/>
      <c r="J19" s="115"/>
      <c r="K19" s="114"/>
      <c r="L19" s="108"/>
      <c r="M19" s="107"/>
      <c r="N19" s="106"/>
      <c r="O19" s="105"/>
    </row>
    <row r="20" spans="1:15" ht="21.95" customHeight="1">
      <c r="A20" s="383"/>
      <c r="B20" s="107" t="s">
        <v>40</v>
      </c>
      <c r="C20" s="107" t="s">
        <v>56</v>
      </c>
      <c r="D20" s="113"/>
      <c r="E20" s="112"/>
      <c r="F20" s="64"/>
      <c r="G20" s="110"/>
      <c r="H20" s="106">
        <v>10</v>
      </c>
      <c r="I20" s="110" t="s">
        <v>40</v>
      </c>
      <c r="J20" s="107" t="s">
        <v>56</v>
      </c>
      <c r="K20" s="121">
        <v>10</v>
      </c>
      <c r="L20" s="108"/>
      <c r="M20" s="107"/>
      <c r="N20" s="106"/>
      <c r="O20" s="105"/>
    </row>
    <row r="21" spans="1:15" ht="21.95" customHeight="1">
      <c r="A21" s="383"/>
      <c r="B21" s="107"/>
      <c r="C21" s="107"/>
      <c r="D21" s="113"/>
      <c r="E21" s="112"/>
      <c r="F21" s="64"/>
      <c r="G21" s="110" t="s">
        <v>37</v>
      </c>
      <c r="H21" s="106" t="s">
        <v>273</v>
      </c>
      <c r="I21" s="110"/>
      <c r="J21" s="107"/>
      <c r="K21" s="121"/>
      <c r="L21" s="108"/>
      <c r="M21" s="107"/>
      <c r="N21" s="106"/>
      <c r="O21" s="105"/>
    </row>
    <row r="22" spans="1:15" ht="21.95" customHeight="1">
      <c r="A22" s="383"/>
      <c r="B22" s="107"/>
      <c r="C22" s="107"/>
      <c r="D22" s="113"/>
      <c r="E22" s="112"/>
      <c r="F22" s="64"/>
      <c r="G22" s="110" t="s">
        <v>43</v>
      </c>
      <c r="H22" s="106" t="s">
        <v>272</v>
      </c>
      <c r="I22" s="110"/>
      <c r="J22" s="107"/>
      <c r="K22" s="121"/>
      <c r="L22" s="108"/>
      <c r="M22" s="107"/>
      <c r="N22" s="106"/>
      <c r="O22" s="105"/>
    </row>
    <row r="23" spans="1:15" ht="21.95" customHeight="1">
      <c r="A23" s="383"/>
      <c r="B23" s="115"/>
      <c r="C23" s="115"/>
      <c r="D23" s="120"/>
      <c r="E23" s="119"/>
      <c r="F23" s="63"/>
      <c r="G23" s="116"/>
      <c r="H23" s="117"/>
      <c r="I23" s="116"/>
      <c r="J23" s="115"/>
      <c r="K23" s="114"/>
      <c r="L23" s="108"/>
      <c r="M23" s="107"/>
      <c r="N23" s="106"/>
      <c r="O23" s="105"/>
    </row>
    <row r="24" spans="1:15" ht="21.95" customHeight="1">
      <c r="A24" s="383"/>
      <c r="B24" s="107" t="s">
        <v>44</v>
      </c>
      <c r="C24" s="107" t="s">
        <v>46</v>
      </c>
      <c r="D24" s="113"/>
      <c r="E24" s="112"/>
      <c r="F24" s="64"/>
      <c r="G24" s="110"/>
      <c r="H24" s="111">
        <v>0.1</v>
      </c>
      <c r="I24" s="110" t="s">
        <v>44</v>
      </c>
      <c r="J24" s="107" t="s">
        <v>46</v>
      </c>
      <c r="K24" s="109">
        <v>0.1</v>
      </c>
      <c r="L24" s="108"/>
      <c r="M24" s="107"/>
      <c r="N24" s="106"/>
      <c r="O24" s="105"/>
    </row>
    <row r="25" spans="1:15" ht="21.95" customHeight="1" thickBot="1">
      <c r="A25" s="384"/>
      <c r="B25" s="99"/>
      <c r="C25" s="99"/>
      <c r="D25" s="104"/>
      <c r="E25" s="103"/>
      <c r="F25" s="65"/>
      <c r="G25" s="102"/>
      <c r="H25" s="98"/>
      <c r="I25" s="102"/>
      <c r="J25" s="99"/>
      <c r="K25" s="101"/>
      <c r="L25" s="100"/>
      <c r="M25" s="99"/>
      <c r="N25" s="98"/>
      <c r="O25" s="97"/>
    </row>
    <row r="26" spans="1:15" ht="14.25">
      <c r="B26" s="89"/>
      <c r="C26" s="89"/>
      <c r="D26" s="89"/>
      <c r="G26" s="89"/>
      <c r="H26" s="90"/>
      <c r="I26" s="89"/>
      <c r="J26" s="89"/>
      <c r="K26" s="90"/>
      <c r="L26" s="89"/>
      <c r="M26" s="89"/>
      <c r="N26" s="90"/>
    </row>
    <row r="27" spans="1:15" ht="14.25">
      <c r="B27" s="89"/>
      <c r="C27" s="89"/>
      <c r="D27" s="89"/>
      <c r="G27" s="89"/>
      <c r="H27" s="90"/>
      <c r="I27" s="89"/>
      <c r="J27" s="89"/>
      <c r="K27" s="90"/>
      <c r="L27" s="89"/>
      <c r="M27" s="89"/>
      <c r="N27" s="90"/>
    </row>
    <row r="28" spans="1:15" ht="14.25">
      <c r="B28" s="89"/>
      <c r="C28" s="89"/>
      <c r="D28" s="89"/>
      <c r="G28" s="89"/>
      <c r="H28" s="90"/>
      <c r="I28" s="89"/>
      <c r="J28" s="89"/>
      <c r="K28" s="90"/>
      <c r="L28" s="89"/>
      <c r="M28" s="89"/>
      <c r="N28" s="90"/>
    </row>
    <row r="29" spans="1:15" ht="14.25">
      <c r="B29" s="89"/>
      <c r="C29" s="89"/>
      <c r="D29" s="89"/>
      <c r="G29" s="89"/>
      <c r="H29" s="90"/>
      <c r="I29" s="89"/>
      <c r="J29" s="89"/>
      <c r="K29" s="90"/>
      <c r="L29" s="89"/>
      <c r="M29" s="89"/>
      <c r="N29" s="90"/>
    </row>
    <row r="30" spans="1:15" ht="14.25">
      <c r="B30" s="89"/>
      <c r="C30" s="89"/>
      <c r="D30" s="89"/>
      <c r="G30" s="89"/>
      <c r="H30" s="90"/>
      <c r="I30" s="89"/>
      <c r="J30" s="89"/>
      <c r="K30" s="90"/>
      <c r="L30" s="89"/>
      <c r="M30" s="89"/>
      <c r="N30" s="90"/>
    </row>
    <row r="31" spans="1:15" ht="14.25">
      <c r="B31" s="89"/>
      <c r="C31" s="89"/>
      <c r="D31" s="89"/>
      <c r="G31" s="89"/>
      <c r="H31" s="90"/>
      <c r="I31" s="89"/>
      <c r="J31" s="89"/>
      <c r="K31" s="90"/>
      <c r="L31" s="89"/>
      <c r="M31" s="89"/>
      <c r="N31" s="90"/>
    </row>
    <row r="32" spans="1:15" ht="14.25">
      <c r="B32" s="89"/>
      <c r="C32" s="89"/>
      <c r="D32" s="89"/>
      <c r="G32" s="89"/>
      <c r="H32" s="90"/>
      <c r="I32" s="89"/>
      <c r="J32" s="89"/>
      <c r="K32" s="90"/>
      <c r="L32" s="89"/>
      <c r="M32" s="89"/>
      <c r="N32" s="90"/>
    </row>
    <row r="33" spans="2:14" ht="14.25">
      <c r="B33" s="89"/>
      <c r="C33" s="89"/>
      <c r="D33" s="89"/>
      <c r="G33" s="89"/>
      <c r="H33" s="90"/>
      <c r="I33" s="89"/>
      <c r="J33" s="89"/>
      <c r="K33" s="90"/>
      <c r="L33" s="89"/>
      <c r="M33" s="89"/>
      <c r="N33" s="90"/>
    </row>
    <row r="34" spans="2:14" ht="14.25">
      <c r="B34" s="89"/>
      <c r="C34" s="89"/>
      <c r="D34" s="89"/>
      <c r="G34" s="89"/>
      <c r="H34" s="90"/>
      <c r="I34" s="89"/>
      <c r="J34" s="89"/>
      <c r="K34" s="90"/>
      <c r="L34" s="89"/>
      <c r="M34" s="89"/>
      <c r="N34" s="90"/>
    </row>
    <row r="35" spans="2:14" ht="14.25">
      <c r="B35" s="89"/>
      <c r="C35" s="89"/>
      <c r="D35" s="89"/>
      <c r="G35" s="89"/>
      <c r="H35" s="90"/>
      <c r="I35" s="89"/>
      <c r="J35" s="89"/>
      <c r="K35" s="90"/>
      <c r="L35" s="89"/>
      <c r="M35" s="89"/>
      <c r="N35" s="90"/>
    </row>
    <row r="36" spans="2:14" ht="14.25">
      <c r="B36" s="89"/>
      <c r="C36" s="89"/>
      <c r="D36" s="89"/>
      <c r="G36" s="89"/>
      <c r="H36" s="90"/>
      <c r="I36" s="89"/>
      <c r="J36" s="89"/>
      <c r="K36" s="90"/>
      <c r="L36" s="89"/>
      <c r="M36" s="89"/>
      <c r="N36" s="90"/>
    </row>
    <row r="37" spans="2:14" ht="14.25">
      <c r="B37" s="89"/>
      <c r="C37" s="89"/>
      <c r="D37" s="89"/>
      <c r="G37" s="89"/>
      <c r="H37" s="90"/>
      <c r="I37" s="89"/>
      <c r="J37" s="89"/>
      <c r="K37" s="90"/>
      <c r="L37" s="89"/>
      <c r="M37" s="89"/>
      <c r="N37" s="90"/>
    </row>
    <row r="38" spans="2:14" ht="14.25">
      <c r="B38" s="89"/>
      <c r="C38" s="89"/>
      <c r="D38" s="89"/>
      <c r="G38" s="89"/>
      <c r="H38" s="90"/>
      <c r="I38" s="89"/>
      <c r="J38" s="89"/>
      <c r="K38" s="90"/>
      <c r="L38" s="89"/>
      <c r="M38" s="89"/>
      <c r="N38" s="90"/>
    </row>
    <row r="39" spans="2:14" ht="14.25">
      <c r="B39" s="89"/>
      <c r="C39" s="89"/>
      <c r="D39" s="89"/>
      <c r="G39" s="89"/>
      <c r="H39" s="90"/>
      <c r="I39" s="89"/>
      <c r="J39" s="89"/>
      <c r="K39" s="90"/>
      <c r="L39" s="89"/>
      <c r="M39" s="89"/>
      <c r="N39" s="90"/>
    </row>
    <row r="40" spans="2:14" ht="14.25">
      <c r="B40" s="89"/>
      <c r="C40" s="89"/>
      <c r="D40" s="89"/>
      <c r="G40" s="89"/>
      <c r="H40" s="90"/>
      <c r="I40" s="89"/>
      <c r="J40" s="89"/>
      <c r="K40" s="90"/>
      <c r="L40" s="89"/>
      <c r="M40" s="89"/>
      <c r="N40" s="90"/>
    </row>
    <row r="41" spans="2:14" ht="14.25">
      <c r="B41" s="89"/>
      <c r="C41" s="89"/>
      <c r="D41" s="89"/>
      <c r="G41" s="89"/>
      <c r="H41" s="90"/>
      <c r="I41" s="89"/>
      <c r="J41" s="89"/>
      <c r="K41" s="90"/>
      <c r="L41" s="89"/>
      <c r="M41" s="89"/>
      <c r="N41" s="90"/>
    </row>
    <row r="42" spans="2:14" ht="14.25">
      <c r="B42" s="89"/>
      <c r="C42" s="89"/>
      <c r="D42" s="89"/>
      <c r="G42" s="89"/>
      <c r="H42" s="90"/>
      <c r="I42" s="89"/>
      <c r="J42" s="89"/>
      <c r="K42" s="90"/>
      <c r="L42" s="89"/>
      <c r="M42" s="89"/>
      <c r="N42" s="90"/>
    </row>
    <row r="43" spans="2:14" ht="14.25">
      <c r="B43" s="89"/>
      <c r="C43" s="89"/>
      <c r="D43" s="89"/>
      <c r="G43" s="89"/>
      <c r="H43" s="90"/>
      <c r="I43" s="89"/>
      <c r="J43" s="89"/>
      <c r="K43" s="90"/>
      <c r="L43" s="89"/>
      <c r="M43" s="89"/>
      <c r="N43" s="90"/>
    </row>
    <row r="44" spans="2:14" ht="14.25">
      <c r="B44" s="89"/>
      <c r="C44" s="89"/>
      <c r="D44" s="89"/>
      <c r="G44" s="89"/>
      <c r="H44" s="90"/>
      <c r="I44" s="89"/>
      <c r="J44" s="89"/>
      <c r="K44" s="90"/>
      <c r="L44" s="89"/>
      <c r="M44" s="89"/>
      <c r="N44" s="90"/>
    </row>
    <row r="45" spans="2:14" ht="14.25">
      <c r="B45" s="89"/>
      <c r="C45" s="89"/>
      <c r="D45" s="89"/>
      <c r="G45" s="89"/>
      <c r="H45" s="90"/>
      <c r="I45" s="89"/>
      <c r="J45" s="89"/>
      <c r="K45" s="90"/>
      <c r="L45" s="89"/>
      <c r="M45" s="89"/>
      <c r="N45" s="90"/>
    </row>
    <row r="46" spans="2:14" ht="14.25">
      <c r="B46" s="89"/>
      <c r="C46" s="89"/>
      <c r="D46" s="89"/>
      <c r="G46" s="89"/>
      <c r="H46" s="90"/>
      <c r="I46" s="89"/>
      <c r="J46" s="89"/>
      <c r="K46" s="90"/>
      <c r="L46" s="89"/>
      <c r="M46" s="89"/>
      <c r="N46" s="90"/>
    </row>
    <row r="47" spans="2:14" ht="14.25">
      <c r="B47" s="89"/>
      <c r="C47" s="89"/>
      <c r="D47" s="89"/>
      <c r="G47" s="89"/>
      <c r="H47" s="90"/>
      <c r="I47" s="89"/>
      <c r="J47" s="89"/>
      <c r="K47" s="90"/>
      <c r="L47" s="89"/>
      <c r="M47" s="89"/>
      <c r="N47" s="90"/>
    </row>
    <row r="48" spans="2:14" ht="14.25">
      <c r="B48" s="89"/>
      <c r="C48" s="89"/>
      <c r="D48" s="89"/>
      <c r="G48" s="89"/>
      <c r="H48" s="90"/>
      <c r="I48" s="89"/>
      <c r="J48" s="89"/>
      <c r="K48" s="90"/>
      <c r="L48" s="89"/>
      <c r="M48" s="89"/>
      <c r="N48" s="90"/>
    </row>
    <row r="49" spans="2:14" ht="14.25">
      <c r="B49" s="89"/>
      <c r="C49" s="89"/>
      <c r="D49" s="89"/>
      <c r="G49" s="89"/>
      <c r="H49" s="90"/>
      <c r="I49" s="89"/>
      <c r="J49" s="89"/>
      <c r="K49" s="90"/>
      <c r="L49" s="89"/>
      <c r="M49" s="89"/>
      <c r="N49" s="90"/>
    </row>
    <row r="50" spans="2:14" ht="14.25">
      <c r="B50" s="89"/>
      <c r="C50" s="89"/>
      <c r="D50" s="89"/>
      <c r="G50" s="89"/>
      <c r="H50" s="90"/>
      <c r="I50" s="89"/>
      <c r="J50" s="89"/>
      <c r="K50" s="90"/>
      <c r="L50" s="89"/>
      <c r="M50" s="89"/>
      <c r="N50" s="90"/>
    </row>
    <row r="51" spans="2:14" ht="14.25">
      <c r="B51" s="89"/>
      <c r="C51" s="89"/>
      <c r="D51" s="89"/>
      <c r="G51" s="89"/>
      <c r="H51" s="90"/>
      <c r="I51" s="89"/>
      <c r="J51" s="89"/>
      <c r="K51" s="90"/>
      <c r="L51" s="89"/>
      <c r="M51" s="89"/>
      <c r="N51" s="90"/>
    </row>
    <row r="52" spans="2:14" ht="14.25">
      <c r="B52" s="89"/>
      <c r="C52" s="89"/>
      <c r="D52" s="89"/>
      <c r="G52" s="89"/>
      <c r="H52" s="90"/>
      <c r="I52" s="89"/>
      <c r="J52" s="89"/>
      <c r="K52" s="90"/>
      <c r="L52" s="89"/>
      <c r="M52" s="89"/>
      <c r="N52" s="90"/>
    </row>
    <row r="53" spans="2:14" ht="14.25">
      <c r="B53" s="89"/>
      <c r="C53" s="89"/>
      <c r="D53" s="89"/>
      <c r="G53" s="89"/>
      <c r="H53" s="90"/>
      <c r="I53" s="89"/>
      <c r="J53" s="89"/>
      <c r="K53" s="90"/>
      <c r="L53" s="89"/>
      <c r="M53" s="89"/>
      <c r="N53" s="90"/>
    </row>
    <row r="54" spans="2:14" ht="14.25">
      <c r="B54" s="89"/>
      <c r="C54" s="89"/>
      <c r="D54" s="89"/>
      <c r="G54" s="89"/>
      <c r="H54" s="90"/>
      <c r="I54" s="89"/>
      <c r="J54" s="89"/>
      <c r="K54" s="90"/>
      <c r="L54" s="89"/>
      <c r="M54" s="89"/>
      <c r="N54" s="90"/>
    </row>
    <row r="55" spans="2:14" ht="14.25">
      <c r="B55" s="89"/>
      <c r="C55" s="89"/>
      <c r="D55" s="89"/>
      <c r="G55" s="89"/>
      <c r="H55" s="90"/>
      <c r="I55" s="89"/>
      <c r="J55" s="89"/>
      <c r="K55" s="90"/>
      <c r="L55" s="89"/>
      <c r="M55" s="89"/>
      <c r="N55" s="90"/>
    </row>
    <row r="56" spans="2:14" ht="14.25">
      <c r="B56" s="89"/>
      <c r="C56" s="89"/>
      <c r="D56" s="89"/>
      <c r="G56" s="89"/>
      <c r="H56" s="90"/>
      <c r="I56" s="89"/>
      <c r="J56" s="89"/>
      <c r="K56" s="90"/>
      <c r="L56" s="89"/>
      <c r="M56" s="89"/>
      <c r="N56" s="90"/>
    </row>
    <row r="57" spans="2:14" ht="14.25">
      <c r="B57" s="89"/>
      <c r="C57" s="89"/>
      <c r="D57" s="89"/>
      <c r="G57" s="89"/>
      <c r="H57" s="90"/>
      <c r="I57" s="89"/>
      <c r="J57" s="89"/>
      <c r="K57" s="90"/>
      <c r="L57" s="89"/>
      <c r="M57" s="89"/>
      <c r="N57" s="90"/>
    </row>
    <row r="58" spans="2:14" ht="14.25">
      <c r="B58" s="89"/>
      <c r="C58" s="89"/>
      <c r="D58" s="89"/>
      <c r="G58" s="89"/>
      <c r="H58" s="90"/>
      <c r="I58" s="89"/>
      <c r="J58" s="89"/>
      <c r="K58" s="90"/>
      <c r="L58" s="89"/>
      <c r="M58" s="89"/>
      <c r="N58" s="90"/>
    </row>
    <row r="59" spans="2:14" ht="14.25">
      <c r="B59" s="89"/>
      <c r="C59" s="89"/>
      <c r="D59" s="89"/>
      <c r="G59" s="89"/>
      <c r="H59" s="90"/>
      <c r="I59" s="89"/>
      <c r="J59" s="89"/>
      <c r="K59" s="90"/>
      <c r="L59" s="89"/>
      <c r="M59" s="89"/>
      <c r="N59" s="90"/>
    </row>
    <row r="60" spans="2:14" ht="14.25">
      <c r="B60" s="89"/>
      <c r="C60" s="89"/>
      <c r="D60" s="89"/>
      <c r="G60" s="89"/>
      <c r="H60" s="90"/>
      <c r="I60" s="89"/>
      <c r="J60" s="89"/>
      <c r="K60" s="90"/>
      <c r="L60" s="89"/>
      <c r="M60" s="89"/>
      <c r="N60" s="90"/>
    </row>
    <row r="61" spans="2:14" ht="14.25">
      <c r="B61" s="89"/>
      <c r="C61" s="89"/>
      <c r="D61" s="89"/>
      <c r="G61" s="89"/>
      <c r="H61" s="90"/>
      <c r="I61" s="89"/>
      <c r="J61" s="89"/>
      <c r="K61" s="90"/>
      <c r="L61" s="89"/>
      <c r="M61" s="89"/>
      <c r="N61" s="90"/>
    </row>
    <row r="62" spans="2:14" ht="14.25">
      <c r="B62" s="89"/>
      <c r="C62" s="89"/>
      <c r="D62" s="89"/>
      <c r="G62" s="89"/>
      <c r="H62" s="90"/>
      <c r="I62" s="89"/>
      <c r="J62" s="89"/>
      <c r="K62" s="90"/>
      <c r="L62" s="89"/>
      <c r="M62" s="89"/>
      <c r="N62" s="90"/>
    </row>
    <row r="63" spans="2:14" ht="14.25">
      <c r="B63" s="89"/>
      <c r="C63" s="89"/>
      <c r="D63" s="89"/>
      <c r="G63" s="89"/>
      <c r="H63" s="90"/>
      <c r="I63" s="89"/>
      <c r="J63" s="89"/>
      <c r="K63" s="90"/>
      <c r="L63" s="89"/>
      <c r="M63" s="89"/>
      <c r="N63" s="90"/>
    </row>
  </sheetData>
  <mergeCells count="14">
    <mergeCell ref="O4:O6"/>
    <mergeCell ref="I5:K5"/>
    <mergeCell ref="L5:N5"/>
    <mergeCell ref="A7:A25"/>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8"/>
  <sheetViews>
    <sheetView showZeros="0" zoomScale="60" zoomScaleNormal="60" zoomScaleSheetLayoutView="80" workbookViewId="0"/>
  </sheetViews>
  <sheetFormatPr defaultColWidth="9"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0" max="26" width="8.875" customWidth="1"/>
    <col min="27" max="16384" width="9" style="3"/>
  </cols>
  <sheetData>
    <row r="1" spans="1:19" ht="36.75" customHeight="1">
      <c r="A1" s="1" t="s">
        <v>13</v>
      </c>
      <c r="B1" s="1"/>
      <c r="C1" s="2"/>
      <c r="D1" s="3"/>
      <c r="E1" s="2"/>
      <c r="F1" s="2"/>
      <c r="G1" s="2"/>
      <c r="H1" s="367"/>
      <c r="I1" s="367"/>
      <c r="J1" s="368"/>
      <c r="K1" s="368"/>
      <c r="L1" s="368"/>
      <c r="M1" s="368"/>
      <c r="N1" s="368"/>
      <c r="O1" s="2"/>
      <c r="P1" s="2"/>
      <c r="Q1" s="4"/>
      <c r="R1" s="4"/>
      <c r="S1" s="3"/>
    </row>
    <row r="2" spans="1:19" ht="36.75" customHeight="1">
      <c r="A2" s="367" t="s">
        <v>0</v>
      </c>
      <c r="B2" s="367"/>
      <c r="C2" s="368"/>
      <c r="D2" s="368"/>
      <c r="E2" s="368"/>
      <c r="F2" s="368"/>
      <c r="G2" s="368"/>
      <c r="H2" s="368"/>
      <c r="I2" s="368"/>
      <c r="J2" s="368"/>
      <c r="K2" s="368"/>
      <c r="L2" s="368"/>
      <c r="M2" s="368"/>
      <c r="N2" s="368"/>
      <c r="O2" s="368"/>
      <c r="P2" s="368"/>
      <c r="Q2" s="368"/>
      <c r="R2" s="368"/>
      <c r="S2" s="3"/>
    </row>
    <row r="3" spans="1:19" ht="27.75" customHeight="1" thickBot="1">
      <c r="A3" s="369" t="s">
        <v>213</v>
      </c>
      <c r="B3" s="370"/>
      <c r="C3" s="370"/>
      <c r="D3" s="370"/>
      <c r="E3" s="370"/>
      <c r="F3" s="370"/>
      <c r="G3" s="2"/>
      <c r="H3" s="2"/>
      <c r="I3" s="12"/>
      <c r="J3" s="2"/>
      <c r="K3" s="7"/>
      <c r="L3" s="7"/>
      <c r="M3" s="10"/>
      <c r="N3" s="2"/>
      <c r="O3" s="13"/>
      <c r="P3" s="12"/>
      <c r="Q3" s="14"/>
      <c r="R3" s="14"/>
      <c r="S3" s="11"/>
    </row>
    <row r="4" spans="1:19" customFormat="1" ht="42" customHeight="1" thickBot="1">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4.95" customHeight="1">
      <c r="A5" s="371" t="s">
        <v>48</v>
      </c>
      <c r="B5" s="66" t="s">
        <v>214</v>
      </c>
      <c r="C5" s="36" t="s">
        <v>203</v>
      </c>
      <c r="D5" s="37" t="s">
        <v>22</v>
      </c>
      <c r="E5" s="38">
        <v>40</v>
      </c>
      <c r="F5" s="39" t="s">
        <v>30</v>
      </c>
      <c r="G5" s="70"/>
      <c r="H5" s="74" t="s">
        <v>203</v>
      </c>
      <c r="I5" s="37" t="s">
        <v>22</v>
      </c>
      <c r="J5" s="39">
        <f t="shared" ref="J5:J11" si="0">ROUNDUP(E5*0.75,2)</f>
        <v>30</v>
      </c>
      <c r="K5" s="39" t="s">
        <v>30</v>
      </c>
      <c r="L5" s="39"/>
      <c r="M5" s="78" t="e">
        <f>#REF!</f>
        <v>#REF!</v>
      </c>
      <c r="N5" s="66" t="s">
        <v>215</v>
      </c>
      <c r="O5" s="40" t="s">
        <v>37</v>
      </c>
      <c r="P5" s="37"/>
      <c r="Q5" s="41">
        <v>100</v>
      </c>
      <c r="R5" s="92">
        <f>ROUNDUP(Q5*0.75,2)</f>
        <v>75</v>
      </c>
    </row>
    <row r="6" spans="1:19" ht="24.95" customHeight="1">
      <c r="A6" s="372"/>
      <c r="B6" s="68"/>
      <c r="C6" s="48" t="s">
        <v>93</v>
      </c>
      <c r="D6" s="49"/>
      <c r="E6" s="50">
        <v>30</v>
      </c>
      <c r="F6" s="51" t="s">
        <v>30</v>
      </c>
      <c r="G6" s="72"/>
      <c r="H6" s="76" t="s">
        <v>93</v>
      </c>
      <c r="I6" s="49"/>
      <c r="J6" s="51">
        <f t="shared" si="0"/>
        <v>22.5</v>
      </c>
      <c r="K6" s="51" t="s">
        <v>30</v>
      </c>
      <c r="L6" s="51"/>
      <c r="M6" s="80" t="e">
        <f>#REF!</f>
        <v>#REF!</v>
      </c>
      <c r="N6" s="85" t="s">
        <v>216</v>
      </c>
      <c r="O6" s="52" t="s">
        <v>25</v>
      </c>
      <c r="P6" s="49"/>
      <c r="Q6" s="53">
        <v>2</v>
      </c>
      <c r="R6" s="94">
        <f>ROUNDUP(Q6*0.75,2)</f>
        <v>1.5</v>
      </c>
    </row>
    <row r="7" spans="1:19" ht="24.95" customHeight="1">
      <c r="A7" s="372"/>
      <c r="B7" s="68"/>
      <c r="C7" s="48" t="s">
        <v>56</v>
      </c>
      <c r="D7" s="49"/>
      <c r="E7" s="50">
        <v>20</v>
      </c>
      <c r="F7" s="51" t="s">
        <v>30</v>
      </c>
      <c r="G7" s="72"/>
      <c r="H7" s="76" t="s">
        <v>56</v>
      </c>
      <c r="I7" s="49"/>
      <c r="J7" s="51">
        <f t="shared" si="0"/>
        <v>15</v>
      </c>
      <c r="K7" s="51" t="s">
        <v>30</v>
      </c>
      <c r="L7" s="51"/>
      <c r="M7" s="80" t="e">
        <f>ROUND(#REF!+(#REF!*6/100),2)</f>
        <v>#REF!</v>
      </c>
      <c r="N7" s="68" t="s">
        <v>217</v>
      </c>
      <c r="O7" s="52" t="s">
        <v>39</v>
      </c>
      <c r="P7" s="49"/>
      <c r="Q7" s="53">
        <v>0.1</v>
      </c>
      <c r="R7" s="94">
        <f>ROUNDUP(Q7*0.75,2)</f>
        <v>0.08</v>
      </c>
    </row>
    <row r="8" spans="1:19" ht="24.95" customHeight="1">
      <c r="A8" s="372"/>
      <c r="B8" s="68"/>
      <c r="C8" s="48" t="s">
        <v>35</v>
      </c>
      <c r="D8" s="49"/>
      <c r="E8" s="50">
        <v>10</v>
      </c>
      <c r="F8" s="51" t="s">
        <v>30</v>
      </c>
      <c r="G8" s="72"/>
      <c r="H8" s="76" t="s">
        <v>35</v>
      </c>
      <c r="I8" s="49"/>
      <c r="J8" s="51">
        <f t="shared" si="0"/>
        <v>7.5</v>
      </c>
      <c r="K8" s="51" t="s">
        <v>30</v>
      </c>
      <c r="L8" s="51"/>
      <c r="M8" s="80" t="e">
        <f>ROUND(#REF!+(#REF!*10/100),2)</f>
        <v>#REF!</v>
      </c>
      <c r="N8" s="68" t="s">
        <v>18</v>
      </c>
      <c r="O8" s="52" t="s">
        <v>24</v>
      </c>
      <c r="P8" s="49" t="s">
        <v>22</v>
      </c>
      <c r="Q8" s="53">
        <v>3</v>
      </c>
      <c r="R8" s="94">
        <f>ROUNDUP(Q8*0.75,2)</f>
        <v>2.25</v>
      </c>
    </row>
    <row r="9" spans="1:19" ht="24.95" customHeight="1">
      <c r="A9" s="372"/>
      <c r="B9" s="68"/>
      <c r="C9" s="48" t="s">
        <v>81</v>
      </c>
      <c r="D9" s="49"/>
      <c r="E9" s="50">
        <v>5</v>
      </c>
      <c r="F9" s="51" t="s">
        <v>30</v>
      </c>
      <c r="G9" s="72"/>
      <c r="H9" s="76" t="s">
        <v>81</v>
      </c>
      <c r="I9" s="49"/>
      <c r="J9" s="51">
        <f t="shared" si="0"/>
        <v>3.75</v>
      </c>
      <c r="K9" s="51" t="s">
        <v>30</v>
      </c>
      <c r="L9" s="51"/>
      <c r="M9" s="80" t="e">
        <f>ROUND(#REF!+(#REF!*10/100),2)</f>
        <v>#REF!</v>
      </c>
      <c r="N9" s="68"/>
      <c r="O9" s="52"/>
      <c r="P9" s="49"/>
      <c r="Q9" s="53"/>
      <c r="R9" s="94"/>
    </row>
    <row r="10" spans="1:19" ht="24.95" customHeight="1">
      <c r="A10" s="372"/>
      <c r="B10" s="68"/>
      <c r="C10" s="48" t="s">
        <v>41</v>
      </c>
      <c r="D10" s="49"/>
      <c r="E10" s="50">
        <v>10</v>
      </c>
      <c r="F10" s="51" t="s">
        <v>30</v>
      </c>
      <c r="G10" s="72"/>
      <c r="H10" s="76" t="s">
        <v>41</v>
      </c>
      <c r="I10" s="49"/>
      <c r="J10" s="51">
        <f t="shared" si="0"/>
        <v>7.5</v>
      </c>
      <c r="K10" s="51" t="s">
        <v>30</v>
      </c>
      <c r="L10" s="51"/>
      <c r="M10" s="80" t="e">
        <f>#REF!</f>
        <v>#REF!</v>
      </c>
      <c r="N10" s="68"/>
      <c r="O10" s="52"/>
      <c r="P10" s="49"/>
      <c r="Q10" s="53"/>
      <c r="R10" s="94"/>
    </row>
    <row r="11" spans="1:19" ht="24.95" customHeight="1">
      <c r="A11" s="372"/>
      <c r="B11" s="68"/>
      <c r="C11" s="48" t="s">
        <v>97</v>
      </c>
      <c r="D11" s="49"/>
      <c r="E11" s="50">
        <v>3</v>
      </c>
      <c r="F11" s="51" t="s">
        <v>30</v>
      </c>
      <c r="G11" s="72"/>
      <c r="H11" s="76" t="s">
        <v>97</v>
      </c>
      <c r="I11" s="49"/>
      <c r="J11" s="51">
        <f t="shared" si="0"/>
        <v>2.25</v>
      </c>
      <c r="K11" s="51" t="s">
        <v>30</v>
      </c>
      <c r="L11" s="51"/>
      <c r="M11" s="80" t="e">
        <f>ROUND(#REF!+(#REF!*40/100),2)</f>
        <v>#REF!</v>
      </c>
      <c r="N11" s="68"/>
      <c r="O11" s="52"/>
      <c r="P11" s="49"/>
      <c r="Q11" s="53"/>
      <c r="R11" s="94"/>
    </row>
    <row r="12" spans="1:19" ht="24.95" customHeight="1">
      <c r="A12" s="372"/>
      <c r="B12" s="67"/>
      <c r="C12" s="42"/>
      <c r="D12" s="43"/>
      <c r="E12" s="44"/>
      <c r="F12" s="45"/>
      <c r="G12" s="71"/>
      <c r="H12" s="75"/>
      <c r="I12" s="43"/>
      <c r="J12" s="45"/>
      <c r="K12" s="45"/>
      <c r="L12" s="45"/>
      <c r="M12" s="79"/>
      <c r="N12" s="67"/>
      <c r="O12" s="46"/>
      <c r="P12" s="43"/>
      <c r="Q12" s="47"/>
      <c r="R12" s="93"/>
    </row>
    <row r="13" spans="1:19" ht="24.95" customHeight="1">
      <c r="A13" s="372"/>
      <c r="B13" s="68" t="s">
        <v>218</v>
      </c>
      <c r="C13" s="48" t="s">
        <v>92</v>
      </c>
      <c r="D13" s="49"/>
      <c r="E13" s="50">
        <v>40</v>
      </c>
      <c r="F13" s="51" t="s">
        <v>30</v>
      </c>
      <c r="G13" s="72"/>
      <c r="H13" s="76" t="s">
        <v>92</v>
      </c>
      <c r="I13" s="49"/>
      <c r="J13" s="51">
        <f>ROUNDUP(E13*0.75,2)</f>
        <v>30</v>
      </c>
      <c r="K13" s="51" t="s">
        <v>30</v>
      </c>
      <c r="L13" s="51"/>
      <c r="M13" s="80" t="e">
        <f>ROUND(#REF!+(#REF!*10/100),2)</f>
        <v>#REF!</v>
      </c>
      <c r="N13" s="68" t="s">
        <v>219</v>
      </c>
      <c r="O13" s="52" t="s">
        <v>38</v>
      </c>
      <c r="P13" s="49"/>
      <c r="Q13" s="53">
        <v>0.3</v>
      </c>
      <c r="R13" s="94">
        <f>ROUNDUP(Q13*0.75,2)</f>
        <v>0.23</v>
      </c>
    </row>
    <row r="14" spans="1:19" ht="24.95" customHeight="1">
      <c r="A14" s="372"/>
      <c r="B14" s="68"/>
      <c r="C14" s="48" t="s">
        <v>76</v>
      </c>
      <c r="D14" s="49"/>
      <c r="E14" s="50">
        <v>5</v>
      </c>
      <c r="F14" s="51" t="s">
        <v>30</v>
      </c>
      <c r="G14" s="72"/>
      <c r="H14" s="76" t="s">
        <v>76</v>
      </c>
      <c r="I14" s="49"/>
      <c r="J14" s="51">
        <f>ROUNDUP(E14*0.75,2)</f>
        <v>3.75</v>
      </c>
      <c r="K14" s="51" t="s">
        <v>30</v>
      </c>
      <c r="L14" s="51"/>
      <c r="M14" s="80" t="e">
        <f>ROUND(#REF!+(#REF!*2/100),2)</f>
        <v>#REF!</v>
      </c>
      <c r="N14" s="68" t="s">
        <v>220</v>
      </c>
      <c r="O14" s="52" t="s">
        <v>39</v>
      </c>
      <c r="P14" s="49"/>
      <c r="Q14" s="53">
        <v>0.1</v>
      </c>
      <c r="R14" s="94">
        <f>ROUNDUP(Q14*0.75,2)</f>
        <v>0.08</v>
      </c>
    </row>
    <row r="15" spans="1:19" ht="24.95" customHeight="1">
      <c r="A15" s="372"/>
      <c r="B15" s="68"/>
      <c r="C15" s="48"/>
      <c r="D15" s="49"/>
      <c r="E15" s="50"/>
      <c r="F15" s="51"/>
      <c r="G15" s="72"/>
      <c r="H15" s="76"/>
      <c r="I15" s="49"/>
      <c r="J15" s="51"/>
      <c r="K15" s="51"/>
      <c r="L15" s="51"/>
      <c r="M15" s="80"/>
      <c r="N15" s="68" t="s">
        <v>18</v>
      </c>
      <c r="O15" s="52" t="s">
        <v>62</v>
      </c>
      <c r="P15" s="49" t="s">
        <v>63</v>
      </c>
      <c r="Q15" s="53">
        <v>4</v>
      </c>
      <c r="R15" s="94">
        <f>ROUNDUP(Q15*0.75,2)</f>
        <v>3</v>
      </c>
    </row>
    <row r="16" spans="1:19" ht="24.95" customHeight="1">
      <c r="A16" s="372"/>
      <c r="B16" s="67"/>
      <c r="C16" s="42"/>
      <c r="D16" s="43"/>
      <c r="E16" s="44"/>
      <c r="F16" s="45"/>
      <c r="G16" s="71"/>
      <c r="H16" s="75"/>
      <c r="I16" s="43"/>
      <c r="J16" s="45"/>
      <c r="K16" s="45"/>
      <c r="L16" s="45"/>
      <c r="M16" s="79"/>
      <c r="N16" s="67"/>
      <c r="O16" s="46"/>
      <c r="P16" s="43"/>
      <c r="Q16" s="47"/>
      <c r="R16" s="93"/>
    </row>
    <row r="17" spans="1:18" ht="24.95" customHeight="1">
      <c r="A17" s="372"/>
      <c r="B17" s="68" t="s">
        <v>98</v>
      </c>
      <c r="C17" s="48" t="s">
        <v>99</v>
      </c>
      <c r="D17" s="49"/>
      <c r="E17" s="83">
        <v>0.16666666666666666</v>
      </c>
      <c r="F17" s="51" t="s">
        <v>47</v>
      </c>
      <c r="G17" s="72"/>
      <c r="H17" s="76" t="s">
        <v>99</v>
      </c>
      <c r="I17" s="49"/>
      <c r="J17" s="51">
        <f>ROUNDUP(E17*0.75,2)</f>
        <v>0.13</v>
      </c>
      <c r="K17" s="51" t="s">
        <v>47</v>
      </c>
      <c r="L17" s="51"/>
      <c r="M17" s="80" t="e">
        <f>#REF!</f>
        <v>#REF!</v>
      </c>
      <c r="N17" s="68" t="s">
        <v>45</v>
      </c>
      <c r="O17" s="52"/>
      <c r="P17" s="49"/>
      <c r="Q17" s="53"/>
      <c r="R17" s="94"/>
    </row>
    <row r="18" spans="1:18" ht="24.95" customHeight="1" thickBot="1">
      <c r="A18" s="373"/>
      <c r="B18" s="69"/>
      <c r="C18" s="55"/>
      <c r="D18" s="56"/>
      <c r="E18" s="57"/>
      <c r="F18" s="58"/>
      <c r="G18" s="73"/>
      <c r="H18" s="77"/>
      <c r="I18" s="56"/>
      <c r="J18" s="58"/>
      <c r="K18" s="58"/>
      <c r="L18" s="58"/>
      <c r="M18" s="81"/>
      <c r="N18" s="69"/>
      <c r="O18" s="59"/>
      <c r="P18" s="56"/>
      <c r="Q18" s="60"/>
      <c r="R18" s="96"/>
    </row>
  </sheetData>
  <mergeCells count="4">
    <mergeCell ref="H1:N1"/>
    <mergeCell ref="A2:R2"/>
    <mergeCell ref="A3:F3"/>
    <mergeCell ref="A5:A18"/>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showZeros="0" zoomScale="60" zoomScaleNormal="60" zoomScaleSheetLayoutView="90" workbookViewId="0"/>
  </sheetViews>
  <sheetFormatPr defaultRowHeight="13.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c r="A1" s="1" t="s">
        <v>300</v>
      </c>
      <c r="B1" s="5"/>
      <c r="C1" s="1"/>
      <c r="D1" s="1"/>
      <c r="E1" s="385"/>
      <c r="F1" s="386"/>
      <c r="G1" s="386"/>
      <c r="H1" s="386"/>
      <c r="I1" s="386"/>
      <c r="J1" s="386"/>
      <c r="K1" s="386"/>
      <c r="L1" s="386"/>
      <c r="M1" s="386"/>
      <c r="N1" s="386"/>
      <c r="O1"/>
      <c r="P1"/>
      <c r="Q1"/>
      <c r="R1"/>
      <c r="S1"/>
      <c r="T1"/>
      <c r="U1"/>
    </row>
    <row r="2" spans="1:21" s="3" customFormat="1" ht="36" customHeight="1">
      <c r="A2" s="367" t="s">
        <v>0</v>
      </c>
      <c r="B2" s="368"/>
      <c r="C2" s="368"/>
      <c r="D2" s="368"/>
      <c r="E2" s="368"/>
      <c r="F2" s="368"/>
      <c r="G2" s="368"/>
      <c r="H2" s="368"/>
      <c r="I2" s="368"/>
      <c r="J2" s="368"/>
      <c r="K2" s="368"/>
      <c r="L2" s="368"/>
      <c r="M2" s="368"/>
      <c r="N2" s="368"/>
      <c r="O2" s="386"/>
      <c r="P2"/>
      <c r="Q2"/>
      <c r="R2"/>
      <c r="S2"/>
      <c r="T2"/>
      <c r="U2"/>
    </row>
    <row r="3" spans="1:21" ht="33.75" customHeight="1" thickBot="1">
      <c r="A3" s="387" t="s">
        <v>344</v>
      </c>
      <c r="B3" s="388"/>
      <c r="C3" s="388"/>
      <c r="D3" s="149"/>
      <c r="E3" s="389" t="s">
        <v>298</v>
      </c>
      <c r="F3" s="390"/>
      <c r="G3" s="88"/>
      <c r="H3" s="88"/>
      <c r="I3" s="88"/>
      <c r="J3" s="88"/>
      <c r="K3" s="148"/>
      <c r="L3" s="88"/>
      <c r="M3" s="88"/>
    </row>
    <row r="4" spans="1:21" ht="18.75" customHeight="1">
      <c r="A4" s="391"/>
      <c r="B4" s="392"/>
      <c r="C4" s="393"/>
      <c r="D4" s="397" t="s">
        <v>6</v>
      </c>
      <c r="E4" s="400" t="s">
        <v>297</v>
      </c>
      <c r="F4" s="403" t="s">
        <v>286</v>
      </c>
      <c r="G4" s="155" t="s">
        <v>296</v>
      </c>
      <c r="H4" s="146" t="s">
        <v>295</v>
      </c>
      <c r="I4" s="406" t="s">
        <v>294</v>
      </c>
      <c r="J4" s="407"/>
      <c r="K4" s="407"/>
      <c r="L4" s="408" t="s">
        <v>293</v>
      </c>
      <c r="M4" s="409"/>
      <c r="N4" s="410"/>
      <c r="O4" s="374" t="s">
        <v>6</v>
      </c>
    </row>
    <row r="5" spans="1:21" ht="18.75" customHeight="1">
      <c r="A5" s="394"/>
      <c r="B5" s="395"/>
      <c r="C5" s="396"/>
      <c r="D5" s="398"/>
      <c r="E5" s="401"/>
      <c r="F5" s="404"/>
      <c r="G5" s="154" t="s">
        <v>292</v>
      </c>
      <c r="H5" s="144" t="s">
        <v>343</v>
      </c>
      <c r="I5" s="377" t="s">
        <v>289</v>
      </c>
      <c r="J5" s="378"/>
      <c r="K5" s="378"/>
      <c r="L5" s="379" t="s">
        <v>342</v>
      </c>
      <c r="M5" s="380"/>
      <c r="N5" s="381"/>
      <c r="O5" s="375"/>
    </row>
    <row r="6" spans="1:21" ht="18.75" customHeight="1" thickBot="1">
      <c r="A6" s="143"/>
      <c r="B6" s="142" t="s">
        <v>1</v>
      </c>
      <c r="C6" s="139" t="s">
        <v>285</v>
      </c>
      <c r="D6" s="399"/>
      <c r="E6" s="402"/>
      <c r="F6" s="405"/>
      <c r="G6" s="153" t="s">
        <v>286</v>
      </c>
      <c r="H6" s="136" t="s">
        <v>284</v>
      </c>
      <c r="I6" s="140" t="s">
        <v>1</v>
      </c>
      <c r="J6" s="139" t="s">
        <v>285</v>
      </c>
      <c r="K6" s="137" t="s">
        <v>284</v>
      </c>
      <c r="L6" s="138" t="s">
        <v>1</v>
      </c>
      <c r="M6" s="137" t="s">
        <v>285</v>
      </c>
      <c r="N6" s="136" t="s">
        <v>284</v>
      </c>
      <c r="O6" s="376"/>
    </row>
    <row r="7" spans="1:21" ht="21.95" customHeight="1">
      <c r="A7" s="382" t="s">
        <v>48</v>
      </c>
      <c r="B7" s="130" t="s">
        <v>341</v>
      </c>
      <c r="C7" s="130" t="s">
        <v>203</v>
      </c>
      <c r="D7" s="135"/>
      <c r="E7" s="134" t="s">
        <v>22</v>
      </c>
      <c r="F7" s="62"/>
      <c r="G7" s="133"/>
      <c r="H7" s="129">
        <v>20</v>
      </c>
      <c r="I7" s="133" t="s">
        <v>341</v>
      </c>
      <c r="J7" s="130" t="s">
        <v>203</v>
      </c>
      <c r="K7" s="132">
        <v>10</v>
      </c>
      <c r="L7" s="131" t="s">
        <v>340</v>
      </c>
      <c r="M7" s="130" t="s">
        <v>203</v>
      </c>
      <c r="N7" s="129">
        <v>10</v>
      </c>
      <c r="O7" s="128"/>
    </row>
    <row r="8" spans="1:21" ht="21.95" customHeight="1">
      <c r="A8" s="383"/>
      <c r="B8" s="107"/>
      <c r="C8" s="107" t="s">
        <v>93</v>
      </c>
      <c r="D8" s="113"/>
      <c r="E8" s="112"/>
      <c r="F8" s="64"/>
      <c r="G8" s="110"/>
      <c r="H8" s="106">
        <v>10</v>
      </c>
      <c r="I8" s="110"/>
      <c r="J8" s="152" t="s">
        <v>132</v>
      </c>
      <c r="K8" s="121">
        <v>10</v>
      </c>
      <c r="L8" s="118"/>
      <c r="M8" s="115"/>
      <c r="N8" s="117"/>
      <c r="O8" s="124"/>
    </row>
    <row r="9" spans="1:21" ht="21.95" customHeight="1">
      <c r="A9" s="383"/>
      <c r="B9" s="107"/>
      <c r="C9" s="107" t="s">
        <v>56</v>
      </c>
      <c r="D9" s="113"/>
      <c r="E9" s="112"/>
      <c r="F9" s="64"/>
      <c r="G9" s="110"/>
      <c r="H9" s="106">
        <v>10</v>
      </c>
      <c r="I9" s="110"/>
      <c r="J9" s="107" t="s">
        <v>56</v>
      </c>
      <c r="K9" s="121">
        <v>10</v>
      </c>
      <c r="L9" s="108" t="s">
        <v>331</v>
      </c>
      <c r="M9" s="107" t="s">
        <v>56</v>
      </c>
      <c r="N9" s="106">
        <v>10</v>
      </c>
      <c r="O9" s="105"/>
    </row>
    <row r="10" spans="1:21" ht="21.95" customHeight="1">
      <c r="A10" s="383"/>
      <c r="B10" s="107"/>
      <c r="C10" s="107" t="s">
        <v>35</v>
      </c>
      <c r="D10" s="113"/>
      <c r="E10" s="112"/>
      <c r="F10" s="64"/>
      <c r="G10" s="110"/>
      <c r="H10" s="106">
        <v>10</v>
      </c>
      <c r="I10" s="110"/>
      <c r="J10" s="107" t="s">
        <v>35</v>
      </c>
      <c r="K10" s="121">
        <v>5</v>
      </c>
      <c r="L10" s="108"/>
      <c r="M10" s="107" t="s">
        <v>35</v>
      </c>
      <c r="N10" s="106">
        <v>5</v>
      </c>
      <c r="O10" s="105"/>
    </row>
    <row r="11" spans="1:21" ht="21.95" customHeight="1">
      <c r="A11" s="383"/>
      <c r="B11" s="107"/>
      <c r="C11" s="107" t="s">
        <v>81</v>
      </c>
      <c r="D11" s="113"/>
      <c r="E11" s="112"/>
      <c r="F11" s="64"/>
      <c r="G11" s="110"/>
      <c r="H11" s="106">
        <v>5</v>
      </c>
      <c r="I11" s="110"/>
      <c r="J11" s="107"/>
      <c r="K11" s="121"/>
      <c r="L11" s="118"/>
      <c r="M11" s="115"/>
      <c r="N11" s="117"/>
      <c r="O11" s="124"/>
    </row>
    <row r="12" spans="1:21" ht="21.95" customHeight="1">
      <c r="A12" s="383"/>
      <c r="B12" s="107"/>
      <c r="C12" s="107"/>
      <c r="D12" s="113"/>
      <c r="E12" s="112"/>
      <c r="F12" s="64"/>
      <c r="G12" s="110" t="s">
        <v>37</v>
      </c>
      <c r="H12" s="106" t="s">
        <v>273</v>
      </c>
      <c r="I12" s="110"/>
      <c r="J12" s="107"/>
      <c r="K12" s="121"/>
      <c r="L12" s="108" t="s">
        <v>317</v>
      </c>
      <c r="M12" s="107" t="s">
        <v>92</v>
      </c>
      <c r="N12" s="106">
        <v>15</v>
      </c>
      <c r="O12" s="105"/>
    </row>
    <row r="13" spans="1:21" ht="21.95" customHeight="1">
      <c r="A13" s="383"/>
      <c r="B13" s="107"/>
      <c r="C13" s="107"/>
      <c r="D13" s="113"/>
      <c r="E13" s="112"/>
      <c r="F13" s="64" t="s">
        <v>22</v>
      </c>
      <c r="G13" s="110" t="s">
        <v>24</v>
      </c>
      <c r="H13" s="106" t="s">
        <v>272</v>
      </c>
      <c r="I13" s="110"/>
      <c r="J13" s="107"/>
      <c r="K13" s="121"/>
      <c r="L13" s="118"/>
      <c r="M13" s="115"/>
      <c r="N13" s="117"/>
      <c r="O13" s="124"/>
    </row>
    <row r="14" spans="1:21" ht="21.95" customHeight="1">
      <c r="A14" s="383"/>
      <c r="B14" s="107"/>
      <c r="C14" s="107"/>
      <c r="D14" s="113"/>
      <c r="E14" s="112"/>
      <c r="F14" s="64"/>
      <c r="G14" s="110" t="s">
        <v>38</v>
      </c>
      <c r="H14" s="106" t="s">
        <v>272</v>
      </c>
      <c r="I14" s="116"/>
      <c r="J14" s="115"/>
      <c r="K14" s="114"/>
      <c r="L14" s="108" t="s">
        <v>98</v>
      </c>
      <c r="M14" s="107" t="s">
        <v>99</v>
      </c>
      <c r="N14" s="111">
        <v>0.1</v>
      </c>
      <c r="O14" s="105"/>
    </row>
    <row r="15" spans="1:21" ht="21.95" customHeight="1">
      <c r="A15" s="383"/>
      <c r="B15" s="115"/>
      <c r="C15" s="115"/>
      <c r="D15" s="120"/>
      <c r="E15" s="119"/>
      <c r="F15" s="63"/>
      <c r="G15" s="116"/>
      <c r="H15" s="117"/>
      <c r="I15" s="110" t="s">
        <v>339</v>
      </c>
      <c r="J15" s="107" t="s">
        <v>92</v>
      </c>
      <c r="K15" s="121">
        <v>20</v>
      </c>
      <c r="L15" s="108"/>
      <c r="M15" s="107"/>
      <c r="N15" s="106"/>
      <c r="O15" s="105"/>
    </row>
    <row r="16" spans="1:21" ht="21.95" customHeight="1">
      <c r="A16" s="383"/>
      <c r="B16" s="107" t="s">
        <v>339</v>
      </c>
      <c r="C16" s="107" t="s">
        <v>92</v>
      </c>
      <c r="D16" s="113"/>
      <c r="E16" s="112"/>
      <c r="F16" s="64"/>
      <c r="G16" s="110"/>
      <c r="H16" s="106">
        <v>20</v>
      </c>
      <c r="I16" s="110"/>
      <c r="J16" s="107" t="s">
        <v>76</v>
      </c>
      <c r="K16" s="121">
        <v>5</v>
      </c>
      <c r="L16" s="108"/>
      <c r="M16" s="107"/>
      <c r="N16" s="106"/>
      <c r="O16" s="105"/>
    </row>
    <row r="17" spans="1:15" ht="21.95" customHeight="1">
      <c r="A17" s="383"/>
      <c r="B17" s="107"/>
      <c r="C17" s="107" t="s">
        <v>76</v>
      </c>
      <c r="D17" s="113"/>
      <c r="E17" s="112"/>
      <c r="F17" s="64"/>
      <c r="G17" s="110"/>
      <c r="H17" s="106">
        <v>5</v>
      </c>
      <c r="I17" s="116"/>
      <c r="J17" s="115"/>
      <c r="K17" s="114"/>
      <c r="L17" s="108"/>
      <c r="M17" s="107"/>
      <c r="N17" s="106"/>
      <c r="O17" s="105"/>
    </row>
    <row r="18" spans="1:15" ht="21.95" customHeight="1">
      <c r="A18" s="383"/>
      <c r="B18" s="115"/>
      <c r="C18" s="115"/>
      <c r="D18" s="120"/>
      <c r="E18" s="119"/>
      <c r="F18" s="63"/>
      <c r="G18" s="116"/>
      <c r="H18" s="117"/>
      <c r="I18" s="110" t="s">
        <v>98</v>
      </c>
      <c r="J18" s="107" t="s">
        <v>99</v>
      </c>
      <c r="K18" s="151">
        <v>0.13</v>
      </c>
      <c r="L18" s="108"/>
      <c r="M18" s="107"/>
      <c r="N18" s="106"/>
      <c r="O18" s="105"/>
    </row>
    <row r="19" spans="1:15" ht="21.95" customHeight="1">
      <c r="A19" s="383"/>
      <c r="B19" s="107" t="s">
        <v>98</v>
      </c>
      <c r="C19" s="107" t="s">
        <v>99</v>
      </c>
      <c r="D19" s="113"/>
      <c r="E19" s="112"/>
      <c r="F19" s="122"/>
      <c r="G19" s="110"/>
      <c r="H19" s="150">
        <v>0.13</v>
      </c>
      <c r="I19" s="110"/>
      <c r="J19" s="107"/>
      <c r="K19" s="121"/>
      <c r="L19" s="108"/>
      <c r="M19" s="107"/>
      <c r="N19" s="106"/>
      <c r="O19" s="105"/>
    </row>
    <row r="20" spans="1:15" ht="21.95" customHeight="1" thickBot="1">
      <c r="A20" s="384"/>
      <c r="B20" s="99"/>
      <c r="C20" s="99"/>
      <c r="D20" s="104"/>
      <c r="E20" s="103"/>
      <c r="F20" s="65"/>
      <c r="G20" s="102"/>
      <c r="H20" s="98"/>
      <c r="I20" s="102"/>
      <c r="J20" s="99"/>
      <c r="K20" s="101"/>
      <c r="L20" s="100"/>
      <c r="M20" s="99"/>
      <c r="N20" s="98"/>
      <c r="O20" s="97"/>
    </row>
    <row r="21" spans="1:15" ht="14.25">
      <c r="B21" s="89"/>
      <c r="C21" s="89"/>
      <c r="D21" s="89"/>
      <c r="G21" s="89"/>
      <c r="H21" s="90"/>
      <c r="I21" s="89"/>
      <c r="J21" s="89"/>
      <c r="K21" s="90"/>
      <c r="L21" s="89"/>
      <c r="M21" s="89"/>
      <c r="N21" s="90"/>
    </row>
    <row r="22" spans="1:15" ht="14.25">
      <c r="B22" s="89"/>
      <c r="C22" s="89"/>
      <c r="D22" s="89"/>
      <c r="G22" s="89"/>
      <c r="H22" s="90"/>
      <c r="I22" s="89"/>
      <c r="J22" s="89"/>
      <c r="K22" s="90"/>
      <c r="L22" s="89"/>
      <c r="M22" s="89"/>
      <c r="N22" s="90"/>
    </row>
    <row r="23" spans="1:15" ht="14.25">
      <c r="B23" s="89"/>
      <c r="C23" s="89"/>
      <c r="D23" s="89"/>
      <c r="G23" s="89"/>
      <c r="H23" s="90"/>
      <c r="I23" s="89"/>
      <c r="J23" s="89"/>
      <c r="K23" s="90"/>
      <c r="L23" s="89"/>
      <c r="M23" s="89"/>
      <c r="N23" s="90"/>
    </row>
    <row r="24" spans="1:15" ht="14.25">
      <c r="B24" s="89"/>
      <c r="C24" s="89"/>
      <c r="D24" s="89"/>
      <c r="G24" s="89"/>
      <c r="H24" s="90"/>
      <c r="I24" s="89"/>
      <c r="J24" s="89"/>
      <c r="K24" s="90"/>
      <c r="L24" s="89"/>
      <c r="M24" s="89"/>
      <c r="N24" s="90"/>
    </row>
    <row r="25" spans="1:15" ht="14.25">
      <c r="B25" s="89"/>
      <c r="C25" s="89"/>
      <c r="D25" s="89"/>
      <c r="G25" s="89"/>
      <c r="H25" s="90"/>
      <c r="I25" s="89"/>
      <c r="J25" s="89"/>
      <c r="K25" s="90"/>
      <c r="L25" s="89"/>
      <c r="M25" s="89"/>
      <c r="N25" s="90"/>
    </row>
    <row r="26" spans="1:15" ht="14.25">
      <c r="B26" s="89"/>
      <c r="C26" s="89"/>
      <c r="D26" s="89"/>
      <c r="G26" s="89"/>
      <c r="H26" s="90"/>
      <c r="I26" s="89"/>
      <c r="J26" s="89"/>
      <c r="K26" s="90"/>
      <c r="L26" s="89"/>
      <c r="M26" s="89"/>
      <c r="N26" s="90"/>
    </row>
    <row r="27" spans="1:15" ht="14.25">
      <c r="B27" s="89"/>
      <c r="C27" s="89"/>
      <c r="D27" s="89"/>
      <c r="G27" s="89"/>
      <c r="H27" s="90"/>
      <c r="I27" s="89"/>
      <c r="J27" s="89"/>
      <c r="K27" s="90"/>
      <c r="L27" s="89"/>
      <c r="M27" s="89"/>
      <c r="N27" s="90"/>
    </row>
    <row r="28" spans="1:15" ht="14.25">
      <c r="B28" s="89"/>
      <c r="C28" s="89"/>
      <c r="D28" s="89"/>
      <c r="G28" s="89"/>
      <c r="H28" s="90"/>
      <c r="I28" s="89"/>
      <c r="J28" s="89"/>
      <c r="K28" s="90"/>
      <c r="L28" s="89"/>
      <c r="M28" s="89"/>
      <c r="N28" s="90"/>
    </row>
    <row r="29" spans="1:15" ht="14.25">
      <c r="B29" s="89"/>
      <c r="C29" s="89"/>
      <c r="D29" s="89"/>
      <c r="G29" s="89"/>
      <c r="H29" s="90"/>
      <c r="I29" s="89"/>
      <c r="J29" s="89"/>
      <c r="K29" s="90"/>
      <c r="L29" s="89"/>
      <c r="M29" s="89"/>
      <c r="N29" s="90"/>
    </row>
    <row r="30" spans="1:15" ht="14.25">
      <c r="B30" s="89"/>
      <c r="C30" s="89"/>
      <c r="D30" s="89"/>
      <c r="G30" s="89"/>
      <c r="H30" s="90"/>
      <c r="I30" s="89"/>
      <c r="J30" s="89"/>
      <c r="K30" s="90"/>
      <c r="L30" s="89"/>
      <c r="M30" s="89"/>
      <c r="N30" s="90"/>
    </row>
    <row r="31" spans="1:15" ht="14.25">
      <c r="B31" s="89"/>
      <c r="C31" s="89"/>
      <c r="D31" s="89"/>
      <c r="G31" s="89"/>
      <c r="H31" s="90"/>
      <c r="I31" s="89"/>
      <c r="J31" s="89"/>
      <c r="K31" s="90"/>
      <c r="L31" s="89"/>
      <c r="M31" s="89"/>
      <c r="N31" s="90"/>
    </row>
    <row r="32" spans="1:15" ht="14.25">
      <c r="B32" s="89"/>
      <c r="C32" s="89"/>
      <c r="D32" s="89"/>
      <c r="G32" s="89"/>
      <c r="H32" s="90"/>
      <c r="I32" s="89"/>
      <c r="J32" s="89"/>
      <c r="K32" s="90"/>
      <c r="L32" s="89"/>
      <c r="M32" s="89"/>
      <c r="N32" s="90"/>
    </row>
    <row r="33" spans="2:14" ht="14.25">
      <c r="B33" s="89"/>
      <c r="C33" s="89"/>
      <c r="D33" s="89"/>
      <c r="G33" s="89"/>
      <c r="H33" s="90"/>
      <c r="I33" s="89"/>
      <c r="J33" s="89"/>
      <c r="K33" s="90"/>
      <c r="L33" s="89"/>
      <c r="M33" s="89"/>
      <c r="N33" s="90"/>
    </row>
    <row r="34" spans="2:14" ht="14.25">
      <c r="B34" s="89"/>
      <c r="C34" s="89"/>
      <c r="D34" s="89"/>
      <c r="G34" s="89"/>
      <c r="H34" s="90"/>
      <c r="I34" s="89"/>
      <c r="J34" s="89"/>
      <c r="K34" s="90"/>
      <c r="L34" s="89"/>
      <c r="M34" s="89"/>
      <c r="N34" s="90"/>
    </row>
    <row r="35" spans="2:14" ht="14.25">
      <c r="B35" s="89"/>
      <c r="C35" s="89"/>
      <c r="D35" s="89"/>
      <c r="G35" s="89"/>
      <c r="H35" s="90"/>
      <c r="I35" s="89"/>
      <c r="J35" s="89"/>
      <c r="K35" s="90"/>
      <c r="L35" s="89"/>
      <c r="M35" s="89"/>
      <c r="N35" s="90"/>
    </row>
    <row r="36" spans="2:14" ht="14.25">
      <c r="B36" s="89"/>
      <c r="C36" s="89"/>
      <c r="D36" s="89"/>
      <c r="G36" s="89"/>
      <c r="H36" s="90"/>
      <c r="I36" s="89"/>
      <c r="J36" s="89"/>
      <c r="K36" s="90"/>
      <c r="L36" s="89"/>
      <c r="M36" s="89"/>
      <c r="N36" s="90"/>
    </row>
    <row r="37" spans="2:14" ht="14.25">
      <c r="B37" s="89"/>
      <c r="C37" s="89"/>
      <c r="D37" s="89"/>
      <c r="G37" s="89"/>
      <c r="H37" s="90"/>
      <c r="I37" s="89"/>
      <c r="J37" s="89"/>
      <c r="K37" s="90"/>
      <c r="L37" s="89"/>
      <c r="M37" s="89"/>
      <c r="N37" s="90"/>
    </row>
    <row r="38" spans="2:14" ht="14.25">
      <c r="B38" s="89"/>
      <c r="C38" s="89"/>
      <c r="D38" s="89"/>
      <c r="G38" s="89"/>
      <c r="H38" s="90"/>
      <c r="I38" s="89"/>
      <c r="J38" s="89"/>
      <c r="K38" s="90"/>
      <c r="L38" s="89"/>
      <c r="M38" s="89"/>
      <c r="N38" s="90"/>
    </row>
    <row r="39" spans="2:14" ht="14.25">
      <c r="B39" s="89"/>
      <c r="C39" s="89"/>
      <c r="D39" s="89"/>
      <c r="G39" s="89"/>
      <c r="H39" s="90"/>
      <c r="I39" s="89"/>
      <c r="J39" s="89"/>
      <c r="K39" s="90"/>
      <c r="L39" s="89"/>
      <c r="M39" s="89"/>
      <c r="N39" s="90"/>
    </row>
    <row r="40" spans="2:14" ht="14.25">
      <c r="B40" s="89"/>
      <c r="C40" s="89"/>
      <c r="D40" s="89"/>
      <c r="G40" s="89"/>
      <c r="H40" s="90"/>
      <c r="I40" s="89"/>
      <c r="J40" s="89"/>
      <c r="K40" s="90"/>
      <c r="L40" s="89"/>
      <c r="M40" s="89"/>
      <c r="N40" s="90"/>
    </row>
    <row r="41" spans="2:14" ht="14.25">
      <c r="B41" s="89"/>
      <c r="C41" s="89"/>
      <c r="D41" s="89"/>
      <c r="G41" s="89"/>
      <c r="H41" s="90"/>
      <c r="I41" s="89"/>
      <c r="J41" s="89"/>
      <c r="K41" s="90"/>
      <c r="L41" s="89"/>
      <c r="M41" s="89"/>
      <c r="N41" s="90"/>
    </row>
    <row r="42" spans="2:14" ht="14.25">
      <c r="B42" s="89"/>
      <c r="C42" s="89"/>
      <c r="D42" s="89"/>
      <c r="G42" s="89"/>
      <c r="H42" s="90"/>
      <c r="I42" s="89"/>
      <c r="J42" s="89"/>
      <c r="K42" s="90"/>
      <c r="L42" s="89"/>
      <c r="M42" s="89"/>
      <c r="N42" s="90"/>
    </row>
    <row r="43" spans="2:14" ht="14.25">
      <c r="B43" s="89"/>
      <c r="C43" s="89"/>
      <c r="D43" s="89"/>
      <c r="G43" s="89"/>
      <c r="H43" s="90"/>
      <c r="I43" s="89"/>
      <c r="J43" s="89"/>
      <c r="K43" s="90"/>
      <c r="L43" s="89"/>
      <c r="M43" s="89"/>
      <c r="N43" s="90"/>
    </row>
    <row r="44" spans="2:14" ht="14.25">
      <c r="B44" s="89"/>
      <c r="C44" s="89"/>
      <c r="D44" s="89"/>
      <c r="G44" s="89"/>
      <c r="H44" s="90"/>
      <c r="I44" s="89"/>
      <c r="J44" s="89"/>
      <c r="K44" s="90"/>
      <c r="L44" s="89"/>
      <c r="M44" s="89"/>
      <c r="N44" s="90"/>
    </row>
    <row r="45" spans="2:14" ht="14.25">
      <c r="B45" s="89"/>
      <c r="C45" s="89"/>
      <c r="D45" s="89"/>
      <c r="G45" s="89"/>
      <c r="H45" s="90"/>
      <c r="I45" s="89"/>
      <c r="J45" s="89"/>
      <c r="K45" s="90"/>
      <c r="L45" s="89"/>
      <c r="M45" s="89"/>
      <c r="N45" s="90"/>
    </row>
    <row r="46" spans="2:14" ht="14.25">
      <c r="B46" s="89"/>
      <c r="C46" s="89"/>
      <c r="D46" s="89"/>
      <c r="G46" s="89"/>
      <c r="H46" s="90"/>
      <c r="I46" s="89"/>
      <c r="J46" s="89"/>
      <c r="K46" s="90"/>
      <c r="L46" s="89"/>
      <c r="M46" s="89"/>
      <c r="N46" s="90"/>
    </row>
    <row r="47" spans="2:14" ht="14.25">
      <c r="B47" s="89"/>
      <c r="C47" s="89"/>
      <c r="D47" s="89"/>
      <c r="G47" s="89"/>
      <c r="H47" s="90"/>
      <c r="I47" s="89"/>
      <c r="J47" s="89"/>
      <c r="K47" s="90"/>
      <c r="L47" s="89"/>
      <c r="M47" s="89"/>
      <c r="N47" s="90"/>
    </row>
    <row r="48" spans="2:14" ht="14.25">
      <c r="B48" s="89"/>
      <c r="C48" s="89"/>
      <c r="D48" s="89"/>
      <c r="G48" s="89"/>
      <c r="H48" s="90"/>
      <c r="I48" s="89"/>
      <c r="J48" s="89"/>
      <c r="K48" s="90"/>
      <c r="L48" s="89"/>
      <c r="M48" s="89"/>
      <c r="N48" s="90"/>
    </row>
    <row r="49" spans="2:14" ht="14.25">
      <c r="B49" s="89"/>
      <c r="C49" s="89"/>
      <c r="D49" s="89"/>
      <c r="G49" s="89"/>
      <c r="H49" s="90"/>
      <c r="I49" s="89"/>
      <c r="J49" s="89"/>
      <c r="K49" s="90"/>
      <c r="L49" s="89"/>
      <c r="M49" s="89"/>
      <c r="N49" s="90"/>
    </row>
    <row r="50" spans="2:14" ht="14.25">
      <c r="B50" s="89"/>
      <c r="C50" s="89"/>
      <c r="D50" s="89"/>
      <c r="G50" s="89"/>
      <c r="H50" s="90"/>
      <c r="I50" s="89"/>
      <c r="J50" s="89"/>
      <c r="K50" s="90"/>
      <c r="L50" s="89"/>
      <c r="M50" s="89"/>
      <c r="N50" s="90"/>
    </row>
    <row r="51" spans="2:14" ht="14.25">
      <c r="B51" s="89"/>
      <c r="C51" s="89"/>
      <c r="D51" s="89"/>
      <c r="G51" s="89"/>
      <c r="H51" s="90"/>
      <c r="I51" s="89"/>
      <c r="J51" s="89"/>
      <c r="K51" s="90"/>
      <c r="L51" s="89"/>
      <c r="M51" s="89"/>
      <c r="N51" s="90"/>
    </row>
    <row r="52" spans="2:14" ht="14.25">
      <c r="B52" s="89"/>
      <c r="C52" s="89"/>
      <c r="D52" s="89"/>
      <c r="G52" s="89"/>
      <c r="H52" s="90"/>
      <c r="I52" s="89"/>
      <c r="J52" s="89"/>
      <c r="K52" s="90"/>
      <c r="L52" s="89"/>
      <c r="M52" s="89"/>
      <c r="N52" s="90"/>
    </row>
    <row r="53" spans="2:14" ht="14.25">
      <c r="B53" s="89"/>
      <c r="C53" s="89"/>
      <c r="D53" s="89"/>
      <c r="G53" s="89"/>
      <c r="H53" s="90"/>
      <c r="I53" s="89"/>
      <c r="J53" s="89"/>
      <c r="K53" s="90"/>
      <c r="L53" s="89"/>
      <c r="M53" s="89"/>
      <c r="N53" s="90"/>
    </row>
    <row r="54" spans="2:14" ht="14.25">
      <c r="B54" s="89"/>
      <c r="C54" s="89"/>
      <c r="D54" s="89"/>
      <c r="G54" s="89"/>
      <c r="H54" s="90"/>
      <c r="I54" s="89"/>
      <c r="J54" s="89"/>
      <c r="K54" s="90"/>
      <c r="L54" s="89"/>
      <c r="M54" s="89"/>
      <c r="N54" s="90"/>
    </row>
    <row r="55" spans="2:14" ht="14.25">
      <c r="B55" s="89"/>
      <c r="C55" s="89"/>
      <c r="D55" s="89"/>
      <c r="G55" s="89"/>
      <c r="H55" s="90"/>
      <c r="I55" s="89"/>
      <c r="J55" s="89"/>
      <c r="K55" s="90"/>
      <c r="L55" s="89"/>
      <c r="M55" s="89"/>
      <c r="N55" s="90"/>
    </row>
    <row r="56" spans="2:14" ht="14.25">
      <c r="B56" s="89"/>
      <c r="C56" s="89"/>
      <c r="D56" s="89"/>
      <c r="G56" s="89"/>
      <c r="H56" s="90"/>
      <c r="I56" s="89"/>
      <c r="J56" s="89"/>
      <c r="K56" s="90"/>
      <c r="L56" s="89"/>
      <c r="M56" s="89"/>
      <c r="N56" s="90"/>
    </row>
    <row r="57" spans="2:14" ht="14.25">
      <c r="B57" s="89"/>
      <c r="C57" s="89"/>
      <c r="D57" s="89"/>
      <c r="G57" s="89"/>
      <c r="H57" s="90"/>
      <c r="I57" s="89"/>
      <c r="J57" s="89"/>
      <c r="K57" s="90"/>
      <c r="L57" s="89"/>
      <c r="M57" s="89"/>
      <c r="N57" s="90"/>
    </row>
    <row r="58" spans="2:14" ht="14.25">
      <c r="B58" s="89"/>
      <c r="C58" s="89"/>
      <c r="D58" s="89"/>
      <c r="G58" s="89"/>
      <c r="H58" s="90"/>
      <c r="I58" s="89"/>
      <c r="J58" s="89"/>
      <c r="K58" s="90"/>
      <c r="L58" s="89"/>
      <c r="M58" s="89"/>
      <c r="N58" s="90"/>
    </row>
    <row r="59" spans="2:14" ht="14.25">
      <c r="B59" s="89"/>
      <c r="C59" s="89"/>
      <c r="D59" s="89"/>
      <c r="G59" s="89"/>
      <c r="H59" s="90"/>
      <c r="I59" s="89"/>
      <c r="J59" s="89"/>
      <c r="K59" s="90"/>
      <c r="L59" s="89"/>
      <c r="M59" s="89"/>
      <c r="N59" s="90"/>
    </row>
    <row r="60" spans="2:14" ht="14.25">
      <c r="B60" s="89"/>
      <c r="C60" s="89"/>
      <c r="D60" s="89"/>
      <c r="G60" s="89"/>
      <c r="H60" s="90"/>
      <c r="I60" s="89"/>
      <c r="J60" s="89"/>
      <c r="K60" s="90"/>
      <c r="L60" s="89"/>
      <c r="M60" s="89"/>
      <c r="N60" s="90"/>
    </row>
  </sheetData>
  <mergeCells count="14">
    <mergeCell ref="O4:O6"/>
    <mergeCell ref="I5:K5"/>
    <mergeCell ref="L5:N5"/>
    <mergeCell ref="A7:A20"/>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showZeros="0" zoomScale="60" zoomScaleNormal="60" zoomScaleSheetLayoutView="80" workbookViewId="0"/>
  </sheetViews>
  <sheetFormatPr defaultColWidth="9"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0" max="26" width="8.875" customWidth="1"/>
    <col min="27" max="16384" width="9" style="3"/>
  </cols>
  <sheetData>
    <row r="1" spans="1:19" ht="36.75" customHeight="1">
      <c r="A1" s="1" t="s">
        <v>13</v>
      </c>
      <c r="B1" s="1"/>
      <c r="C1" s="2"/>
      <c r="D1" s="3"/>
      <c r="E1" s="2"/>
      <c r="F1" s="2"/>
      <c r="G1" s="2"/>
      <c r="H1" s="367"/>
      <c r="I1" s="367"/>
      <c r="J1" s="368"/>
      <c r="K1" s="368"/>
      <c r="L1" s="368"/>
      <c r="M1" s="368"/>
      <c r="N1" s="368"/>
      <c r="O1" s="2"/>
      <c r="P1" s="2"/>
      <c r="Q1" s="4"/>
      <c r="R1" s="4"/>
      <c r="S1" s="3"/>
    </row>
    <row r="2" spans="1:19" ht="36.75" customHeight="1">
      <c r="A2" s="367" t="s">
        <v>0</v>
      </c>
      <c r="B2" s="367"/>
      <c r="C2" s="368"/>
      <c r="D2" s="368"/>
      <c r="E2" s="368"/>
      <c r="F2" s="368"/>
      <c r="G2" s="368"/>
      <c r="H2" s="368"/>
      <c r="I2" s="368"/>
      <c r="J2" s="368"/>
      <c r="K2" s="368"/>
      <c r="L2" s="368"/>
      <c r="M2" s="368"/>
      <c r="N2" s="368"/>
      <c r="O2" s="368"/>
      <c r="P2" s="368"/>
      <c r="Q2" s="368"/>
      <c r="R2" s="368"/>
      <c r="S2" s="3"/>
    </row>
    <row r="3" spans="1:19" ht="27.75" customHeight="1" thickBot="1">
      <c r="A3" s="369" t="s">
        <v>222</v>
      </c>
      <c r="B3" s="370"/>
      <c r="C3" s="370"/>
      <c r="D3" s="370"/>
      <c r="E3" s="370"/>
      <c r="F3" s="370"/>
      <c r="G3" s="2"/>
      <c r="H3" s="2"/>
      <c r="I3" s="12"/>
      <c r="J3" s="2"/>
      <c r="K3" s="7"/>
      <c r="L3" s="7"/>
      <c r="M3" s="10"/>
      <c r="N3" s="2"/>
      <c r="O3" s="13"/>
      <c r="P3" s="12"/>
      <c r="Q3" s="14"/>
      <c r="R3" s="14"/>
      <c r="S3" s="11"/>
    </row>
    <row r="4" spans="1:19" customFormat="1" ht="42" customHeight="1" thickBot="1">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18.75" customHeight="1">
      <c r="A5" s="371" t="s">
        <v>48</v>
      </c>
      <c r="B5" s="66" t="s">
        <v>88</v>
      </c>
      <c r="C5" s="36" t="s">
        <v>89</v>
      </c>
      <c r="D5" s="37" t="s">
        <v>223</v>
      </c>
      <c r="E5" s="87">
        <v>0.5</v>
      </c>
      <c r="F5" s="39" t="s">
        <v>64</v>
      </c>
      <c r="G5" s="70"/>
      <c r="H5" s="74" t="s">
        <v>89</v>
      </c>
      <c r="I5" s="37" t="s">
        <v>223</v>
      </c>
      <c r="J5" s="39">
        <f>ROUNDUP(E5*0.75,2)</f>
        <v>0.38</v>
      </c>
      <c r="K5" s="39" t="s">
        <v>64</v>
      </c>
      <c r="L5" s="39"/>
      <c r="M5" s="78" t="e">
        <f>#REF!</f>
        <v>#REF!</v>
      </c>
      <c r="N5" s="66"/>
      <c r="O5" s="40" t="s">
        <v>15</v>
      </c>
      <c r="P5" s="37"/>
      <c r="Q5" s="41">
        <v>110</v>
      </c>
      <c r="R5" s="92">
        <f>ROUNDUP(Q5*0.75,2)</f>
        <v>82.5</v>
      </c>
    </row>
    <row r="6" spans="1:19" ht="18.75" customHeight="1">
      <c r="A6" s="372"/>
      <c r="B6" s="67"/>
      <c r="C6" s="42"/>
      <c r="D6" s="43"/>
      <c r="E6" s="44"/>
      <c r="F6" s="45"/>
      <c r="G6" s="71"/>
      <c r="H6" s="75"/>
      <c r="I6" s="43"/>
      <c r="J6" s="45"/>
      <c r="K6" s="45"/>
      <c r="L6" s="45"/>
      <c r="M6" s="79"/>
      <c r="N6" s="67"/>
      <c r="O6" s="46"/>
      <c r="P6" s="43"/>
      <c r="Q6" s="47"/>
      <c r="R6" s="93"/>
    </row>
    <row r="7" spans="1:19" ht="18.75" customHeight="1">
      <c r="A7" s="372"/>
      <c r="B7" s="68" t="s">
        <v>224</v>
      </c>
      <c r="C7" s="48" t="s">
        <v>52</v>
      </c>
      <c r="D7" s="49" t="s">
        <v>53</v>
      </c>
      <c r="E7" s="50">
        <v>1</v>
      </c>
      <c r="F7" s="51" t="s">
        <v>47</v>
      </c>
      <c r="G7" s="72"/>
      <c r="H7" s="76" t="s">
        <v>52</v>
      </c>
      <c r="I7" s="49" t="s">
        <v>53</v>
      </c>
      <c r="J7" s="51">
        <f>ROUNDUP(E7*0.75,2)</f>
        <v>0.75</v>
      </c>
      <c r="K7" s="51" t="s">
        <v>47</v>
      </c>
      <c r="L7" s="51"/>
      <c r="M7" s="80" t="e">
        <f>#REF!</f>
        <v>#REF!</v>
      </c>
      <c r="N7" s="68" t="s">
        <v>225</v>
      </c>
      <c r="O7" s="52" t="s">
        <v>58</v>
      </c>
      <c r="P7" s="49"/>
      <c r="Q7" s="53">
        <v>0.5</v>
      </c>
      <c r="R7" s="94">
        <f t="shared" ref="R7:R15" si="0">ROUNDUP(Q7*0.75,2)</f>
        <v>0.38</v>
      </c>
    </row>
    <row r="8" spans="1:19" ht="18.75" customHeight="1">
      <c r="A8" s="372"/>
      <c r="B8" s="68"/>
      <c r="C8" s="48" t="s">
        <v>54</v>
      </c>
      <c r="D8" s="49"/>
      <c r="E8" s="50">
        <v>20</v>
      </c>
      <c r="F8" s="51" t="s">
        <v>30</v>
      </c>
      <c r="G8" s="72"/>
      <c r="H8" s="76" t="s">
        <v>54</v>
      </c>
      <c r="I8" s="49"/>
      <c r="J8" s="51">
        <f>ROUNDUP(E8*0.75,2)</f>
        <v>15</v>
      </c>
      <c r="K8" s="51" t="s">
        <v>30</v>
      </c>
      <c r="L8" s="51"/>
      <c r="M8" s="80" t="e">
        <f>#REF!</f>
        <v>#REF!</v>
      </c>
      <c r="N8" s="68" t="s">
        <v>226</v>
      </c>
      <c r="O8" s="52" t="s">
        <v>39</v>
      </c>
      <c r="P8" s="49"/>
      <c r="Q8" s="53">
        <v>0.1</v>
      </c>
      <c r="R8" s="94">
        <f t="shared" si="0"/>
        <v>0.08</v>
      </c>
    </row>
    <row r="9" spans="1:19" ht="18.75" customHeight="1">
      <c r="A9" s="372"/>
      <c r="B9" s="68"/>
      <c r="C9" s="48" t="s">
        <v>56</v>
      </c>
      <c r="D9" s="49"/>
      <c r="E9" s="50">
        <v>20</v>
      </c>
      <c r="F9" s="51" t="s">
        <v>30</v>
      </c>
      <c r="G9" s="72"/>
      <c r="H9" s="76" t="s">
        <v>56</v>
      </c>
      <c r="I9" s="49"/>
      <c r="J9" s="51">
        <f>ROUNDUP(E9*0.75,2)</f>
        <v>15</v>
      </c>
      <c r="K9" s="51" t="s">
        <v>30</v>
      </c>
      <c r="L9" s="51"/>
      <c r="M9" s="80" t="e">
        <f>ROUND(#REF!+(#REF!*6/100),2)</f>
        <v>#REF!</v>
      </c>
      <c r="N9" s="68" t="s">
        <v>227</v>
      </c>
      <c r="O9" s="52" t="s">
        <v>122</v>
      </c>
      <c r="P9" s="49"/>
      <c r="Q9" s="53">
        <v>0.01</v>
      </c>
      <c r="R9" s="94">
        <f t="shared" si="0"/>
        <v>0.01</v>
      </c>
    </row>
    <row r="10" spans="1:19" ht="18.75" customHeight="1">
      <c r="A10" s="372"/>
      <c r="B10" s="68"/>
      <c r="C10" s="48" t="s">
        <v>186</v>
      </c>
      <c r="D10" s="49"/>
      <c r="E10" s="50">
        <v>2</v>
      </c>
      <c r="F10" s="51" t="s">
        <v>30</v>
      </c>
      <c r="G10" s="72"/>
      <c r="H10" s="76" t="s">
        <v>186</v>
      </c>
      <c r="I10" s="49"/>
      <c r="J10" s="51">
        <f>ROUNDUP(E10*0.75,2)</f>
        <v>1.5</v>
      </c>
      <c r="K10" s="51" t="s">
        <v>30</v>
      </c>
      <c r="L10" s="51"/>
      <c r="M10" s="80" t="e">
        <f>ROUND(#REF!+(#REF!*10/100),2)</f>
        <v>#REF!</v>
      </c>
      <c r="N10" s="85" t="s">
        <v>228</v>
      </c>
      <c r="O10" s="52" t="s">
        <v>23</v>
      </c>
      <c r="P10" s="49"/>
      <c r="Q10" s="53">
        <v>2</v>
      </c>
      <c r="R10" s="94">
        <f t="shared" si="0"/>
        <v>1.5</v>
      </c>
    </row>
    <row r="11" spans="1:19" ht="18.75" customHeight="1">
      <c r="A11" s="372"/>
      <c r="B11" s="68"/>
      <c r="C11" s="48"/>
      <c r="D11" s="49"/>
      <c r="E11" s="50"/>
      <c r="F11" s="51"/>
      <c r="G11" s="72"/>
      <c r="H11" s="76"/>
      <c r="I11" s="49"/>
      <c r="J11" s="51"/>
      <c r="K11" s="51"/>
      <c r="L11" s="51"/>
      <c r="M11" s="80"/>
      <c r="N11" s="95" t="s">
        <v>229</v>
      </c>
      <c r="O11" s="52" t="s">
        <v>82</v>
      </c>
      <c r="P11" s="49"/>
      <c r="Q11" s="53">
        <v>15</v>
      </c>
      <c r="R11" s="94">
        <f t="shared" si="0"/>
        <v>11.25</v>
      </c>
    </row>
    <row r="12" spans="1:19" ht="18.75" customHeight="1">
      <c r="A12" s="372"/>
      <c r="B12" s="68"/>
      <c r="C12" s="48"/>
      <c r="D12" s="49"/>
      <c r="E12" s="50"/>
      <c r="F12" s="51"/>
      <c r="G12" s="72"/>
      <c r="H12" s="76"/>
      <c r="I12" s="49"/>
      <c r="J12" s="51"/>
      <c r="K12" s="51"/>
      <c r="L12" s="51"/>
      <c r="M12" s="80"/>
      <c r="N12" s="68" t="s">
        <v>230</v>
      </c>
      <c r="O12" s="52" t="s">
        <v>38</v>
      </c>
      <c r="P12" s="49"/>
      <c r="Q12" s="53">
        <v>1</v>
      </c>
      <c r="R12" s="94">
        <f t="shared" si="0"/>
        <v>0.75</v>
      </c>
    </row>
    <row r="13" spans="1:19" ht="18.75" customHeight="1">
      <c r="A13" s="372"/>
      <c r="B13" s="68"/>
      <c r="C13" s="48"/>
      <c r="D13" s="49"/>
      <c r="E13" s="50"/>
      <c r="F13" s="51"/>
      <c r="G13" s="72"/>
      <c r="H13" s="76"/>
      <c r="I13" s="49"/>
      <c r="J13" s="51"/>
      <c r="K13" s="51"/>
      <c r="L13" s="51"/>
      <c r="M13" s="80"/>
      <c r="N13" s="68" t="s">
        <v>18</v>
      </c>
      <c r="O13" s="52" t="s">
        <v>100</v>
      </c>
      <c r="P13" s="49"/>
      <c r="Q13" s="53">
        <v>1.5</v>
      </c>
      <c r="R13" s="94">
        <f t="shared" si="0"/>
        <v>1.1300000000000001</v>
      </c>
    </row>
    <row r="14" spans="1:19" ht="18.75" customHeight="1">
      <c r="A14" s="372"/>
      <c r="B14" s="68"/>
      <c r="C14" s="48"/>
      <c r="D14" s="49"/>
      <c r="E14" s="50"/>
      <c r="F14" s="51"/>
      <c r="G14" s="72"/>
      <c r="H14" s="76"/>
      <c r="I14" s="49"/>
      <c r="J14" s="51"/>
      <c r="K14" s="51"/>
      <c r="L14" s="51"/>
      <c r="M14" s="80"/>
      <c r="N14" s="68"/>
      <c r="O14" s="52" t="s">
        <v>24</v>
      </c>
      <c r="P14" s="49" t="s">
        <v>22</v>
      </c>
      <c r="Q14" s="53">
        <v>1.5</v>
      </c>
      <c r="R14" s="94">
        <f t="shared" si="0"/>
        <v>1.1300000000000001</v>
      </c>
    </row>
    <row r="15" spans="1:19" ht="18.75" customHeight="1">
      <c r="A15" s="372"/>
      <c r="B15" s="68"/>
      <c r="C15" s="48"/>
      <c r="D15" s="49"/>
      <c r="E15" s="50"/>
      <c r="F15" s="51"/>
      <c r="G15" s="72"/>
      <c r="H15" s="76"/>
      <c r="I15" s="49"/>
      <c r="J15" s="51"/>
      <c r="K15" s="51"/>
      <c r="L15" s="51"/>
      <c r="M15" s="80"/>
      <c r="N15" s="68"/>
      <c r="O15" s="52" t="s">
        <v>85</v>
      </c>
      <c r="P15" s="49"/>
      <c r="Q15" s="53">
        <v>1</v>
      </c>
      <c r="R15" s="94">
        <f t="shared" si="0"/>
        <v>0.75</v>
      </c>
    </row>
    <row r="16" spans="1:19" ht="18.75" customHeight="1">
      <c r="A16" s="372"/>
      <c r="B16" s="67"/>
      <c r="C16" s="42"/>
      <c r="D16" s="43"/>
      <c r="E16" s="44"/>
      <c r="F16" s="45"/>
      <c r="G16" s="71"/>
      <c r="H16" s="75"/>
      <c r="I16" s="43"/>
      <c r="J16" s="45"/>
      <c r="K16" s="45"/>
      <c r="L16" s="45"/>
      <c r="M16" s="79"/>
      <c r="N16" s="67"/>
      <c r="O16" s="46"/>
      <c r="P16" s="43"/>
      <c r="Q16" s="47"/>
      <c r="R16" s="93"/>
    </row>
    <row r="17" spans="1:18" ht="18.75" customHeight="1">
      <c r="A17" s="372"/>
      <c r="B17" s="68" t="s">
        <v>231</v>
      </c>
      <c r="C17" s="48" t="s">
        <v>102</v>
      </c>
      <c r="D17" s="49"/>
      <c r="E17" s="50">
        <v>30</v>
      </c>
      <c r="F17" s="51" t="s">
        <v>30</v>
      </c>
      <c r="G17" s="72"/>
      <c r="H17" s="76" t="s">
        <v>102</v>
      </c>
      <c r="I17" s="49"/>
      <c r="J17" s="51">
        <f>ROUNDUP(E17*0.75,2)</f>
        <v>22.5</v>
      </c>
      <c r="K17" s="51" t="s">
        <v>30</v>
      </c>
      <c r="L17" s="51"/>
      <c r="M17" s="80" t="e">
        <f>ROUND(#REF!+(#REF!*15/100),2)</f>
        <v>#REF!</v>
      </c>
      <c r="N17" s="68" t="s">
        <v>136</v>
      </c>
      <c r="O17" s="52" t="s">
        <v>37</v>
      </c>
      <c r="P17" s="49"/>
      <c r="Q17" s="53">
        <v>30</v>
      </c>
      <c r="R17" s="94">
        <f>ROUNDUP(Q17*0.75,2)</f>
        <v>22.5</v>
      </c>
    </row>
    <row r="18" spans="1:18" ht="18.75" customHeight="1">
      <c r="A18" s="372"/>
      <c r="B18" s="68"/>
      <c r="C18" s="48" t="s">
        <v>35</v>
      </c>
      <c r="D18" s="49"/>
      <c r="E18" s="50">
        <v>10</v>
      </c>
      <c r="F18" s="51" t="s">
        <v>30</v>
      </c>
      <c r="G18" s="72"/>
      <c r="H18" s="76" t="s">
        <v>35</v>
      </c>
      <c r="I18" s="49"/>
      <c r="J18" s="51">
        <f>ROUNDUP(E18*0.75,2)</f>
        <v>7.5</v>
      </c>
      <c r="K18" s="51" t="s">
        <v>30</v>
      </c>
      <c r="L18" s="51"/>
      <c r="M18" s="80" t="e">
        <f>ROUND(#REF!+(#REF!*10/100),2)</f>
        <v>#REF!</v>
      </c>
      <c r="N18" s="68" t="s">
        <v>232</v>
      </c>
      <c r="O18" s="52" t="s">
        <v>24</v>
      </c>
      <c r="P18" s="49" t="s">
        <v>22</v>
      </c>
      <c r="Q18" s="53">
        <v>1</v>
      </c>
      <c r="R18" s="94">
        <f>ROUNDUP(Q18*0.75,2)</f>
        <v>0.75</v>
      </c>
    </row>
    <row r="19" spans="1:18" ht="18.75" customHeight="1">
      <c r="A19" s="372"/>
      <c r="B19" s="68"/>
      <c r="C19" s="48" t="s">
        <v>233</v>
      </c>
      <c r="D19" s="49"/>
      <c r="E19" s="50">
        <v>5</v>
      </c>
      <c r="F19" s="51" t="s">
        <v>30</v>
      </c>
      <c r="G19" s="72"/>
      <c r="H19" s="76" t="s">
        <v>233</v>
      </c>
      <c r="I19" s="49"/>
      <c r="J19" s="51">
        <f>ROUNDUP(E19*0.75,2)</f>
        <v>3.75</v>
      </c>
      <c r="K19" s="51" t="s">
        <v>30</v>
      </c>
      <c r="L19" s="51"/>
      <c r="M19" s="80" t="e">
        <f>ROUND(#REF!+(#REF!*23/100),2)</f>
        <v>#REF!</v>
      </c>
      <c r="N19" s="68" t="s">
        <v>18</v>
      </c>
      <c r="O19" s="52" t="s">
        <v>38</v>
      </c>
      <c r="P19" s="49"/>
      <c r="Q19" s="53">
        <v>1</v>
      </c>
      <c r="R19" s="94">
        <f>ROUNDUP(Q19*0.75,2)</f>
        <v>0.75</v>
      </c>
    </row>
    <row r="20" spans="1:18" ht="18.75" customHeight="1">
      <c r="A20" s="372"/>
      <c r="B20" s="67"/>
      <c r="C20" s="42"/>
      <c r="D20" s="43"/>
      <c r="E20" s="44"/>
      <c r="F20" s="45"/>
      <c r="G20" s="71"/>
      <c r="H20" s="75"/>
      <c r="I20" s="43"/>
      <c r="J20" s="45"/>
      <c r="K20" s="45"/>
      <c r="L20" s="45"/>
      <c r="M20" s="79"/>
      <c r="N20" s="67"/>
      <c r="O20" s="46"/>
      <c r="P20" s="43"/>
      <c r="Q20" s="47"/>
      <c r="R20" s="93"/>
    </row>
    <row r="21" spans="1:18" ht="18.75" customHeight="1">
      <c r="A21" s="372"/>
      <c r="B21" s="68" t="s">
        <v>94</v>
      </c>
      <c r="C21" s="48" t="s">
        <v>59</v>
      </c>
      <c r="D21" s="49"/>
      <c r="E21" s="50">
        <v>20</v>
      </c>
      <c r="F21" s="51" t="s">
        <v>30</v>
      </c>
      <c r="G21" s="72"/>
      <c r="H21" s="76" t="s">
        <v>59</v>
      </c>
      <c r="I21" s="49"/>
      <c r="J21" s="51">
        <f>ROUNDUP(E21*0.75,2)</f>
        <v>15</v>
      </c>
      <c r="K21" s="51" t="s">
        <v>30</v>
      </c>
      <c r="L21" s="51"/>
      <c r="M21" s="80" t="e">
        <f>ROUND(#REF!+(#REF!*6/100),2)</f>
        <v>#REF!</v>
      </c>
      <c r="N21" s="68" t="s">
        <v>18</v>
      </c>
      <c r="O21" s="52" t="s">
        <v>37</v>
      </c>
      <c r="P21" s="49"/>
      <c r="Q21" s="53">
        <v>100</v>
      </c>
      <c r="R21" s="94">
        <f>ROUNDUP(Q21*0.75,2)</f>
        <v>75</v>
      </c>
    </row>
    <row r="22" spans="1:18" ht="18.75" customHeight="1">
      <c r="A22" s="372"/>
      <c r="B22" s="68"/>
      <c r="C22" s="48" t="s">
        <v>200</v>
      </c>
      <c r="D22" s="49" t="s">
        <v>22</v>
      </c>
      <c r="E22" s="61">
        <v>0.1</v>
      </c>
      <c r="F22" s="51" t="s">
        <v>64</v>
      </c>
      <c r="G22" s="72"/>
      <c r="H22" s="76" t="s">
        <v>200</v>
      </c>
      <c r="I22" s="49" t="s">
        <v>22</v>
      </c>
      <c r="J22" s="51">
        <f>ROUNDUP(E22*0.75,2)</f>
        <v>0.08</v>
      </c>
      <c r="K22" s="51" t="s">
        <v>64</v>
      </c>
      <c r="L22" s="51"/>
      <c r="M22" s="80" t="e">
        <f>#REF!</f>
        <v>#REF!</v>
      </c>
      <c r="N22" s="68"/>
      <c r="O22" s="52" t="s">
        <v>39</v>
      </c>
      <c r="P22" s="49"/>
      <c r="Q22" s="53">
        <v>0.1</v>
      </c>
      <c r="R22" s="94">
        <f>ROUNDUP(Q22*0.75,2)</f>
        <v>0.08</v>
      </c>
    </row>
    <row r="23" spans="1:18" ht="18.75" customHeight="1">
      <c r="A23" s="372"/>
      <c r="B23" s="68"/>
      <c r="C23" s="48"/>
      <c r="D23" s="49"/>
      <c r="E23" s="50"/>
      <c r="F23" s="51"/>
      <c r="G23" s="72"/>
      <c r="H23" s="76"/>
      <c r="I23" s="49"/>
      <c r="J23" s="51"/>
      <c r="K23" s="51"/>
      <c r="L23" s="51"/>
      <c r="M23" s="80"/>
      <c r="N23" s="68"/>
      <c r="O23" s="52" t="s">
        <v>24</v>
      </c>
      <c r="P23" s="49" t="s">
        <v>22</v>
      </c>
      <c r="Q23" s="53">
        <v>0.5</v>
      </c>
      <c r="R23" s="94">
        <f>ROUNDUP(Q23*0.75,2)</f>
        <v>0.38</v>
      </c>
    </row>
    <row r="24" spans="1:18" ht="18.75" customHeight="1">
      <c r="A24" s="372"/>
      <c r="B24" s="67"/>
      <c r="C24" s="42"/>
      <c r="D24" s="43"/>
      <c r="E24" s="44"/>
      <c r="F24" s="45"/>
      <c r="G24" s="71"/>
      <c r="H24" s="75"/>
      <c r="I24" s="43"/>
      <c r="J24" s="45"/>
      <c r="K24" s="45"/>
      <c r="L24" s="45"/>
      <c r="M24" s="79"/>
      <c r="N24" s="67"/>
      <c r="O24" s="46"/>
      <c r="P24" s="43"/>
      <c r="Q24" s="47"/>
      <c r="R24" s="93"/>
    </row>
    <row r="25" spans="1:18" ht="18.75" customHeight="1">
      <c r="A25" s="372"/>
      <c r="B25" s="68" t="s">
        <v>108</v>
      </c>
      <c r="C25" s="48" t="s">
        <v>112</v>
      </c>
      <c r="D25" s="49" t="s">
        <v>27</v>
      </c>
      <c r="E25" s="50">
        <v>40</v>
      </c>
      <c r="F25" s="51" t="s">
        <v>30</v>
      </c>
      <c r="G25" s="72"/>
      <c r="H25" s="76" t="s">
        <v>112</v>
      </c>
      <c r="I25" s="49" t="s">
        <v>27</v>
      </c>
      <c r="J25" s="51">
        <f>ROUNDUP(E25*0.75,2)</f>
        <v>30</v>
      </c>
      <c r="K25" s="51" t="s">
        <v>30</v>
      </c>
      <c r="L25" s="51"/>
      <c r="M25" s="80" t="e">
        <f>#REF!</f>
        <v>#REF!</v>
      </c>
      <c r="N25" s="68" t="s">
        <v>109</v>
      </c>
      <c r="O25" s="52" t="s">
        <v>38</v>
      </c>
      <c r="P25" s="49"/>
      <c r="Q25" s="53">
        <v>1</v>
      </c>
      <c r="R25" s="94">
        <f>ROUNDUP(Q25*0.75,2)</f>
        <v>0.75</v>
      </c>
    </row>
    <row r="26" spans="1:18" ht="18.75" customHeight="1">
      <c r="A26" s="372"/>
      <c r="B26" s="68"/>
      <c r="C26" s="48"/>
      <c r="D26" s="49"/>
      <c r="E26" s="50"/>
      <c r="F26" s="51"/>
      <c r="G26" s="72"/>
      <c r="H26" s="76"/>
      <c r="I26" s="49"/>
      <c r="J26" s="51"/>
      <c r="K26" s="51"/>
      <c r="L26" s="51"/>
      <c r="M26" s="80"/>
      <c r="N26" s="68" t="s">
        <v>110</v>
      </c>
      <c r="O26" s="52" t="s">
        <v>82</v>
      </c>
      <c r="P26" s="49"/>
      <c r="Q26" s="53">
        <v>3</v>
      </c>
      <c r="R26" s="94">
        <f>ROUNDUP(Q26*0.75,2)</f>
        <v>2.25</v>
      </c>
    </row>
    <row r="27" spans="1:18" ht="18.75" customHeight="1">
      <c r="A27" s="372"/>
      <c r="B27" s="68"/>
      <c r="C27" s="48"/>
      <c r="D27" s="49"/>
      <c r="E27" s="50"/>
      <c r="F27" s="51"/>
      <c r="G27" s="72"/>
      <c r="H27" s="76"/>
      <c r="I27" s="49"/>
      <c r="J27" s="51"/>
      <c r="K27" s="51"/>
      <c r="L27" s="51"/>
      <c r="M27" s="80"/>
      <c r="N27" s="68" t="s">
        <v>111</v>
      </c>
      <c r="O27" s="52"/>
      <c r="P27" s="49"/>
      <c r="Q27" s="53"/>
      <c r="R27" s="94"/>
    </row>
    <row r="28" spans="1:18" ht="18.75" customHeight="1">
      <c r="A28" s="372"/>
      <c r="B28" s="68"/>
      <c r="C28" s="48"/>
      <c r="D28" s="49"/>
      <c r="E28" s="50"/>
      <c r="F28" s="51"/>
      <c r="G28" s="72"/>
      <c r="H28" s="76"/>
      <c r="I28" s="49"/>
      <c r="J28" s="51"/>
      <c r="K28" s="51"/>
      <c r="L28" s="51"/>
      <c r="M28" s="80"/>
      <c r="N28" s="68" t="s">
        <v>18</v>
      </c>
      <c r="O28" s="52"/>
      <c r="P28" s="49"/>
      <c r="Q28" s="53"/>
      <c r="R28" s="94"/>
    </row>
    <row r="29" spans="1:18" ht="18.75" customHeight="1" thickBot="1">
      <c r="A29" s="373"/>
      <c r="B29" s="69"/>
      <c r="C29" s="55"/>
      <c r="D29" s="56"/>
      <c r="E29" s="57"/>
      <c r="F29" s="58"/>
      <c r="G29" s="73"/>
      <c r="H29" s="77"/>
      <c r="I29" s="56"/>
      <c r="J29" s="58"/>
      <c r="K29" s="58"/>
      <c r="L29" s="58"/>
      <c r="M29" s="81"/>
      <c r="N29" s="69"/>
      <c r="O29" s="59"/>
      <c r="P29" s="56"/>
      <c r="Q29" s="60"/>
      <c r="R29" s="96"/>
    </row>
  </sheetData>
  <mergeCells count="4">
    <mergeCell ref="H1:N1"/>
    <mergeCell ref="A2:R2"/>
    <mergeCell ref="A3:F3"/>
    <mergeCell ref="A5:A29"/>
  </mergeCells>
  <phoneticPr fontId="17"/>
  <printOptions horizontalCentered="1" verticalCentered="1"/>
  <pageMargins left="0.39370078740157483" right="0.39370078740157483" top="0.39370078740157483" bottom="0.39370078740157483" header="0.39370078740157483" footer="0.39370078740157483"/>
  <pageSetup paperSize="12"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zoomScale="90" zoomScaleNormal="90" zoomScaleSheetLayoutView="100" workbookViewId="0">
      <selection activeCell="C51" sqref="C51"/>
    </sheetView>
  </sheetViews>
  <sheetFormatPr defaultColWidth="9" defaultRowHeight="13.5"/>
  <cols>
    <col min="1" max="1" width="4.5" style="163" bestFit="1" customWidth="1"/>
    <col min="2" max="2" width="3.375" style="162" bestFit="1" customWidth="1"/>
    <col min="3" max="8" width="17.625" style="162" customWidth="1"/>
    <col min="9" max="9" width="4.5" style="163" bestFit="1" customWidth="1"/>
    <col min="10" max="10" width="3.375" style="162" bestFit="1" customWidth="1"/>
    <col min="11" max="16" width="17.625" style="162" customWidth="1"/>
    <col min="17" max="16384" width="9" style="162"/>
  </cols>
  <sheetData>
    <row r="1" spans="1:16" ht="65.25" customHeight="1">
      <c r="A1" s="161"/>
      <c r="I1" s="161"/>
    </row>
    <row r="2" spans="1:16" s="163" customFormat="1" ht="21.75" customHeight="1">
      <c r="A2" s="356" t="s">
        <v>300</v>
      </c>
      <c r="B2" s="343" t="s">
        <v>375</v>
      </c>
      <c r="C2" s="357" t="s">
        <v>376</v>
      </c>
      <c r="D2" s="358"/>
      <c r="E2" s="344" t="s">
        <v>377</v>
      </c>
      <c r="F2" s="345"/>
      <c r="G2" s="344" t="s">
        <v>378</v>
      </c>
      <c r="H2" s="345"/>
      <c r="I2" s="356" t="s">
        <v>300</v>
      </c>
      <c r="J2" s="343" t="s">
        <v>375</v>
      </c>
      <c r="K2" s="344" t="s">
        <v>376</v>
      </c>
      <c r="L2" s="345"/>
      <c r="M2" s="344" t="s">
        <v>377</v>
      </c>
      <c r="N2" s="345"/>
      <c r="O2" s="350" t="s">
        <v>378</v>
      </c>
      <c r="P2" s="351"/>
    </row>
    <row r="3" spans="1:16" s="163" customFormat="1" ht="13.5" customHeight="1">
      <c r="A3" s="356"/>
      <c r="B3" s="343"/>
      <c r="C3" s="359"/>
      <c r="D3" s="360"/>
      <c r="E3" s="363"/>
      <c r="F3" s="364"/>
      <c r="G3" s="363"/>
      <c r="H3" s="364"/>
      <c r="I3" s="356"/>
      <c r="J3" s="343"/>
      <c r="K3" s="346"/>
      <c r="L3" s="347"/>
      <c r="M3" s="346"/>
      <c r="N3" s="347"/>
      <c r="O3" s="352"/>
      <c r="P3" s="353"/>
    </row>
    <row r="4" spans="1:16" s="163" customFormat="1" ht="18.75" customHeight="1">
      <c r="A4" s="356"/>
      <c r="B4" s="343"/>
      <c r="C4" s="361"/>
      <c r="D4" s="362"/>
      <c r="E4" s="365"/>
      <c r="F4" s="366"/>
      <c r="G4" s="365"/>
      <c r="H4" s="366"/>
      <c r="I4" s="356"/>
      <c r="J4" s="343"/>
      <c r="K4" s="348"/>
      <c r="L4" s="349"/>
      <c r="M4" s="348"/>
      <c r="N4" s="349"/>
      <c r="O4" s="354"/>
      <c r="P4" s="355"/>
    </row>
    <row r="5" spans="1:16" s="163" customFormat="1" ht="15.75" customHeight="1">
      <c r="A5" s="356"/>
      <c r="B5" s="343"/>
      <c r="C5" s="164" t="s">
        <v>379</v>
      </c>
      <c r="D5" s="164" t="s">
        <v>380</v>
      </c>
      <c r="E5" s="164" t="s">
        <v>379</v>
      </c>
      <c r="F5" s="164" t="s">
        <v>380</v>
      </c>
      <c r="G5" s="164" t="s">
        <v>379</v>
      </c>
      <c r="H5" s="164" t="s">
        <v>380</v>
      </c>
      <c r="I5" s="356"/>
      <c r="J5" s="343"/>
      <c r="K5" s="164" t="s">
        <v>379</v>
      </c>
      <c r="L5" s="164" t="s">
        <v>380</v>
      </c>
      <c r="M5" s="164" t="s">
        <v>379</v>
      </c>
      <c r="N5" s="164" t="s">
        <v>380</v>
      </c>
      <c r="O5" s="165" t="s">
        <v>379</v>
      </c>
      <c r="P5" s="164" t="s">
        <v>380</v>
      </c>
    </row>
    <row r="6" spans="1:16" s="163" customFormat="1" ht="13.5" customHeight="1">
      <c r="A6" s="292">
        <v>1</v>
      </c>
      <c r="B6" s="326" t="s">
        <v>381</v>
      </c>
      <c r="C6" s="166" t="s">
        <v>282</v>
      </c>
      <c r="D6" s="328" t="s">
        <v>382</v>
      </c>
      <c r="E6" s="166" t="s">
        <v>282</v>
      </c>
      <c r="F6" s="328" t="s">
        <v>382</v>
      </c>
      <c r="G6" s="166" t="s">
        <v>280</v>
      </c>
      <c r="H6" s="237" t="s">
        <v>383</v>
      </c>
      <c r="I6" s="311">
        <v>17</v>
      </c>
      <c r="J6" s="323" t="s">
        <v>82</v>
      </c>
      <c r="K6" s="166" t="s">
        <v>282</v>
      </c>
      <c r="L6" s="316" t="s">
        <v>389</v>
      </c>
      <c r="M6" s="166" t="s">
        <v>282</v>
      </c>
      <c r="N6" s="316" t="s">
        <v>389</v>
      </c>
      <c r="O6" s="166" t="s">
        <v>280</v>
      </c>
      <c r="P6" s="316" t="s">
        <v>390</v>
      </c>
    </row>
    <row r="7" spans="1:16">
      <c r="A7" s="292"/>
      <c r="B7" s="324"/>
      <c r="C7" s="166" t="s">
        <v>278</v>
      </c>
      <c r="D7" s="329"/>
      <c r="E7" s="166" t="s">
        <v>278</v>
      </c>
      <c r="F7" s="329"/>
      <c r="G7" s="166" t="s">
        <v>277</v>
      </c>
      <c r="H7" s="319"/>
      <c r="I7" s="312"/>
      <c r="J7" s="324"/>
      <c r="K7" s="166" t="s">
        <v>362</v>
      </c>
      <c r="L7" s="317"/>
      <c r="M7" s="166" t="s">
        <v>362</v>
      </c>
      <c r="N7" s="317"/>
      <c r="O7" s="166" t="s">
        <v>361</v>
      </c>
      <c r="P7" s="317"/>
    </row>
    <row r="8" spans="1:16">
      <c r="A8" s="292"/>
      <c r="B8" s="324"/>
      <c r="C8" s="166" t="s">
        <v>275</v>
      </c>
      <c r="D8" s="329"/>
      <c r="E8" s="166" t="s">
        <v>275</v>
      </c>
      <c r="F8" s="329"/>
      <c r="G8" s="166" t="s">
        <v>276</v>
      </c>
      <c r="H8" s="319"/>
      <c r="I8" s="312"/>
      <c r="J8" s="324"/>
      <c r="K8" s="166" t="s">
        <v>345</v>
      </c>
      <c r="L8" s="317"/>
      <c r="M8" s="166" t="s">
        <v>345</v>
      </c>
      <c r="N8" s="317"/>
      <c r="O8" s="166" t="s">
        <v>360</v>
      </c>
      <c r="P8" s="317"/>
    </row>
    <row r="9" spans="1:16">
      <c r="A9" s="292"/>
      <c r="B9" s="327"/>
      <c r="C9" s="166" t="s">
        <v>388</v>
      </c>
      <c r="D9" s="330"/>
      <c r="E9" s="166" t="s">
        <v>388</v>
      </c>
      <c r="F9" s="330"/>
      <c r="G9" s="166" t="s">
        <v>274</v>
      </c>
      <c r="H9" s="320"/>
      <c r="I9" s="313"/>
      <c r="J9" s="325"/>
      <c r="K9" s="166" t="s">
        <v>40</v>
      </c>
      <c r="L9" s="318"/>
      <c r="M9" s="166" t="s">
        <v>40</v>
      </c>
      <c r="N9" s="318"/>
      <c r="O9" s="166"/>
      <c r="P9" s="318"/>
    </row>
    <row r="10" spans="1:16" ht="13.5" customHeight="1">
      <c r="A10" s="340">
        <v>2</v>
      </c>
      <c r="B10" s="323" t="s">
        <v>384</v>
      </c>
      <c r="C10" s="167" t="s">
        <v>282</v>
      </c>
      <c r="D10" s="328" t="s">
        <v>385</v>
      </c>
      <c r="E10" s="167" t="s">
        <v>282</v>
      </c>
      <c r="F10" s="328" t="s">
        <v>386</v>
      </c>
      <c r="G10" s="167" t="s">
        <v>280</v>
      </c>
      <c r="H10" s="237" t="s">
        <v>387</v>
      </c>
      <c r="I10" s="321">
        <v>18</v>
      </c>
      <c r="J10" s="326" t="s">
        <v>393</v>
      </c>
      <c r="K10" s="167" t="s">
        <v>282</v>
      </c>
      <c r="L10" s="316" t="s">
        <v>394</v>
      </c>
      <c r="M10" s="167" t="s">
        <v>282</v>
      </c>
      <c r="N10" s="316" t="s">
        <v>394</v>
      </c>
      <c r="O10" s="167" t="s">
        <v>280</v>
      </c>
      <c r="P10" s="316" t="s">
        <v>395</v>
      </c>
    </row>
    <row r="11" spans="1:16">
      <c r="A11" s="341"/>
      <c r="B11" s="324"/>
      <c r="C11" s="166" t="s">
        <v>307</v>
      </c>
      <c r="D11" s="329"/>
      <c r="E11" s="166" t="s">
        <v>306</v>
      </c>
      <c r="F11" s="329"/>
      <c r="G11" s="166" t="s">
        <v>305</v>
      </c>
      <c r="H11" s="319"/>
      <c r="I11" s="312"/>
      <c r="J11" s="324"/>
      <c r="K11" s="166" t="s">
        <v>319</v>
      </c>
      <c r="L11" s="317"/>
      <c r="M11" s="166" t="s">
        <v>319</v>
      </c>
      <c r="N11" s="317"/>
      <c r="O11" s="166" t="s">
        <v>318</v>
      </c>
      <c r="P11" s="317"/>
    </row>
    <row r="12" spans="1:16">
      <c r="A12" s="341"/>
      <c r="B12" s="324"/>
      <c r="C12" s="166" t="s">
        <v>303</v>
      </c>
      <c r="D12" s="329"/>
      <c r="E12" s="166" t="s">
        <v>302</v>
      </c>
      <c r="F12" s="329"/>
      <c r="G12" s="166" t="s">
        <v>304</v>
      </c>
      <c r="H12" s="319"/>
      <c r="I12" s="312"/>
      <c r="J12" s="324"/>
      <c r="K12" s="166" t="s">
        <v>315</v>
      </c>
      <c r="L12" s="317"/>
      <c r="M12" s="166" t="s">
        <v>315</v>
      </c>
      <c r="N12" s="317"/>
      <c r="O12" s="166" t="s">
        <v>317</v>
      </c>
      <c r="P12" s="317"/>
    </row>
    <row r="13" spans="1:16">
      <c r="A13" s="342"/>
      <c r="B13" s="325"/>
      <c r="C13" s="168" t="s">
        <v>77</v>
      </c>
      <c r="D13" s="330"/>
      <c r="E13" s="168" t="s">
        <v>77</v>
      </c>
      <c r="F13" s="330"/>
      <c r="G13" s="168"/>
      <c r="H13" s="320"/>
      <c r="I13" s="322"/>
      <c r="J13" s="327"/>
      <c r="K13" s="168" t="s">
        <v>40</v>
      </c>
      <c r="L13" s="318"/>
      <c r="M13" s="168" t="s">
        <v>40</v>
      </c>
      <c r="N13" s="318"/>
      <c r="O13" s="168" t="s">
        <v>316</v>
      </c>
      <c r="P13" s="318"/>
    </row>
    <row r="14" spans="1:16" ht="13.5" customHeight="1">
      <c r="A14" s="292">
        <v>3</v>
      </c>
      <c r="B14" s="326" t="s">
        <v>82</v>
      </c>
      <c r="C14" s="166" t="s">
        <v>282</v>
      </c>
      <c r="D14" s="328" t="s">
        <v>391</v>
      </c>
      <c r="E14" s="166" t="s">
        <v>282</v>
      </c>
      <c r="F14" s="328" t="s">
        <v>391</v>
      </c>
      <c r="G14" s="166" t="s">
        <v>280</v>
      </c>
      <c r="H14" s="237" t="s">
        <v>392</v>
      </c>
      <c r="I14" s="311">
        <v>19</v>
      </c>
      <c r="J14" s="323" t="s">
        <v>396</v>
      </c>
      <c r="K14" s="166" t="s">
        <v>282</v>
      </c>
      <c r="L14" s="316" t="s">
        <v>397</v>
      </c>
      <c r="M14" s="166" t="s">
        <v>282</v>
      </c>
      <c r="N14" s="316" t="s">
        <v>398</v>
      </c>
      <c r="O14" s="166" t="s">
        <v>280</v>
      </c>
      <c r="P14" s="316" t="s">
        <v>399</v>
      </c>
    </row>
    <row r="15" spans="1:16">
      <c r="A15" s="292"/>
      <c r="B15" s="324"/>
      <c r="C15" s="166" t="s">
        <v>313</v>
      </c>
      <c r="D15" s="329"/>
      <c r="E15" s="166" t="s">
        <v>313</v>
      </c>
      <c r="F15" s="329"/>
      <c r="G15" s="166" t="s">
        <v>312</v>
      </c>
      <c r="H15" s="319"/>
      <c r="I15" s="312"/>
      <c r="J15" s="324"/>
      <c r="K15" s="166" t="s">
        <v>326</v>
      </c>
      <c r="L15" s="317"/>
      <c r="M15" s="166" t="s">
        <v>325</v>
      </c>
      <c r="N15" s="317"/>
      <c r="O15" s="166" t="s">
        <v>324</v>
      </c>
      <c r="P15" s="317"/>
    </row>
    <row r="16" spans="1:16">
      <c r="A16" s="292"/>
      <c r="B16" s="324"/>
      <c r="C16" s="166" t="s">
        <v>94</v>
      </c>
      <c r="D16" s="329"/>
      <c r="E16" s="166" t="s">
        <v>94</v>
      </c>
      <c r="F16" s="329"/>
      <c r="G16" s="166" t="s">
        <v>311</v>
      </c>
      <c r="H16" s="319"/>
      <c r="I16" s="312"/>
      <c r="J16" s="324"/>
      <c r="K16" s="166" t="s">
        <v>322</v>
      </c>
      <c r="L16" s="317"/>
      <c r="M16" s="166" t="s">
        <v>321</v>
      </c>
      <c r="N16" s="317"/>
      <c r="O16" s="166" t="s">
        <v>323</v>
      </c>
      <c r="P16" s="317"/>
    </row>
    <row r="17" spans="1:16">
      <c r="A17" s="292"/>
      <c r="B17" s="327"/>
      <c r="C17" s="166" t="s">
        <v>103</v>
      </c>
      <c r="D17" s="330"/>
      <c r="E17" s="166" t="s">
        <v>103</v>
      </c>
      <c r="F17" s="330"/>
      <c r="G17" s="166" t="s">
        <v>310</v>
      </c>
      <c r="H17" s="320"/>
      <c r="I17" s="313"/>
      <c r="J17" s="325"/>
      <c r="K17" s="166" t="s">
        <v>40</v>
      </c>
      <c r="L17" s="317"/>
      <c r="M17" s="166" t="s">
        <v>40</v>
      </c>
      <c r="N17" s="317"/>
      <c r="O17" s="166"/>
      <c r="P17" s="317"/>
    </row>
    <row r="18" spans="1:16" ht="13.5" customHeight="1">
      <c r="A18" s="340">
        <v>4</v>
      </c>
      <c r="B18" s="323" t="s">
        <v>393</v>
      </c>
      <c r="C18" s="167" t="s">
        <v>282</v>
      </c>
      <c r="D18" s="328" t="s">
        <v>394</v>
      </c>
      <c r="E18" s="167" t="s">
        <v>282</v>
      </c>
      <c r="F18" s="328" t="s">
        <v>394</v>
      </c>
      <c r="G18" s="167" t="s">
        <v>280</v>
      </c>
      <c r="H18" s="237" t="s">
        <v>395</v>
      </c>
      <c r="I18" s="331"/>
      <c r="J18" s="332"/>
      <c r="K18" s="332"/>
      <c r="L18" s="332"/>
      <c r="M18" s="332"/>
      <c r="N18" s="332"/>
      <c r="O18" s="332"/>
      <c r="P18" s="333"/>
    </row>
    <row r="19" spans="1:16">
      <c r="A19" s="292"/>
      <c r="B19" s="324"/>
      <c r="C19" s="166" t="s">
        <v>319</v>
      </c>
      <c r="D19" s="329"/>
      <c r="E19" s="166" t="s">
        <v>319</v>
      </c>
      <c r="F19" s="329"/>
      <c r="G19" s="166" t="s">
        <v>318</v>
      </c>
      <c r="H19" s="319"/>
      <c r="I19" s="334"/>
      <c r="J19" s="335"/>
      <c r="K19" s="335"/>
      <c r="L19" s="335"/>
      <c r="M19" s="335"/>
      <c r="N19" s="335"/>
      <c r="O19" s="335"/>
      <c r="P19" s="336"/>
    </row>
    <row r="20" spans="1:16">
      <c r="A20" s="292"/>
      <c r="B20" s="324"/>
      <c r="C20" s="166" t="s">
        <v>315</v>
      </c>
      <c r="D20" s="329"/>
      <c r="E20" s="166" t="s">
        <v>315</v>
      </c>
      <c r="F20" s="329"/>
      <c r="G20" s="166" t="s">
        <v>317</v>
      </c>
      <c r="H20" s="319"/>
      <c r="I20" s="334"/>
      <c r="J20" s="335"/>
      <c r="K20" s="335"/>
      <c r="L20" s="335"/>
      <c r="M20" s="335"/>
      <c r="N20" s="335"/>
      <c r="O20" s="335"/>
      <c r="P20" s="336"/>
    </row>
    <row r="21" spans="1:16">
      <c r="A21" s="293"/>
      <c r="B21" s="325"/>
      <c r="C21" s="168" t="s">
        <v>40</v>
      </c>
      <c r="D21" s="330"/>
      <c r="E21" s="168" t="s">
        <v>40</v>
      </c>
      <c r="F21" s="330"/>
      <c r="G21" s="168" t="s">
        <v>316</v>
      </c>
      <c r="H21" s="320"/>
      <c r="I21" s="337"/>
      <c r="J21" s="338"/>
      <c r="K21" s="338"/>
      <c r="L21" s="338"/>
      <c r="M21" s="338"/>
      <c r="N21" s="338"/>
      <c r="O21" s="338"/>
      <c r="P21" s="339"/>
    </row>
    <row r="22" spans="1:16" ht="13.5" customHeight="1">
      <c r="A22" s="292">
        <v>5</v>
      </c>
      <c r="B22" s="326" t="s">
        <v>396</v>
      </c>
      <c r="C22" s="166" t="s">
        <v>282</v>
      </c>
      <c r="D22" s="328" t="s">
        <v>397</v>
      </c>
      <c r="E22" s="166" t="s">
        <v>282</v>
      </c>
      <c r="F22" s="328" t="s">
        <v>398</v>
      </c>
      <c r="G22" s="166" t="s">
        <v>280</v>
      </c>
      <c r="H22" s="237" t="s">
        <v>399</v>
      </c>
      <c r="I22" s="321">
        <v>22</v>
      </c>
      <c r="J22" s="326" t="s">
        <v>381</v>
      </c>
      <c r="K22" s="167" t="s">
        <v>282</v>
      </c>
      <c r="L22" s="316" t="s">
        <v>400</v>
      </c>
      <c r="M22" s="167" t="s">
        <v>282</v>
      </c>
      <c r="N22" s="316" t="s">
        <v>400</v>
      </c>
      <c r="O22" s="167" t="s">
        <v>280</v>
      </c>
      <c r="P22" s="316" t="s">
        <v>401</v>
      </c>
    </row>
    <row r="23" spans="1:16">
      <c r="A23" s="292"/>
      <c r="B23" s="324"/>
      <c r="C23" s="166" t="s">
        <v>326</v>
      </c>
      <c r="D23" s="329"/>
      <c r="E23" s="166" t="s">
        <v>325</v>
      </c>
      <c r="F23" s="329"/>
      <c r="G23" s="166" t="s">
        <v>324</v>
      </c>
      <c r="H23" s="319"/>
      <c r="I23" s="312"/>
      <c r="J23" s="324"/>
      <c r="K23" s="166" t="s">
        <v>306</v>
      </c>
      <c r="L23" s="317"/>
      <c r="M23" s="166" t="s">
        <v>306</v>
      </c>
      <c r="N23" s="317"/>
      <c r="O23" s="166" t="s">
        <v>331</v>
      </c>
      <c r="P23" s="317"/>
    </row>
    <row r="24" spans="1:16">
      <c r="A24" s="292"/>
      <c r="B24" s="324"/>
      <c r="C24" s="166" t="s">
        <v>322</v>
      </c>
      <c r="D24" s="329"/>
      <c r="E24" s="166" t="s">
        <v>321</v>
      </c>
      <c r="F24" s="329"/>
      <c r="G24" s="166" t="s">
        <v>323</v>
      </c>
      <c r="H24" s="319"/>
      <c r="I24" s="312"/>
      <c r="J24" s="324"/>
      <c r="K24" s="166" t="s">
        <v>329</v>
      </c>
      <c r="L24" s="317"/>
      <c r="M24" s="166" t="s">
        <v>329</v>
      </c>
      <c r="N24" s="317"/>
      <c r="O24" s="166" t="s">
        <v>330</v>
      </c>
      <c r="P24" s="317"/>
    </row>
    <row r="25" spans="1:16">
      <c r="A25" s="292"/>
      <c r="B25" s="327"/>
      <c r="C25" s="166" t="s">
        <v>40</v>
      </c>
      <c r="D25" s="329"/>
      <c r="E25" s="166" t="s">
        <v>40</v>
      </c>
      <c r="F25" s="329"/>
      <c r="G25" s="166"/>
      <c r="H25" s="319"/>
      <c r="I25" s="322"/>
      <c r="J25" s="327"/>
      <c r="K25" s="168" t="s">
        <v>94</v>
      </c>
      <c r="L25" s="318"/>
      <c r="M25" s="168" t="s">
        <v>94</v>
      </c>
      <c r="N25" s="318"/>
      <c r="O25" s="168"/>
      <c r="P25" s="318"/>
    </row>
    <row r="26" spans="1:16" ht="13.5" customHeight="1">
      <c r="A26" s="331"/>
      <c r="B26" s="332"/>
      <c r="C26" s="332"/>
      <c r="D26" s="332"/>
      <c r="E26" s="332"/>
      <c r="F26" s="332"/>
      <c r="G26" s="332"/>
      <c r="H26" s="333"/>
      <c r="I26" s="311">
        <v>23</v>
      </c>
      <c r="J26" s="323" t="s">
        <v>384</v>
      </c>
      <c r="K26" s="166" t="s">
        <v>282</v>
      </c>
      <c r="L26" s="316" t="s">
        <v>402</v>
      </c>
      <c r="M26" s="166" t="s">
        <v>282</v>
      </c>
      <c r="N26" s="316" t="s">
        <v>402</v>
      </c>
      <c r="O26" s="166" t="s">
        <v>280</v>
      </c>
      <c r="P26" s="316" t="s">
        <v>403</v>
      </c>
    </row>
    <row r="27" spans="1:16">
      <c r="A27" s="337"/>
      <c r="B27" s="338"/>
      <c r="C27" s="338"/>
      <c r="D27" s="338"/>
      <c r="E27" s="338"/>
      <c r="F27" s="338"/>
      <c r="G27" s="338"/>
      <c r="H27" s="339"/>
      <c r="I27" s="312"/>
      <c r="J27" s="324"/>
      <c r="K27" s="166" t="s">
        <v>338</v>
      </c>
      <c r="L27" s="317"/>
      <c r="M27" s="166" t="s">
        <v>338</v>
      </c>
      <c r="N27" s="317"/>
      <c r="O27" s="166" t="s">
        <v>337</v>
      </c>
      <c r="P27" s="317"/>
    </row>
    <row r="28" spans="1:16">
      <c r="A28" s="340">
        <v>8</v>
      </c>
      <c r="B28" s="323" t="s">
        <v>381</v>
      </c>
      <c r="C28" s="167" t="s">
        <v>282</v>
      </c>
      <c r="D28" s="328" t="s">
        <v>400</v>
      </c>
      <c r="E28" s="167" t="s">
        <v>282</v>
      </c>
      <c r="F28" s="328" t="s">
        <v>400</v>
      </c>
      <c r="G28" s="167" t="s">
        <v>280</v>
      </c>
      <c r="H28" s="237" t="s">
        <v>401</v>
      </c>
      <c r="I28" s="312"/>
      <c r="J28" s="324"/>
      <c r="K28" s="166" t="s">
        <v>335</v>
      </c>
      <c r="L28" s="317"/>
      <c r="M28" s="166" t="s">
        <v>335</v>
      </c>
      <c r="N28" s="317"/>
      <c r="O28" s="166" t="s">
        <v>336</v>
      </c>
      <c r="P28" s="317"/>
    </row>
    <row r="29" spans="1:16">
      <c r="A29" s="292"/>
      <c r="B29" s="324"/>
      <c r="C29" s="166" t="s">
        <v>306</v>
      </c>
      <c r="D29" s="329"/>
      <c r="E29" s="166" t="s">
        <v>306</v>
      </c>
      <c r="F29" s="329"/>
      <c r="G29" s="166" t="s">
        <v>331</v>
      </c>
      <c r="H29" s="319"/>
      <c r="I29" s="313"/>
      <c r="J29" s="325"/>
      <c r="K29" s="166" t="s">
        <v>404</v>
      </c>
      <c r="L29" s="318"/>
      <c r="M29" s="166" t="s">
        <v>404</v>
      </c>
      <c r="N29" s="318"/>
      <c r="O29" s="166" t="s">
        <v>274</v>
      </c>
      <c r="P29" s="318"/>
    </row>
    <row r="30" spans="1:16" ht="13.5" customHeight="1">
      <c r="A30" s="292"/>
      <c r="B30" s="324"/>
      <c r="C30" s="166" t="s">
        <v>329</v>
      </c>
      <c r="D30" s="329"/>
      <c r="E30" s="166" t="s">
        <v>329</v>
      </c>
      <c r="F30" s="329"/>
      <c r="G30" s="166" t="s">
        <v>330</v>
      </c>
      <c r="H30" s="319"/>
      <c r="I30" s="321">
        <v>24</v>
      </c>
      <c r="J30" s="326" t="s">
        <v>82</v>
      </c>
      <c r="K30" s="167" t="s">
        <v>341</v>
      </c>
      <c r="L30" s="316" t="s">
        <v>405</v>
      </c>
      <c r="M30" s="167" t="s">
        <v>341</v>
      </c>
      <c r="N30" s="316" t="s">
        <v>406</v>
      </c>
      <c r="O30" s="167" t="s">
        <v>340</v>
      </c>
      <c r="P30" s="316" t="s">
        <v>407</v>
      </c>
    </row>
    <row r="31" spans="1:16">
      <c r="A31" s="293"/>
      <c r="B31" s="325"/>
      <c r="C31" s="168" t="s">
        <v>94</v>
      </c>
      <c r="D31" s="330"/>
      <c r="E31" s="168" t="s">
        <v>94</v>
      </c>
      <c r="F31" s="330"/>
      <c r="G31" s="168"/>
      <c r="H31" s="320"/>
      <c r="I31" s="312"/>
      <c r="J31" s="324"/>
      <c r="K31" s="166" t="s">
        <v>339</v>
      </c>
      <c r="L31" s="317"/>
      <c r="M31" s="166" t="s">
        <v>339</v>
      </c>
      <c r="N31" s="317"/>
      <c r="O31" s="166" t="s">
        <v>331</v>
      </c>
      <c r="P31" s="317"/>
    </row>
    <row r="32" spans="1:16">
      <c r="A32" s="292">
        <v>9</v>
      </c>
      <c r="B32" s="326" t="s">
        <v>384</v>
      </c>
      <c r="C32" s="166" t="s">
        <v>282</v>
      </c>
      <c r="D32" s="328" t="s">
        <v>402</v>
      </c>
      <c r="E32" s="166" t="s">
        <v>282</v>
      </c>
      <c r="F32" s="328" t="s">
        <v>402</v>
      </c>
      <c r="G32" s="166" t="s">
        <v>280</v>
      </c>
      <c r="H32" s="237" t="s">
        <v>403</v>
      </c>
      <c r="I32" s="312"/>
      <c r="J32" s="324"/>
      <c r="K32" s="166" t="s">
        <v>98</v>
      </c>
      <c r="L32" s="317"/>
      <c r="M32" s="166" t="s">
        <v>98</v>
      </c>
      <c r="N32" s="317"/>
      <c r="O32" s="166" t="s">
        <v>317</v>
      </c>
      <c r="P32" s="317"/>
    </row>
    <row r="33" spans="1:16">
      <c r="A33" s="292"/>
      <c r="B33" s="324"/>
      <c r="C33" s="166" t="s">
        <v>338</v>
      </c>
      <c r="D33" s="329"/>
      <c r="E33" s="166" t="s">
        <v>338</v>
      </c>
      <c r="F33" s="329"/>
      <c r="G33" s="166" t="s">
        <v>337</v>
      </c>
      <c r="H33" s="319"/>
      <c r="I33" s="322"/>
      <c r="J33" s="327"/>
      <c r="K33" s="168"/>
      <c r="L33" s="318"/>
      <c r="M33" s="168"/>
      <c r="N33" s="318"/>
      <c r="O33" s="168" t="s">
        <v>98</v>
      </c>
      <c r="P33" s="318"/>
    </row>
    <row r="34" spans="1:16" ht="13.5" customHeight="1">
      <c r="A34" s="292"/>
      <c r="B34" s="324"/>
      <c r="C34" s="166" t="s">
        <v>335</v>
      </c>
      <c r="D34" s="329"/>
      <c r="E34" s="166" t="s">
        <v>335</v>
      </c>
      <c r="F34" s="329"/>
      <c r="G34" s="166" t="s">
        <v>336</v>
      </c>
      <c r="H34" s="319"/>
      <c r="I34" s="311">
        <v>25</v>
      </c>
      <c r="J34" s="323" t="s">
        <v>393</v>
      </c>
      <c r="K34" s="166" t="s">
        <v>282</v>
      </c>
      <c r="L34" s="316" t="s">
        <v>408</v>
      </c>
      <c r="M34" s="166" t="s">
        <v>282</v>
      </c>
      <c r="N34" s="316" t="s">
        <v>409</v>
      </c>
      <c r="O34" s="166" t="s">
        <v>280</v>
      </c>
      <c r="P34" s="316" t="s">
        <v>410</v>
      </c>
    </row>
    <row r="35" spans="1:16">
      <c r="A35" s="292"/>
      <c r="B35" s="327"/>
      <c r="C35" s="166" t="s">
        <v>404</v>
      </c>
      <c r="D35" s="330"/>
      <c r="E35" s="166" t="s">
        <v>404</v>
      </c>
      <c r="F35" s="330"/>
      <c r="G35" s="166" t="s">
        <v>274</v>
      </c>
      <c r="H35" s="320"/>
      <c r="I35" s="312"/>
      <c r="J35" s="324"/>
      <c r="K35" s="166" t="s">
        <v>349</v>
      </c>
      <c r="L35" s="317"/>
      <c r="M35" s="166" t="s">
        <v>348</v>
      </c>
      <c r="N35" s="317"/>
      <c r="O35" s="166" t="s">
        <v>347</v>
      </c>
      <c r="P35" s="317"/>
    </row>
    <row r="36" spans="1:16">
      <c r="A36" s="340">
        <v>10</v>
      </c>
      <c r="B36" s="323" t="s">
        <v>82</v>
      </c>
      <c r="C36" s="167" t="s">
        <v>341</v>
      </c>
      <c r="D36" s="328" t="s">
        <v>405</v>
      </c>
      <c r="E36" s="167" t="s">
        <v>341</v>
      </c>
      <c r="F36" s="328" t="s">
        <v>406</v>
      </c>
      <c r="G36" s="167" t="s">
        <v>340</v>
      </c>
      <c r="H36" s="237" t="s">
        <v>407</v>
      </c>
      <c r="I36" s="312"/>
      <c r="J36" s="324"/>
      <c r="K36" s="166" t="s">
        <v>345</v>
      </c>
      <c r="L36" s="317"/>
      <c r="M36" s="166" t="s">
        <v>345</v>
      </c>
      <c r="N36" s="317"/>
      <c r="O36" s="166" t="s">
        <v>346</v>
      </c>
      <c r="P36" s="317"/>
    </row>
    <row r="37" spans="1:16">
      <c r="A37" s="292"/>
      <c r="B37" s="324"/>
      <c r="C37" s="166" t="s">
        <v>339</v>
      </c>
      <c r="D37" s="329"/>
      <c r="E37" s="166" t="s">
        <v>339</v>
      </c>
      <c r="F37" s="329"/>
      <c r="G37" s="166" t="s">
        <v>331</v>
      </c>
      <c r="H37" s="319"/>
      <c r="I37" s="313"/>
      <c r="J37" s="325"/>
      <c r="K37" s="166" t="s">
        <v>411</v>
      </c>
      <c r="L37" s="318"/>
      <c r="M37" s="166" t="s">
        <v>411</v>
      </c>
      <c r="N37" s="318"/>
      <c r="O37" s="166" t="s">
        <v>108</v>
      </c>
      <c r="P37" s="318"/>
    </row>
    <row r="38" spans="1:16" ht="13.5" customHeight="1">
      <c r="A38" s="292"/>
      <c r="B38" s="324"/>
      <c r="C38" s="166" t="s">
        <v>98</v>
      </c>
      <c r="D38" s="329"/>
      <c r="E38" s="166" t="s">
        <v>98</v>
      </c>
      <c r="F38" s="329"/>
      <c r="G38" s="166" t="s">
        <v>317</v>
      </c>
      <c r="H38" s="319"/>
      <c r="I38" s="321">
        <v>26</v>
      </c>
      <c r="J38" s="326" t="s">
        <v>396</v>
      </c>
      <c r="K38" s="167" t="s">
        <v>282</v>
      </c>
      <c r="L38" s="316" t="s">
        <v>412</v>
      </c>
      <c r="M38" s="167" t="s">
        <v>282</v>
      </c>
      <c r="N38" s="316" t="s">
        <v>413</v>
      </c>
      <c r="O38" s="167" t="s">
        <v>280</v>
      </c>
      <c r="P38" s="316" t="s">
        <v>414</v>
      </c>
    </row>
    <row r="39" spans="1:16">
      <c r="A39" s="293"/>
      <c r="B39" s="325"/>
      <c r="C39" s="168"/>
      <c r="D39" s="330"/>
      <c r="E39" s="168"/>
      <c r="F39" s="330"/>
      <c r="G39" s="168" t="s">
        <v>98</v>
      </c>
      <c r="H39" s="320"/>
      <c r="I39" s="312"/>
      <c r="J39" s="324"/>
      <c r="K39" s="166" t="s">
        <v>353</v>
      </c>
      <c r="L39" s="317"/>
      <c r="M39" s="166" t="s">
        <v>353</v>
      </c>
      <c r="N39" s="317"/>
      <c r="O39" s="166" t="s">
        <v>369</v>
      </c>
      <c r="P39" s="317"/>
    </row>
    <row r="40" spans="1:16">
      <c r="A40" s="292">
        <v>11</v>
      </c>
      <c r="B40" s="326" t="s">
        <v>393</v>
      </c>
      <c r="C40" s="166" t="s">
        <v>282</v>
      </c>
      <c r="D40" s="328" t="s">
        <v>408</v>
      </c>
      <c r="E40" s="166" t="s">
        <v>282</v>
      </c>
      <c r="F40" s="328" t="s">
        <v>409</v>
      </c>
      <c r="G40" s="166" t="s">
        <v>280</v>
      </c>
      <c r="H40" s="237" t="s">
        <v>410</v>
      </c>
      <c r="I40" s="312"/>
      <c r="J40" s="324"/>
      <c r="K40" s="166" t="s">
        <v>351</v>
      </c>
      <c r="L40" s="317"/>
      <c r="M40" s="166" t="s">
        <v>351</v>
      </c>
      <c r="N40" s="317"/>
      <c r="O40" s="166" t="s">
        <v>352</v>
      </c>
      <c r="P40" s="317"/>
    </row>
    <row r="41" spans="1:16">
      <c r="A41" s="292"/>
      <c r="B41" s="324"/>
      <c r="C41" s="166" t="s">
        <v>349</v>
      </c>
      <c r="D41" s="329"/>
      <c r="E41" s="166" t="s">
        <v>348</v>
      </c>
      <c r="F41" s="329"/>
      <c r="G41" s="166" t="s">
        <v>347</v>
      </c>
      <c r="H41" s="319"/>
      <c r="I41" s="322"/>
      <c r="J41" s="327"/>
      <c r="K41" s="166" t="s">
        <v>98</v>
      </c>
      <c r="L41" s="317"/>
      <c r="M41" s="166" t="s">
        <v>98</v>
      </c>
      <c r="N41" s="317"/>
      <c r="O41" s="166" t="s">
        <v>98</v>
      </c>
      <c r="P41" s="317"/>
    </row>
    <row r="42" spans="1:16" ht="13.5" customHeight="1">
      <c r="A42" s="292"/>
      <c r="B42" s="324"/>
      <c r="C42" s="166" t="s">
        <v>345</v>
      </c>
      <c r="D42" s="329"/>
      <c r="E42" s="166" t="s">
        <v>345</v>
      </c>
      <c r="F42" s="329"/>
      <c r="G42" s="166" t="s">
        <v>346</v>
      </c>
      <c r="H42" s="319"/>
      <c r="I42" s="331"/>
      <c r="J42" s="332"/>
      <c r="K42" s="332"/>
      <c r="L42" s="332"/>
      <c r="M42" s="332"/>
      <c r="N42" s="332"/>
      <c r="O42" s="332"/>
      <c r="P42" s="333"/>
    </row>
    <row r="43" spans="1:16">
      <c r="A43" s="292"/>
      <c r="B43" s="327"/>
      <c r="C43" s="166" t="s">
        <v>411</v>
      </c>
      <c r="D43" s="330"/>
      <c r="E43" s="166" t="s">
        <v>411</v>
      </c>
      <c r="F43" s="330"/>
      <c r="G43" s="166" t="s">
        <v>108</v>
      </c>
      <c r="H43" s="320"/>
      <c r="I43" s="334"/>
      <c r="J43" s="335"/>
      <c r="K43" s="335"/>
      <c r="L43" s="335"/>
      <c r="M43" s="335"/>
      <c r="N43" s="335"/>
      <c r="O43" s="335"/>
      <c r="P43" s="336"/>
    </row>
    <row r="44" spans="1:16">
      <c r="A44" s="291">
        <v>12</v>
      </c>
      <c r="B44" s="323" t="s">
        <v>396</v>
      </c>
      <c r="C44" s="167" t="s">
        <v>355</v>
      </c>
      <c r="D44" s="328" t="s">
        <v>415</v>
      </c>
      <c r="E44" s="167" t="s">
        <v>355</v>
      </c>
      <c r="F44" s="328" t="s">
        <v>416</v>
      </c>
      <c r="G44" s="167" t="s">
        <v>354</v>
      </c>
      <c r="H44" s="237" t="s">
        <v>417</v>
      </c>
      <c r="I44" s="334"/>
      <c r="J44" s="335"/>
      <c r="K44" s="335"/>
      <c r="L44" s="335"/>
      <c r="M44" s="335"/>
      <c r="N44" s="335"/>
      <c r="O44" s="335"/>
      <c r="P44" s="336"/>
    </row>
    <row r="45" spans="1:16">
      <c r="A45" s="292"/>
      <c r="B45" s="324"/>
      <c r="C45" s="166" t="s">
        <v>353</v>
      </c>
      <c r="D45" s="329"/>
      <c r="E45" s="166" t="s">
        <v>353</v>
      </c>
      <c r="F45" s="329"/>
      <c r="G45" s="166" t="s">
        <v>305</v>
      </c>
      <c r="H45" s="319"/>
      <c r="I45" s="337"/>
      <c r="J45" s="338"/>
      <c r="K45" s="338"/>
      <c r="L45" s="338"/>
      <c r="M45" s="338"/>
      <c r="N45" s="338"/>
      <c r="O45" s="338"/>
      <c r="P45" s="339"/>
    </row>
    <row r="46" spans="1:16" ht="13.5" customHeight="1">
      <c r="A46" s="292"/>
      <c r="B46" s="324"/>
      <c r="C46" s="166" t="s">
        <v>351</v>
      </c>
      <c r="D46" s="329"/>
      <c r="E46" s="166" t="s">
        <v>351</v>
      </c>
      <c r="F46" s="329"/>
      <c r="G46" s="166" t="s">
        <v>352</v>
      </c>
      <c r="H46" s="319"/>
      <c r="I46" s="311">
        <v>29</v>
      </c>
      <c r="J46" s="323" t="s">
        <v>381</v>
      </c>
      <c r="K46" s="166" t="s">
        <v>282</v>
      </c>
      <c r="L46" s="316" t="s">
        <v>382</v>
      </c>
      <c r="M46" s="166" t="s">
        <v>282</v>
      </c>
      <c r="N46" s="316" t="s">
        <v>382</v>
      </c>
      <c r="O46" s="166" t="s">
        <v>280</v>
      </c>
      <c r="P46" s="316" t="s">
        <v>383</v>
      </c>
    </row>
    <row r="47" spans="1:16">
      <c r="A47" s="293"/>
      <c r="B47" s="325"/>
      <c r="C47" s="168" t="s">
        <v>98</v>
      </c>
      <c r="D47" s="330"/>
      <c r="E47" s="168" t="s">
        <v>98</v>
      </c>
      <c r="F47" s="330"/>
      <c r="G47" s="168" t="s">
        <v>98</v>
      </c>
      <c r="H47" s="320"/>
      <c r="I47" s="312"/>
      <c r="J47" s="324"/>
      <c r="K47" s="166" t="s">
        <v>278</v>
      </c>
      <c r="L47" s="317"/>
      <c r="M47" s="166" t="s">
        <v>278</v>
      </c>
      <c r="N47" s="317"/>
      <c r="O47" s="166" t="s">
        <v>277</v>
      </c>
      <c r="P47" s="317"/>
    </row>
    <row r="48" spans="1:16">
      <c r="A48" s="171"/>
      <c r="B48" s="172"/>
      <c r="C48" s="172"/>
      <c r="D48" s="172"/>
      <c r="E48" s="172"/>
      <c r="F48" s="172"/>
      <c r="G48" s="172"/>
      <c r="H48" s="173"/>
      <c r="I48" s="312"/>
      <c r="J48" s="324"/>
      <c r="K48" s="166" t="s">
        <v>275</v>
      </c>
      <c r="L48" s="317"/>
      <c r="M48" s="166" t="s">
        <v>275</v>
      </c>
      <c r="N48" s="317"/>
      <c r="O48" s="166" t="s">
        <v>276</v>
      </c>
      <c r="P48" s="317"/>
    </row>
    <row r="49" spans="1:16">
      <c r="A49" s="174"/>
      <c r="B49" s="175"/>
      <c r="C49" s="175"/>
      <c r="D49" s="175"/>
      <c r="E49" s="175"/>
      <c r="F49" s="175"/>
      <c r="G49" s="175"/>
      <c r="H49" s="176"/>
      <c r="I49" s="313"/>
      <c r="J49" s="325"/>
      <c r="K49" s="166" t="s">
        <v>388</v>
      </c>
      <c r="L49" s="318"/>
      <c r="M49" s="166" t="s">
        <v>404</v>
      </c>
      <c r="N49" s="318"/>
      <c r="O49" s="168" t="s">
        <v>274</v>
      </c>
      <c r="P49" s="318"/>
    </row>
    <row r="50" spans="1:16" ht="13.5" customHeight="1">
      <c r="A50" s="292">
        <v>15</v>
      </c>
      <c r="B50" s="326" t="s">
        <v>381</v>
      </c>
      <c r="C50" s="166" t="s">
        <v>282</v>
      </c>
      <c r="D50" s="328" t="s">
        <v>382</v>
      </c>
      <c r="E50" s="166" t="s">
        <v>282</v>
      </c>
      <c r="F50" s="328" t="s">
        <v>382</v>
      </c>
      <c r="G50" s="166" t="s">
        <v>280</v>
      </c>
      <c r="H50" s="237" t="s">
        <v>383</v>
      </c>
      <c r="I50" s="321">
        <v>30</v>
      </c>
      <c r="J50" s="326" t="s">
        <v>384</v>
      </c>
      <c r="K50" s="167" t="s">
        <v>282</v>
      </c>
      <c r="L50" s="316" t="s">
        <v>385</v>
      </c>
      <c r="M50" s="167" t="s">
        <v>282</v>
      </c>
      <c r="N50" s="316" t="s">
        <v>386</v>
      </c>
      <c r="O50" s="167" t="s">
        <v>280</v>
      </c>
      <c r="P50" s="316" t="s">
        <v>387</v>
      </c>
    </row>
    <row r="51" spans="1:16">
      <c r="A51" s="292"/>
      <c r="B51" s="324"/>
      <c r="C51" s="166" t="s">
        <v>278</v>
      </c>
      <c r="D51" s="329"/>
      <c r="E51" s="166" t="s">
        <v>278</v>
      </c>
      <c r="F51" s="329"/>
      <c r="G51" s="166" t="s">
        <v>277</v>
      </c>
      <c r="H51" s="319"/>
      <c r="I51" s="312"/>
      <c r="J51" s="324"/>
      <c r="K51" s="166" t="s">
        <v>307</v>
      </c>
      <c r="L51" s="317"/>
      <c r="M51" s="166" t="s">
        <v>306</v>
      </c>
      <c r="N51" s="317"/>
      <c r="O51" s="166" t="s">
        <v>305</v>
      </c>
      <c r="P51" s="317"/>
    </row>
    <row r="52" spans="1:16">
      <c r="A52" s="292"/>
      <c r="B52" s="324"/>
      <c r="C52" s="166" t="s">
        <v>275</v>
      </c>
      <c r="D52" s="329"/>
      <c r="E52" s="166" t="s">
        <v>275</v>
      </c>
      <c r="F52" s="329"/>
      <c r="G52" s="166" t="s">
        <v>276</v>
      </c>
      <c r="H52" s="319"/>
      <c r="I52" s="312"/>
      <c r="J52" s="324"/>
      <c r="K52" s="166" t="s">
        <v>303</v>
      </c>
      <c r="L52" s="317"/>
      <c r="M52" s="166" t="s">
        <v>302</v>
      </c>
      <c r="N52" s="317"/>
      <c r="O52" s="166" t="s">
        <v>304</v>
      </c>
      <c r="P52" s="317"/>
    </row>
    <row r="53" spans="1:16">
      <c r="A53" s="293"/>
      <c r="B53" s="325"/>
      <c r="C53" s="168" t="s">
        <v>388</v>
      </c>
      <c r="D53" s="330"/>
      <c r="E53" s="168" t="s">
        <v>404</v>
      </c>
      <c r="F53" s="330"/>
      <c r="G53" s="168" t="s">
        <v>274</v>
      </c>
      <c r="H53" s="320"/>
      <c r="I53" s="322"/>
      <c r="J53" s="327"/>
      <c r="K53" s="168" t="s">
        <v>77</v>
      </c>
      <c r="L53" s="318"/>
      <c r="M53" s="168" t="s">
        <v>77</v>
      </c>
      <c r="N53" s="318"/>
      <c r="O53" s="168"/>
      <c r="P53" s="318"/>
    </row>
    <row r="54" spans="1:16" ht="13.5" customHeight="1">
      <c r="A54" s="311">
        <v>16</v>
      </c>
      <c r="B54" s="323" t="s">
        <v>384</v>
      </c>
      <c r="C54" s="167" t="s">
        <v>282</v>
      </c>
      <c r="D54" s="316" t="s">
        <v>385</v>
      </c>
      <c r="E54" s="167" t="s">
        <v>282</v>
      </c>
      <c r="F54" s="316" t="s">
        <v>386</v>
      </c>
      <c r="G54" s="167" t="s">
        <v>280</v>
      </c>
      <c r="H54" s="316" t="s">
        <v>387</v>
      </c>
      <c r="I54" s="311">
        <v>31</v>
      </c>
      <c r="J54" s="311" t="s">
        <v>82</v>
      </c>
      <c r="K54" s="167" t="s">
        <v>282</v>
      </c>
      <c r="L54" s="316" t="s">
        <v>389</v>
      </c>
      <c r="M54" s="167" t="s">
        <v>282</v>
      </c>
      <c r="N54" s="316" t="s">
        <v>389</v>
      </c>
      <c r="O54" s="167" t="s">
        <v>280</v>
      </c>
      <c r="P54" s="316" t="s">
        <v>390</v>
      </c>
    </row>
    <row r="55" spans="1:16">
      <c r="A55" s="312"/>
      <c r="B55" s="324"/>
      <c r="C55" s="166" t="s">
        <v>307</v>
      </c>
      <c r="D55" s="317"/>
      <c r="E55" s="166" t="s">
        <v>306</v>
      </c>
      <c r="F55" s="317"/>
      <c r="G55" s="166" t="s">
        <v>305</v>
      </c>
      <c r="H55" s="317"/>
      <c r="I55" s="312"/>
      <c r="J55" s="314"/>
      <c r="K55" s="166" t="s">
        <v>362</v>
      </c>
      <c r="L55" s="317"/>
      <c r="M55" s="166" t="s">
        <v>362</v>
      </c>
      <c r="N55" s="317"/>
      <c r="O55" s="166" t="s">
        <v>361</v>
      </c>
      <c r="P55" s="317"/>
    </row>
    <row r="56" spans="1:16">
      <c r="A56" s="312"/>
      <c r="B56" s="324"/>
      <c r="C56" s="166" t="s">
        <v>303</v>
      </c>
      <c r="D56" s="317"/>
      <c r="E56" s="166" t="s">
        <v>302</v>
      </c>
      <c r="F56" s="317"/>
      <c r="G56" s="166" t="s">
        <v>304</v>
      </c>
      <c r="H56" s="317"/>
      <c r="I56" s="312"/>
      <c r="J56" s="314"/>
      <c r="K56" s="166" t="s">
        <v>345</v>
      </c>
      <c r="L56" s="317"/>
      <c r="M56" s="166" t="s">
        <v>345</v>
      </c>
      <c r="N56" s="317"/>
      <c r="O56" s="166" t="s">
        <v>360</v>
      </c>
      <c r="P56" s="317"/>
    </row>
    <row r="57" spans="1:16">
      <c r="A57" s="313"/>
      <c r="B57" s="325"/>
      <c r="C57" s="168" t="s">
        <v>77</v>
      </c>
      <c r="D57" s="318"/>
      <c r="E57" s="168" t="s">
        <v>77</v>
      </c>
      <c r="F57" s="318"/>
      <c r="G57" s="168"/>
      <c r="H57" s="318"/>
      <c r="I57" s="313"/>
      <c r="J57" s="315"/>
      <c r="K57" s="168" t="s">
        <v>40</v>
      </c>
      <c r="L57" s="318"/>
      <c r="M57" s="168" t="s">
        <v>40</v>
      </c>
      <c r="N57" s="318"/>
      <c r="O57" s="168"/>
      <c r="P57" s="318"/>
    </row>
    <row r="58" spans="1:16" ht="13.5" customHeight="1">
      <c r="A58" s="169"/>
      <c r="B58" s="170"/>
      <c r="C58" s="170"/>
      <c r="D58" s="170"/>
      <c r="E58" s="170"/>
      <c r="F58" s="170"/>
      <c r="G58" s="170"/>
      <c r="H58" s="170"/>
      <c r="I58" s="169"/>
      <c r="J58" s="170"/>
      <c r="K58" s="170"/>
      <c r="L58" s="170"/>
      <c r="M58" s="170"/>
      <c r="N58" s="170"/>
      <c r="O58" s="170"/>
      <c r="P58" s="170"/>
    </row>
    <row r="59" spans="1:16">
      <c r="A59" s="169"/>
      <c r="B59" s="170"/>
      <c r="C59" s="170"/>
      <c r="D59" s="170"/>
      <c r="E59" s="170"/>
      <c r="F59" s="170"/>
      <c r="G59" s="170"/>
      <c r="H59" s="170"/>
    </row>
    <row r="60" spans="1:16">
      <c r="A60" s="169"/>
      <c r="B60" s="170"/>
      <c r="C60" s="170"/>
      <c r="D60" s="170"/>
      <c r="E60" s="170"/>
      <c r="F60" s="170"/>
      <c r="G60" s="170"/>
      <c r="H60" s="170"/>
    </row>
    <row r="61" spans="1:16">
      <c r="A61" s="169"/>
      <c r="B61" s="170"/>
      <c r="C61" s="170"/>
      <c r="D61" s="170"/>
      <c r="E61" s="170"/>
      <c r="F61" s="170"/>
      <c r="G61" s="170"/>
      <c r="H61" s="170"/>
    </row>
    <row r="62" spans="1:16" ht="13.5" customHeight="1">
      <c r="A62" s="169"/>
      <c r="B62" s="170"/>
      <c r="C62" s="170"/>
      <c r="D62" s="170"/>
      <c r="E62" s="170"/>
      <c r="F62" s="170"/>
      <c r="G62" s="170"/>
      <c r="H62" s="170"/>
    </row>
    <row r="66" ht="13.5" customHeight="1"/>
  </sheetData>
  <mergeCells count="128">
    <mergeCell ref="J2:J5"/>
    <mergeCell ref="K2:L4"/>
    <mergeCell ref="M2:N4"/>
    <mergeCell ref="O2:P4"/>
    <mergeCell ref="A6:A9"/>
    <mergeCell ref="B6:B9"/>
    <mergeCell ref="D6:D9"/>
    <mergeCell ref="F6:F9"/>
    <mergeCell ref="H6:H9"/>
    <mergeCell ref="A2:A5"/>
    <mergeCell ref="B2:B5"/>
    <mergeCell ref="C2:D4"/>
    <mergeCell ref="E2:F4"/>
    <mergeCell ref="G2:H4"/>
    <mergeCell ref="I2:I5"/>
    <mergeCell ref="J6:J9"/>
    <mergeCell ref="L6:L9"/>
    <mergeCell ref="N6:N9"/>
    <mergeCell ref="P6:P9"/>
    <mergeCell ref="B54:B57"/>
    <mergeCell ref="D54:D57"/>
    <mergeCell ref="F54:F57"/>
    <mergeCell ref="H54:H57"/>
    <mergeCell ref="A10:A13"/>
    <mergeCell ref="B10:B13"/>
    <mergeCell ref="D10:D13"/>
    <mergeCell ref="F10:F13"/>
    <mergeCell ref="H10:H13"/>
    <mergeCell ref="A54:A57"/>
    <mergeCell ref="A14:A17"/>
    <mergeCell ref="B14:B17"/>
    <mergeCell ref="D14:D17"/>
    <mergeCell ref="F14:F17"/>
    <mergeCell ref="H14:H17"/>
    <mergeCell ref="A36:A39"/>
    <mergeCell ref="B36:B39"/>
    <mergeCell ref="D36:D39"/>
    <mergeCell ref="F36:F39"/>
    <mergeCell ref="H36:H39"/>
    <mergeCell ref="A50:A53"/>
    <mergeCell ref="B50:B53"/>
    <mergeCell ref="D50:D53"/>
    <mergeCell ref="F50:F53"/>
    <mergeCell ref="I10:I13"/>
    <mergeCell ref="I6:I9"/>
    <mergeCell ref="A22:A25"/>
    <mergeCell ref="B22:B25"/>
    <mergeCell ref="D22:D25"/>
    <mergeCell ref="F22:F25"/>
    <mergeCell ref="H22:H25"/>
    <mergeCell ref="I18:P21"/>
    <mergeCell ref="J10:J13"/>
    <mergeCell ref="L10:L13"/>
    <mergeCell ref="N10:N13"/>
    <mergeCell ref="P10:P13"/>
    <mergeCell ref="A18:A21"/>
    <mergeCell ref="B18:B21"/>
    <mergeCell ref="D18:D21"/>
    <mergeCell ref="F18:F21"/>
    <mergeCell ref="H18:H21"/>
    <mergeCell ref="I14:I17"/>
    <mergeCell ref="I22:I25"/>
    <mergeCell ref="J22:J25"/>
    <mergeCell ref="L22:L25"/>
    <mergeCell ref="N22:N25"/>
    <mergeCell ref="P22:P25"/>
    <mergeCell ref="J14:J17"/>
    <mergeCell ref="L14:L17"/>
    <mergeCell ref="N14:N17"/>
    <mergeCell ref="P14:P17"/>
    <mergeCell ref="J26:J29"/>
    <mergeCell ref="L26:L29"/>
    <mergeCell ref="N26:N29"/>
    <mergeCell ref="P26:P29"/>
    <mergeCell ref="A32:A35"/>
    <mergeCell ref="B32:B35"/>
    <mergeCell ref="D32:D35"/>
    <mergeCell ref="F32:F35"/>
    <mergeCell ref="H32:H35"/>
    <mergeCell ref="I30:I33"/>
    <mergeCell ref="A28:A31"/>
    <mergeCell ref="B28:B31"/>
    <mergeCell ref="D28:D31"/>
    <mergeCell ref="F28:F31"/>
    <mergeCell ref="H28:H31"/>
    <mergeCell ref="I26:I29"/>
    <mergeCell ref="A26:H27"/>
    <mergeCell ref="J30:J33"/>
    <mergeCell ref="L30:L33"/>
    <mergeCell ref="N30:N33"/>
    <mergeCell ref="P30:P33"/>
    <mergeCell ref="I34:I37"/>
    <mergeCell ref="J34:J37"/>
    <mergeCell ref="L34:L37"/>
    <mergeCell ref="N34:N37"/>
    <mergeCell ref="P34:P37"/>
    <mergeCell ref="A40:A43"/>
    <mergeCell ref="B40:B43"/>
    <mergeCell ref="D40:D43"/>
    <mergeCell ref="F40:F43"/>
    <mergeCell ref="H40:H43"/>
    <mergeCell ref="I38:I41"/>
    <mergeCell ref="J38:J41"/>
    <mergeCell ref="L38:L41"/>
    <mergeCell ref="N38:N41"/>
    <mergeCell ref="P38:P41"/>
    <mergeCell ref="A44:A47"/>
    <mergeCell ref="B44:B47"/>
    <mergeCell ref="D44:D47"/>
    <mergeCell ref="F44:F47"/>
    <mergeCell ref="H44:H47"/>
    <mergeCell ref="I42:P45"/>
    <mergeCell ref="I54:I57"/>
    <mergeCell ref="J54:J57"/>
    <mergeCell ref="L54:L57"/>
    <mergeCell ref="N54:N57"/>
    <mergeCell ref="P54:P57"/>
    <mergeCell ref="H50:H53"/>
    <mergeCell ref="I50:I53"/>
    <mergeCell ref="I46:I49"/>
    <mergeCell ref="J46:J49"/>
    <mergeCell ref="L46:L49"/>
    <mergeCell ref="J50:J53"/>
    <mergeCell ref="L50:L53"/>
    <mergeCell ref="N50:N53"/>
    <mergeCell ref="P50:P53"/>
    <mergeCell ref="N46:N49"/>
    <mergeCell ref="P46:P49"/>
  </mergeCells>
  <phoneticPr fontId="23"/>
  <printOptions horizontalCentered="1" verticalCentered="1"/>
  <pageMargins left="0.39370078740157483" right="0.39370078740157483" top="0.39370078740157483" bottom="0.39370078740157483" header="0.19685039370078741" footer="0.19685039370078741"/>
  <pageSetup paperSize="12" scale="74" fitToWidth="0" orientation="landscape" r:id="rId1"/>
  <headerFooter alignWithMargins="0"/>
  <colBreaks count="1" manualBreakCount="1">
    <brk id="8"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5"/>
  <sheetViews>
    <sheetView showZeros="0" zoomScale="60" zoomScaleNormal="60" zoomScaleSheetLayoutView="90" workbookViewId="0"/>
  </sheetViews>
  <sheetFormatPr defaultRowHeight="13.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c r="A1" s="1" t="s">
        <v>300</v>
      </c>
      <c r="B1" s="5"/>
      <c r="C1" s="1"/>
      <c r="D1" s="1"/>
      <c r="E1" s="385"/>
      <c r="F1" s="386"/>
      <c r="G1" s="386"/>
      <c r="H1" s="386"/>
      <c r="I1" s="386"/>
      <c r="J1" s="386"/>
      <c r="K1" s="386"/>
      <c r="L1" s="386"/>
      <c r="M1" s="386"/>
      <c r="N1" s="386"/>
      <c r="O1"/>
      <c r="P1"/>
      <c r="Q1"/>
      <c r="R1"/>
      <c r="S1"/>
      <c r="T1"/>
      <c r="U1"/>
    </row>
    <row r="2" spans="1:21" s="3" customFormat="1" ht="36" customHeight="1">
      <c r="A2" s="367" t="s">
        <v>0</v>
      </c>
      <c r="B2" s="368"/>
      <c r="C2" s="368"/>
      <c r="D2" s="368"/>
      <c r="E2" s="368"/>
      <c r="F2" s="368"/>
      <c r="G2" s="368"/>
      <c r="H2" s="368"/>
      <c r="I2" s="368"/>
      <c r="J2" s="368"/>
      <c r="K2" s="368"/>
      <c r="L2" s="368"/>
      <c r="M2" s="368"/>
      <c r="N2" s="368"/>
      <c r="O2" s="386"/>
      <c r="P2"/>
      <c r="Q2"/>
      <c r="R2"/>
      <c r="S2"/>
      <c r="T2"/>
      <c r="U2"/>
    </row>
    <row r="3" spans="1:21" ht="33.75" customHeight="1" thickBot="1">
      <c r="A3" s="387" t="s">
        <v>222</v>
      </c>
      <c r="B3" s="388"/>
      <c r="C3" s="388"/>
      <c r="D3" s="149"/>
      <c r="E3" s="389" t="s">
        <v>298</v>
      </c>
      <c r="F3" s="390"/>
      <c r="G3" s="88"/>
      <c r="H3" s="88"/>
      <c r="I3" s="88"/>
      <c r="J3" s="88"/>
      <c r="K3" s="148"/>
      <c r="L3" s="88"/>
      <c r="M3" s="88"/>
    </row>
    <row r="4" spans="1:21" ht="18.75" customHeight="1">
      <c r="A4" s="391"/>
      <c r="B4" s="392"/>
      <c r="C4" s="393"/>
      <c r="D4" s="397" t="s">
        <v>6</v>
      </c>
      <c r="E4" s="400" t="s">
        <v>297</v>
      </c>
      <c r="F4" s="403" t="s">
        <v>286</v>
      </c>
      <c r="G4" s="155" t="s">
        <v>296</v>
      </c>
      <c r="H4" s="146" t="s">
        <v>295</v>
      </c>
      <c r="I4" s="406" t="s">
        <v>294</v>
      </c>
      <c r="J4" s="407"/>
      <c r="K4" s="407"/>
      <c r="L4" s="408" t="s">
        <v>293</v>
      </c>
      <c r="M4" s="409"/>
      <c r="N4" s="410"/>
      <c r="O4" s="374" t="s">
        <v>6</v>
      </c>
    </row>
    <row r="5" spans="1:21" ht="18.75" customHeight="1">
      <c r="A5" s="394"/>
      <c r="B5" s="395"/>
      <c r="C5" s="396"/>
      <c r="D5" s="398"/>
      <c r="E5" s="401"/>
      <c r="F5" s="404"/>
      <c r="G5" s="154" t="s">
        <v>292</v>
      </c>
      <c r="H5" s="144" t="s">
        <v>350</v>
      </c>
      <c r="I5" s="377" t="s">
        <v>289</v>
      </c>
      <c r="J5" s="378"/>
      <c r="K5" s="378"/>
      <c r="L5" s="379" t="s">
        <v>287</v>
      </c>
      <c r="M5" s="380"/>
      <c r="N5" s="381"/>
      <c r="O5" s="375"/>
    </row>
    <row r="6" spans="1:21" ht="18.75" customHeight="1" thickBot="1">
      <c r="A6" s="143"/>
      <c r="B6" s="142" t="s">
        <v>1</v>
      </c>
      <c r="C6" s="139" t="s">
        <v>285</v>
      </c>
      <c r="D6" s="399"/>
      <c r="E6" s="402"/>
      <c r="F6" s="405"/>
      <c r="G6" s="153" t="s">
        <v>286</v>
      </c>
      <c r="H6" s="136" t="s">
        <v>284</v>
      </c>
      <c r="I6" s="140" t="s">
        <v>1</v>
      </c>
      <c r="J6" s="139" t="s">
        <v>285</v>
      </c>
      <c r="K6" s="137" t="s">
        <v>284</v>
      </c>
      <c r="L6" s="138" t="s">
        <v>1</v>
      </c>
      <c r="M6" s="137" t="s">
        <v>285</v>
      </c>
      <c r="N6" s="136" t="s">
        <v>284</v>
      </c>
      <c r="O6" s="376"/>
    </row>
    <row r="7" spans="1:21" ht="21.95" customHeight="1">
      <c r="A7" s="382" t="s">
        <v>48</v>
      </c>
      <c r="B7" s="130" t="s">
        <v>282</v>
      </c>
      <c r="C7" s="130" t="s">
        <v>279</v>
      </c>
      <c r="D7" s="135"/>
      <c r="E7" s="134"/>
      <c r="F7" s="62"/>
      <c r="G7" s="133"/>
      <c r="H7" s="129" t="s">
        <v>283</v>
      </c>
      <c r="I7" s="133" t="s">
        <v>282</v>
      </c>
      <c r="J7" s="130" t="s">
        <v>279</v>
      </c>
      <c r="K7" s="132" t="s">
        <v>281</v>
      </c>
      <c r="L7" s="131" t="s">
        <v>280</v>
      </c>
      <c r="M7" s="130" t="s">
        <v>279</v>
      </c>
      <c r="N7" s="129">
        <v>30</v>
      </c>
      <c r="O7" s="128"/>
    </row>
    <row r="8" spans="1:21" ht="21.95" customHeight="1">
      <c r="A8" s="383"/>
      <c r="B8" s="115"/>
      <c r="C8" s="115"/>
      <c r="D8" s="120"/>
      <c r="E8" s="119"/>
      <c r="F8" s="63"/>
      <c r="G8" s="116"/>
      <c r="H8" s="117"/>
      <c r="I8" s="116"/>
      <c r="J8" s="115"/>
      <c r="K8" s="114"/>
      <c r="L8" s="118"/>
      <c r="M8" s="115"/>
      <c r="N8" s="117"/>
      <c r="O8" s="124"/>
    </row>
    <row r="9" spans="1:21" ht="21.95" customHeight="1">
      <c r="A9" s="383"/>
      <c r="B9" s="107" t="s">
        <v>349</v>
      </c>
      <c r="C9" s="107" t="s">
        <v>54</v>
      </c>
      <c r="D9" s="113"/>
      <c r="E9" s="112"/>
      <c r="F9" s="64"/>
      <c r="G9" s="110"/>
      <c r="H9" s="106">
        <v>10</v>
      </c>
      <c r="I9" s="110" t="s">
        <v>348</v>
      </c>
      <c r="J9" s="152" t="s">
        <v>132</v>
      </c>
      <c r="K9" s="121">
        <v>10</v>
      </c>
      <c r="L9" s="108" t="s">
        <v>347</v>
      </c>
      <c r="M9" s="107" t="s">
        <v>56</v>
      </c>
      <c r="N9" s="106">
        <v>10</v>
      </c>
      <c r="O9" s="105"/>
    </row>
    <row r="10" spans="1:21" ht="21.95" customHeight="1">
      <c r="A10" s="383"/>
      <c r="B10" s="107"/>
      <c r="C10" s="107" t="s">
        <v>56</v>
      </c>
      <c r="D10" s="113"/>
      <c r="E10" s="112"/>
      <c r="F10" s="64"/>
      <c r="G10" s="110"/>
      <c r="H10" s="106">
        <v>10</v>
      </c>
      <c r="I10" s="110"/>
      <c r="J10" s="107" t="s">
        <v>56</v>
      </c>
      <c r="K10" s="121">
        <v>10</v>
      </c>
      <c r="L10" s="108"/>
      <c r="M10" s="107" t="s">
        <v>59</v>
      </c>
      <c r="N10" s="106">
        <v>5</v>
      </c>
      <c r="O10" s="105"/>
    </row>
    <row r="11" spans="1:21" ht="21.95" customHeight="1">
      <c r="A11" s="383"/>
      <c r="B11" s="107"/>
      <c r="C11" s="107" t="s">
        <v>52</v>
      </c>
      <c r="D11" s="113"/>
      <c r="E11" s="112" t="s">
        <v>53</v>
      </c>
      <c r="F11" s="64"/>
      <c r="G11" s="110"/>
      <c r="H11" s="150">
        <v>0.13</v>
      </c>
      <c r="I11" s="110"/>
      <c r="J11" s="107" t="s">
        <v>301</v>
      </c>
      <c r="K11" s="151">
        <v>0.13</v>
      </c>
      <c r="L11" s="118"/>
      <c r="M11" s="115"/>
      <c r="N11" s="117"/>
      <c r="O11" s="124"/>
    </row>
    <row r="12" spans="1:21" ht="21.95" customHeight="1">
      <c r="A12" s="383"/>
      <c r="B12" s="107"/>
      <c r="C12" s="107"/>
      <c r="D12" s="113"/>
      <c r="E12" s="112"/>
      <c r="F12" s="64"/>
      <c r="G12" s="110" t="s">
        <v>37</v>
      </c>
      <c r="H12" s="106" t="s">
        <v>273</v>
      </c>
      <c r="I12" s="110"/>
      <c r="J12" s="107"/>
      <c r="K12" s="121"/>
      <c r="L12" s="108" t="s">
        <v>346</v>
      </c>
      <c r="M12" s="107" t="s">
        <v>102</v>
      </c>
      <c r="N12" s="106">
        <v>10</v>
      </c>
      <c r="O12" s="105"/>
    </row>
    <row r="13" spans="1:21" ht="21.95" customHeight="1">
      <c r="A13" s="383"/>
      <c r="B13" s="107"/>
      <c r="C13" s="107"/>
      <c r="D13" s="113"/>
      <c r="E13" s="112"/>
      <c r="F13" s="64"/>
      <c r="G13" s="110" t="s">
        <v>38</v>
      </c>
      <c r="H13" s="106" t="s">
        <v>272</v>
      </c>
      <c r="I13" s="110"/>
      <c r="J13" s="107"/>
      <c r="K13" s="121"/>
      <c r="L13" s="108"/>
      <c r="M13" s="107" t="s">
        <v>35</v>
      </c>
      <c r="N13" s="106">
        <v>5</v>
      </c>
      <c r="O13" s="105"/>
    </row>
    <row r="14" spans="1:21" ht="21.95" customHeight="1">
      <c r="A14" s="383"/>
      <c r="B14" s="107"/>
      <c r="C14" s="107"/>
      <c r="D14" s="113"/>
      <c r="E14" s="112"/>
      <c r="F14" s="64" t="s">
        <v>22</v>
      </c>
      <c r="G14" s="110" t="s">
        <v>24</v>
      </c>
      <c r="H14" s="106" t="s">
        <v>272</v>
      </c>
      <c r="I14" s="110"/>
      <c r="J14" s="107"/>
      <c r="K14" s="121"/>
      <c r="L14" s="108"/>
      <c r="M14" s="107" t="s">
        <v>233</v>
      </c>
      <c r="N14" s="106">
        <v>5</v>
      </c>
      <c r="O14" s="105"/>
    </row>
    <row r="15" spans="1:21" ht="21.95" customHeight="1">
      <c r="A15" s="383"/>
      <c r="B15" s="115"/>
      <c r="C15" s="115"/>
      <c r="D15" s="120"/>
      <c r="E15" s="119"/>
      <c r="F15" s="63"/>
      <c r="G15" s="116"/>
      <c r="H15" s="117"/>
      <c r="I15" s="116"/>
      <c r="J15" s="115"/>
      <c r="K15" s="114"/>
      <c r="L15" s="118"/>
      <c r="M15" s="115"/>
      <c r="N15" s="117"/>
      <c r="O15" s="124"/>
    </row>
    <row r="16" spans="1:21" ht="21.95" customHeight="1">
      <c r="A16" s="383"/>
      <c r="B16" s="107" t="s">
        <v>345</v>
      </c>
      <c r="C16" s="107" t="s">
        <v>102</v>
      </c>
      <c r="D16" s="113"/>
      <c r="E16" s="112"/>
      <c r="F16" s="64"/>
      <c r="G16" s="110"/>
      <c r="H16" s="106">
        <v>20</v>
      </c>
      <c r="I16" s="110" t="s">
        <v>345</v>
      </c>
      <c r="J16" s="107" t="s">
        <v>102</v>
      </c>
      <c r="K16" s="121">
        <v>10</v>
      </c>
      <c r="L16" s="108" t="s">
        <v>108</v>
      </c>
      <c r="M16" s="107" t="s">
        <v>112</v>
      </c>
      <c r="N16" s="106">
        <v>10</v>
      </c>
      <c r="O16" s="105"/>
    </row>
    <row r="17" spans="1:15" ht="21.95" customHeight="1">
      <c r="A17" s="383"/>
      <c r="B17" s="107"/>
      <c r="C17" s="107" t="s">
        <v>35</v>
      </c>
      <c r="D17" s="113"/>
      <c r="E17" s="112"/>
      <c r="F17" s="64"/>
      <c r="G17" s="110"/>
      <c r="H17" s="106">
        <v>10</v>
      </c>
      <c r="I17" s="110"/>
      <c r="J17" s="107" t="s">
        <v>35</v>
      </c>
      <c r="K17" s="121">
        <v>5</v>
      </c>
      <c r="L17" s="108"/>
      <c r="M17" s="107"/>
      <c r="N17" s="106"/>
      <c r="O17" s="105"/>
    </row>
    <row r="18" spans="1:15" ht="21.95" customHeight="1">
      <c r="A18" s="383"/>
      <c r="B18" s="107"/>
      <c r="C18" s="107" t="s">
        <v>233</v>
      </c>
      <c r="D18" s="113"/>
      <c r="E18" s="112"/>
      <c r="F18" s="64"/>
      <c r="G18" s="110"/>
      <c r="H18" s="106">
        <v>5</v>
      </c>
      <c r="I18" s="110"/>
      <c r="J18" s="107" t="s">
        <v>233</v>
      </c>
      <c r="K18" s="121">
        <v>5</v>
      </c>
      <c r="L18" s="108"/>
      <c r="M18" s="107"/>
      <c r="N18" s="106"/>
      <c r="O18" s="105"/>
    </row>
    <row r="19" spans="1:15" ht="21.95" customHeight="1">
      <c r="A19" s="383"/>
      <c r="B19" s="107"/>
      <c r="C19" s="107"/>
      <c r="D19" s="113"/>
      <c r="E19" s="112"/>
      <c r="F19" s="122"/>
      <c r="G19" s="110" t="s">
        <v>37</v>
      </c>
      <c r="H19" s="106" t="s">
        <v>273</v>
      </c>
      <c r="I19" s="110"/>
      <c r="J19" s="107"/>
      <c r="K19" s="121"/>
      <c r="L19" s="108"/>
      <c r="M19" s="107"/>
      <c r="N19" s="106"/>
      <c r="O19" s="105"/>
    </row>
    <row r="20" spans="1:15" ht="21.95" customHeight="1">
      <c r="A20" s="383"/>
      <c r="B20" s="115"/>
      <c r="C20" s="115"/>
      <c r="D20" s="120"/>
      <c r="E20" s="119"/>
      <c r="F20" s="63"/>
      <c r="G20" s="116"/>
      <c r="H20" s="117"/>
      <c r="I20" s="116"/>
      <c r="J20" s="115"/>
      <c r="K20" s="114"/>
      <c r="L20" s="108"/>
      <c r="M20" s="107"/>
      <c r="N20" s="106"/>
      <c r="O20" s="105"/>
    </row>
    <row r="21" spans="1:15" ht="21.95" customHeight="1">
      <c r="A21" s="383"/>
      <c r="B21" s="107" t="s">
        <v>94</v>
      </c>
      <c r="C21" s="107" t="s">
        <v>59</v>
      </c>
      <c r="D21" s="113"/>
      <c r="E21" s="112"/>
      <c r="F21" s="64"/>
      <c r="G21" s="110"/>
      <c r="H21" s="106">
        <v>10</v>
      </c>
      <c r="I21" s="110" t="s">
        <v>94</v>
      </c>
      <c r="J21" s="107" t="s">
        <v>59</v>
      </c>
      <c r="K21" s="121">
        <v>10</v>
      </c>
      <c r="L21" s="108"/>
      <c r="M21" s="107"/>
      <c r="N21" s="106"/>
      <c r="O21" s="105"/>
    </row>
    <row r="22" spans="1:15" ht="21.95" customHeight="1">
      <c r="A22" s="383"/>
      <c r="B22" s="107"/>
      <c r="C22" s="107" t="s">
        <v>200</v>
      </c>
      <c r="D22" s="113"/>
      <c r="E22" s="112" t="s">
        <v>22</v>
      </c>
      <c r="F22" s="64"/>
      <c r="G22" s="110"/>
      <c r="H22" s="158">
        <v>0.05</v>
      </c>
      <c r="I22" s="110"/>
      <c r="J22" s="107" t="s">
        <v>200</v>
      </c>
      <c r="K22" s="159">
        <v>0.05</v>
      </c>
      <c r="L22" s="108"/>
      <c r="M22" s="107"/>
      <c r="N22" s="106"/>
      <c r="O22" s="105"/>
    </row>
    <row r="23" spans="1:15" ht="21.95" customHeight="1">
      <c r="A23" s="383"/>
      <c r="B23" s="107"/>
      <c r="C23" s="107"/>
      <c r="D23" s="113"/>
      <c r="E23" s="112"/>
      <c r="F23" s="64"/>
      <c r="G23" s="110" t="s">
        <v>37</v>
      </c>
      <c r="H23" s="106" t="s">
        <v>273</v>
      </c>
      <c r="I23" s="110"/>
      <c r="J23" s="107"/>
      <c r="K23" s="121"/>
      <c r="L23" s="108"/>
      <c r="M23" s="107"/>
      <c r="N23" s="106"/>
      <c r="O23" s="105"/>
    </row>
    <row r="24" spans="1:15" ht="21.95" customHeight="1">
      <c r="A24" s="383"/>
      <c r="B24" s="107"/>
      <c r="C24" s="107"/>
      <c r="D24" s="113"/>
      <c r="E24" s="112"/>
      <c r="F24" s="64" t="s">
        <v>22</v>
      </c>
      <c r="G24" s="110" t="s">
        <v>24</v>
      </c>
      <c r="H24" s="106" t="s">
        <v>272</v>
      </c>
      <c r="I24" s="110"/>
      <c r="J24" s="107"/>
      <c r="K24" s="121"/>
      <c r="L24" s="108"/>
      <c r="M24" s="107"/>
      <c r="N24" s="106"/>
      <c r="O24" s="105"/>
    </row>
    <row r="25" spans="1:15" ht="21.95" customHeight="1">
      <c r="A25" s="383"/>
      <c r="B25" s="115"/>
      <c r="C25" s="115"/>
      <c r="D25" s="120"/>
      <c r="E25" s="119"/>
      <c r="F25" s="63"/>
      <c r="G25" s="116"/>
      <c r="H25" s="117"/>
      <c r="I25" s="116"/>
      <c r="J25" s="115"/>
      <c r="K25" s="114"/>
      <c r="L25" s="108"/>
      <c r="M25" s="107"/>
      <c r="N25" s="106"/>
      <c r="O25" s="105"/>
    </row>
    <row r="26" spans="1:15" ht="21.95" customHeight="1">
      <c r="A26" s="383"/>
      <c r="B26" s="107" t="s">
        <v>108</v>
      </c>
      <c r="C26" s="107" t="s">
        <v>112</v>
      </c>
      <c r="D26" s="113"/>
      <c r="E26" s="112" t="s">
        <v>27</v>
      </c>
      <c r="F26" s="64"/>
      <c r="G26" s="110"/>
      <c r="H26" s="106">
        <v>30</v>
      </c>
      <c r="I26" s="110" t="s">
        <v>108</v>
      </c>
      <c r="J26" s="107" t="s">
        <v>112</v>
      </c>
      <c r="K26" s="121">
        <v>20</v>
      </c>
      <c r="L26" s="108"/>
      <c r="M26" s="107"/>
      <c r="N26" s="106"/>
      <c r="O26" s="105"/>
    </row>
    <row r="27" spans="1:15" ht="21.95" customHeight="1">
      <c r="A27" s="383"/>
      <c r="B27" s="107"/>
      <c r="C27" s="107"/>
      <c r="D27" s="113"/>
      <c r="E27" s="112"/>
      <c r="F27" s="64"/>
      <c r="G27" s="110" t="s">
        <v>38</v>
      </c>
      <c r="H27" s="106" t="s">
        <v>272</v>
      </c>
      <c r="I27" s="110"/>
      <c r="J27" s="107"/>
      <c r="K27" s="121"/>
      <c r="L27" s="108"/>
      <c r="M27" s="107"/>
      <c r="N27" s="106"/>
      <c r="O27" s="105"/>
    </row>
    <row r="28" spans="1:15" ht="21.95" customHeight="1" thickBot="1">
      <c r="A28" s="384"/>
      <c r="B28" s="99"/>
      <c r="C28" s="99"/>
      <c r="D28" s="104"/>
      <c r="E28" s="103"/>
      <c r="F28" s="65"/>
      <c r="G28" s="102"/>
      <c r="H28" s="98"/>
      <c r="I28" s="102"/>
      <c r="J28" s="99"/>
      <c r="K28" s="101"/>
      <c r="L28" s="100"/>
      <c r="M28" s="99"/>
      <c r="N28" s="98"/>
      <c r="O28" s="97"/>
    </row>
    <row r="29" spans="1:15" ht="14.25">
      <c r="B29" s="89"/>
      <c r="C29" s="89"/>
      <c r="D29" s="89"/>
      <c r="G29" s="89"/>
      <c r="H29" s="90"/>
      <c r="I29" s="89"/>
      <c r="J29" s="89"/>
      <c r="K29" s="90"/>
      <c r="L29" s="89"/>
      <c r="M29" s="89"/>
      <c r="N29" s="90"/>
    </row>
    <row r="30" spans="1:15" ht="14.25">
      <c r="B30" s="89"/>
      <c r="C30" s="89"/>
      <c r="D30" s="89"/>
      <c r="G30" s="89"/>
      <c r="H30" s="90"/>
      <c r="I30" s="89"/>
      <c r="J30" s="89"/>
      <c r="K30" s="90"/>
      <c r="L30" s="89"/>
      <c r="M30" s="89"/>
      <c r="N30" s="90"/>
    </row>
    <row r="31" spans="1:15" ht="14.25">
      <c r="B31" s="89"/>
      <c r="C31" s="89"/>
      <c r="D31" s="89"/>
      <c r="G31" s="89"/>
      <c r="H31" s="90"/>
      <c r="I31" s="89"/>
      <c r="J31" s="89"/>
      <c r="K31" s="90"/>
      <c r="L31" s="89"/>
      <c r="M31" s="89"/>
      <c r="N31" s="90"/>
    </row>
    <row r="32" spans="1:15" ht="14.25">
      <c r="B32" s="89"/>
      <c r="C32" s="89"/>
      <c r="D32" s="89"/>
      <c r="G32" s="89"/>
      <c r="H32" s="90"/>
      <c r="I32" s="89"/>
      <c r="J32" s="89"/>
      <c r="K32" s="90"/>
      <c r="L32" s="89"/>
      <c r="M32" s="89"/>
      <c r="N32" s="90"/>
    </row>
    <row r="33" spans="2:14" ht="14.25">
      <c r="B33" s="89"/>
      <c r="C33" s="89"/>
      <c r="D33" s="89"/>
      <c r="G33" s="89"/>
      <c r="H33" s="90"/>
      <c r="I33" s="89"/>
      <c r="J33" s="89"/>
      <c r="K33" s="90"/>
      <c r="L33" s="89"/>
      <c r="M33" s="89"/>
      <c r="N33" s="90"/>
    </row>
    <row r="34" spans="2:14" ht="14.25">
      <c r="B34" s="89"/>
      <c r="C34" s="89"/>
      <c r="D34" s="89"/>
      <c r="G34" s="89"/>
      <c r="H34" s="90"/>
      <c r="I34" s="89"/>
      <c r="J34" s="89"/>
      <c r="K34" s="90"/>
      <c r="L34" s="89"/>
      <c r="M34" s="89"/>
      <c r="N34" s="90"/>
    </row>
    <row r="35" spans="2:14" ht="14.25">
      <c r="B35" s="89"/>
      <c r="C35" s="89"/>
      <c r="D35" s="89"/>
      <c r="G35" s="89"/>
      <c r="H35" s="90"/>
      <c r="I35" s="89"/>
      <c r="J35" s="89"/>
      <c r="K35" s="90"/>
      <c r="L35" s="89"/>
      <c r="M35" s="89"/>
      <c r="N35" s="90"/>
    </row>
    <row r="36" spans="2:14" ht="14.25">
      <c r="B36" s="89"/>
      <c r="C36" s="89"/>
      <c r="D36" s="89"/>
      <c r="G36" s="89"/>
      <c r="H36" s="90"/>
      <c r="I36" s="89"/>
      <c r="J36" s="89"/>
      <c r="K36" s="90"/>
      <c r="L36" s="89"/>
      <c r="M36" s="89"/>
      <c r="N36" s="90"/>
    </row>
    <row r="37" spans="2:14" ht="14.25">
      <c r="B37" s="89"/>
      <c r="C37" s="89"/>
      <c r="D37" s="89"/>
      <c r="G37" s="89"/>
      <c r="H37" s="90"/>
      <c r="I37" s="89"/>
      <c r="J37" s="89"/>
      <c r="K37" s="90"/>
      <c r="L37" s="89"/>
      <c r="M37" s="89"/>
      <c r="N37" s="90"/>
    </row>
    <row r="38" spans="2:14" ht="14.25">
      <c r="B38" s="89"/>
      <c r="C38" s="89"/>
      <c r="D38" s="89"/>
      <c r="G38" s="89"/>
      <c r="H38" s="90"/>
      <c r="I38" s="89"/>
      <c r="J38" s="89"/>
      <c r="K38" s="90"/>
      <c r="L38" s="89"/>
      <c r="M38" s="89"/>
      <c r="N38" s="90"/>
    </row>
    <row r="39" spans="2:14" ht="14.25">
      <c r="B39" s="89"/>
      <c r="C39" s="89"/>
      <c r="D39" s="89"/>
      <c r="G39" s="89"/>
      <c r="H39" s="90"/>
      <c r="I39" s="89"/>
      <c r="J39" s="89"/>
      <c r="K39" s="90"/>
      <c r="L39" s="89"/>
      <c r="M39" s="89"/>
      <c r="N39" s="90"/>
    </row>
    <row r="40" spans="2:14" ht="14.25">
      <c r="B40" s="89"/>
      <c r="C40" s="89"/>
      <c r="D40" s="89"/>
      <c r="G40" s="89"/>
      <c r="H40" s="90"/>
      <c r="I40" s="89"/>
      <c r="J40" s="89"/>
      <c r="K40" s="90"/>
      <c r="L40" s="89"/>
      <c r="M40" s="89"/>
      <c r="N40" s="90"/>
    </row>
    <row r="41" spans="2:14" ht="14.25">
      <c r="B41" s="89"/>
      <c r="C41" s="89"/>
      <c r="D41" s="89"/>
      <c r="G41" s="89"/>
      <c r="H41" s="90"/>
      <c r="I41" s="89"/>
      <c r="J41" s="89"/>
      <c r="K41" s="90"/>
      <c r="L41" s="89"/>
      <c r="M41" s="89"/>
      <c r="N41" s="90"/>
    </row>
    <row r="42" spans="2:14" ht="14.25">
      <c r="B42" s="89"/>
      <c r="C42" s="89"/>
      <c r="D42" s="89"/>
      <c r="G42" s="89"/>
      <c r="H42" s="90"/>
      <c r="I42" s="89"/>
      <c r="J42" s="89"/>
      <c r="K42" s="90"/>
      <c r="L42" s="89"/>
      <c r="M42" s="89"/>
      <c r="N42" s="90"/>
    </row>
    <row r="43" spans="2:14" ht="14.25">
      <c r="B43" s="89"/>
      <c r="C43" s="89"/>
      <c r="D43" s="89"/>
      <c r="G43" s="89"/>
      <c r="H43" s="90"/>
      <c r="I43" s="89"/>
      <c r="J43" s="89"/>
      <c r="K43" s="90"/>
      <c r="L43" s="89"/>
      <c r="M43" s="89"/>
      <c r="N43" s="90"/>
    </row>
    <row r="44" spans="2:14" ht="14.25">
      <c r="B44" s="89"/>
      <c r="C44" s="89"/>
      <c r="D44" s="89"/>
      <c r="G44" s="89"/>
      <c r="H44" s="90"/>
      <c r="I44" s="89"/>
      <c r="J44" s="89"/>
      <c r="K44" s="90"/>
      <c r="L44" s="89"/>
      <c r="M44" s="89"/>
      <c r="N44" s="90"/>
    </row>
    <row r="45" spans="2:14" ht="14.25">
      <c r="B45" s="89"/>
      <c r="C45" s="89"/>
      <c r="D45" s="89"/>
      <c r="G45" s="89"/>
      <c r="H45" s="90"/>
      <c r="I45" s="89"/>
      <c r="J45" s="89"/>
      <c r="K45" s="90"/>
      <c r="L45" s="89"/>
      <c r="M45" s="89"/>
      <c r="N45" s="90"/>
    </row>
    <row r="46" spans="2:14" ht="14.25">
      <c r="B46" s="89"/>
      <c r="C46" s="89"/>
      <c r="D46" s="89"/>
      <c r="G46" s="89"/>
      <c r="H46" s="90"/>
      <c r="I46" s="89"/>
      <c r="J46" s="89"/>
      <c r="K46" s="90"/>
      <c r="L46" s="89"/>
      <c r="M46" s="89"/>
      <c r="N46" s="90"/>
    </row>
    <row r="47" spans="2:14" ht="14.25">
      <c r="B47" s="89"/>
      <c r="C47" s="89"/>
      <c r="D47" s="89"/>
      <c r="G47" s="89"/>
      <c r="H47" s="90"/>
      <c r="I47" s="89"/>
      <c r="J47" s="89"/>
      <c r="K47" s="90"/>
      <c r="L47" s="89"/>
      <c r="M47" s="89"/>
      <c r="N47" s="90"/>
    </row>
    <row r="48" spans="2:14" ht="14.25">
      <c r="B48" s="89"/>
      <c r="C48" s="89"/>
      <c r="D48" s="89"/>
      <c r="G48" s="89"/>
      <c r="H48" s="90"/>
      <c r="I48" s="89"/>
      <c r="J48" s="89"/>
      <c r="K48" s="90"/>
      <c r="L48" s="89"/>
      <c r="M48" s="89"/>
      <c r="N48" s="90"/>
    </row>
    <row r="49" spans="2:14" ht="14.25">
      <c r="B49" s="89"/>
      <c r="C49" s="89"/>
      <c r="D49" s="89"/>
      <c r="G49" s="89"/>
      <c r="H49" s="90"/>
      <c r="I49" s="89"/>
      <c r="J49" s="89"/>
      <c r="K49" s="90"/>
      <c r="L49" s="89"/>
      <c r="M49" s="89"/>
      <c r="N49" s="90"/>
    </row>
    <row r="50" spans="2:14" ht="14.25">
      <c r="B50" s="89"/>
      <c r="C50" s="89"/>
      <c r="D50" s="89"/>
      <c r="G50" s="89"/>
      <c r="H50" s="90"/>
      <c r="I50" s="89"/>
      <c r="J50" s="89"/>
      <c r="K50" s="90"/>
      <c r="L50" s="89"/>
      <c r="M50" s="89"/>
      <c r="N50" s="90"/>
    </row>
    <row r="51" spans="2:14" ht="14.25">
      <c r="B51" s="89"/>
      <c r="C51" s="89"/>
      <c r="D51" s="89"/>
      <c r="G51" s="89"/>
      <c r="H51" s="90"/>
      <c r="I51" s="89"/>
      <c r="J51" s="89"/>
      <c r="K51" s="90"/>
      <c r="L51" s="89"/>
      <c r="M51" s="89"/>
      <c r="N51" s="90"/>
    </row>
    <row r="52" spans="2:14" ht="14.25">
      <c r="B52" s="89"/>
      <c r="C52" s="89"/>
      <c r="D52" s="89"/>
      <c r="G52" s="89"/>
      <c r="H52" s="90"/>
      <c r="I52" s="89"/>
      <c r="J52" s="89"/>
      <c r="K52" s="90"/>
      <c r="L52" s="89"/>
      <c r="M52" s="89"/>
      <c r="N52" s="90"/>
    </row>
    <row r="53" spans="2:14" ht="14.25">
      <c r="B53" s="89"/>
      <c r="C53" s="89"/>
      <c r="D53" s="89"/>
      <c r="G53" s="89"/>
      <c r="H53" s="90"/>
      <c r="I53" s="89"/>
      <c r="J53" s="89"/>
      <c r="K53" s="90"/>
      <c r="L53" s="89"/>
      <c r="M53" s="89"/>
      <c r="N53" s="90"/>
    </row>
    <row r="54" spans="2:14" ht="14.25">
      <c r="B54" s="89"/>
      <c r="C54" s="89"/>
      <c r="D54" s="89"/>
      <c r="G54" s="89"/>
      <c r="H54" s="90"/>
      <c r="I54" s="89"/>
      <c r="J54" s="89"/>
      <c r="K54" s="90"/>
      <c r="L54" s="89"/>
      <c r="M54" s="89"/>
      <c r="N54" s="90"/>
    </row>
    <row r="55" spans="2:14" ht="14.25">
      <c r="B55" s="89"/>
      <c r="C55" s="89"/>
      <c r="D55" s="89"/>
      <c r="G55" s="89"/>
      <c r="H55" s="90"/>
      <c r="I55" s="89"/>
      <c r="J55" s="89"/>
      <c r="K55" s="90"/>
      <c r="L55" s="89"/>
      <c r="M55" s="89"/>
      <c r="N55" s="90"/>
    </row>
    <row r="56" spans="2:14" ht="14.25">
      <c r="B56" s="89"/>
      <c r="C56" s="89"/>
      <c r="D56" s="89"/>
      <c r="G56" s="89"/>
      <c r="H56" s="90"/>
      <c r="I56" s="89"/>
      <c r="J56" s="89"/>
      <c r="K56" s="90"/>
      <c r="L56" s="89"/>
      <c r="M56" s="89"/>
      <c r="N56" s="90"/>
    </row>
    <row r="57" spans="2:14" ht="14.25">
      <c r="B57" s="89"/>
      <c r="C57" s="89"/>
      <c r="D57" s="89"/>
      <c r="G57" s="89"/>
      <c r="H57" s="90"/>
      <c r="I57" s="89"/>
      <c r="J57" s="89"/>
      <c r="K57" s="90"/>
      <c r="L57" s="89"/>
      <c r="M57" s="89"/>
      <c r="N57" s="90"/>
    </row>
    <row r="58" spans="2:14" ht="14.25">
      <c r="B58" s="89"/>
      <c r="C58" s="89"/>
      <c r="D58" s="89"/>
      <c r="G58" s="89"/>
      <c r="H58" s="90"/>
      <c r="I58" s="89"/>
      <c r="J58" s="89"/>
      <c r="K58" s="90"/>
      <c r="L58" s="89"/>
      <c r="M58" s="89"/>
      <c r="N58" s="90"/>
    </row>
    <row r="59" spans="2:14" ht="14.25">
      <c r="B59" s="89"/>
      <c r="C59" s="89"/>
      <c r="D59" s="89"/>
      <c r="G59" s="89"/>
      <c r="H59" s="90"/>
      <c r="I59" s="89"/>
      <c r="J59" s="89"/>
      <c r="K59" s="90"/>
      <c r="L59" s="89"/>
      <c r="M59" s="89"/>
      <c r="N59" s="90"/>
    </row>
    <row r="60" spans="2:14" ht="14.25">
      <c r="B60" s="89"/>
      <c r="C60" s="89"/>
      <c r="D60" s="89"/>
      <c r="G60" s="89"/>
      <c r="H60" s="90"/>
      <c r="I60" s="89"/>
      <c r="J60" s="89"/>
      <c r="K60" s="90"/>
      <c r="L60" s="89"/>
      <c r="M60" s="89"/>
      <c r="N60" s="90"/>
    </row>
    <row r="61" spans="2:14" ht="14.25">
      <c r="B61" s="89"/>
      <c r="C61" s="89"/>
      <c r="D61" s="89"/>
      <c r="G61" s="89"/>
      <c r="H61" s="90"/>
      <c r="I61" s="89"/>
      <c r="J61" s="89"/>
      <c r="K61" s="90"/>
      <c r="L61" s="89"/>
      <c r="M61" s="89"/>
      <c r="N61" s="90"/>
    </row>
    <row r="62" spans="2:14" ht="14.25">
      <c r="B62" s="89"/>
      <c r="C62" s="89"/>
      <c r="D62" s="89"/>
      <c r="G62" s="89"/>
      <c r="H62" s="90"/>
      <c r="I62" s="89"/>
      <c r="J62" s="89"/>
      <c r="K62" s="90"/>
      <c r="L62" s="89"/>
      <c r="M62" s="89"/>
      <c r="N62" s="90"/>
    </row>
    <row r="63" spans="2:14" ht="14.25">
      <c r="B63" s="89"/>
      <c r="C63" s="89"/>
      <c r="D63" s="89"/>
      <c r="G63" s="89"/>
      <c r="H63" s="90"/>
      <c r="I63" s="89"/>
      <c r="J63" s="89"/>
      <c r="K63" s="90"/>
      <c r="L63" s="89"/>
      <c r="M63" s="89"/>
      <c r="N63" s="90"/>
    </row>
    <row r="64" spans="2:14" ht="14.25">
      <c r="B64" s="89"/>
      <c r="C64" s="89"/>
      <c r="D64" s="89"/>
      <c r="G64" s="89"/>
      <c r="H64" s="90"/>
      <c r="I64" s="89"/>
      <c r="J64" s="89"/>
      <c r="K64" s="90"/>
      <c r="L64" s="89"/>
      <c r="M64" s="89"/>
      <c r="N64" s="90"/>
    </row>
    <row r="65" spans="2:14" ht="14.25">
      <c r="B65" s="89"/>
      <c r="C65" s="89"/>
      <c r="D65" s="89"/>
      <c r="G65" s="89"/>
      <c r="H65" s="90"/>
      <c r="I65" s="89"/>
      <c r="J65" s="89"/>
      <c r="K65" s="90"/>
      <c r="L65" s="89"/>
      <c r="M65" s="89"/>
      <c r="N65" s="90"/>
    </row>
  </sheetData>
  <mergeCells count="14">
    <mergeCell ref="O4:O6"/>
    <mergeCell ref="I5:K5"/>
    <mergeCell ref="L5:N5"/>
    <mergeCell ref="A7:A28"/>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ColWidth="9"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0" max="26" width="8.875" customWidth="1"/>
    <col min="27" max="16384" width="9" style="3"/>
  </cols>
  <sheetData>
    <row r="1" spans="1:19" ht="36.75" customHeight="1">
      <c r="A1" s="1" t="s">
        <v>13</v>
      </c>
      <c r="B1" s="1"/>
      <c r="C1" s="2"/>
      <c r="D1" s="3"/>
      <c r="E1" s="2"/>
      <c r="F1" s="2"/>
      <c r="G1" s="2"/>
      <c r="H1" s="367"/>
      <c r="I1" s="367"/>
      <c r="J1" s="368"/>
      <c r="K1" s="368"/>
      <c r="L1" s="368"/>
      <c r="M1" s="368"/>
      <c r="N1" s="368"/>
      <c r="O1" s="2"/>
      <c r="P1" s="2"/>
      <c r="Q1" s="4"/>
      <c r="R1" s="4"/>
      <c r="S1" s="3"/>
    </row>
    <row r="2" spans="1:19" ht="36.75" customHeight="1">
      <c r="A2" s="367" t="s">
        <v>0</v>
      </c>
      <c r="B2" s="367"/>
      <c r="C2" s="368"/>
      <c r="D2" s="368"/>
      <c r="E2" s="368"/>
      <c r="F2" s="368"/>
      <c r="G2" s="368"/>
      <c r="H2" s="368"/>
      <c r="I2" s="368"/>
      <c r="J2" s="368"/>
      <c r="K2" s="368"/>
      <c r="L2" s="368"/>
      <c r="M2" s="368"/>
      <c r="N2" s="368"/>
      <c r="O2" s="368"/>
      <c r="P2" s="368"/>
      <c r="Q2" s="368"/>
      <c r="R2" s="368"/>
      <c r="S2" s="3"/>
    </row>
    <row r="3" spans="1:19" ht="22.5" customHeight="1">
      <c r="A3" s="5"/>
      <c r="B3" s="411" t="s">
        <v>167</v>
      </c>
      <c r="C3" s="411"/>
      <c r="D3" s="3"/>
      <c r="E3" s="6"/>
      <c r="F3" s="2"/>
      <c r="G3" s="2"/>
      <c r="H3" s="2"/>
      <c r="I3" s="3"/>
      <c r="J3" s="2"/>
      <c r="K3" s="7"/>
      <c r="L3" s="7"/>
      <c r="M3" s="8"/>
      <c r="N3" s="2"/>
      <c r="O3"/>
      <c r="P3"/>
      <c r="Q3"/>
      <c r="R3"/>
      <c r="S3"/>
    </row>
    <row r="4" spans="1:19" ht="22.5" customHeight="1">
      <c r="A4" s="5"/>
      <c r="B4" s="411"/>
      <c r="C4" s="411"/>
      <c r="D4" s="9"/>
      <c r="E4" s="6"/>
      <c r="F4" s="2"/>
      <c r="G4" s="2"/>
      <c r="H4" s="2"/>
      <c r="I4" s="9"/>
      <c r="J4" s="2"/>
      <c r="K4" s="7"/>
      <c r="L4" s="7"/>
      <c r="M4" s="8"/>
      <c r="N4" s="2"/>
      <c r="O4"/>
      <c r="P4"/>
      <c r="Q4"/>
      <c r="R4"/>
      <c r="S4"/>
    </row>
    <row r="5" spans="1:19" ht="27.75" customHeight="1" thickBot="1">
      <c r="A5" s="369" t="s">
        <v>142</v>
      </c>
      <c r="B5" s="370"/>
      <c r="C5" s="370"/>
      <c r="D5" s="370"/>
      <c r="E5" s="370"/>
      <c r="F5" s="370"/>
      <c r="G5" s="2"/>
      <c r="H5" s="2"/>
      <c r="I5" s="12"/>
      <c r="J5" s="2"/>
      <c r="K5" s="7"/>
      <c r="L5" s="7"/>
      <c r="M5" s="10"/>
      <c r="N5" s="2"/>
      <c r="O5" s="13"/>
      <c r="P5" s="12"/>
      <c r="Q5" s="14"/>
      <c r="R5" s="14"/>
      <c r="S5" s="11"/>
    </row>
    <row r="6" spans="1:19" customFormat="1" ht="42" customHeight="1" thickBot="1">
      <c r="A6" s="15"/>
      <c r="B6" s="16" t="s">
        <v>1</v>
      </c>
      <c r="C6" s="17" t="s">
        <v>2</v>
      </c>
      <c r="D6" s="18" t="s">
        <v>3</v>
      </c>
      <c r="E6" s="34" t="s">
        <v>7</v>
      </c>
      <c r="F6" s="19" t="s">
        <v>5</v>
      </c>
      <c r="G6" s="17" t="s">
        <v>6</v>
      </c>
      <c r="H6" s="16" t="s">
        <v>2</v>
      </c>
      <c r="I6" s="18" t="s">
        <v>3</v>
      </c>
      <c r="J6" s="35" t="s">
        <v>4</v>
      </c>
      <c r="K6" s="19" t="s">
        <v>5</v>
      </c>
      <c r="L6" s="19" t="s">
        <v>6</v>
      </c>
      <c r="M6" s="21" t="s">
        <v>8</v>
      </c>
      <c r="N6" s="22" t="s">
        <v>9</v>
      </c>
      <c r="O6" s="19" t="s">
        <v>10</v>
      </c>
      <c r="P6" s="23" t="s">
        <v>3</v>
      </c>
      <c r="Q6" s="20" t="s">
        <v>12</v>
      </c>
      <c r="R6" s="24" t="s">
        <v>11</v>
      </c>
      <c r="S6" s="25"/>
    </row>
    <row r="7" spans="1:19" ht="24.95" customHeight="1">
      <c r="A7" s="371" t="s">
        <v>48</v>
      </c>
      <c r="B7" s="66" t="s">
        <v>143</v>
      </c>
      <c r="C7" s="36" t="s">
        <v>35</v>
      </c>
      <c r="D7" s="37"/>
      <c r="E7" s="38">
        <v>10</v>
      </c>
      <c r="F7" s="39" t="s">
        <v>30</v>
      </c>
      <c r="G7" s="70"/>
      <c r="H7" s="74" t="s">
        <v>35</v>
      </c>
      <c r="I7" s="37"/>
      <c r="J7" s="39">
        <f t="shared" ref="J7:J13" si="0">ROUNDUP(E7*0.75,2)</f>
        <v>7.5</v>
      </c>
      <c r="K7" s="39" t="s">
        <v>30</v>
      </c>
      <c r="L7" s="39"/>
      <c r="M7" s="78" t="e">
        <f>ROUND(#REF!+(#REF!*10/100),2)</f>
        <v>#REF!</v>
      </c>
      <c r="N7" s="86" t="s">
        <v>162</v>
      </c>
      <c r="O7" s="40" t="s">
        <v>15</v>
      </c>
      <c r="P7" s="37"/>
      <c r="Q7" s="41">
        <v>110</v>
      </c>
      <c r="R7" s="92">
        <f>ROUNDUP(Q7*0.75,2)</f>
        <v>82.5</v>
      </c>
    </row>
    <row r="8" spans="1:19" ht="24.95" customHeight="1">
      <c r="A8" s="372"/>
      <c r="B8" s="68"/>
      <c r="C8" s="48" t="s">
        <v>93</v>
      </c>
      <c r="D8" s="49"/>
      <c r="E8" s="50">
        <v>30</v>
      </c>
      <c r="F8" s="51" t="s">
        <v>30</v>
      </c>
      <c r="G8" s="72"/>
      <c r="H8" s="76" t="s">
        <v>93</v>
      </c>
      <c r="I8" s="49"/>
      <c r="J8" s="51">
        <f t="shared" si="0"/>
        <v>22.5</v>
      </c>
      <c r="K8" s="51" t="s">
        <v>30</v>
      </c>
      <c r="L8" s="51"/>
      <c r="M8" s="80" t="e">
        <f>#REF!</f>
        <v>#REF!</v>
      </c>
      <c r="N8" s="95" t="s">
        <v>163</v>
      </c>
      <c r="O8" s="52" t="s">
        <v>26</v>
      </c>
      <c r="P8" s="49" t="s">
        <v>27</v>
      </c>
      <c r="Q8" s="53">
        <v>1</v>
      </c>
      <c r="R8" s="94">
        <f>ROUNDUP(Q8*0.75,2)</f>
        <v>0.75</v>
      </c>
    </row>
    <row r="9" spans="1:19" ht="24.95" customHeight="1">
      <c r="A9" s="372"/>
      <c r="B9" s="68"/>
      <c r="C9" s="48" t="s">
        <v>56</v>
      </c>
      <c r="D9" s="49"/>
      <c r="E9" s="50">
        <v>40</v>
      </c>
      <c r="F9" s="51" t="s">
        <v>30</v>
      </c>
      <c r="G9" s="72"/>
      <c r="H9" s="76" t="s">
        <v>56</v>
      </c>
      <c r="I9" s="49"/>
      <c r="J9" s="51">
        <f t="shared" si="0"/>
        <v>30</v>
      </c>
      <c r="K9" s="51" t="s">
        <v>30</v>
      </c>
      <c r="L9" s="51"/>
      <c r="M9" s="80" t="e">
        <f>ROUND(#REF!+(#REF!*6/100),2)</f>
        <v>#REF!</v>
      </c>
      <c r="N9" s="85" t="s">
        <v>160</v>
      </c>
      <c r="O9" s="52" t="s">
        <v>83</v>
      </c>
      <c r="P9" s="49" t="s">
        <v>84</v>
      </c>
      <c r="Q9" s="53">
        <v>0.5</v>
      </c>
      <c r="R9" s="94">
        <f>ROUNDUP(Q9*0.75,2)</f>
        <v>0.38</v>
      </c>
    </row>
    <row r="10" spans="1:19" ht="24.95" customHeight="1">
      <c r="A10" s="372"/>
      <c r="B10" s="68"/>
      <c r="C10" s="48" t="s">
        <v>81</v>
      </c>
      <c r="D10" s="49"/>
      <c r="E10" s="50">
        <v>5</v>
      </c>
      <c r="F10" s="51" t="s">
        <v>30</v>
      </c>
      <c r="G10" s="72"/>
      <c r="H10" s="76" t="s">
        <v>81</v>
      </c>
      <c r="I10" s="49"/>
      <c r="J10" s="51">
        <f t="shared" si="0"/>
        <v>3.75</v>
      </c>
      <c r="K10" s="51" t="s">
        <v>30</v>
      </c>
      <c r="L10" s="51"/>
      <c r="M10" s="80" t="e">
        <f>ROUND(#REF!+(#REF!*10/100),2)</f>
        <v>#REF!</v>
      </c>
      <c r="N10" s="95" t="s">
        <v>161</v>
      </c>
      <c r="O10" s="52" t="s">
        <v>23</v>
      </c>
      <c r="P10" s="49"/>
      <c r="Q10" s="53">
        <v>2</v>
      </c>
      <c r="R10" s="94">
        <f>ROUNDUP(Q10*0.75,2)</f>
        <v>1.5</v>
      </c>
    </row>
    <row r="11" spans="1:19" ht="24.95" customHeight="1">
      <c r="A11" s="372"/>
      <c r="B11" s="68"/>
      <c r="C11" s="48" t="s">
        <v>146</v>
      </c>
      <c r="D11" s="49" t="s">
        <v>84</v>
      </c>
      <c r="E11" s="50">
        <v>9</v>
      </c>
      <c r="F11" s="51" t="s">
        <v>30</v>
      </c>
      <c r="G11" s="72"/>
      <c r="H11" s="76" t="s">
        <v>146</v>
      </c>
      <c r="I11" s="49" t="s">
        <v>84</v>
      </c>
      <c r="J11" s="51">
        <f t="shared" si="0"/>
        <v>6.75</v>
      </c>
      <c r="K11" s="51" t="s">
        <v>30</v>
      </c>
      <c r="L11" s="51"/>
      <c r="M11" s="80" t="e">
        <f>#REF!</f>
        <v>#REF!</v>
      </c>
      <c r="N11" s="85" t="s">
        <v>262</v>
      </c>
      <c r="O11" s="52" t="s">
        <v>82</v>
      </c>
      <c r="P11" s="49"/>
      <c r="Q11" s="53">
        <v>60</v>
      </c>
      <c r="R11" s="94">
        <f>ROUNDUP(Q11*0.75,2)</f>
        <v>45</v>
      </c>
    </row>
    <row r="12" spans="1:19" ht="24.95" customHeight="1">
      <c r="A12" s="372"/>
      <c r="B12" s="68"/>
      <c r="C12" s="48" t="s">
        <v>49</v>
      </c>
      <c r="D12" s="49" t="s">
        <v>27</v>
      </c>
      <c r="E12" s="50">
        <v>40</v>
      </c>
      <c r="F12" s="51" t="s">
        <v>50</v>
      </c>
      <c r="G12" s="72"/>
      <c r="H12" s="76" t="s">
        <v>49</v>
      </c>
      <c r="I12" s="49" t="s">
        <v>27</v>
      </c>
      <c r="J12" s="51">
        <f t="shared" si="0"/>
        <v>30</v>
      </c>
      <c r="K12" s="51" t="s">
        <v>50</v>
      </c>
      <c r="L12" s="51"/>
      <c r="M12" s="80" t="e">
        <f>#REF!</f>
        <v>#REF!</v>
      </c>
      <c r="N12" s="68" t="s">
        <v>263</v>
      </c>
      <c r="O12" s="52"/>
      <c r="P12" s="49"/>
      <c r="Q12" s="53"/>
      <c r="R12" s="94"/>
    </row>
    <row r="13" spans="1:19" ht="24.95" customHeight="1">
      <c r="A13" s="372"/>
      <c r="B13" s="68"/>
      <c r="C13" s="48" t="s">
        <v>72</v>
      </c>
      <c r="D13" s="49"/>
      <c r="E13" s="50">
        <v>0.5</v>
      </c>
      <c r="F13" s="51" t="s">
        <v>30</v>
      </c>
      <c r="G13" s="72"/>
      <c r="H13" s="76" t="s">
        <v>72</v>
      </c>
      <c r="I13" s="49"/>
      <c r="J13" s="51">
        <f t="shared" si="0"/>
        <v>0.38</v>
      </c>
      <c r="K13" s="51" t="s">
        <v>30</v>
      </c>
      <c r="L13" s="51"/>
      <c r="M13" s="80" t="e">
        <f>ROUND(#REF!+(#REF!*10/100),2)</f>
        <v>#REF!</v>
      </c>
      <c r="N13" s="68" t="s">
        <v>144</v>
      </c>
      <c r="O13" s="52"/>
      <c r="P13" s="49"/>
      <c r="Q13" s="53"/>
      <c r="R13" s="94"/>
    </row>
    <row r="14" spans="1:19" ht="24.95" customHeight="1">
      <c r="A14" s="372"/>
      <c r="B14" s="68"/>
      <c r="C14" s="48"/>
      <c r="D14" s="49"/>
      <c r="E14" s="50"/>
      <c r="F14" s="51"/>
      <c r="G14" s="72"/>
      <c r="H14" s="76"/>
      <c r="I14" s="49"/>
      <c r="J14" s="51"/>
      <c r="K14" s="51"/>
      <c r="L14" s="51"/>
      <c r="M14" s="80"/>
      <c r="N14" s="68" t="s">
        <v>145</v>
      </c>
      <c r="O14" s="52"/>
      <c r="P14" s="49"/>
      <c r="Q14" s="53"/>
      <c r="R14" s="94"/>
    </row>
    <row r="15" spans="1:19" ht="24.95" customHeight="1">
      <c r="A15" s="372"/>
      <c r="B15" s="67"/>
      <c r="C15" s="42"/>
      <c r="D15" s="43"/>
      <c r="E15" s="44"/>
      <c r="F15" s="45"/>
      <c r="G15" s="71"/>
      <c r="H15" s="75"/>
      <c r="I15" s="43"/>
      <c r="J15" s="45"/>
      <c r="K15" s="45"/>
      <c r="L15" s="45"/>
      <c r="M15" s="79"/>
      <c r="N15" s="67" t="s">
        <v>18</v>
      </c>
      <c r="O15" s="46"/>
      <c r="P15" s="43"/>
      <c r="Q15" s="47"/>
      <c r="R15" s="93"/>
    </row>
    <row r="16" spans="1:19" ht="24.95" customHeight="1">
      <c r="A16" s="372"/>
      <c r="B16" s="68" t="s">
        <v>147</v>
      </c>
      <c r="C16" s="48" t="s">
        <v>86</v>
      </c>
      <c r="D16" s="49"/>
      <c r="E16" s="50">
        <v>30</v>
      </c>
      <c r="F16" s="51" t="s">
        <v>30</v>
      </c>
      <c r="G16" s="72"/>
      <c r="H16" s="76" t="s">
        <v>86</v>
      </c>
      <c r="I16" s="49"/>
      <c r="J16" s="51">
        <f>ROUNDUP(E16*0.75,2)</f>
        <v>22.5</v>
      </c>
      <c r="K16" s="51" t="s">
        <v>30</v>
      </c>
      <c r="L16" s="51"/>
      <c r="M16" s="80" t="e">
        <f>ROUND(#REF!+(#REF!*10/100),2)</f>
        <v>#REF!</v>
      </c>
      <c r="N16" s="68" t="s">
        <v>148</v>
      </c>
      <c r="O16" s="52" t="s">
        <v>38</v>
      </c>
      <c r="P16" s="49"/>
      <c r="Q16" s="53">
        <v>1</v>
      </c>
      <c r="R16" s="94">
        <f>ROUNDUP(Q16*0.75,2)</f>
        <v>0.75</v>
      </c>
    </row>
    <row r="17" spans="1:18" ht="24.95" customHeight="1">
      <c r="A17" s="372"/>
      <c r="B17" s="68"/>
      <c r="C17" s="48" t="s">
        <v>76</v>
      </c>
      <c r="D17" s="49"/>
      <c r="E17" s="50">
        <v>10</v>
      </c>
      <c r="F17" s="51" t="s">
        <v>30</v>
      </c>
      <c r="G17" s="72"/>
      <c r="H17" s="76" t="s">
        <v>76</v>
      </c>
      <c r="I17" s="49"/>
      <c r="J17" s="51">
        <f>ROUNDUP(E17*0.75,2)</f>
        <v>7.5</v>
      </c>
      <c r="K17" s="51" t="s">
        <v>30</v>
      </c>
      <c r="L17" s="51"/>
      <c r="M17" s="80" t="e">
        <f>ROUND(#REF!+(#REF!*2/100),2)</f>
        <v>#REF!</v>
      </c>
      <c r="N17" s="68" t="s">
        <v>149</v>
      </c>
      <c r="O17" s="52" t="s">
        <v>39</v>
      </c>
      <c r="P17" s="49"/>
      <c r="Q17" s="53">
        <v>0.1</v>
      </c>
      <c r="R17" s="94">
        <f>ROUNDUP(Q17*0.75,2)</f>
        <v>0.08</v>
      </c>
    </row>
    <row r="18" spans="1:18" ht="24.95" customHeight="1">
      <c r="A18" s="372"/>
      <c r="B18" s="68"/>
      <c r="C18" s="48" t="s">
        <v>141</v>
      </c>
      <c r="D18" s="49"/>
      <c r="E18" s="50">
        <v>5</v>
      </c>
      <c r="F18" s="51" t="s">
        <v>30</v>
      </c>
      <c r="G18" s="72"/>
      <c r="H18" s="76" t="s">
        <v>141</v>
      </c>
      <c r="I18" s="49"/>
      <c r="J18" s="51">
        <f>ROUNDUP(E18*0.75,2)</f>
        <v>3.75</v>
      </c>
      <c r="K18" s="51" t="s">
        <v>30</v>
      </c>
      <c r="L18" s="51"/>
      <c r="M18" s="80" t="e">
        <f>ROUND(#REF!+(#REF!*10/100),2)</f>
        <v>#REF!</v>
      </c>
      <c r="N18" s="68" t="s">
        <v>18</v>
      </c>
      <c r="O18" s="52" t="s">
        <v>100</v>
      </c>
      <c r="P18" s="49"/>
      <c r="Q18" s="53">
        <v>2</v>
      </c>
      <c r="R18" s="94">
        <f>ROUNDUP(Q18*0.75,2)</f>
        <v>1.5</v>
      </c>
    </row>
    <row r="19" spans="1:18" ht="24.95" customHeight="1">
      <c r="A19" s="372"/>
      <c r="B19" s="68"/>
      <c r="C19" s="48" t="s">
        <v>52</v>
      </c>
      <c r="D19" s="49" t="s">
        <v>53</v>
      </c>
      <c r="E19" s="82">
        <v>0.5</v>
      </c>
      <c r="F19" s="51" t="s">
        <v>47</v>
      </c>
      <c r="G19" s="72"/>
      <c r="H19" s="76" t="s">
        <v>52</v>
      </c>
      <c r="I19" s="49" t="s">
        <v>53</v>
      </c>
      <c r="J19" s="51">
        <f>ROUNDUP(E19*0.75,2)</f>
        <v>0.38</v>
      </c>
      <c r="K19" s="51" t="s">
        <v>47</v>
      </c>
      <c r="L19" s="51"/>
      <c r="M19" s="80" t="e">
        <f>#REF!</f>
        <v>#REF!</v>
      </c>
      <c r="N19" s="68"/>
      <c r="O19" s="52" t="s">
        <v>23</v>
      </c>
      <c r="P19" s="49"/>
      <c r="Q19" s="53">
        <v>2</v>
      </c>
      <c r="R19" s="94">
        <f>ROUNDUP(Q19*0.75,2)</f>
        <v>1.5</v>
      </c>
    </row>
    <row r="20" spans="1:18" ht="24.95" customHeight="1">
      <c r="A20" s="372"/>
      <c r="B20" s="67"/>
      <c r="C20" s="42"/>
      <c r="D20" s="43"/>
      <c r="E20" s="44"/>
      <c r="F20" s="45"/>
      <c r="G20" s="71"/>
      <c r="H20" s="75"/>
      <c r="I20" s="43"/>
      <c r="J20" s="45"/>
      <c r="K20" s="45"/>
      <c r="L20" s="45"/>
      <c r="M20" s="79"/>
      <c r="N20" s="67"/>
      <c r="O20" s="46"/>
      <c r="P20" s="43"/>
      <c r="Q20" s="47"/>
      <c r="R20" s="93"/>
    </row>
    <row r="21" spans="1:18" ht="24.95" customHeight="1">
      <c r="A21" s="372"/>
      <c r="B21" s="68" t="s">
        <v>98</v>
      </c>
      <c r="C21" s="48" t="s">
        <v>99</v>
      </c>
      <c r="D21" s="49"/>
      <c r="E21" s="83">
        <v>0.16666666666666666</v>
      </c>
      <c r="F21" s="51" t="s">
        <v>47</v>
      </c>
      <c r="G21" s="72"/>
      <c r="H21" s="76" t="s">
        <v>99</v>
      </c>
      <c r="I21" s="49"/>
      <c r="J21" s="51">
        <f>ROUNDUP(E21*0.75,2)</f>
        <v>0.13</v>
      </c>
      <c r="K21" s="51" t="s">
        <v>47</v>
      </c>
      <c r="L21" s="51"/>
      <c r="M21" s="80" t="e">
        <f>#REF!</f>
        <v>#REF!</v>
      </c>
      <c r="N21" s="68" t="s">
        <v>45</v>
      </c>
      <c r="O21" s="52"/>
      <c r="P21" s="49"/>
      <c r="Q21" s="53"/>
      <c r="R21" s="94"/>
    </row>
    <row r="22" spans="1:18" ht="24.95" customHeight="1" thickBot="1">
      <c r="A22" s="373"/>
      <c r="B22" s="69"/>
      <c r="C22" s="55"/>
      <c r="D22" s="56"/>
      <c r="E22" s="57"/>
      <c r="F22" s="58"/>
      <c r="G22" s="73"/>
      <c r="H22" s="77"/>
      <c r="I22" s="56"/>
      <c r="J22" s="58"/>
      <c r="K22" s="58"/>
      <c r="L22" s="58"/>
      <c r="M22" s="81"/>
      <c r="N22" s="69"/>
      <c r="O22" s="59"/>
      <c r="P22" s="56"/>
      <c r="Q22" s="60"/>
      <c r="R22" s="96"/>
    </row>
    <row r="25" spans="1:18" ht="18.75" customHeight="1">
      <c r="O25" s="412" t="s">
        <v>168</v>
      </c>
      <c r="P25" s="412"/>
      <c r="Q25" s="412"/>
      <c r="R25" s="412"/>
    </row>
  </sheetData>
  <mergeCells count="6">
    <mergeCell ref="B3:C4"/>
    <mergeCell ref="O25:R25"/>
    <mergeCell ref="H1:N1"/>
    <mergeCell ref="A2:R2"/>
    <mergeCell ref="A5:F5"/>
    <mergeCell ref="A7:A22"/>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showZeros="0" zoomScale="60" zoomScaleNormal="60" zoomScaleSheetLayoutView="90" workbookViewId="0"/>
  </sheetViews>
  <sheetFormatPr defaultRowHeight="13.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c r="A1" s="1" t="s">
        <v>300</v>
      </c>
      <c r="B1" s="5"/>
      <c r="C1" s="1"/>
      <c r="D1" s="1"/>
      <c r="E1" s="385"/>
      <c r="F1" s="386"/>
      <c r="G1" s="386"/>
      <c r="H1" s="386"/>
      <c r="I1" s="386"/>
      <c r="J1" s="386"/>
      <c r="K1" s="386"/>
      <c r="L1" s="386"/>
      <c r="M1" s="386"/>
      <c r="N1" s="386"/>
      <c r="O1"/>
      <c r="P1"/>
      <c r="Q1"/>
      <c r="R1"/>
      <c r="S1"/>
      <c r="T1"/>
      <c r="U1"/>
    </row>
    <row r="2" spans="1:21" s="3" customFormat="1" ht="36" customHeight="1">
      <c r="A2" s="367" t="s">
        <v>0</v>
      </c>
      <c r="B2" s="368"/>
      <c r="C2" s="368"/>
      <c r="D2" s="368"/>
      <c r="E2" s="368"/>
      <c r="F2" s="368"/>
      <c r="G2" s="368"/>
      <c r="H2" s="368"/>
      <c r="I2" s="368"/>
      <c r="J2" s="368"/>
      <c r="K2" s="368"/>
      <c r="L2" s="368"/>
      <c r="M2" s="368"/>
      <c r="N2" s="368"/>
      <c r="O2" s="386"/>
      <c r="P2"/>
      <c r="Q2"/>
      <c r="R2"/>
      <c r="S2"/>
      <c r="T2"/>
      <c r="U2"/>
    </row>
    <row r="3" spans="1:21" ht="33.75" customHeight="1" thickBot="1">
      <c r="A3" s="387" t="s">
        <v>357</v>
      </c>
      <c r="B3" s="388"/>
      <c r="C3" s="388"/>
      <c r="D3" s="149"/>
      <c r="E3" s="389" t="s">
        <v>320</v>
      </c>
      <c r="F3" s="390"/>
      <c r="G3" s="88"/>
      <c r="H3" s="88"/>
      <c r="I3" s="88"/>
      <c r="J3" s="88"/>
      <c r="K3" s="148"/>
      <c r="L3" s="88"/>
      <c r="M3" s="88"/>
    </row>
    <row r="4" spans="1:21" ht="18.75" customHeight="1">
      <c r="A4" s="391"/>
      <c r="B4" s="392"/>
      <c r="C4" s="393"/>
      <c r="D4" s="397" t="s">
        <v>6</v>
      </c>
      <c r="E4" s="400" t="s">
        <v>297</v>
      </c>
      <c r="F4" s="403" t="s">
        <v>286</v>
      </c>
      <c r="G4" s="155" t="s">
        <v>296</v>
      </c>
      <c r="H4" s="146" t="s">
        <v>295</v>
      </c>
      <c r="I4" s="406" t="s">
        <v>294</v>
      </c>
      <c r="J4" s="407"/>
      <c r="K4" s="407"/>
      <c r="L4" s="408" t="s">
        <v>293</v>
      </c>
      <c r="M4" s="409"/>
      <c r="N4" s="410"/>
      <c r="O4" s="374" t="s">
        <v>6</v>
      </c>
    </row>
    <row r="5" spans="1:21" ht="18.75" customHeight="1">
      <c r="A5" s="394"/>
      <c r="B5" s="395"/>
      <c r="C5" s="396"/>
      <c r="D5" s="398"/>
      <c r="E5" s="401"/>
      <c r="F5" s="404"/>
      <c r="G5" s="154" t="s">
        <v>292</v>
      </c>
      <c r="H5" s="144" t="s">
        <v>356</v>
      </c>
      <c r="I5" s="377" t="s">
        <v>289</v>
      </c>
      <c r="J5" s="378"/>
      <c r="K5" s="378"/>
      <c r="L5" s="379" t="s">
        <v>287</v>
      </c>
      <c r="M5" s="380"/>
      <c r="N5" s="381"/>
      <c r="O5" s="375"/>
    </row>
    <row r="6" spans="1:21" ht="18.75" customHeight="1" thickBot="1">
      <c r="A6" s="143"/>
      <c r="B6" s="142" t="s">
        <v>1</v>
      </c>
      <c r="C6" s="139" t="s">
        <v>285</v>
      </c>
      <c r="D6" s="399"/>
      <c r="E6" s="402"/>
      <c r="F6" s="405"/>
      <c r="G6" s="153" t="s">
        <v>286</v>
      </c>
      <c r="H6" s="136" t="s">
        <v>284</v>
      </c>
      <c r="I6" s="140" t="s">
        <v>1</v>
      </c>
      <c r="J6" s="139" t="s">
        <v>285</v>
      </c>
      <c r="K6" s="137" t="s">
        <v>284</v>
      </c>
      <c r="L6" s="138" t="s">
        <v>1</v>
      </c>
      <c r="M6" s="137" t="s">
        <v>285</v>
      </c>
      <c r="N6" s="136" t="s">
        <v>284</v>
      </c>
      <c r="O6" s="376"/>
    </row>
    <row r="7" spans="1:21" ht="21.95" customHeight="1">
      <c r="A7" s="382" t="s">
        <v>48</v>
      </c>
      <c r="B7" s="130" t="s">
        <v>355</v>
      </c>
      <c r="C7" s="130" t="s">
        <v>279</v>
      </c>
      <c r="D7" s="135"/>
      <c r="E7" s="134"/>
      <c r="F7" s="62"/>
      <c r="G7" s="133"/>
      <c r="H7" s="129" t="s">
        <v>283</v>
      </c>
      <c r="I7" s="133" t="s">
        <v>355</v>
      </c>
      <c r="J7" s="130" t="s">
        <v>279</v>
      </c>
      <c r="K7" s="132" t="s">
        <v>281</v>
      </c>
      <c r="L7" s="131" t="s">
        <v>354</v>
      </c>
      <c r="M7" s="130" t="s">
        <v>279</v>
      </c>
      <c r="N7" s="129">
        <v>30</v>
      </c>
      <c r="O7" s="128"/>
    </row>
    <row r="8" spans="1:21" ht="21.95" customHeight="1">
      <c r="A8" s="383"/>
      <c r="B8" s="107"/>
      <c r="C8" s="107" t="s">
        <v>35</v>
      </c>
      <c r="D8" s="113"/>
      <c r="E8" s="112"/>
      <c r="F8" s="64"/>
      <c r="G8" s="110"/>
      <c r="H8" s="106">
        <v>10</v>
      </c>
      <c r="I8" s="110"/>
      <c r="J8" s="107" t="s">
        <v>35</v>
      </c>
      <c r="K8" s="121">
        <v>10</v>
      </c>
      <c r="L8" s="108"/>
      <c r="M8" s="107" t="s">
        <v>35</v>
      </c>
      <c r="N8" s="106">
        <v>10</v>
      </c>
      <c r="O8" s="105"/>
    </row>
    <row r="9" spans="1:21" ht="21.95" customHeight="1">
      <c r="A9" s="383"/>
      <c r="B9" s="115"/>
      <c r="C9" s="115"/>
      <c r="D9" s="120"/>
      <c r="E9" s="119"/>
      <c r="F9" s="63"/>
      <c r="G9" s="116"/>
      <c r="H9" s="117"/>
      <c r="I9" s="116"/>
      <c r="J9" s="115"/>
      <c r="K9" s="114"/>
      <c r="L9" s="118"/>
      <c r="M9" s="115"/>
      <c r="N9" s="117"/>
      <c r="O9" s="124"/>
    </row>
    <row r="10" spans="1:21" ht="21.95" customHeight="1">
      <c r="A10" s="383"/>
      <c r="B10" s="107" t="s">
        <v>353</v>
      </c>
      <c r="C10" s="107" t="s">
        <v>93</v>
      </c>
      <c r="D10" s="113"/>
      <c r="E10" s="112"/>
      <c r="F10" s="64"/>
      <c r="G10" s="110"/>
      <c r="H10" s="106">
        <v>15</v>
      </c>
      <c r="I10" s="110" t="s">
        <v>353</v>
      </c>
      <c r="J10" s="152" t="s">
        <v>132</v>
      </c>
      <c r="K10" s="121">
        <v>5</v>
      </c>
      <c r="L10" s="108" t="s">
        <v>305</v>
      </c>
      <c r="M10" s="107" t="s">
        <v>56</v>
      </c>
      <c r="N10" s="106">
        <v>10</v>
      </c>
      <c r="O10" s="105"/>
    </row>
    <row r="11" spans="1:21" ht="21.95" customHeight="1">
      <c r="A11" s="383"/>
      <c r="B11" s="107"/>
      <c r="C11" s="107" t="s">
        <v>56</v>
      </c>
      <c r="D11" s="113"/>
      <c r="E11" s="112"/>
      <c r="F11" s="64"/>
      <c r="G11" s="110"/>
      <c r="H11" s="106">
        <v>20</v>
      </c>
      <c r="I11" s="110"/>
      <c r="J11" s="107" t="s">
        <v>56</v>
      </c>
      <c r="K11" s="121">
        <v>20</v>
      </c>
      <c r="L11" s="118"/>
      <c r="M11" s="115"/>
      <c r="N11" s="117"/>
      <c r="O11" s="124"/>
    </row>
    <row r="12" spans="1:21" ht="21.95" customHeight="1">
      <c r="A12" s="383"/>
      <c r="B12" s="107"/>
      <c r="C12" s="107" t="s">
        <v>81</v>
      </c>
      <c r="D12" s="113"/>
      <c r="E12" s="112"/>
      <c r="F12" s="64"/>
      <c r="G12" s="110"/>
      <c r="H12" s="106">
        <v>5</v>
      </c>
      <c r="I12" s="110"/>
      <c r="J12" s="107" t="s">
        <v>49</v>
      </c>
      <c r="K12" s="121">
        <v>15</v>
      </c>
      <c r="L12" s="108" t="s">
        <v>352</v>
      </c>
      <c r="M12" s="107" t="s">
        <v>86</v>
      </c>
      <c r="N12" s="106">
        <v>10</v>
      </c>
      <c r="O12" s="105"/>
    </row>
    <row r="13" spans="1:21" ht="21.95" customHeight="1">
      <c r="A13" s="383"/>
      <c r="B13" s="107"/>
      <c r="C13" s="107" t="s">
        <v>49</v>
      </c>
      <c r="D13" s="113"/>
      <c r="E13" s="112" t="s">
        <v>27</v>
      </c>
      <c r="F13" s="64"/>
      <c r="G13" s="110"/>
      <c r="H13" s="106">
        <v>20</v>
      </c>
      <c r="I13" s="110"/>
      <c r="J13" s="107"/>
      <c r="K13" s="121"/>
      <c r="L13" s="118"/>
      <c r="M13" s="115"/>
      <c r="N13" s="117"/>
      <c r="O13" s="124"/>
    </row>
    <row r="14" spans="1:21" ht="21.95" customHeight="1">
      <c r="A14" s="383"/>
      <c r="B14" s="107"/>
      <c r="C14" s="107"/>
      <c r="D14" s="113"/>
      <c r="E14" s="112"/>
      <c r="F14" s="64"/>
      <c r="G14" s="110" t="s">
        <v>82</v>
      </c>
      <c r="H14" s="106" t="s">
        <v>273</v>
      </c>
      <c r="I14" s="110"/>
      <c r="J14" s="107"/>
      <c r="K14" s="121"/>
      <c r="L14" s="108" t="s">
        <v>98</v>
      </c>
      <c r="M14" s="107" t="s">
        <v>99</v>
      </c>
      <c r="N14" s="111">
        <v>0.1</v>
      </c>
      <c r="O14" s="105"/>
    </row>
    <row r="15" spans="1:21" ht="21.95" customHeight="1">
      <c r="A15" s="383"/>
      <c r="B15" s="107"/>
      <c r="C15" s="107"/>
      <c r="D15" s="113"/>
      <c r="E15" s="112"/>
      <c r="F15" s="64"/>
      <c r="G15" s="110" t="s">
        <v>39</v>
      </c>
      <c r="H15" s="106" t="s">
        <v>272</v>
      </c>
      <c r="I15" s="116"/>
      <c r="J15" s="115"/>
      <c r="K15" s="114"/>
      <c r="L15" s="108"/>
      <c r="M15" s="107"/>
      <c r="N15" s="106"/>
      <c r="O15" s="105"/>
    </row>
    <row r="16" spans="1:21" ht="21.95" customHeight="1">
      <c r="A16" s="383"/>
      <c r="B16" s="115"/>
      <c r="C16" s="115"/>
      <c r="D16" s="120"/>
      <c r="E16" s="119"/>
      <c r="F16" s="63"/>
      <c r="G16" s="116"/>
      <c r="H16" s="117"/>
      <c r="I16" s="110" t="s">
        <v>351</v>
      </c>
      <c r="J16" s="107" t="s">
        <v>86</v>
      </c>
      <c r="K16" s="121">
        <v>10</v>
      </c>
      <c r="L16" s="108"/>
      <c r="M16" s="107"/>
      <c r="N16" s="106"/>
      <c r="O16" s="105"/>
    </row>
    <row r="17" spans="1:15" ht="21.95" customHeight="1">
      <c r="A17" s="383"/>
      <c r="B17" s="107" t="s">
        <v>351</v>
      </c>
      <c r="C17" s="107" t="s">
        <v>86</v>
      </c>
      <c r="D17" s="113"/>
      <c r="E17" s="112"/>
      <c r="F17" s="64"/>
      <c r="G17" s="110"/>
      <c r="H17" s="106">
        <v>10</v>
      </c>
      <c r="I17" s="110"/>
      <c r="J17" s="107" t="s">
        <v>76</v>
      </c>
      <c r="K17" s="121">
        <v>5</v>
      </c>
      <c r="L17" s="108"/>
      <c r="M17" s="107"/>
      <c r="N17" s="106"/>
      <c r="O17" s="105"/>
    </row>
    <row r="18" spans="1:15" ht="21.95" customHeight="1">
      <c r="A18" s="383"/>
      <c r="B18" s="107"/>
      <c r="C18" s="107" t="s">
        <v>76</v>
      </c>
      <c r="D18" s="113"/>
      <c r="E18" s="112"/>
      <c r="F18" s="64"/>
      <c r="G18" s="110"/>
      <c r="H18" s="106">
        <v>5</v>
      </c>
      <c r="I18" s="110"/>
      <c r="J18" s="107" t="s">
        <v>141</v>
      </c>
      <c r="K18" s="121">
        <v>5</v>
      </c>
      <c r="L18" s="108"/>
      <c r="M18" s="107"/>
      <c r="N18" s="106"/>
      <c r="O18" s="105"/>
    </row>
    <row r="19" spans="1:15" ht="21.95" customHeight="1">
      <c r="A19" s="383"/>
      <c r="B19" s="107"/>
      <c r="C19" s="107" t="s">
        <v>141</v>
      </c>
      <c r="D19" s="113"/>
      <c r="E19" s="112"/>
      <c r="F19" s="122"/>
      <c r="G19" s="110"/>
      <c r="H19" s="106">
        <v>5</v>
      </c>
      <c r="I19" s="110"/>
      <c r="J19" s="107" t="s">
        <v>301</v>
      </c>
      <c r="K19" s="151">
        <v>0.13</v>
      </c>
      <c r="L19" s="108"/>
      <c r="M19" s="107"/>
      <c r="N19" s="106"/>
      <c r="O19" s="105"/>
    </row>
    <row r="20" spans="1:15" ht="21.95" customHeight="1">
      <c r="A20" s="383"/>
      <c r="B20" s="107"/>
      <c r="C20" s="107" t="s">
        <v>52</v>
      </c>
      <c r="D20" s="113"/>
      <c r="E20" s="112" t="s">
        <v>53</v>
      </c>
      <c r="F20" s="64"/>
      <c r="G20" s="110"/>
      <c r="H20" s="150">
        <v>0.13</v>
      </c>
      <c r="I20" s="116"/>
      <c r="J20" s="115"/>
      <c r="K20" s="114"/>
      <c r="L20" s="108"/>
      <c r="M20" s="107"/>
      <c r="N20" s="106"/>
      <c r="O20" s="105"/>
    </row>
    <row r="21" spans="1:15" ht="21.95" customHeight="1">
      <c r="A21" s="383"/>
      <c r="B21" s="115"/>
      <c r="C21" s="115"/>
      <c r="D21" s="120"/>
      <c r="E21" s="119"/>
      <c r="F21" s="63"/>
      <c r="G21" s="116"/>
      <c r="H21" s="117"/>
      <c r="I21" s="110" t="s">
        <v>98</v>
      </c>
      <c r="J21" s="107" t="s">
        <v>99</v>
      </c>
      <c r="K21" s="151">
        <v>0.13</v>
      </c>
      <c r="L21" s="108"/>
      <c r="M21" s="107"/>
      <c r="N21" s="106"/>
      <c r="O21" s="105"/>
    </row>
    <row r="22" spans="1:15" ht="21.95" customHeight="1">
      <c r="A22" s="383"/>
      <c r="B22" s="107" t="s">
        <v>98</v>
      </c>
      <c r="C22" s="107" t="s">
        <v>99</v>
      </c>
      <c r="D22" s="113"/>
      <c r="E22" s="112"/>
      <c r="F22" s="64"/>
      <c r="G22" s="110"/>
      <c r="H22" s="150">
        <v>0.13</v>
      </c>
      <c r="I22" s="110"/>
      <c r="J22" s="107"/>
      <c r="K22" s="121"/>
      <c r="L22" s="108"/>
      <c r="M22" s="107"/>
      <c r="N22" s="106"/>
      <c r="O22" s="105"/>
    </row>
    <row r="23" spans="1:15" ht="21.95" customHeight="1" thickBot="1">
      <c r="A23" s="384"/>
      <c r="B23" s="99"/>
      <c r="C23" s="99"/>
      <c r="D23" s="104"/>
      <c r="E23" s="103"/>
      <c r="F23" s="65"/>
      <c r="G23" s="102"/>
      <c r="H23" s="98"/>
      <c r="I23" s="102"/>
      <c r="J23" s="99"/>
      <c r="K23" s="101"/>
      <c r="L23" s="100"/>
      <c r="M23" s="99"/>
      <c r="N23" s="98"/>
      <c r="O23" s="97"/>
    </row>
    <row r="24" spans="1:15" ht="14.25">
      <c r="B24" s="89"/>
      <c r="C24" s="89"/>
      <c r="D24" s="89"/>
      <c r="G24" s="89"/>
      <c r="H24" s="90"/>
      <c r="I24" s="89"/>
      <c r="J24" s="89"/>
      <c r="K24" s="90"/>
      <c r="L24" s="89"/>
      <c r="M24" s="89"/>
      <c r="N24" s="90"/>
    </row>
    <row r="25" spans="1:15" ht="14.25">
      <c r="B25" s="89"/>
      <c r="C25" s="89"/>
      <c r="D25" s="89"/>
      <c r="G25" s="89"/>
      <c r="H25" s="90"/>
      <c r="I25" s="89"/>
      <c r="J25" s="89"/>
      <c r="K25" s="90"/>
      <c r="L25" s="89"/>
      <c r="M25" s="89"/>
      <c r="N25" s="90"/>
    </row>
    <row r="26" spans="1:15" ht="14.25">
      <c r="B26" s="89"/>
      <c r="C26" s="89"/>
      <c r="D26" s="89"/>
      <c r="G26" s="89"/>
      <c r="H26" s="90"/>
      <c r="I26" s="89"/>
      <c r="J26" s="89"/>
      <c r="K26" s="90"/>
      <c r="L26" s="89"/>
      <c r="M26" s="89"/>
      <c r="N26" s="90"/>
    </row>
    <row r="27" spans="1:15" ht="14.25">
      <c r="B27" s="89"/>
      <c r="C27" s="89"/>
      <c r="D27" s="89"/>
      <c r="G27" s="89"/>
      <c r="H27" s="90"/>
      <c r="I27" s="89"/>
      <c r="J27" s="89"/>
      <c r="K27" s="90"/>
      <c r="L27" s="89"/>
      <c r="M27" s="89"/>
      <c r="N27" s="90"/>
    </row>
    <row r="28" spans="1:15" ht="14.25">
      <c r="B28" s="89"/>
      <c r="C28" s="89"/>
      <c r="D28" s="89"/>
      <c r="G28" s="89"/>
      <c r="H28" s="90"/>
      <c r="I28" s="89"/>
      <c r="J28" s="89"/>
      <c r="K28" s="90"/>
      <c r="L28" s="89"/>
      <c r="M28" s="89"/>
      <c r="N28" s="90"/>
    </row>
    <row r="29" spans="1:15" ht="14.25">
      <c r="B29" s="89"/>
      <c r="C29" s="89"/>
      <c r="D29" s="89"/>
      <c r="G29" s="89"/>
      <c r="H29" s="90"/>
      <c r="I29" s="89"/>
      <c r="J29" s="89"/>
      <c r="K29" s="90"/>
      <c r="L29" s="89"/>
      <c r="M29" s="89"/>
      <c r="N29" s="90"/>
    </row>
    <row r="30" spans="1:15" ht="14.25">
      <c r="B30" s="89"/>
      <c r="C30" s="89"/>
      <c r="D30" s="89"/>
      <c r="G30" s="89"/>
      <c r="H30" s="90"/>
      <c r="I30" s="89"/>
      <c r="J30" s="89"/>
      <c r="K30" s="90"/>
      <c r="L30" s="89"/>
      <c r="M30" s="89"/>
      <c r="N30" s="90"/>
    </row>
    <row r="31" spans="1:15" ht="14.25">
      <c r="B31" s="89"/>
      <c r="C31" s="89"/>
      <c r="D31" s="89"/>
      <c r="G31" s="89"/>
      <c r="H31" s="90"/>
      <c r="I31" s="89"/>
      <c r="J31" s="89"/>
      <c r="K31" s="90"/>
      <c r="L31" s="89"/>
      <c r="M31" s="89"/>
      <c r="N31" s="90"/>
    </row>
    <row r="32" spans="1:15" ht="14.25">
      <c r="B32" s="89"/>
      <c r="C32" s="89"/>
      <c r="D32" s="89"/>
      <c r="G32" s="89"/>
      <c r="H32" s="90"/>
      <c r="I32" s="89"/>
      <c r="J32" s="89"/>
      <c r="K32" s="90"/>
      <c r="L32" s="89"/>
      <c r="M32" s="89"/>
      <c r="N32" s="90"/>
    </row>
    <row r="33" spans="2:14" ht="14.25">
      <c r="B33" s="89"/>
      <c r="C33" s="89"/>
      <c r="D33" s="89"/>
      <c r="G33" s="89"/>
      <c r="H33" s="90"/>
      <c r="I33" s="89"/>
      <c r="J33" s="89"/>
      <c r="K33" s="90"/>
      <c r="L33" s="89"/>
      <c r="M33" s="89"/>
      <c r="N33" s="90"/>
    </row>
    <row r="34" spans="2:14" ht="14.25">
      <c r="B34" s="89"/>
      <c r="C34" s="89"/>
      <c r="D34" s="89"/>
      <c r="G34" s="89"/>
      <c r="H34" s="90"/>
      <c r="I34" s="89"/>
      <c r="J34" s="89"/>
      <c r="K34" s="90"/>
      <c r="L34" s="89"/>
      <c r="M34" s="89"/>
      <c r="N34" s="90"/>
    </row>
    <row r="35" spans="2:14" ht="14.25">
      <c r="B35" s="89"/>
      <c r="C35" s="89"/>
      <c r="D35" s="89"/>
      <c r="G35" s="89"/>
      <c r="H35" s="90"/>
      <c r="I35" s="89"/>
      <c r="J35" s="89"/>
      <c r="K35" s="90"/>
      <c r="L35" s="89"/>
      <c r="M35" s="89"/>
      <c r="N35" s="90"/>
    </row>
    <row r="36" spans="2:14" ht="14.25">
      <c r="B36" s="89"/>
      <c r="C36" s="89"/>
      <c r="D36" s="89"/>
      <c r="G36" s="89"/>
      <c r="H36" s="90"/>
      <c r="I36" s="89"/>
      <c r="J36" s="89"/>
      <c r="K36" s="90"/>
      <c r="L36" s="89"/>
      <c r="M36" s="89"/>
      <c r="N36" s="90"/>
    </row>
    <row r="37" spans="2:14" ht="14.25">
      <c r="B37" s="89"/>
      <c r="C37" s="89"/>
      <c r="D37" s="89"/>
      <c r="G37" s="89"/>
      <c r="H37" s="90"/>
      <c r="I37" s="89"/>
      <c r="J37" s="89"/>
      <c r="K37" s="90"/>
      <c r="L37" s="89"/>
      <c r="M37" s="89"/>
      <c r="N37" s="90"/>
    </row>
    <row r="38" spans="2:14" ht="14.25">
      <c r="B38" s="89"/>
      <c r="C38" s="89"/>
      <c r="D38" s="89"/>
      <c r="G38" s="89"/>
      <c r="H38" s="90"/>
      <c r="I38" s="89"/>
      <c r="J38" s="89"/>
      <c r="K38" s="90"/>
      <c r="L38" s="89"/>
      <c r="M38" s="89"/>
      <c r="N38" s="90"/>
    </row>
    <row r="39" spans="2:14" ht="14.25">
      <c r="B39" s="89"/>
      <c r="C39" s="89"/>
      <c r="D39" s="89"/>
      <c r="G39" s="89"/>
      <c r="H39" s="90"/>
      <c r="I39" s="89"/>
      <c r="J39" s="89"/>
      <c r="K39" s="90"/>
      <c r="L39" s="89"/>
      <c r="M39" s="89"/>
      <c r="N39" s="90"/>
    </row>
    <row r="40" spans="2:14" ht="14.25">
      <c r="B40" s="89"/>
      <c r="C40" s="89"/>
      <c r="D40" s="89"/>
      <c r="G40" s="89"/>
      <c r="H40" s="90"/>
      <c r="I40" s="89"/>
      <c r="J40" s="89"/>
      <c r="K40" s="90"/>
      <c r="L40" s="89"/>
      <c r="M40" s="89"/>
      <c r="N40" s="90"/>
    </row>
    <row r="41" spans="2:14" ht="14.25">
      <c r="B41" s="89"/>
      <c r="C41" s="89"/>
      <c r="D41" s="89"/>
      <c r="G41" s="89"/>
      <c r="H41" s="90"/>
      <c r="I41" s="89"/>
      <c r="J41" s="89"/>
      <c r="K41" s="90"/>
      <c r="L41" s="89"/>
      <c r="M41" s="89"/>
      <c r="N41" s="90"/>
    </row>
    <row r="42" spans="2:14" ht="14.25">
      <c r="B42" s="89"/>
      <c r="C42" s="89"/>
      <c r="D42" s="89"/>
      <c r="G42" s="89"/>
      <c r="H42" s="90"/>
      <c r="I42" s="89"/>
      <c r="J42" s="89"/>
      <c r="K42" s="90"/>
      <c r="L42" s="89"/>
      <c r="M42" s="89"/>
      <c r="N42" s="90"/>
    </row>
    <row r="43" spans="2:14" ht="14.25">
      <c r="B43" s="89"/>
      <c r="C43" s="89"/>
      <c r="D43" s="89"/>
      <c r="G43" s="89"/>
      <c r="H43" s="90"/>
      <c r="I43" s="89"/>
      <c r="J43" s="89"/>
      <c r="K43" s="90"/>
      <c r="L43" s="89"/>
      <c r="M43" s="89"/>
      <c r="N43" s="90"/>
    </row>
    <row r="44" spans="2:14" ht="14.25">
      <c r="B44" s="89"/>
      <c r="C44" s="89"/>
      <c r="D44" s="89"/>
      <c r="G44" s="89"/>
      <c r="H44" s="90"/>
      <c r="I44" s="89"/>
      <c r="J44" s="89"/>
      <c r="K44" s="90"/>
      <c r="L44" s="89"/>
      <c r="M44" s="89"/>
      <c r="N44" s="90"/>
    </row>
    <row r="45" spans="2:14" ht="14.25">
      <c r="B45" s="89"/>
      <c r="C45" s="89"/>
      <c r="D45" s="89"/>
      <c r="G45" s="89"/>
      <c r="H45" s="90"/>
      <c r="I45" s="89"/>
      <c r="J45" s="89"/>
      <c r="K45" s="90"/>
      <c r="L45" s="89"/>
      <c r="M45" s="89"/>
      <c r="N45" s="90"/>
    </row>
    <row r="46" spans="2:14" ht="14.25">
      <c r="B46" s="89"/>
      <c r="C46" s="89"/>
      <c r="D46" s="89"/>
      <c r="G46" s="89"/>
      <c r="H46" s="90"/>
      <c r="I46" s="89"/>
      <c r="J46" s="89"/>
      <c r="K46" s="90"/>
      <c r="L46" s="89"/>
      <c r="M46" s="89"/>
      <c r="N46" s="90"/>
    </row>
    <row r="47" spans="2:14" ht="14.25">
      <c r="B47" s="89"/>
      <c r="C47" s="89"/>
      <c r="D47" s="89"/>
      <c r="G47" s="89"/>
      <c r="H47" s="90"/>
      <c r="I47" s="89"/>
      <c r="J47" s="89"/>
      <c r="K47" s="90"/>
      <c r="L47" s="89"/>
      <c r="M47" s="89"/>
      <c r="N47" s="90"/>
    </row>
    <row r="48" spans="2:14" ht="14.25">
      <c r="B48" s="89"/>
      <c r="C48" s="89"/>
      <c r="D48" s="89"/>
      <c r="G48" s="89"/>
      <c r="H48" s="90"/>
      <c r="I48" s="89"/>
      <c r="J48" s="89"/>
      <c r="K48" s="90"/>
      <c r="L48" s="89"/>
      <c r="M48" s="89"/>
      <c r="N48" s="90"/>
    </row>
    <row r="49" spans="2:14" ht="14.25">
      <c r="B49" s="89"/>
      <c r="C49" s="89"/>
      <c r="D49" s="89"/>
      <c r="G49" s="89"/>
      <c r="H49" s="90"/>
      <c r="I49" s="89"/>
      <c r="J49" s="89"/>
      <c r="K49" s="90"/>
      <c r="L49" s="89"/>
      <c r="M49" s="89"/>
      <c r="N49" s="90"/>
    </row>
    <row r="50" spans="2:14" ht="14.25">
      <c r="B50" s="89"/>
      <c r="C50" s="89"/>
      <c r="D50" s="89"/>
      <c r="G50" s="89"/>
      <c r="H50" s="90"/>
      <c r="I50" s="89"/>
      <c r="J50" s="89"/>
      <c r="K50" s="90"/>
      <c r="L50" s="89"/>
      <c r="M50" s="89"/>
      <c r="N50" s="90"/>
    </row>
    <row r="51" spans="2:14" ht="14.25">
      <c r="B51" s="89"/>
      <c r="C51" s="89"/>
      <c r="D51" s="89"/>
      <c r="G51" s="89"/>
      <c r="H51" s="90"/>
      <c r="I51" s="89"/>
      <c r="J51" s="89"/>
      <c r="K51" s="90"/>
      <c r="L51" s="89"/>
      <c r="M51" s="89"/>
      <c r="N51" s="90"/>
    </row>
    <row r="52" spans="2:14" ht="14.25">
      <c r="B52" s="89"/>
      <c r="C52" s="89"/>
      <c r="D52" s="89"/>
      <c r="G52" s="89"/>
      <c r="H52" s="90"/>
      <c r="I52" s="89"/>
      <c r="J52" s="89"/>
      <c r="K52" s="90"/>
      <c r="L52" s="89"/>
      <c r="M52" s="89"/>
      <c r="N52" s="90"/>
    </row>
    <row r="53" spans="2:14" ht="14.25">
      <c r="B53" s="89"/>
      <c r="C53" s="89"/>
      <c r="D53" s="89"/>
      <c r="G53" s="89"/>
      <c r="H53" s="90"/>
      <c r="I53" s="89"/>
      <c r="J53" s="89"/>
      <c r="K53" s="90"/>
      <c r="L53" s="89"/>
      <c r="M53" s="89"/>
      <c r="N53" s="90"/>
    </row>
    <row r="54" spans="2:14" ht="14.25">
      <c r="B54" s="89"/>
      <c r="C54" s="89"/>
      <c r="D54" s="89"/>
      <c r="G54" s="89"/>
      <c r="H54" s="90"/>
      <c r="I54" s="89"/>
      <c r="J54" s="89"/>
      <c r="K54" s="90"/>
      <c r="L54" s="89"/>
      <c r="M54" s="89"/>
      <c r="N54" s="90"/>
    </row>
    <row r="55" spans="2:14" ht="14.25">
      <c r="B55" s="89"/>
      <c r="C55" s="89"/>
      <c r="D55" s="89"/>
      <c r="G55" s="89"/>
      <c r="H55" s="90"/>
      <c r="I55" s="89"/>
      <c r="J55" s="89"/>
      <c r="K55" s="90"/>
      <c r="L55" s="89"/>
      <c r="M55" s="89"/>
      <c r="N55" s="90"/>
    </row>
    <row r="56" spans="2:14" ht="14.25">
      <c r="B56" s="89"/>
      <c r="C56" s="89"/>
      <c r="D56" s="89"/>
      <c r="G56" s="89"/>
      <c r="H56" s="90"/>
      <c r="I56" s="89"/>
      <c r="J56" s="89"/>
      <c r="K56" s="90"/>
      <c r="L56" s="89"/>
      <c r="M56" s="89"/>
      <c r="N56" s="90"/>
    </row>
    <row r="57" spans="2:14" ht="14.25">
      <c r="B57" s="89"/>
      <c r="C57" s="89"/>
      <c r="D57" s="89"/>
      <c r="G57" s="89"/>
      <c r="H57" s="90"/>
      <c r="I57" s="89"/>
      <c r="J57" s="89"/>
      <c r="K57" s="90"/>
      <c r="L57" s="89"/>
      <c r="M57" s="89"/>
      <c r="N57" s="90"/>
    </row>
    <row r="58" spans="2:14" ht="14.25">
      <c r="B58" s="89"/>
      <c r="C58" s="89"/>
      <c r="D58" s="89"/>
      <c r="G58" s="89"/>
      <c r="H58" s="90"/>
      <c r="I58" s="89"/>
      <c r="J58" s="89"/>
      <c r="K58" s="90"/>
      <c r="L58" s="89"/>
      <c r="M58" s="89"/>
      <c r="N58" s="90"/>
    </row>
    <row r="59" spans="2:14" ht="14.25">
      <c r="B59" s="89"/>
      <c r="C59" s="89"/>
      <c r="D59" s="89"/>
      <c r="G59" s="89"/>
      <c r="H59" s="90"/>
      <c r="I59" s="89"/>
      <c r="J59" s="89"/>
      <c r="K59" s="90"/>
      <c r="L59" s="89"/>
      <c r="M59" s="89"/>
      <c r="N59" s="90"/>
    </row>
    <row r="60" spans="2:14" ht="14.25">
      <c r="B60" s="89"/>
      <c r="C60" s="89"/>
      <c r="D60" s="89"/>
      <c r="G60" s="89"/>
      <c r="H60" s="90"/>
      <c r="I60" s="89"/>
      <c r="J60" s="89"/>
      <c r="K60" s="90"/>
      <c r="L60" s="89"/>
      <c r="M60" s="89"/>
      <c r="N60" s="90"/>
    </row>
    <row r="61" spans="2:14" ht="14.25">
      <c r="B61" s="89"/>
      <c r="C61" s="89"/>
      <c r="D61" s="89"/>
      <c r="G61" s="89"/>
      <c r="H61" s="90"/>
      <c r="I61" s="89"/>
      <c r="J61" s="89"/>
      <c r="K61" s="90"/>
      <c r="L61" s="89"/>
      <c r="M61" s="89"/>
      <c r="N61" s="90"/>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showZeros="0" zoomScale="60" zoomScaleNormal="60" zoomScaleSheetLayoutView="80" workbookViewId="0"/>
  </sheetViews>
  <sheetFormatPr defaultColWidth="9"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0" max="26" width="8.875" customWidth="1"/>
    <col min="27" max="16384" width="9" style="3"/>
  </cols>
  <sheetData>
    <row r="1" spans="1:19" ht="36.75" customHeight="1">
      <c r="A1" s="1" t="s">
        <v>13</v>
      </c>
      <c r="B1" s="1"/>
      <c r="C1" s="2"/>
      <c r="D1" s="3"/>
      <c r="E1" s="2"/>
      <c r="F1" s="2"/>
      <c r="G1" s="2"/>
      <c r="H1" s="367"/>
      <c r="I1" s="367"/>
      <c r="J1" s="368"/>
      <c r="K1" s="368"/>
      <c r="L1" s="368"/>
      <c r="M1" s="368"/>
      <c r="N1" s="368"/>
      <c r="O1" s="2"/>
      <c r="P1" s="2"/>
      <c r="Q1" s="4"/>
      <c r="R1" s="4"/>
      <c r="S1" s="3"/>
    </row>
    <row r="2" spans="1:19" ht="36.75" customHeight="1">
      <c r="A2" s="367" t="s">
        <v>0</v>
      </c>
      <c r="B2" s="367"/>
      <c r="C2" s="368"/>
      <c r="D2" s="368"/>
      <c r="E2" s="368"/>
      <c r="F2" s="368"/>
      <c r="G2" s="368"/>
      <c r="H2" s="368"/>
      <c r="I2" s="368"/>
      <c r="J2" s="368"/>
      <c r="K2" s="368"/>
      <c r="L2" s="368"/>
      <c r="M2" s="368"/>
      <c r="N2" s="368"/>
      <c r="O2" s="368"/>
      <c r="P2" s="368"/>
      <c r="Q2" s="368"/>
      <c r="R2" s="368"/>
      <c r="S2" s="3"/>
    </row>
    <row r="3" spans="1:19" ht="27.75" customHeight="1" thickBot="1">
      <c r="A3" s="369" t="s">
        <v>150</v>
      </c>
      <c r="B3" s="370"/>
      <c r="C3" s="370"/>
      <c r="D3" s="370"/>
      <c r="E3" s="370"/>
      <c r="F3" s="370"/>
      <c r="G3" s="2"/>
      <c r="H3" s="2"/>
      <c r="I3" s="12"/>
      <c r="J3" s="2"/>
      <c r="K3" s="7"/>
      <c r="L3" s="7"/>
      <c r="M3" s="10"/>
      <c r="N3" s="2"/>
      <c r="O3" s="13"/>
      <c r="P3" s="12"/>
      <c r="Q3" s="14"/>
      <c r="R3" s="14"/>
      <c r="S3" s="11"/>
    </row>
    <row r="4" spans="1:19" customFormat="1" ht="42" customHeight="1" thickBot="1">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3.1" customHeight="1">
      <c r="A5" s="371" t="s">
        <v>48</v>
      </c>
      <c r="B5" s="66" t="s">
        <v>15</v>
      </c>
      <c r="C5" s="36"/>
      <c r="D5" s="37"/>
      <c r="E5" s="38"/>
      <c r="F5" s="39"/>
      <c r="G5" s="70"/>
      <c r="H5" s="74"/>
      <c r="I5" s="37"/>
      <c r="J5" s="39"/>
      <c r="K5" s="39"/>
      <c r="L5" s="39"/>
      <c r="M5" s="78"/>
      <c r="N5" s="66"/>
      <c r="O5" s="40" t="s">
        <v>15</v>
      </c>
      <c r="P5" s="37"/>
      <c r="Q5" s="41">
        <v>110</v>
      </c>
      <c r="R5" s="92">
        <f>ROUNDUP(Q5*0.75,2)</f>
        <v>82.5</v>
      </c>
    </row>
    <row r="6" spans="1:19" ht="23.1" customHeight="1">
      <c r="A6" s="372"/>
      <c r="B6" s="67"/>
      <c r="C6" s="42"/>
      <c r="D6" s="43"/>
      <c r="E6" s="44"/>
      <c r="F6" s="45"/>
      <c r="G6" s="71"/>
      <c r="H6" s="75"/>
      <c r="I6" s="43"/>
      <c r="J6" s="45"/>
      <c r="K6" s="45"/>
      <c r="L6" s="45"/>
      <c r="M6" s="79"/>
      <c r="N6" s="67"/>
      <c r="O6" s="46"/>
      <c r="P6" s="43"/>
      <c r="Q6" s="47"/>
      <c r="R6" s="93"/>
    </row>
    <row r="7" spans="1:19" ht="23.1" customHeight="1">
      <c r="A7" s="372"/>
      <c r="B7" s="68" t="s">
        <v>250</v>
      </c>
      <c r="C7" s="48" t="s">
        <v>90</v>
      </c>
      <c r="D7" s="49" t="s">
        <v>91</v>
      </c>
      <c r="E7" s="50">
        <v>1</v>
      </c>
      <c r="F7" s="51" t="s">
        <v>20</v>
      </c>
      <c r="G7" s="72" t="s">
        <v>19</v>
      </c>
      <c r="H7" s="76" t="s">
        <v>90</v>
      </c>
      <c r="I7" s="49" t="s">
        <v>91</v>
      </c>
      <c r="J7" s="51">
        <f>ROUNDUP(E7*0.75,2)</f>
        <v>0.75</v>
      </c>
      <c r="K7" s="51" t="s">
        <v>20</v>
      </c>
      <c r="L7" s="51" t="s">
        <v>19</v>
      </c>
      <c r="M7" s="80" t="e">
        <f>#REF!</f>
        <v>#REF!</v>
      </c>
      <c r="N7" s="68" t="s">
        <v>16</v>
      </c>
      <c r="O7" s="52" t="s">
        <v>21</v>
      </c>
      <c r="P7" s="49" t="s">
        <v>22</v>
      </c>
      <c r="Q7" s="53">
        <v>3</v>
      </c>
      <c r="R7" s="94">
        <f>ROUNDUP(Q7*0.75,2)</f>
        <v>2.25</v>
      </c>
    </row>
    <row r="8" spans="1:19" ht="23.1" customHeight="1">
      <c r="A8" s="372"/>
      <c r="B8" s="68"/>
      <c r="C8" s="48" t="s">
        <v>28</v>
      </c>
      <c r="D8" s="49"/>
      <c r="E8" s="50">
        <v>20</v>
      </c>
      <c r="F8" s="51" t="s">
        <v>30</v>
      </c>
      <c r="G8" s="72" t="s">
        <v>29</v>
      </c>
      <c r="H8" s="76" t="s">
        <v>28</v>
      </c>
      <c r="I8" s="49"/>
      <c r="J8" s="51">
        <f>ROUNDUP(E8*0.75,2)</f>
        <v>15</v>
      </c>
      <c r="K8" s="51" t="s">
        <v>30</v>
      </c>
      <c r="L8" s="51" t="s">
        <v>29</v>
      </c>
      <c r="M8" s="80" t="e">
        <f>#REF!</f>
        <v>#REF!</v>
      </c>
      <c r="N8" s="68" t="s">
        <v>251</v>
      </c>
      <c r="O8" s="52" t="s">
        <v>23</v>
      </c>
      <c r="P8" s="49"/>
      <c r="Q8" s="53">
        <v>2</v>
      </c>
      <c r="R8" s="94">
        <f>ROUNDUP(Q8*0.75,2)</f>
        <v>1.5</v>
      </c>
    </row>
    <row r="9" spans="1:19" ht="23.1" customHeight="1">
      <c r="A9" s="372"/>
      <c r="B9" s="68"/>
      <c r="C9" s="48"/>
      <c r="D9" s="49"/>
      <c r="E9" s="50"/>
      <c r="F9" s="51"/>
      <c r="G9" s="72"/>
      <c r="H9" s="76"/>
      <c r="I9" s="49"/>
      <c r="J9" s="51"/>
      <c r="K9" s="51"/>
      <c r="L9" s="51"/>
      <c r="M9" s="80"/>
      <c r="N9" s="68" t="s">
        <v>17</v>
      </c>
      <c r="O9" s="52" t="s">
        <v>24</v>
      </c>
      <c r="P9" s="49" t="s">
        <v>22</v>
      </c>
      <c r="Q9" s="53">
        <v>1</v>
      </c>
      <c r="R9" s="94">
        <f>ROUNDUP(Q9*0.75,2)</f>
        <v>0.75</v>
      </c>
    </row>
    <row r="10" spans="1:19" ht="23.1" customHeight="1">
      <c r="A10" s="372"/>
      <c r="B10" s="68"/>
      <c r="C10" s="48"/>
      <c r="D10" s="49"/>
      <c r="E10" s="50"/>
      <c r="F10" s="51"/>
      <c r="G10" s="72"/>
      <c r="H10" s="76"/>
      <c r="I10" s="49"/>
      <c r="J10" s="51"/>
      <c r="K10" s="51"/>
      <c r="L10" s="51"/>
      <c r="M10" s="80"/>
      <c r="N10" s="68" t="s">
        <v>18</v>
      </c>
      <c r="O10" s="52" t="s">
        <v>25</v>
      </c>
      <c r="P10" s="49"/>
      <c r="Q10" s="53">
        <v>2</v>
      </c>
      <c r="R10" s="94">
        <f>ROUNDUP(Q10*0.75,2)</f>
        <v>1.5</v>
      </c>
    </row>
    <row r="11" spans="1:19" ht="23.1" customHeight="1">
      <c r="A11" s="372"/>
      <c r="B11" s="68"/>
      <c r="C11" s="48"/>
      <c r="D11" s="49"/>
      <c r="E11" s="50"/>
      <c r="F11" s="51"/>
      <c r="G11" s="72"/>
      <c r="H11" s="76"/>
      <c r="I11" s="49"/>
      <c r="J11" s="51"/>
      <c r="K11" s="51"/>
      <c r="L11" s="51"/>
      <c r="M11" s="80"/>
      <c r="N11" s="68"/>
      <c r="O11" s="52" t="s">
        <v>26</v>
      </c>
      <c r="P11" s="49" t="s">
        <v>27</v>
      </c>
      <c r="Q11" s="53">
        <v>1</v>
      </c>
      <c r="R11" s="94">
        <f>ROUNDUP(Q11*0.75,2)</f>
        <v>0.75</v>
      </c>
    </row>
    <row r="12" spans="1:19" ht="23.1" customHeight="1">
      <c r="A12" s="372"/>
      <c r="B12" s="67"/>
      <c r="C12" s="42"/>
      <c r="D12" s="43"/>
      <c r="E12" s="44"/>
      <c r="F12" s="45"/>
      <c r="G12" s="71"/>
      <c r="H12" s="75"/>
      <c r="I12" s="43"/>
      <c r="J12" s="45"/>
      <c r="K12" s="45"/>
      <c r="L12" s="45"/>
      <c r="M12" s="79"/>
      <c r="N12" s="67"/>
      <c r="O12" s="46"/>
      <c r="P12" s="43"/>
      <c r="Q12" s="47"/>
      <c r="R12" s="93"/>
    </row>
    <row r="13" spans="1:19" ht="23.1" customHeight="1">
      <c r="A13" s="372"/>
      <c r="B13" s="68" t="s">
        <v>31</v>
      </c>
      <c r="C13" s="48" t="s">
        <v>33</v>
      </c>
      <c r="D13" s="49"/>
      <c r="E13" s="50">
        <v>5</v>
      </c>
      <c r="F13" s="51" t="s">
        <v>30</v>
      </c>
      <c r="G13" s="72"/>
      <c r="H13" s="76" t="s">
        <v>33</v>
      </c>
      <c r="I13" s="49"/>
      <c r="J13" s="51">
        <f>ROUNDUP(E13*0.75,2)</f>
        <v>3.75</v>
      </c>
      <c r="K13" s="51" t="s">
        <v>30</v>
      </c>
      <c r="L13" s="51"/>
      <c r="M13" s="80" t="e">
        <f>#REF!</f>
        <v>#REF!</v>
      </c>
      <c r="N13" s="85" t="s">
        <v>252</v>
      </c>
      <c r="O13" s="52" t="s">
        <v>23</v>
      </c>
      <c r="P13" s="49"/>
      <c r="Q13" s="53">
        <v>1.5</v>
      </c>
      <c r="R13" s="94">
        <f>ROUNDUP(Q13*0.75,2)</f>
        <v>1.1300000000000001</v>
      </c>
    </row>
    <row r="14" spans="1:19" ht="23.1" customHeight="1">
      <c r="A14" s="372"/>
      <c r="B14" s="68"/>
      <c r="C14" s="48" t="s">
        <v>34</v>
      </c>
      <c r="D14" s="49"/>
      <c r="E14" s="50">
        <v>10</v>
      </c>
      <c r="F14" s="51" t="s">
        <v>30</v>
      </c>
      <c r="G14" s="72"/>
      <c r="H14" s="76" t="s">
        <v>34</v>
      </c>
      <c r="I14" s="49"/>
      <c r="J14" s="51">
        <f>ROUNDUP(E14*0.75,2)</f>
        <v>7.5</v>
      </c>
      <c r="K14" s="51" t="s">
        <v>30</v>
      </c>
      <c r="L14" s="51"/>
      <c r="M14" s="80" t="e">
        <f>#REF!</f>
        <v>#REF!</v>
      </c>
      <c r="N14" s="95" t="s">
        <v>166</v>
      </c>
      <c r="O14" s="52" t="s">
        <v>37</v>
      </c>
      <c r="P14" s="49"/>
      <c r="Q14" s="53">
        <v>20</v>
      </c>
      <c r="R14" s="94">
        <f>ROUNDUP(Q14*0.75,2)</f>
        <v>15</v>
      </c>
    </row>
    <row r="15" spans="1:19" ht="23.1" customHeight="1">
      <c r="A15" s="372"/>
      <c r="B15" s="68"/>
      <c r="C15" s="48" t="s">
        <v>35</v>
      </c>
      <c r="D15" s="49"/>
      <c r="E15" s="50">
        <v>10</v>
      </c>
      <c r="F15" s="51" t="s">
        <v>30</v>
      </c>
      <c r="G15" s="72"/>
      <c r="H15" s="76" t="s">
        <v>35</v>
      </c>
      <c r="I15" s="49"/>
      <c r="J15" s="51">
        <f>ROUNDUP(E15*0.75,2)</f>
        <v>7.5</v>
      </c>
      <c r="K15" s="51" t="s">
        <v>30</v>
      </c>
      <c r="L15" s="51"/>
      <c r="M15" s="80" t="e">
        <f>ROUND(#REF!+(#REF!*10/100),2)</f>
        <v>#REF!</v>
      </c>
      <c r="N15" s="68" t="s">
        <v>258</v>
      </c>
      <c r="O15" s="52" t="s">
        <v>38</v>
      </c>
      <c r="P15" s="49"/>
      <c r="Q15" s="53">
        <v>1</v>
      </c>
      <c r="R15" s="94">
        <f>ROUNDUP(Q15*0.75,2)</f>
        <v>0.75</v>
      </c>
    </row>
    <row r="16" spans="1:19" ht="23.1" customHeight="1">
      <c r="A16" s="372"/>
      <c r="B16" s="68"/>
      <c r="C16" s="48" t="s">
        <v>36</v>
      </c>
      <c r="D16" s="49"/>
      <c r="E16" s="50">
        <v>10</v>
      </c>
      <c r="F16" s="51" t="s">
        <v>30</v>
      </c>
      <c r="G16" s="72"/>
      <c r="H16" s="76" t="s">
        <v>36</v>
      </c>
      <c r="I16" s="49"/>
      <c r="J16" s="51">
        <f>ROUNDUP(E16*0.75,2)</f>
        <v>7.5</v>
      </c>
      <c r="K16" s="51" t="s">
        <v>30</v>
      </c>
      <c r="L16" s="51"/>
      <c r="M16" s="80" t="e">
        <f>#REF!</f>
        <v>#REF!</v>
      </c>
      <c r="N16" s="68" t="s">
        <v>32</v>
      </c>
      <c r="O16" s="52" t="s">
        <v>24</v>
      </c>
      <c r="P16" s="49" t="s">
        <v>22</v>
      </c>
      <c r="Q16" s="53">
        <v>1</v>
      </c>
      <c r="R16" s="94">
        <f>ROUNDUP(Q16*0.75,2)</f>
        <v>0.75</v>
      </c>
    </row>
    <row r="17" spans="1:18" ht="23.1" customHeight="1">
      <c r="A17" s="372"/>
      <c r="B17" s="68"/>
      <c r="C17" s="48"/>
      <c r="D17" s="49"/>
      <c r="E17" s="50"/>
      <c r="F17" s="51"/>
      <c r="G17" s="72"/>
      <c r="H17" s="76"/>
      <c r="I17" s="49"/>
      <c r="J17" s="51"/>
      <c r="K17" s="51"/>
      <c r="L17" s="51"/>
      <c r="M17" s="80"/>
      <c r="N17" s="68"/>
      <c r="O17" s="52" t="s">
        <v>39</v>
      </c>
      <c r="P17" s="49"/>
      <c r="Q17" s="53">
        <v>0.1</v>
      </c>
      <c r="R17" s="94">
        <f>ROUNDUP(Q17*0.75,2)</f>
        <v>0.08</v>
      </c>
    </row>
    <row r="18" spans="1:18" ht="23.1" customHeight="1">
      <c r="A18" s="372"/>
      <c r="B18" s="67"/>
      <c r="C18" s="42"/>
      <c r="D18" s="43"/>
      <c r="E18" s="44"/>
      <c r="F18" s="45"/>
      <c r="G18" s="71"/>
      <c r="H18" s="75"/>
      <c r="I18" s="43"/>
      <c r="J18" s="45"/>
      <c r="K18" s="45"/>
      <c r="L18" s="45"/>
      <c r="M18" s="79"/>
      <c r="N18" s="67"/>
      <c r="O18" s="46"/>
      <c r="P18" s="43"/>
      <c r="Q18" s="47"/>
      <c r="R18" s="93"/>
    </row>
    <row r="19" spans="1:18" ht="23.1" customHeight="1">
      <c r="A19" s="372"/>
      <c r="B19" s="68" t="s">
        <v>40</v>
      </c>
      <c r="C19" s="48" t="s">
        <v>41</v>
      </c>
      <c r="D19" s="49"/>
      <c r="E19" s="50">
        <v>5</v>
      </c>
      <c r="F19" s="51" t="s">
        <v>30</v>
      </c>
      <c r="G19" s="72"/>
      <c r="H19" s="76" t="s">
        <v>41</v>
      </c>
      <c r="I19" s="49"/>
      <c r="J19" s="51">
        <f>ROUNDUP(E19*0.75,2)</f>
        <v>3.75</v>
      </c>
      <c r="K19" s="51" t="s">
        <v>30</v>
      </c>
      <c r="L19" s="51"/>
      <c r="M19" s="80" t="e">
        <f>#REF!</f>
        <v>#REF!</v>
      </c>
      <c r="N19" s="68" t="s">
        <v>32</v>
      </c>
      <c r="O19" s="52" t="s">
        <v>37</v>
      </c>
      <c r="P19" s="49"/>
      <c r="Q19" s="53">
        <v>100</v>
      </c>
      <c r="R19" s="94">
        <f>ROUNDUP(Q19*0.75,2)</f>
        <v>75</v>
      </c>
    </row>
    <row r="20" spans="1:18" ht="23.1" customHeight="1">
      <c r="A20" s="372"/>
      <c r="B20" s="68"/>
      <c r="C20" s="48" t="s">
        <v>42</v>
      </c>
      <c r="D20" s="49"/>
      <c r="E20" s="50">
        <v>20</v>
      </c>
      <c r="F20" s="51" t="s">
        <v>30</v>
      </c>
      <c r="G20" s="72"/>
      <c r="H20" s="76" t="s">
        <v>42</v>
      </c>
      <c r="I20" s="49"/>
      <c r="J20" s="51">
        <f>ROUNDUP(E20*0.75,2)</f>
        <v>15</v>
      </c>
      <c r="K20" s="51" t="s">
        <v>30</v>
      </c>
      <c r="L20" s="51"/>
      <c r="M20" s="80" t="e">
        <f>#REF!</f>
        <v>#REF!</v>
      </c>
      <c r="N20" s="68"/>
      <c r="O20" s="52" t="s">
        <v>43</v>
      </c>
      <c r="P20" s="49"/>
      <c r="Q20" s="53">
        <v>3</v>
      </c>
      <c r="R20" s="94">
        <f>ROUNDUP(Q20*0.75,2)</f>
        <v>2.25</v>
      </c>
    </row>
    <row r="21" spans="1:18" ht="23.1" customHeight="1">
      <c r="A21" s="372"/>
      <c r="B21" s="67"/>
      <c r="C21" s="42"/>
      <c r="D21" s="43"/>
      <c r="E21" s="44"/>
      <c r="F21" s="45"/>
      <c r="G21" s="71"/>
      <c r="H21" s="75"/>
      <c r="I21" s="43"/>
      <c r="J21" s="45"/>
      <c r="K21" s="45"/>
      <c r="L21" s="45"/>
      <c r="M21" s="79"/>
      <c r="N21" s="67"/>
      <c r="O21" s="46"/>
      <c r="P21" s="43"/>
      <c r="Q21" s="47"/>
      <c r="R21" s="93"/>
    </row>
    <row r="22" spans="1:18" ht="23.1" customHeight="1">
      <c r="A22" s="372"/>
      <c r="B22" s="68" t="s">
        <v>44</v>
      </c>
      <c r="C22" s="48" t="s">
        <v>46</v>
      </c>
      <c r="D22" s="49"/>
      <c r="E22" s="54">
        <v>0.125</v>
      </c>
      <c r="F22" s="51" t="s">
        <v>47</v>
      </c>
      <c r="G22" s="72"/>
      <c r="H22" s="76" t="s">
        <v>46</v>
      </c>
      <c r="I22" s="49"/>
      <c r="J22" s="51">
        <f>ROUNDUP(E22*0.75,2)</f>
        <v>9.9999999999999992E-2</v>
      </c>
      <c r="K22" s="51" t="s">
        <v>47</v>
      </c>
      <c r="L22" s="51"/>
      <c r="M22" s="80" t="e">
        <f>#REF!</f>
        <v>#REF!</v>
      </c>
      <c r="N22" s="68" t="s">
        <v>45</v>
      </c>
      <c r="O22" s="52"/>
      <c r="P22" s="49"/>
      <c r="Q22" s="53"/>
      <c r="R22" s="94"/>
    </row>
    <row r="23" spans="1:18" ht="23.1" customHeight="1" thickBot="1">
      <c r="A23" s="373"/>
      <c r="B23" s="69"/>
      <c r="C23" s="55"/>
      <c r="D23" s="56"/>
      <c r="E23" s="57"/>
      <c r="F23" s="58"/>
      <c r="G23" s="73"/>
      <c r="H23" s="77"/>
      <c r="I23" s="56"/>
      <c r="J23" s="58"/>
      <c r="K23" s="58"/>
      <c r="L23" s="58"/>
      <c r="M23" s="81"/>
      <c r="N23" s="69"/>
      <c r="O23" s="59"/>
      <c r="P23" s="56"/>
      <c r="Q23" s="60"/>
      <c r="R23" s="96"/>
    </row>
  </sheetData>
  <mergeCells count="4">
    <mergeCell ref="H1:N1"/>
    <mergeCell ref="A2:R2"/>
    <mergeCell ref="A3:F3"/>
    <mergeCell ref="A5:A23"/>
  </mergeCells>
  <phoneticPr fontId="18"/>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showZeros="0" zoomScale="60" zoomScaleNormal="60" zoomScaleSheetLayoutView="90" workbookViewId="0"/>
  </sheetViews>
  <sheetFormatPr defaultRowHeight="13.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c r="A1" s="1" t="s">
        <v>300</v>
      </c>
      <c r="B1" s="5"/>
      <c r="C1" s="1"/>
      <c r="D1" s="1"/>
      <c r="E1" s="385"/>
      <c r="F1" s="386"/>
      <c r="G1" s="386"/>
      <c r="H1" s="386"/>
      <c r="I1" s="386"/>
      <c r="J1" s="386"/>
      <c r="K1" s="386"/>
      <c r="L1" s="386"/>
      <c r="M1" s="386"/>
      <c r="N1" s="386"/>
      <c r="O1"/>
      <c r="P1"/>
      <c r="Q1"/>
      <c r="R1"/>
      <c r="S1"/>
      <c r="T1"/>
      <c r="U1"/>
    </row>
    <row r="2" spans="1:21" s="3" customFormat="1" ht="36" customHeight="1">
      <c r="A2" s="367" t="s">
        <v>0</v>
      </c>
      <c r="B2" s="368"/>
      <c r="C2" s="368"/>
      <c r="D2" s="368"/>
      <c r="E2" s="368"/>
      <c r="F2" s="368"/>
      <c r="G2" s="368"/>
      <c r="H2" s="368"/>
      <c r="I2" s="368"/>
      <c r="J2" s="368"/>
      <c r="K2" s="368"/>
      <c r="L2" s="368"/>
      <c r="M2" s="368"/>
      <c r="N2" s="368"/>
      <c r="O2" s="386"/>
      <c r="P2"/>
      <c r="Q2"/>
      <c r="R2"/>
      <c r="S2"/>
      <c r="T2"/>
      <c r="U2"/>
    </row>
    <row r="3" spans="1:21" ht="33.75" customHeight="1" thickBot="1">
      <c r="A3" s="387" t="s">
        <v>358</v>
      </c>
      <c r="B3" s="388"/>
      <c r="C3" s="388"/>
      <c r="D3" s="149"/>
      <c r="E3" s="389" t="s">
        <v>308</v>
      </c>
      <c r="F3" s="390"/>
      <c r="G3" s="88"/>
      <c r="H3" s="88"/>
      <c r="I3" s="88"/>
      <c r="J3" s="88"/>
      <c r="K3" s="148"/>
      <c r="L3" s="88"/>
      <c r="M3" s="88"/>
    </row>
    <row r="4" spans="1:21" ht="18.75" customHeight="1">
      <c r="A4" s="391"/>
      <c r="B4" s="392"/>
      <c r="C4" s="393"/>
      <c r="D4" s="397" t="s">
        <v>6</v>
      </c>
      <c r="E4" s="400" t="s">
        <v>297</v>
      </c>
      <c r="F4" s="403" t="s">
        <v>286</v>
      </c>
      <c r="G4" s="155" t="s">
        <v>296</v>
      </c>
      <c r="H4" s="146" t="s">
        <v>295</v>
      </c>
      <c r="I4" s="406" t="s">
        <v>294</v>
      </c>
      <c r="J4" s="407"/>
      <c r="K4" s="407"/>
      <c r="L4" s="408" t="s">
        <v>293</v>
      </c>
      <c r="M4" s="409"/>
      <c r="N4" s="410"/>
      <c r="O4" s="374" t="s">
        <v>6</v>
      </c>
    </row>
    <row r="5" spans="1:21" ht="18.75" customHeight="1">
      <c r="A5" s="394"/>
      <c r="B5" s="395"/>
      <c r="C5" s="396"/>
      <c r="D5" s="398"/>
      <c r="E5" s="401"/>
      <c r="F5" s="404"/>
      <c r="G5" s="154" t="s">
        <v>292</v>
      </c>
      <c r="H5" s="144" t="s">
        <v>291</v>
      </c>
      <c r="I5" s="377" t="s">
        <v>289</v>
      </c>
      <c r="J5" s="378"/>
      <c r="K5" s="378"/>
      <c r="L5" s="379" t="s">
        <v>288</v>
      </c>
      <c r="M5" s="380"/>
      <c r="N5" s="381"/>
      <c r="O5" s="375"/>
    </row>
    <row r="6" spans="1:21" ht="18.75" customHeight="1" thickBot="1">
      <c r="A6" s="143"/>
      <c r="B6" s="142" t="s">
        <v>1</v>
      </c>
      <c r="C6" s="139" t="s">
        <v>285</v>
      </c>
      <c r="D6" s="399"/>
      <c r="E6" s="402"/>
      <c r="F6" s="405"/>
      <c r="G6" s="153" t="s">
        <v>286</v>
      </c>
      <c r="H6" s="136" t="s">
        <v>284</v>
      </c>
      <c r="I6" s="140" t="s">
        <v>1</v>
      </c>
      <c r="J6" s="139" t="s">
        <v>285</v>
      </c>
      <c r="K6" s="137" t="s">
        <v>284</v>
      </c>
      <c r="L6" s="138" t="s">
        <v>1</v>
      </c>
      <c r="M6" s="137" t="s">
        <v>285</v>
      </c>
      <c r="N6" s="136" t="s">
        <v>284</v>
      </c>
      <c r="O6" s="376"/>
    </row>
    <row r="7" spans="1:21" ht="21.95" customHeight="1">
      <c r="A7" s="382" t="s">
        <v>48</v>
      </c>
      <c r="B7" s="130" t="s">
        <v>282</v>
      </c>
      <c r="C7" s="130" t="s">
        <v>279</v>
      </c>
      <c r="D7" s="135"/>
      <c r="E7" s="134"/>
      <c r="F7" s="62"/>
      <c r="G7" s="133"/>
      <c r="H7" s="129" t="s">
        <v>283</v>
      </c>
      <c r="I7" s="133" t="s">
        <v>282</v>
      </c>
      <c r="J7" s="130" t="s">
        <v>279</v>
      </c>
      <c r="K7" s="132" t="s">
        <v>281</v>
      </c>
      <c r="L7" s="131" t="s">
        <v>280</v>
      </c>
      <c r="M7" s="130" t="s">
        <v>279</v>
      </c>
      <c r="N7" s="129">
        <v>30</v>
      </c>
      <c r="O7" s="128"/>
    </row>
    <row r="8" spans="1:21" ht="21.95" customHeight="1">
      <c r="A8" s="383"/>
      <c r="B8" s="115"/>
      <c r="C8" s="115"/>
      <c r="D8" s="120"/>
      <c r="E8" s="119"/>
      <c r="F8" s="63"/>
      <c r="G8" s="116"/>
      <c r="H8" s="117"/>
      <c r="I8" s="116"/>
      <c r="J8" s="115"/>
      <c r="K8" s="114"/>
      <c r="L8" s="118"/>
      <c r="M8" s="115"/>
      <c r="N8" s="117"/>
      <c r="O8" s="124"/>
    </row>
    <row r="9" spans="1:21" ht="21.95" customHeight="1">
      <c r="A9" s="383"/>
      <c r="B9" s="107" t="s">
        <v>278</v>
      </c>
      <c r="C9" s="107" t="s">
        <v>90</v>
      </c>
      <c r="D9" s="113" t="s">
        <v>19</v>
      </c>
      <c r="E9" s="112" t="s">
        <v>91</v>
      </c>
      <c r="F9" s="64"/>
      <c r="G9" s="110"/>
      <c r="H9" s="127">
        <v>0.7</v>
      </c>
      <c r="I9" s="110" t="s">
        <v>278</v>
      </c>
      <c r="J9" s="107" t="s">
        <v>90</v>
      </c>
      <c r="K9" s="126">
        <v>0.3</v>
      </c>
      <c r="L9" s="108" t="s">
        <v>277</v>
      </c>
      <c r="M9" s="107" t="s">
        <v>90</v>
      </c>
      <c r="N9" s="125">
        <v>0.2</v>
      </c>
      <c r="O9" s="105" t="s">
        <v>19</v>
      </c>
    </row>
    <row r="10" spans="1:21" ht="21.95" customHeight="1">
      <c r="A10" s="383"/>
      <c r="B10" s="107"/>
      <c r="C10" s="107" t="s">
        <v>28</v>
      </c>
      <c r="D10" s="113" t="s">
        <v>29</v>
      </c>
      <c r="E10" s="112"/>
      <c r="F10" s="64"/>
      <c r="G10" s="110"/>
      <c r="H10" s="106">
        <v>10</v>
      </c>
      <c r="I10" s="110"/>
      <c r="J10" s="107" t="s">
        <v>28</v>
      </c>
      <c r="K10" s="121">
        <v>10</v>
      </c>
      <c r="L10" s="108"/>
      <c r="M10" s="107" t="s">
        <v>28</v>
      </c>
      <c r="N10" s="106">
        <v>10</v>
      </c>
      <c r="O10" s="105" t="s">
        <v>29</v>
      </c>
    </row>
    <row r="11" spans="1:21" ht="21.95" customHeight="1">
      <c r="A11" s="383"/>
      <c r="B11" s="107"/>
      <c r="C11" s="107"/>
      <c r="D11" s="113"/>
      <c r="E11" s="112"/>
      <c r="F11" s="64"/>
      <c r="G11" s="110" t="s">
        <v>37</v>
      </c>
      <c r="H11" s="106" t="s">
        <v>273</v>
      </c>
      <c r="I11" s="110"/>
      <c r="J11" s="107"/>
      <c r="K11" s="121"/>
      <c r="L11" s="118"/>
      <c r="M11" s="115"/>
      <c r="N11" s="117"/>
      <c r="O11" s="124"/>
    </row>
    <row r="12" spans="1:21" ht="21.95" customHeight="1">
      <c r="A12" s="383"/>
      <c r="B12" s="115"/>
      <c r="C12" s="115"/>
      <c r="D12" s="120"/>
      <c r="E12" s="119"/>
      <c r="F12" s="63"/>
      <c r="G12" s="116"/>
      <c r="H12" s="117"/>
      <c r="I12" s="116"/>
      <c r="J12" s="115"/>
      <c r="K12" s="114"/>
      <c r="L12" s="108" t="s">
        <v>276</v>
      </c>
      <c r="M12" s="107" t="s">
        <v>35</v>
      </c>
      <c r="N12" s="106">
        <v>10</v>
      </c>
      <c r="O12" s="105"/>
    </row>
    <row r="13" spans="1:21" ht="21.95" customHeight="1">
      <c r="A13" s="383"/>
      <c r="B13" s="107" t="s">
        <v>275</v>
      </c>
      <c r="C13" s="107" t="s">
        <v>34</v>
      </c>
      <c r="D13" s="113"/>
      <c r="E13" s="112"/>
      <c r="F13" s="64"/>
      <c r="G13" s="110"/>
      <c r="H13" s="106">
        <v>10</v>
      </c>
      <c r="I13" s="110" t="s">
        <v>275</v>
      </c>
      <c r="J13" s="107" t="s">
        <v>34</v>
      </c>
      <c r="K13" s="121">
        <v>10</v>
      </c>
      <c r="L13" s="108"/>
      <c r="M13" s="107" t="s">
        <v>42</v>
      </c>
      <c r="N13" s="106">
        <v>10</v>
      </c>
      <c r="O13" s="105"/>
    </row>
    <row r="14" spans="1:21" ht="21.95" customHeight="1">
      <c r="A14" s="383"/>
      <c r="B14" s="107"/>
      <c r="C14" s="107" t="s">
        <v>35</v>
      </c>
      <c r="D14" s="113"/>
      <c r="E14" s="112"/>
      <c r="F14" s="64"/>
      <c r="G14" s="110"/>
      <c r="H14" s="106">
        <v>10</v>
      </c>
      <c r="I14" s="110"/>
      <c r="J14" s="107" t="s">
        <v>35</v>
      </c>
      <c r="K14" s="121">
        <v>10</v>
      </c>
      <c r="L14" s="118"/>
      <c r="M14" s="115"/>
      <c r="N14" s="117"/>
      <c r="O14" s="124"/>
    </row>
    <row r="15" spans="1:21" ht="21.95" customHeight="1">
      <c r="A15" s="383"/>
      <c r="B15" s="107"/>
      <c r="C15" s="107"/>
      <c r="D15" s="113"/>
      <c r="E15" s="112"/>
      <c r="F15" s="64"/>
      <c r="G15" s="110" t="s">
        <v>37</v>
      </c>
      <c r="H15" s="106" t="s">
        <v>273</v>
      </c>
      <c r="I15" s="110"/>
      <c r="J15" s="107"/>
      <c r="K15" s="121"/>
      <c r="L15" s="108" t="s">
        <v>274</v>
      </c>
      <c r="M15" s="107" t="s">
        <v>46</v>
      </c>
      <c r="N15" s="123">
        <v>0.08</v>
      </c>
      <c r="O15" s="105"/>
    </row>
    <row r="16" spans="1:21" ht="21.95" customHeight="1">
      <c r="A16" s="383"/>
      <c r="B16" s="107"/>
      <c r="C16" s="107"/>
      <c r="D16" s="113"/>
      <c r="E16" s="112"/>
      <c r="F16" s="64" t="s">
        <v>22</v>
      </c>
      <c r="G16" s="110" t="s">
        <v>24</v>
      </c>
      <c r="H16" s="106" t="s">
        <v>272</v>
      </c>
      <c r="I16" s="110"/>
      <c r="J16" s="107"/>
      <c r="K16" s="121"/>
      <c r="L16" s="108"/>
      <c r="M16" s="107"/>
      <c r="N16" s="106"/>
      <c r="O16" s="105"/>
    </row>
    <row r="17" spans="1:15" ht="21.95" customHeight="1">
      <c r="A17" s="383"/>
      <c r="B17" s="107"/>
      <c r="C17" s="107"/>
      <c r="D17" s="113"/>
      <c r="E17" s="112"/>
      <c r="F17" s="64"/>
      <c r="G17" s="110" t="s">
        <v>38</v>
      </c>
      <c r="H17" s="106" t="s">
        <v>272</v>
      </c>
      <c r="I17" s="110"/>
      <c r="J17" s="107"/>
      <c r="K17" s="121"/>
      <c r="L17" s="108"/>
      <c r="M17" s="107"/>
      <c r="N17" s="106"/>
      <c r="O17" s="105"/>
    </row>
    <row r="18" spans="1:15" ht="21.95" customHeight="1">
      <c r="A18" s="383"/>
      <c r="B18" s="115"/>
      <c r="C18" s="115"/>
      <c r="D18" s="120"/>
      <c r="E18" s="119"/>
      <c r="F18" s="63"/>
      <c r="G18" s="116"/>
      <c r="H18" s="117"/>
      <c r="I18" s="116"/>
      <c r="J18" s="115"/>
      <c r="K18" s="114"/>
      <c r="L18" s="108"/>
      <c r="M18" s="107"/>
      <c r="N18" s="106"/>
      <c r="O18" s="105"/>
    </row>
    <row r="19" spans="1:15" ht="21.95" customHeight="1">
      <c r="A19" s="383"/>
      <c r="B19" s="107" t="s">
        <v>40</v>
      </c>
      <c r="C19" s="107" t="s">
        <v>42</v>
      </c>
      <c r="D19" s="113"/>
      <c r="E19" s="112"/>
      <c r="F19" s="122"/>
      <c r="G19" s="110"/>
      <c r="H19" s="106">
        <v>20</v>
      </c>
      <c r="I19" s="110" t="s">
        <v>40</v>
      </c>
      <c r="J19" s="107" t="s">
        <v>42</v>
      </c>
      <c r="K19" s="121">
        <v>15</v>
      </c>
      <c r="L19" s="108"/>
      <c r="M19" s="107"/>
      <c r="N19" s="106"/>
      <c r="O19" s="105"/>
    </row>
    <row r="20" spans="1:15" ht="21.95" customHeight="1">
      <c r="A20" s="383"/>
      <c r="B20" s="107"/>
      <c r="C20" s="107"/>
      <c r="D20" s="113"/>
      <c r="E20" s="112"/>
      <c r="F20" s="64"/>
      <c r="G20" s="110" t="s">
        <v>37</v>
      </c>
      <c r="H20" s="106" t="s">
        <v>273</v>
      </c>
      <c r="I20" s="110"/>
      <c r="J20" s="107"/>
      <c r="K20" s="121"/>
      <c r="L20" s="108"/>
      <c r="M20" s="107"/>
      <c r="N20" s="106"/>
      <c r="O20" s="105"/>
    </row>
    <row r="21" spans="1:15" ht="21.95" customHeight="1">
      <c r="A21" s="383"/>
      <c r="B21" s="107"/>
      <c r="C21" s="107"/>
      <c r="D21" s="113"/>
      <c r="E21" s="112"/>
      <c r="F21" s="64"/>
      <c r="G21" s="110" t="s">
        <v>43</v>
      </c>
      <c r="H21" s="106" t="s">
        <v>272</v>
      </c>
      <c r="I21" s="110"/>
      <c r="J21" s="107"/>
      <c r="K21" s="121"/>
      <c r="L21" s="108"/>
      <c r="M21" s="107"/>
      <c r="N21" s="106"/>
      <c r="O21" s="105"/>
    </row>
    <row r="22" spans="1:15" ht="21.95" customHeight="1">
      <c r="A22" s="383"/>
      <c r="B22" s="115"/>
      <c r="C22" s="115"/>
      <c r="D22" s="120"/>
      <c r="E22" s="119"/>
      <c r="F22" s="63"/>
      <c r="G22" s="116"/>
      <c r="H22" s="117"/>
      <c r="I22" s="116"/>
      <c r="J22" s="115"/>
      <c r="K22" s="114"/>
      <c r="L22" s="108"/>
      <c r="M22" s="107"/>
      <c r="N22" s="106"/>
      <c r="O22" s="105"/>
    </row>
    <row r="23" spans="1:15" ht="21.95" customHeight="1">
      <c r="A23" s="383"/>
      <c r="B23" s="107" t="s">
        <v>44</v>
      </c>
      <c r="C23" s="107" t="s">
        <v>46</v>
      </c>
      <c r="D23" s="113"/>
      <c r="E23" s="112"/>
      <c r="F23" s="64"/>
      <c r="G23" s="110"/>
      <c r="H23" s="111">
        <v>0.1</v>
      </c>
      <c r="I23" s="110" t="s">
        <v>44</v>
      </c>
      <c r="J23" s="107" t="s">
        <v>46</v>
      </c>
      <c r="K23" s="109">
        <v>0.1</v>
      </c>
      <c r="L23" s="108"/>
      <c r="M23" s="107"/>
      <c r="N23" s="106"/>
      <c r="O23" s="105"/>
    </row>
    <row r="24" spans="1:15" ht="21.95" customHeight="1" thickBot="1">
      <c r="A24" s="384"/>
      <c r="B24" s="99"/>
      <c r="C24" s="99"/>
      <c r="D24" s="104"/>
      <c r="E24" s="103"/>
      <c r="F24" s="65"/>
      <c r="G24" s="102"/>
      <c r="H24" s="98"/>
      <c r="I24" s="102"/>
      <c r="J24" s="99"/>
      <c r="K24" s="101"/>
      <c r="L24" s="100"/>
      <c r="M24" s="99"/>
      <c r="N24" s="98"/>
      <c r="O24" s="97"/>
    </row>
    <row r="25" spans="1:15" ht="14.25">
      <c r="B25" s="89"/>
      <c r="C25" s="89"/>
      <c r="D25" s="89"/>
      <c r="G25" s="89"/>
      <c r="H25" s="90"/>
      <c r="I25" s="89"/>
      <c r="J25" s="89"/>
      <c r="K25" s="90"/>
      <c r="L25" s="89"/>
      <c r="M25" s="89"/>
      <c r="N25" s="90"/>
    </row>
    <row r="26" spans="1:15" ht="14.25">
      <c r="B26" s="89"/>
      <c r="C26" s="89"/>
      <c r="D26" s="89"/>
      <c r="G26" s="89"/>
      <c r="H26" s="90"/>
      <c r="I26" s="89"/>
      <c r="J26" s="89"/>
      <c r="K26" s="90"/>
      <c r="L26" s="89"/>
      <c r="M26" s="89"/>
      <c r="N26" s="90"/>
    </row>
    <row r="27" spans="1:15" ht="14.25">
      <c r="B27" s="89"/>
      <c r="C27" s="89"/>
      <c r="D27" s="89"/>
      <c r="G27" s="89"/>
      <c r="H27" s="90"/>
      <c r="I27" s="89"/>
      <c r="J27" s="89"/>
      <c r="K27" s="90"/>
      <c r="L27" s="89"/>
      <c r="M27" s="89"/>
      <c r="N27" s="90"/>
    </row>
    <row r="28" spans="1:15" ht="14.25">
      <c r="B28" s="89"/>
      <c r="C28" s="89"/>
      <c r="D28" s="89"/>
      <c r="G28" s="89"/>
      <c r="H28" s="90"/>
      <c r="I28" s="89"/>
      <c r="J28" s="89"/>
      <c r="K28" s="90"/>
      <c r="L28" s="89"/>
      <c r="M28" s="89"/>
      <c r="N28" s="90"/>
    </row>
    <row r="29" spans="1:15" ht="14.25">
      <c r="B29" s="89"/>
      <c r="C29" s="89"/>
      <c r="D29" s="89"/>
      <c r="G29" s="89"/>
      <c r="H29" s="90"/>
      <c r="I29" s="89"/>
      <c r="J29" s="89"/>
      <c r="K29" s="90"/>
      <c r="L29" s="89"/>
      <c r="M29" s="89"/>
      <c r="N29" s="90"/>
    </row>
    <row r="30" spans="1:15" ht="14.25">
      <c r="B30" s="89"/>
      <c r="C30" s="89"/>
      <c r="D30" s="89"/>
      <c r="G30" s="89"/>
      <c r="H30" s="90"/>
      <c r="I30" s="89"/>
      <c r="J30" s="89"/>
      <c r="K30" s="90"/>
      <c r="L30" s="89"/>
      <c r="M30" s="89"/>
      <c r="N30" s="90"/>
    </row>
    <row r="31" spans="1:15" ht="14.25">
      <c r="B31" s="89"/>
      <c r="C31" s="89"/>
      <c r="D31" s="89"/>
      <c r="G31" s="89"/>
      <c r="H31" s="90"/>
      <c r="I31" s="89"/>
      <c r="J31" s="89"/>
      <c r="K31" s="90"/>
      <c r="L31" s="89"/>
      <c r="M31" s="89"/>
      <c r="N31" s="90"/>
    </row>
    <row r="32" spans="1:15" ht="14.25">
      <c r="B32" s="89"/>
      <c r="C32" s="89"/>
      <c r="D32" s="89"/>
      <c r="G32" s="89"/>
      <c r="H32" s="90"/>
      <c r="I32" s="89"/>
      <c r="J32" s="89"/>
      <c r="K32" s="90"/>
      <c r="L32" s="89"/>
      <c r="M32" s="89"/>
      <c r="N32" s="90"/>
    </row>
    <row r="33" spans="2:14" ht="14.25">
      <c r="B33" s="89"/>
      <c r="C33" s="89"/>
      <c r="D33" s="89"/>
      <c r="G33" s="89"/>
      <c r="H33" s="90"/>
      <c r="I33" s="89"/>
      <c r="J33" s="89"/>
      <c r="K33" s="90"/>
      <c r="L33" s="89"/>
      <c r="M33" s="89"/>
      <c r="N33" s="90"/>
    </row>
    <row r="34" spans="2:14" ht="14.25">
      <c r="B34" s="89"/>
      <c r="C34" s="89"/>
      <c r="D34" s="89"/>
      <c r="G34" s="89"/>
      <c r="H34" s="90"/>
      <c r="I34" s="89"/>
      <c r="J34" s="89"/>
      <c r="K34" s="90"/>
      <c r="L34" s="89"/>
      <c r="M34" s="89"/>
      <c r="N34" s="90"/>
    </row>
    <row r="35" spans="2:14" ht="14.25">
      <c r="B35" s="89"/>
      <c r="C35" s="89"/>
      <c r="D35" s="89"/>
      <c r="G35" s="89"/>
      <c r="H35" s="90"/>
      <c r="I35" s="89"/>
      <c r="J35" s="89"/>
      <c r="K35" s="90"/>
      <c r="L35" s="89"/>
      <c r="M35" s="89"/>
      <c r="N35" s="90"/>
    </row>
    <row r="36" spans="2:14" ht="14.25">
      <c r="B36" s="89"/>
      <c r="C36" s="89"/>
      <c r="D36" s="89"/>
      <c r="G36" s="89"/>
      <c r="H36" s="90"/>
      <c r="I36" s="89"/>
      <c r="J36" s="89"/>
      <c r="K36" s="90"/>
      <c r="L36" s="89"/>
      <c r="M36" s="89"/>
      <c r="N36" s="90"/>
    </row>
    <row r="37" spans="2:14" ht="14.25">
      <c r="B37" s="89"/>
      <c r="C37" s="89"/>
      <c r="D37" s="89"/>
      <c r="G37" s="89"/>
      <c r="H37" s="90"/>
      <c r="I37" s="89"/>
      <c r="J37" s="89"/>
      <c r="K37" s="90"/>
      <c r="L37" s="89"/>
      <c r="M37" s="89"/>
      <c r="N37" s="90"/>
    </row>
    <row r="38" spans="2:14" ht="14.25">
      <c r="B38" s="89"/>
      <c r="C38" s="89"/>
      <c r="D38" s="89"/>
      <c r="G38" s="89"/>
      <c r="H38" s="90"/>
      <c r="I38" s="89"/>
      <c r="J38" s="89"/>
      <c r="K38" s="90"/>
      <c r="L38" s="89"/>
      <c r="M38" s="89"/>
      <c r="N38" s="90"/>
    </row>
    <row r="39" spans="2:14" ht="14.25">
      <c r="B39" s="89"/>
      <c r="C39" s="89"/>
      <c r="D39" s="89"/>
      <c r="G39" s="89"/>
      <c r="H39" s="90"/>
      <c r="I39" s="89"/>
      <c r="J39" s="89"/>
      <c r="K39" s="90"/>
      <c r="L39" s="89"/>
      <c r="M39" s="89"/>
      <c r="N39" s="90"/>
    </row>
    <row r="40" spans="2:14" ht="14.25">
      <c r="B40" s="89"/>
      <c r="C40" s="89"/>
      <c r="D40" s="89"/>
      <c r="G40" s="89"/>
      <c r="H40" s="90"/>
      <c r="I40" s="89"/>
      <c r="J40" s="89"/>
      <c r="K40" s="90"/>
      <c r="L40" s="89"/>
      <c r="M40" s="89"/>
      <c r="N40" s="90"/>
    </row>
    <row r="41" spans="2:14" ht="14.25">
      <c r="B41" s="89"/>
      <c r="C41" s="89"/>
      <c r="D41" s="89"/>
      <c r="G41" s="89"/>
      <c r="H41" s="90"/>
      <c r="I41" s="89"/>
      <c r="J41" s="89"/>
      <c r="K41" s="90"/>
      <c r="L41" s="89"/>
      <c r="M41" s="89"/>
      <c r="N41" s="90"/>
    </row>
    <row r="42" spans="2:14" ht="14.25">
      <c r="B42" s="89"/>
      <c r="C42" s="89"/>
      <c r="D42" s="89"/>
      <c r="G42" s="89"/>
      <c r="H42" s="90"/>
      <c r="I42" s="89"/>
      <c r="J42" s="89"/>
      <c r="K42" s="90"/>
      <c r="L42" s="89"/>
      <c r="M42" s="89"/>
      <c r="N42" s="90"/>
    </row>
    <row r="43" spans="2:14" ht="14.25">
      <c r="B43" s="89"/>
      <c r="C43" s="89"/>
      <c r="D43" s="89"/>
      <c r="G43" s="89"/>
      <c r="H43" s="90"/>
      <c r="I43" s="89"/>
      <c r="J43" s="89"/>
      <c r="K43" s="90"/>
      <c r="L43" s="89"/>
      <c r="M43" s="89"/>
      <c r="N43" s="90"/>
    </row>
    <row r="44" spans="2:14" ht="14.25">
      <c r="B44" s="89"/>
      <c r="C44" s="89"/>
      <c r="D44" s="89"/>
      <c r="G44" s="89"/>
      <c r="H44" s="90"/>
      <c r="I44" s="89"/>
      <c r="J44" s="89"/>
      <c r="K44" s="90"/>
      <c r="L44" s="89"/>
      <c r="M44" s="89"/>
      <c r="N44" s="90"/>
    </row>
    <row r="45" spans="2:14" ht="14.25">
      <c r="B45" s="89"/>
      <c r="C45" s="89"/>
      <c r="D45" s="89"/>
      <c r="G45" s="89"/>
      <c r="H45" s="90"/>
      <c r="I45" s="89"/>
      <c r="J45" s="89"/>
      <c r="K45" s="90"/>
      <c r="L45" s="89"/>
      <c r="M45" s="89"/>
      <c r="N45" s="90"/>
    </row>
    <row r="46" spans="2:14" ht="14.25">
      <c r="B46" s="89"/>
      <c r="C46" s="89"/>
      <c r="D46" s="89"/>
      <c r="G46" s="89"/>
      <c r="H46" s="90"/>
      <c r="I46" s="89"/>
      <c r="J46" s="89"/>
      <c r="K46" s="90"/>
      <c r="L46" s="89"/>
      <c r="M46" s="89"/>
      <c r="N46" s="90"/>
    </row>
    <row r="47" spans="2:14" ht="14.25">
      <c r="B47" s="89"/>
      <c r="C47" s="89"/>
      <c r="D47" s="89"/>
      <c r="G47" s="89"/>
      <c r="H47" s="90"/>
      <c r="I47" s="89"/>
      <c r="J47" s="89"/>
      <c r="K47" s="90"/>
      <c r="L47" s="89"/>
      <c r="M47" s="89"/>
      <c r="N47" s="90"/>
    </row>
    <row r="48" spans="2:14" ht="14.25">
      <c r="B48" s="89"/>
      <c r="C48" s="89"/>
      <c r="D48" s="89"/>
      <c r="G48" s="89"/>
      <c r="H48" s="90"/>
      <c r="I48" s="89"/>
      <c r="J48" s="89"/>
      <c r="K48" s="90"/>
      <c r="L48" s="89"/>
      <c r="M48" s="89"/>
      <c r="N48" s="90"/>
    </row>
    <row r="49" spans="2:14" ht="14.25">
      <c r="B49" s="89"/>
      <c r="C49" s="89"/>
      <c r="D49" s="89"/>
      <c r="G49" s="89"/>
      <c r="H49" s="90"/>
      <c r="I49" s="89"/>
      <c r="J49" s="89"/>
      <c r="K49" s="90"/>
      <c r="L49" s="89"/>
      <c r="M49" s="89"/>
      <c r="N49" s="90"/>
    </row>
    <row r="50" spans="2:14" ht="14.25">
      <c r="B50" s="89"/>
      <c r="C50" s="89"/>
      <c r="D50" s="89"/>
      <c r="G50" s="89"/>
      <c r="H50" s="90"/>
      <c r="I50" s="89"/>
      <c r="J50" s="89"/>
      <c r="K50" s="90"/>
      <c r="L50" s="89"/>
      <c r="M50" s="89"/>
      <c r="N50" s="90"/>
    </row>
    <row r="51" spans="2:14" ht="14.25">
      <c r="B51" s="89"/>
      <c r="C51" s="89"/>
      <c r="D51" s="89"/>
      <c r="G51" s="89"/>
      <c r="H51" s="90"/>
      <c r="I51" s="89"/>
      <c r="J51" s="89"/>
      <c r="K51" s="90"/>
      <c r="L51" s="89"/>
      <c r="M51" s="89"/>
      <c r="N51" s="90"/>
    </row>
    <row r="52" spans="2:14" ht="14.25">
      <c r="B52" s="89"/>
      <c r="C52" s="89"/>
      <c r="D52" s="89"/>
      <c r="G52" s="89"/>
      <c r="H52" s="90"/>
      <c r="I52" s="89"/>
      <c r="J52" s="89"/>
      <c r="K52" s="90"/>
      <c r="L52" s="89"/>
      <c r="M52" s="89"/>
      <c r="N52" s="90"/>
    </row>
    <row r="53" spans="2:14" ht="14.25">
      <c r="B53" s="89"/>
      <c r="C53" s="89"/>
      <c r="D53" s="89"/>
      <c r="G53" s="89"/>
      <c r="H53" s="90"/>
      <c r="I53" s="89"/>
      <c r="J53" s="89"/>
      <c r="K53" s="90"/>
      <c r="L53" s="89"/>
      <c r="M53" s="89"/>
      <c r="N53" s="90"/>
    </row>
    <row r="54" spans="2:14" ht="14.25">
      <c r="B54" s="89"/>
      <c r="C54" s="89"/>
      <c r="D54" s="89"/>
      <c r="G54" s="89"/>
      <c r="H54" s="90"/>
      <c r="I54" s="89"/>
      <c r="J54" s="89"/>
      <c r="K54" s="90"/>
      <c r="L54" s="89"/>
      <c r="M54" s="89"/>
      <c r="N54" s="90"/>
    </row>
    <row r="55" spans="2:14" ht="14.25">
      <c r="B55" s="89"/>
      <c r="C55" s="89"/>
      <c r="D55" s="89"/>
      <c r="G55" s="89"/>
      <c r="H55" s="90"/>
      <c r="I55" s="89"/>
      <c r="J55" s="89"/>
      <c r="K55" s="90"/>
      <c r="L55" s="89"/>
      <c r="M55" s="89"/>
      <c r="N55" s="90"/>
    </row>
    <row r="56" spans="2:14" ht="14.25">
      <c r="B56" s="89"/>
      <c r="C56" s="89"/>
      <c r="D56" s="89"/>
      <c r="G56" s="89"/>
      <c r="H56" s="90"/>
      <c r="I56" s="89"/>
      <c r="J56" s="89"/>
      <c r="K56" s="90"/>
      <c r="L56" s="89"/>
      <c r="M56" s="89"/>
      <c r="N56" s="90"/>
    </row>
    <row r="57" spans="2:14" ht="14.25">
      <c r="B57" s="89"/>
      <c r="C57" s="89"/>
      <c r="D57" s="89"/>
      <c r="G57" s="89"/>
      <c r="H57" s="90"/>
      <c r="I57" s="89"/>
      <c r="J57" s="89"/>
      <c r="K57" s="90"/>
      <c r="L57" s="89"/>
      <c r="M57" s="89"/>
      <c r="N57" s="90"/>
    </row>
    <row r="58" spans="2:14" ht="14.25">
      <c r="B58" s="89"/>
      <c r="C58" s="89"/>
      <c r="D58" s="89"/>
      <c r="G58" s="89"/>
      <c r="H58" s="90"/>
      <c r="I58" s="89"/>
      <c r="J58" s="89"/>
      <c r="K58" s="90"/>
      <c r="L58" s="89"/>
      <c r="M58" s="89"/>
      <c r="N58" s="90"/>
    </row>
    <row r="59" spans="2:14" ht="14.25">
      <c r="B59" s="89"/>
      <c r="C59" s="89"/>
      <c r="D59" s="89"/>
      <c r="G59" s="89"/>
      <c r="H59" s="90"/>
      <c r="I59" s="89"/>
      <c r="J59" s="89"/>
      <c r="K59" s="90"/>
      <c r="L59" s="89"/>
      <c r="M59" s="89"/>
      <c r="N59" s="90"/>
    </row>
    <row r="60" spans="2:14" ht="14.25">
      <c r="B60" s="89"/>
      <c r="C60" s="89"/>
      <c r="D60" s="89"/>
      <c r="G60" s="89"/>
      <c r="H60" s="90"/>
      <c r="I60" s="89"/>
      <c r="J60" s="89"/>
      <c r="K60" s="90"/>
      <c r="L60" s="89"/>
      <c r="M60" s="89"/>
      <c r="N60" s="90"/>
    </row>
  </sheetData>
  <mergeCells count="14">
    <mergeCell ref="O4:O6"/>
    <mergeCell ref="I5:K5"/>
    <mergeCell ref="L5:N5"/>
    <mergeCell ref="A7:A24"/>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ColWidth="9"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0" max="26" width="8.875" customWidth="1"/>
    <col min="27" max="16384" width="9" style="3"/>
  </cols>
  <sheetData>
    <row r="1" spans="1:19" ht="36.75" customHeight="1">
      <c r="A1" s="1" t="s">
        <v>13</v>
      </c>
      <c r="B1" s="1"/>
      <c r="C1" s="2"/>
      <c r="D1" s="3"/>
      <c r="E1" s="2"/>
      <c r="F1" s="2"/>
      <c r="G1" s="2"/>
      <c r="H1" s="367"/>
      <c r="I1" s="367"/>
      <c r="J1" s="368"/>
      <c r="K1" s="368"/>
      <c r="L1" s="368"/>
      <c r="M1" s="368"/>
      <c r="N1" s="368"/>
      <c r="O1" s="2"/>
      <c r="P1" s="2"/>
      <c r="Q1" s="4"/>
      <c r="R1" s="4"/>
      <c r="S1" s="3"/>
    </row>
    <row r="2" spans="1:19" ht="36.75" customHeight="1">
      <c r="A2" s="367" t="s">
        <v>0</v>
      </c>
      <c r="B2" s="367"/>
      <c r="C2" s="368"/>
      <c r="D2" s="368"/>
      <c r="E2" s="368"/>
      <c r="F2" s="368"/>
      <c r="G2" s="368"/>
      <c r="H2" s="368"/>
      <c r="I2" s="368"/>
      <c r="J2" s="368"/>
      <c r="K2" s="368"/>
      <c r="L2" s="368"/>
      <c r="M2" s="368"/>
      <c r="N2" s="368"/>
      <c r="O2" s="368"/>
      <c r="P2" s="368"/>
      <c r="Q2" s="368"/>
      <c r="R2" s="368"/>
      <c r="S2" s="3"/>
    </row>
    <row r="3" spans="1:19" ht="27.75" customHeight="1" thickBot="1">
      <c r="A3" s="369" t="s">
        <v>151</v>
      </c>
      <c r="B3" s="370"/>
      <c r="C3" s="370"/>
      <c r="D3" s="370"/>
      <c r="E3" s="370"/>
      <c r="F3" s="370"/>
      <c r="G3" s="2"/>
      <c r="H3" s="2"/>
      <c r="I3" s="12"/>
      <c r="J3" s="2"/>
      <c r="K3" s="7"/>
      <c r="L3" s="7"/>
      <c r="M3" s="10"/>
      <c r="N3" s="2"/>
      <c r="O3" s="13"/>
      <c r="P3" s="12"/>
      <c r="Q3" s="14"/>
      <c r="R3" s="14"/>
      <c r="S3" s="11"/>
    </row>
    <row r="4" spans="1:19" customFormat="1" ht="42" customHeight="1" thickBot="1">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3.1" customHeight="1">
      <c r="A5" s="371" t="s">
        <v>48</v>
      </c>
      <c r="B5" s="66" t="s">
        <v>66</v>
      </c>
      <c r="C5" s="36" t="s">
        <v>69</v>
      </c>
      <c r="D5" s="37" t="s">
        <v>22</v>
      </c>
      <c r="E5" s="38">
        <v>40</v>
      </c>
      <c r="F5" s="39" t="s">
        <v>30</v>
      </c>
      <c r="G5" s="70"/>
      <c r="H5" s="74" t="s">
        <v>69</v>
      </c>
      <c r="I5" s="37" t="s">
        <v>22</v>
      </c>
      <c r="J5" s="39">
        <f>ROUNDUP(E5*0.75,2)</f>
        <v>30</v>
      </c>
      <c r="K5" s="39" t="s">
        <v>30</v>
      </c>
      <c r="L5" s="39"/>
      <c r="M5" s="78" t="e">
        <f>#REF!</f>
        <v>#REF!</v>
      </c>
      <c r="N5" s="66" t="s">
        <v>67</v>
      </c>
      <c r="O5" s="40" t="s">
        <v>26</v>
      </c>
      <c r="P5" s="37" t="s">
        <v>27</v>
      </c>
      <c r="Q5" s="41">
        <v>2</v>
      </c>
      <c r="R5" s="92">
        <f t="shared" ref="R5:R10" si="0">ROUNDUP(Q5*0.75,2)</f>
        <v>1.5</v>
      </c>
    </row>
    <row r="6" spans="1:19" ht="23.1" customHeight="1">
      <c r="A6" s="372"/>
      <c r="B6" s="68"/>
      <c r="C6" s="48" t="s">
        <v>54</v>
      </c>
      <c r="D6" s="49"/>
      <c r="E6" s="50">
        <v>20</v>
      </c>
      <c r="F6" s="51" t="s">
        <v>30</v>
      </c>
      <c r="G6" s="72"/>
      <c r="H6" s="76" t="s">
        <v>54</v>
      </c>
      <c r="I6" s="49"/>
      <c r="J6" s="51">
        <f>ROUNDUP(E6*0.75,2)</f>
        <v>15</v>
      </c>
      <c r="K6" s="51" t="s">
        <v>30</v>
      </c>
      <c r="L6" s="51"/>
      <c r="M6" s="80" t="e">
        <f>#REF!</f>
        <v>#REF!</v>
      </c>
      <c r="N6" s="68" t="s">
        <v>68</v>
      </c>
      <c r="O6" s="52" t="s">
        <v>58</v>
      </c>
      <c r="P6" s="49"/>
      <c r="Q6" s="53">
        <v>0.5</v>
      </c>
      <c r="R6" s="94">
        <f t="shared" si="0"/>
        <v>0.38</v>
      </c>
    </row>
    <row r="7" spans="1:19" ht="23.1" customHeight="1">
      <c r="A7" s="372"/>
      <c r="B7" s="68"/>
      <c r="C7" s="48" t="s">
        <v>56</v>
      </c>
      <c r="D7" s="49"/>
      <c r="E7" s="50">
        <v>30</v>
      </c>
      <c r="F7" s="51" t="s">
        <v>30</v>
      </c>
      <c r="G7" s="72"/>
      <c r="H7" s="76" t="s">
        <v>56</v>
      </c>
      <c r="I7" s="49"/>
      <c r="J7" s="51">
        <f>ROUNDUP(E7*0.75,2)</f>
        <v>22.5</v>
      </c>
      <c r="K7" s="51" t="s">
        <v>30</v>
      </c>
      <c r="L7" s="51"/>
      <c r="M7" s="80" t="e">
        <f>ROUND(#REF!+(#REF!*6/100),2)</f>
        <v>#REF!</v>
      </c>
      <c r="N7" s="85" t="s">
        <v>253</v>
      </c>
      <c r="O7" s="52" t="s">
        <v>23</v>
      </c>
      <c r="P7" s="49"/>
      <c r="Q7" s="53">
        <v>2</v>
      </c>
      <c r="R7" s="94">
        <f t="shared" si="0"/>
        <v>1.5</v>
      </c>
    </row>
    <row r="8" spans="1:19" ht="23.1" customHeight="1">
      <c r="A8" s="372"/>
      <c r="B8" s="68"/>
      <c r="C8" s="48" t="s">
        <v>72</v>
      </c>
      <c r="D8" s="49"/>
      <c r="E8" s="50">
        <v>0.5</v>
      </c>
      <c r="F8" s="51" t="s">
        <v>30</v>
      </c>
      <c r="G8" s="72"/>
      <c r="H8" s="76" t="s">
        <v>72</v>
      </c>
      <c r="I8" s="49"/>
      <c r="J8" s="51">
        <f>ROUNDUP(E8*0.75,2)</f>
        <v>0.38</v>
      </c>
      <c r="K8" s="51" t="s">
        <v>30</v>
      </c>
      <c r="L8" s="51"/>
      <c r="M8" s="80" t="e">
        <f>ROUND(#REF!+(#REF!*10/100),2)</f>
        <v>#REF!</v>
      </c>
      <c r="N8" s="95" t="s">
        <v>234</v>
      </c>
      <c r="O8" s="52" t="s">
        <v>70</v>
      </c>
      <c r="P8" s="49"/>
      <c r="Q8" s="53">
        <v>10</v>
      </c>
      <c r="R8" s="94">
        <f t="shared" si="0"/>
        <v>7.5</v>
      </c>
    </row>
    <row r="9" spans="1:19" ht="23.1" customHeight="1">
      <c r="A9" s="372"/>
      <c r="B9" s="68"/>
      <c r="C9" s="48"/>
      <c r="D9" s="49"/>
      <c r="E9" s="50"/>
      <c r="F9" s="51"/>
      <c r="G9" s="72"/>
      <c r="H9" s="76"/>
      <c r="I9" s="49"/>
      <c r="J9" s="51"/>
      <c r="K9" s="51"/>
      <c r="L9" s="51"/>
      <c r="M9" s="80"/>
      <c r="N9" s="68" t="s">
        <v>18</v>
      </c>
      <c r="O9" s="52" t="s">
        <v>71</v>
      </c>
      <c r="P9" s="49"/>
      <c r="Q9" s="53">
        <v>2</v>
      </c>
      <c r="R9" s="94">
        <f t="shared" si="0"/>
        <v>1.5</v>
      </c>
    </row>
    <row r="10" spans="1:19" ht="23.1" customHeight="1">
      <c r="A10" s="372"/>
      <c r="B10" s="68"/>
      <c r="C10" s="48"/>
      <c r="D10" s="49"/>
      <c r="E10" s="50"/>
      <c r="F10" s="51"/>
      <c r="G10" s="72"/>
      <c r="H10" s="76"/>
      <c r="I10" s="49"/>
      <c r="J10" s="51"/>
      <c r="K10" s="51"/>
      <c r="L10" s="51"/>
      <c r="M10" s="80"/>
      <c r="N10" s="68"/>
      <c r="O10" s="52" t="s">
        <v>38</v>
      </c>
      <c r="P10" s="49"/>
      <c r="Q10" s="53">
        <v>0.5</v>
      </c>
      <c r="R10" s="94">
        <f t="shared" si="0"/>
        <v>0.38</v>
      </c>
    </row>
    <row r="11" spans="1:19" ht="23.1" customHeight="1">
      <c r="A11" s="372"/>
      <c r="B11" s="67"/>
      <c r="C11" s="42"/>
      <c r="D11" s="43"/>
      <c r="E11" s="44"/>
      <c r="F11" s="45"/>
      <c r="G11" s="71"/>
      <c r="H11" s="75"/>
      <c r="I11" s="43"/>
      <c r="J11" s="45"/>
      <c r="K11" s="45"/>
      <c r="L11" s="45"/>
      <c r="M11" s="79"/>
      <c r="N11" s="67"/>
      <c r="O11" s="46"/>
      <c r="P11" s="43"/>
      <c r="Q11" s="47"/>
      <c r="R11" s="93"/>
    </row>
    <row r="12" spans="1:19" ht="23.1" customHeight="1">
      <c r="A12" s="372"/>
      <c r="B12" s="68" t="s">
        <v>73</v>
      </c>
      <c r="C12" s="48" t="s">
        <v>75</v>
      </c>
      <c r="D12" s="49"/>
      <c r="E12" s="50">
        <v>10</v>
      </c>
      <c r="F12" s="51" t="s">
        <v>30</v>
      </c>
      <c r="G12" s="72"/>
      <c r="H12" s="76" t="s">
        <v>75</v>
      </c>
      <c r="I12" s="49"/>
      <c r="J12" s="51">
        <f>ROUNDUP(E12*0.75,2)</f>
        <v>7.5</v>
      </c>
      <c r="K12" s="51" t="s">
        <v>30</v>
      </c>
      <c r="L12" s="51"/>
      <c r="M12" s="80" t="e">
        <f>ROUND(#REF!+(#REF!*10/100),2)</f>
        <v>#REF!</v>
      </c>
      <c r="N12" s="68" t="s">
        <v>255</v>
      </c>
      <c r="O12" s="52" t="s">
        <v>38</v>
      </c>
      <c r="P12" s="49"/>
      <c r="Q12" s="53">
        <v>0.3</v>
      </c>
      <c r="R12" s="94">
        <f>ROUNDUP(Q12*0.75,2)</f>
        <v>0.23</v>
      </c>
    </row>
    <row r="13" spans="1:19" ht="23.1" customHeight="1">
      <c r="A13" s="372"/>
      <c r="B13" s="68"/>
      <c r="C13" s="48" t="s">
        <v>76</v>
      </c>
      <c r="D13" s="49"/>
      <c r="E13" s="50">
        <v>10</v>
      </c>
      <c r="F13" s="51" t="s">
        <v>30</v>
      </c>
      <c r="G13" s="72"/>
      <c r="H13" s="76" t="s">
        <v>76</v>
      </c>
      <c r="I13" s="49"/>
      <c r="J13" s="51">
        <f>ROUNDUP(E13*0.75,2)</f>
        <v>7.5</v>
      </c>
      <c r="K13" s="51" t="s">
        <v>30</v>
      </c>
      <c r="L13" s="51"/>
      <c r="M13" s="80" t="e">
        <f>ROUND(#REF!+(#REF!*2/100),2)</f>
        <v>#REF!</v>
      </c>
      <c r="N13" s="68" t="s">
        <v>74</v>
      </c>
      <c r="O13" s="52" t="s">
        <v>39</v>
      </c>
      <c r="P13" s="49"/>
      <c r="Q13" s="53">
        <v>0.1</v>
      </c>
      <c r="R13" s="94">
        <f>ROUNDUP(Q13*0.75,2)</f>
        <v>0.08</v>
      </c>
    </row>
    <row r="14" spans="1:19" ht="23.1" customHeight="1">
      <c r="A14" s="372"/>
      <c r="B14" s="68"/>
      <c r="C14" s="48" t="s">
        <v>52</v>
      </c>
      <c r="D14" s="49" t="s">
        <v>53</v>
      </c>
      <c r="E14" s="82">
        <v>0.5</v>
      </c>
      <c r="F14" s="51" t="s">
        <v>47</v>
      </c>
      <c r="G14" s="72"/>
      <c r="H14" s="76" t="s">
        <v>52</v>
      </c>
      <c r="I14" s="49" t="s">
        <v>53</v>
      </c>
      <c r="J14" s="51">
        <f>ROUNDUP(E14*0.75,2)</f>
        <v>0.38</v>
      </c>
      <c r="K14" s="51" t="s">
        <v>47</v>
      </c>
      <c r="L14" s="51"/>
      <c r="M14" s="80" t="e">
        <f>#REF!</f>
        <v>#REF!</v>
      </c>
      <c r="N14" s="68" t="s">
        <v>32</v>
      </c>
      <c r="O14" s="52" t="s">
        <v>62</v>
      </c>
      <c r="P14" s="49" t="s">
        <v>63</v>
      </c>
      <c r="Q14" s="53">
        <v>4</v>
      </c>
      <c r="R14" s="94">
        <f>ROUNDUP(Q14*0.75,2)</f>
        <v>3</v>
      </c>
    </row>
    <row r="15" spans="1:19" ht="23.1" customHeight="1">
      <c r="A15" s="372"/>
      <c r="B15" s="68"/>
      <c r="C15" s="48"/>
      <c r="D15" s="49"/>
      <c r="E15" s="50"/>
      <c r="F15" s="51"/>
      <c r="G15" s="72"/>
      <c r="H15" s="76"/>
      <c r="I15" s="49"/>
      <c r="J15" s="51"/>
      <c r="K15" s="51"/>
      <c r="L15" s="51"/>
      <c r="M15" s="80"/>
      <c r="N15" s="68"/>
      <c r="O15" s="52"/>
      <c r="P15" s="49"/>
      <c r="Q15" s="53"/>
      <c r="R15" s="94"/>
    </row>
    <row r="16" spans="1:19" ht="23.1" customHeight="1">
      <c r="A16" s="372"/>
      <c r="B16" s="67"/>
      <c r="C16" s="42"/>
      <c r="D16" s="43"/>
      <c r="E16" s="44"/>
      <c r="F16" s="45"/>
      <c r="G16" s="71"/>
      <c r="H16" s="75"/>
      <c r="I16" s="43"/>
      <c r="J16" s="45"/>
      <c r="K16" s="45"/>
      <c r="L16" s="45"/>
      <c r="M16" s="79"/>
      <c r="N16" s="67"/>
      <c r="O16" s="46"/>
      <c r="P16" s="43"/>
      <c r="Q16" s="47"/>
      <c r="R16" s="93"/>
    </row>
    <row r="17" spans="1:18" ht="23.1" customHeight="1">
      <c r="A17" s="372"/>
      <c r="B17" s="68" t="s">
        <v>77</v>
      </c>
      <c r="C17" s="48" t="s">
        <v>35</v>
      </c>
      <c r="D17" s="49"/>
      <c r="E17" s="50">
        <v>10</v>
      </c>
      <c r="F17" s="51" t="s">
        <v>30</v>
      </c>
      <c r="G17" s="72"/>
      <c r="H17" s="76" t="s">
        <v>35</v>
      </c>
      <c r="I17" s="49"/>
      <c r="J17" s="51">
        <f>ROUNDUP(E17*0.75,2)</f>
        <v>7.5</v>
      </c>
      <c r="K17" s="51" t="s">
        <v>30</v>
      </c>
      <c r="L17" s="51"/>
      <c r="M17" s="80" t="e">
        <f>ROUND(#REF!+(#REF!*10/100),2)</f>
        <v>#REF!</v>
      </c>
      <c r="N17" s="85" t="s">
        <v>260</v>
      </c>
      <c r="O17" s="52" t="s">
        <v>26</v>
      </c>
      <c r="P17" s="49" t="s">
        <v>27</v>
      </c>
      <c r="Q17" s="53">
        <v>1</v>
      </c>
      <c r="R17" s="94">
        <f>ROUNDUP(Q17*0.75,2)</f>
        <v>0.75</v>
      </c>
    </row>
    <row r="18" spans="1:18" ht="23.1" customHeight="1">
      <c r="A18" s="372"/>
      <c r="B18" s="68"/>
      <c r="C18" s="48" t="s">
        <v>81</v>
      </c>
      <c r="D18" s="49"/>
      <c r="E18" s="50">
        <v>5</v>
      </c>
      <c r="F18" s="51" t="s">
        <v>30</v>
      </c>
      <c r="G18" s="72"/>
      <c r="H18" s="76" t="s">
        <v>81</v>
      </c>
      <c r="I18" s="49"/>
      <c r="J18" s="51">
        <f>ROUNDUP(E18*0.75,2)</f>
        <v>3.75</v>
      </c>
      <c r="K18" s="51" t="s">
        <v>30</v>
      </c>
      <c r="L18" s="51"/>
      <c r="M18" s="80" t="e">
        <f>ROUND(#REF!+(#REF!*10/100),2)</f>
        <v>#REF!</v>
      </c>
      <c r="N18" s="95" t="s">
        <v>261</v>
      </c>
      <c r="O18" s="52" t="s">
        <v>82</v>
      </c>
      <c r="P18" s="49"/>
      <c r="Q18" s="53">
        <v>60</v>
      </c>
      <c r="R18" s="94">
        <f>ROUNDUP(Q18*0.75,2)</f>
        <v>45</v>
      </c>
    </row>
    <row r="19" spans="1:18" ht="23.1" customHeight="1">
      <c r="A19" s="372"/>
      <c r="B19" s="68"/>
      <c r="C19" s="48" t="s">
        <v>49</v>
      </c>
      <c r="D19" s="49" t="s">
        <v>27</v>
      </c>
      <c r="E19" s="50">
        <v>40</v>
      </c>
      <c r="F19" s="51" t="s">
        <v>50</v>
      </c>
      <c r="G19" s="72"/>
      <c r="H19" s="76" t="s">
        <v>49</v>
      </c>
      <c r="I19" s="49" t="s">
        <v>27</v>
      </c>
      <c r="J19" s="51">
        <f>ROUNDUP(E19*0.75,2)</f>
        <v>30</v>
      </c>
      <c r="K19" s="51" t="s">
        <v>50</v>
      </c>
      <c r="L19" s="51"/>
      <c r="M19" s="80" t="e">
        <f>#REF!</f>
        <v>#REF!</v>
      </c>
      <c r="N19" s="68" t="s">
        <v>78</v>
      </c>
      <c r="O19" s="52" t="s">
        <v>83</v>
      </c>
      <c r="P19" s="49" t="s">
        <v>84</v>
      </c>
      <c r="Q19" s="53">
        <v>0.5</v>
      </c>
      <c r="R19" s="94">
        <f>ROUNDUP(Q19*0.75,2)</f>
        <v>0.38</v>
      </c>
    </row>
    <row r="20" spans="1:18" ht="23.1" customHeight="1">
      <c r="A20" s="372"/>
      <c r="B20" s="68"/>
      <c r="C20" s="48"/>
      <c r="D20" s="49"/>
      <c r="E20" s="50"/>
      <c r="F20" s="51"/>
      <c r="G20" s="72"/>
      <c r="H20" s="76"/>
      <c r="I20" s="49"/>
      <c r="J20" s="51"/>
      <c r="K20" s="51"/>
      <c r="L20" s="51"/>
      <c r="M20" s="80"/>
      <c r="N20" s="68" t="s">
        <v>79</v>
      </c>
      <c r="O20" s="52" t="s">
        <v>39</v>
      </c>
      <c r="P20" s="49"/>
      <c r="Q20" s="53">
        <v>0.1</v>
      </c>
      <c r="R20" s="94">
        <f>ROUNDUP(Q20*0.75,2)</f>
        <v>0.08</v>
      </c>
    </row>
    <row r="21" spans="1:18" ht="23.1" customHeight="1">
      <c r="A21" s="372"/>
      <c r="B21" s="68"/>
      <c r="C21" s="48"/>
      <c r="D21" s="49"/>
      <c r="E21" s="50"/>
      <c r="F21" s="51"/>
      <c r="G21" s="72"/>
      <c r="H21" s="76"/>
      <c r="I21" s="49"/>
      <c r="J21" s="51"/>
      <c r="K21" s="51"/>
      <c r="L21" s="51"/>
      <c r="M21" s="80"/>
      <c r="N21" s="68" t="s">
        <v>80</v>
      </c>
      <c r="O21" s="52" t="s">
        <v>85</v>
      </c>
      <c r="P21" s="49"/>
      <c r="Q21" s="53">
        <v>1</v>
      </c>
      <c r="R21" s="94">
        <f>ROUNDUP(Q21*0.75,2)</f>
        <v>0.75</v>
      </c>
    </row>
    <row r="22" spans="1:18" ht="23.1" customHeight="1">
      <c r="A22" s="372"/>
      <c r="B22" s="68"/>
      <c r="C22" s="48"/>
      <c r="D22" s="49"/>
      <c r="E22" s="50"/>
      <c r="F22" s="51"/>
      <c r="G22" s="72"/>
      <c r="H22" s="76"/>
      <c r="I22" s="49"/>
      <c r="J22" s="51"/>
      <c r="K22" s="51"/>
      <c r="L22" s="51"/>
      <c r="M22" s="80"/>
      <c r="N22" s="68" t="s">
        <v>254</v>
      </c>
      <c r="O22" s="52"/>
      <c r="P22" s="49"/>
      <c r="Q22" s="53"/>
      <c r="R22" s="94"/>
    </row>
    <row r="23" spans="1:18" ht="23.1" customHeight="1">
      <c r="A23" s="372"/>
      <c r="B23" s="68"/>
      <c r="C23" s="48"/>
      <c r="D23" s="49"/>
      <c r="E23" s="50"/>
      <c r="F23" s="51"/>
      <c r="G23" s="72"/>
      <c r="H23" s="76"/>
      <c r="I23" s="49"/>
      <c r="J23" s="51"/>
      <c r="K23" s="51"/>
      <c r="L23" s="51"/>
      <c r="M23" s="80"/>
      <c r="N23" s="68" t="s">
        <v>32</v>
      </c>
      <c r="O23" s="52"/>
      <c r="P23" s="49"/>
      <c r="Q23" s="53"/>
      <c r="R23" s="94"/>
    </row>
    <row r="24" spans="1:18" ht="23.1" customHeight="1" thickBot="1">
      <c r="A24" s="373"/>
      <c r="B24" s="69"/>
      <c r="C24" s="55"/>
      <c r="D24" s="56"/>
      <c r="E24" s="57"/>
      <c r="F24" s="58"/>
      <c r="G24" s="73"/>
      <c r="H24" s="77"/>
      <c r="I24" s="56"/>
      <c r="J24" s="58"/>
      <c r="K24" s="58"/>
      <c r="L24" s="58"/>
      <c r="M24" s="81"/>
      <c r="N24" s="69"/>
      <c r="O24" s="59"/>
      <c r="P24" s="56"/>
      <c r="Q24" s="60"/>
      <c r="R24" s="96"/>
    </row>
  </sheetData>
  <mergeCells count="4">
    <mergeCell ref="H1:N1"/>
    <mergeCell ref="A2:R2"/>
    <mergeCell ref="A3:F3"/>
    <mergeCell ref="A5:A24"/>
  </mergeCells>
  <phoneticPr fontId="19"/>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showZeros="0" zoomScale="60" zoomScaleNormal="60" zoomScaleSheetLayoutView="90" workbookViewId="0"/>
  </sheetViews>
  <sheetFormatPr defaultRowHeight="13.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c r="A1" s="1" t="s">
        <v>300</v>
      </c>
      <c r="B1" s="5"/>
      <c r="C1" s="1"/>
      <c r="D1" s="1"/>
      <c r="E1" s="385"/>
      <c r="F1" s="386"/>
      <c r="G1" s="386"/>
      <c r="H1" s="386"/>
      <c r="I1" s="386"/>
      <c r="J1" s="386"/>
      <c r="K1" s="386"/>
      <c r="L1" s="386"/>
      <c r="M1" s="386"/>
      <c r="N1" s="386"/>
      <c r="O1"/>
      <c r="P1"/>
      <c r="Q1"/>
      <c r="R1"/>
      <c r="S1"/>
      <c r="T1"/>
      <c r="U1"/>
    </row>
    <row r="2" spans="1:21" s="3" customFormat="1" ht="36" customHeight="1">
      <c r="A2" s="367" t="s">
        <v>0</v>
      </c>
      <c r="B2" s="368"/>
      <c r="C2" s="368"/>
      <c r="D2" s="368"/>
      <c r="E2" s="368"/>
      <c r="F2" s="368"/>
      <c r="G2" s="368"/>
      <c r="H2" s="368"/>
      <c r="I2" s="368"/>
      <c r="J2" s="368"/>
      <c r="K2" s="368"/>
      <c r="L2" s="368"/>
      <c r="M2" s="368"/>
      <c r="N2" s="368"/>
      <c r="O2" s="386"/>
      <c r="P2"/>
      <c r="Q2"/>
      <c r="R2"/>
      <c r="S2"/>
      <c r="T2"/>
      <c r="U2"/>
    </row>
    <row r="3" spans="1:21" ht="33.75" customHeight="1" thickBot="1">
      <c r="A3" s="387" t="s">
        <v>359</v>
      </c>
      <c r="B3" s="388"/>
      <c r="C3" s="388"/>
      <c r="D3" s="149"/>
      <c r="E3" s="389" t="s">
        <v>298</v>
      </c>
      <c r="F3" s="390"/>
      <c r="G3" s="88"/>
      <c r="H3" s="88"/>
      <c r="I3" s="88"/>
      <c r="J3" s="88"/>
      <c r="K3" s="148"/>
      <c r="L3" s="88"/>
      <c r="M3" s="88"/>
    </row>
    <row r="4" spans="1:21" ht="18.75" customHeight="1">
      <c r="A4" s="391"/>
      <c r="B4" s="392"/>
      <c r="C4" s="393"/>
      <c r="D4" s="397" t="s">
        <v>6</v>
      </c>
      <c r="E4" s="400" t="s">
        <v>297</v>
      </c>
      <c r="F4" s="403" t="s">
        <v>286</v>
      </c>
      <c r="G4" s="155" t="s">
        <v>296</v>
      </c>
      <c r="H4" s="146" t="s">
        <v>295</v>
      </c>
      <c r="I4" s="406" t="s">
        <v>294</v>
      </c>
      <c r="J4" s="407"/>
      <c r="K4" s="407"/>
      <c r="L4" s="408" t="s">
        <v>293</v>
      </c>
      <c r="M4" s="409"/>
      <c r="N4" s="410"/>
      <c r="O4" s="374" t="s">
        <v>6</v>
      </c>
    </row>
    <row r="5" spans="1:21" ht="18.75" customHeight="1">
      <c r="A5" s="394"/>
      <c r="B5" s="395"/>
      <c r="C5" s="396"/>
      <c r="D5" s="398"/>
      <c r="E5" s="401"/>
      <c r="F5" s="404"/>
      <c r="G5" s="154" t="s">
        <v>292</v>
      </c>
      <c r="H5" s="144" t="s">
        <v>291</v>
      </c>
      <c r="I5" s="377" t="s">
        <v>289</v>
      </c>
      <c r="J5" s="378"/>
      <c r="K5" s="378"/>
      <c r="L5" s="379" t="s">
        <v>287</v>
      </c>
      <c r="M5" s="380"/>
      <c r="N5" s="381"/>
      <c r="O5" s="375"/>
    </row>
    <row r="6" spans="1:21" ht="18.75" customHeight="1" thickBot="1">
      <c r="A6" s="143"/>
      <c r="B6" s="142" t="s">
        <v>1</v>
      </c>
      <c r="C6" s="139" t="s">
        <v>285</v>
      </c>
      <c r="D6" s="399"/>
      <c r="E6" s="402"/>
      <c r="F6" s="405"/>
      <c r="G6" s="153" t="s">
        <v>286</v>
      </c>
      <c r="H6" s="136" t="s">
        <v>284</v>
      </c>
      <c r="I6" s="140" t="s">
        <v>1</v>
      </c>
      <c r="J6" s="139" t="s">
        <v>285</v>
      </c>
      <c r="K6" s="137" t="s">
        <v>284</v>
      </c>
      <c r="L6" s="138" t="s">
        <v>1</v>
      </c>
      <c r="M6" s="137" t="s">
        <v>285</v>
      </c>
      <c r="N6" s="136" t="s">
        <v>284</v>
      </c>
      <c r="O6" s="376"/>
    </row>
    <row r="7" spans="1:21" ht="21.95" customHeight="1">
      <c r="A7" s="382" t="s">
        <v>48</v>
      </c>
      <c r="B7" s="130" t="s">
        <v>282</v>
      </c>
      <c r="C7" s="130" t="s">
        <v>279</v>
      </c>
      <c r="D7" s="135"/>
      <c r="E7" s="134"/>
      <c r="F7" s="62"/>
      <c r="G7" s="133"/>
      <c r="H7" s="129" t="s">
        <v>283</v>
      </c>
      <c r="I7" s="133" t="s">
        <v>282</v>
      </c>
      <c r="J7" s="130" t="s">
        <v>279</v>
      </c>
      <c r="K7" s="132" t="s">
        <v>281</v>
      </c>
      <c r="L7" s="131" t="s">
        <v>280</v>
      </c>
      <c r="M7" s="130" t="s">
        <v>279</v>
      </c>
      <c r="N7" s="129">
        <v>30</v>
      </c>
      <c r="O7" s="128"/>
    </row>
    <row r="8" spans="1:21" ht="21.95" customHeight="1">
      <c r="A8" s="383"/>
      <c r="B8" s="115"/>
      <c r="C8" s="115"/>
      <c r="D8" s="120"/>
      <c r="E8" s="119"/>
      <c r="F8" s="63"/>
      <c r="G8" s="116"/>
      <c r="H8" s="117"/>
      <c r="I8" s="116"/>
      <c r="J8" s="115"/>
      <c r="K8" s="114"/>
      <c r="L8" s="118"/>
      <c r="M8" s="115"/>
      <c r="N8" s="117"/>
      <c r="O8" s="124"/>
    </row>
    <row r="9" spans="1:21" ht="21.95" customHeight="1">
      <c r="A9" s="383"/>
      <c r="B9" s="107" t="s">
        <v>307</v>
      </c>
      <c r="C9" s="107" t="s">
        <v>54</v>
      </c>
      <c r="D9" s="113"/>
      <c r="E9" s="112"/>
      <c r="F9" s="64"/>
      <c r="G9" s="110"/>
      <c r="H9" s="106">
        <v>10</v>
      </c>
      <c r="I9" s="110" t="s">
        <v>306</v>
      </c>
      <c r="J9" s="152" t="s">
        <v>132</v>
      </c>
      <c r="K9" s="121">
        <v>5</v>
      </c>
      <c r="L9" s="108" t="s">
        <v>305</v>
      </c>
      <c r="M9" s="107" t="s">
        <v>56</v>
      </c>
      <c r="N9" s="106">
        <v>20</v>
      </c>
      <c r="O9" s="105"/>
    </row>
    <row r="10" spans="1:21" ht="21.95" customHeight="1">
      <c r="A10" s="383"/>
      <c r="B10" s="107"/>
      <c r="C10" s="107" t="s">
        <v>56</v>
      </c>
      <c r="D10" s="113"/>
      <c r="E10" s="112"/>
      <c r="F10" s="64"/>
      <c r="G10" s="110"/>
      <c r="H10" s="106">
        <v>20</v>
      </c>
      <c r="I10" s="110"/>
      <c r="J10" s="107" t="s">
        <v>56</v>
      </c>
      <c r="K10" s="121">
        <v>20</v>
      </c>
      <c r="L10" s="118"/>
      <c r="M10" s="115"/>
      <c r="N10" s="117"/>
      <c r="O10" s="124"/>
    </row>
    <row r="11" spans="1:21" ht="21.95" customHeight="1">
      <c r="A11" s="383"/>
      <c r="B11" s="107"/>
      <c r="C11" s="107"/>
      <c r="D11" s="113"/>
      <c r="E11" s="112"/>
      <c r="F11" s="64"/>
      <c r="G11" s="110" t="s">
        <v>37</v>
      </c>
      <c r="H11" s="106" t="s">
        <v>273</v>
      </c>
      <c r="I11" s="110"/>
      <c r="J11" s="107"/>
      <c r="K11" s="121"/>
      <c r="L11" s="108" t="s">
        <v>304</v>
      </c>
      <c r="M11" s="107" t="s">
        <v>35</v>
      </c>
      <c r="N11" s="106">
        <v>5</v>
      </c>
      <c r="O11" s="105"/>
    </row>
    <row r="12" spans="1:21" ht="21.95" customHeight="1">
      <c r="A12" s="383"/>
      <c r="B12" s="107"/>
      <c r="C12" s="107"/>
      <c r="D12" s="113"/>
      <c r="E12" s="112"/>
      <c r="F12" s="64"/>
      <c r="G12" s="110" t="s">
        <v>38</v>
      </c>
      <c r="H12" s="106" t="s">
        <v>272</v>
      </c>
      <c r="I12" s="110"/>
      <c r="J12" s="107"/>
      <c r="K12" s="121"/>
      <c r="L12" s="108"/>
      <c r="M12" s="107"/>
      <c r="N12" s="106"/>
      <c r="O12" s="105"/>
    </row>
    <row r="13" spans="1:21" ht="21.95" customHeight="1">
      <c r="A13" s="383"/>
      <c r="B13" s="107"/>
      <c r="C13" s="107"/>
      <c r="D13" s="113"/>
      <c r="E13" s="112"/>
      <c r="F13" s="64" t="s">
        <v>22</v>
      </c>
      <c r="G13" s="110" t="s">
        <v>24</v>
      </c>
      <c r="H13" s="106" t="s">
        <v>272</v>
      </c>
      <c r="I13" s="110"/>
      <c r="J13" s="107"/>
      <c r="K13" s="121"/>
      <c r="L13" s="108"/>
      <c r="M13" s="107"/>
      <c r="N13" s="106"/>
      <c r="O13" s="105"/>
    </row>
    <row r="14" spans="1:21" ht="21.95" customHeight="1">
      <c r="A14" s="383"/>
      <c r="B14" s="115"/>
      <c r="C14" s="115"/>
      <c r="D14" s="120"/>
      <c r="E14" s="119"/>
      <c r="F14" s="63"/>
      <c r="G14" s="116"/>
      <c r="H14" s="117"/>
      <c r="I14" s="116"/>
      <c r="J14" s="115"/>
      <c r="K14" s="114"/>
      <c r="L14" s="108"/>
      <c r="M14" s="107"/>
      <c r="N14" s="106"/>
      <c r="O14" s="105"/>
    </row>
    <row r="15" spans="1:21" ht="21.95" customHeight="1">
      <c r="A15" s="383"/>
      <c r="B15" s="107" t="s">
        <v>303</v>
      </c>
      <c r="C15" s="107" t="s">
        <v>75</v>
      </c>
      <c r="D15" s="113"/>
      <c r="E15" s="112"/>
      <c r="F15" s="64"/>
      <c r="G15" s="110"/>
      <c r="H15" s="106">
        <v>10</v>
      </c>
      <c r="I15" s="110" t="s">
        <v>302</v>
      </c>
      <c r="J15" s="107" t="s">
        <v>76</v>
      </c>
      <c r="K15" s="121">
        <v>10</v>
      </c>
      <c r="L15" s="108"/>
      <c r="M15" s="107"/>
      <c r="N15" s="106"/>
      <c r="O15" s="105"/>
    </row>
    <row r="16" spans="1:21" ht="21.95" customHeight="1">
      <c r="A16" s="383"/>
      <c r="B16" s="107"/>
      <c r="C16" s="107" t="s">
        <v>76</v>
      </c>
      <c r="D16" s="113"/>
      <c r="E16" s="112"/>
      <c r="F16" s="64"/>
      <c r="G16" s="110"/>
      <c r="H16" s="106">
        <v>10</v>
      </c>
      <c r="I16" s="110"/>
      <c r="J16" s="107" t="s">
        <v>301</v>
      </c>
      <c r="K16" s="151">
        <v>0.13</v>
      </c>
      <c r="L16" s="108"/>
      <c r="M16" s="107"/>
      <c r="N16" s="106"/>
      <c r="O16" s="105"/>
    </row>
    <row r="17" spans="1:15" ht="21.95" customHeight="1">
      <c r="A17" s="383"/>
      <c r="B17" s="107"/>
      <c r="C17" s="107" t="s">
        <v>52</v>
      </c>
      <c r="D17" s="113"/>
      <c r="E17" s="112" t="s">
        <v>53</v>
      </c>
      <c r="F17" s="64"/>
      <c r="G17" s="110"/>
      <c r="H17" s="150">
        <v>0.13</v>
      </c>
      <c r="I17" s="116"/>
      <c r="J17" s="115"/>
      <c r="K17" s="114"/>
      <c r="L17" s="108"/>
      <c r="M17" s="107"/>
      <c r="N17" s="106"/>
      <c r="O17" s="105"/>
    </row>
    <row r="18" spans="1:15" ht="21.95" customHeight="1">
      <c r="A18" s="383"/>
      <c r="B18" s="115"/>
      <c r="C18" s="115"/>
      <c r="D18" s="120"/>
      <c r="E18" s="119"/>
      <c r="F18" s="63"/>
      <c r="G18" s="116"/>
      <c r="H18" s="117"/>
      <c r="I18" s="110" t="s">
        <v>77</v>
      </c>
      <c r="J18" s="107" t="s">
        <v>35</v>
      </c>
      <c r="K18" s="121">
        <v>5</v>
      </c>
      <c r="L18" s="108"/>
      <c r="M18" s="107"/>
      <c r="N18" s="106"/>
      <c r="O18" s="105"/>
    </row>
    <row r="19" spans="1:15" ht="21.95" customHeight="1">
      <c r="A19" s="383"/>
      <c r="B19" s="107" t="s">
        <v>77</v>
      </c>
      <c r="C19" s="107" t="s">
        <v>81</v>
      </c>
      <c r="D19" s="113"/>
      <c r="E19" s="112"/>
      <c r="F19" s="122"/>
      <c r="G19" s="110"/>
      <c r="H19" s="106">
        <v>5</v>
      </c>
      <c r="I19" s="110"/>
      <c r="J19" s="107" t="s">
        <v>49</v>
      </c>
      <c r="K19" s="121">
        <v>15</v>
      </c>
      <c r="L19" s="108"/>
      <c r="M19" s="107"/>
      <c r="N19" s="106"/>
      <c r="O19" s="105"/>
    </row>
    <row r="20" spans="1:15" ht="21.95" customHeight="1">
      <c r="A20" s="383"/>
      <c r="B20" s="107"/>
      <c r="C20" s="107" t="s">
        <v>35</v>
      </c>
      <c r="D20" s="113"/>
      <c r="E20" s="112"/>
      <c r="F20" s="64"/>
      <c r="G20" s="110"/>
      <c r="H20" s="106">
        <v>5</v>
      </c>
      <c r="I20" s="110"/>
      <c r="J20" s="107"/>
      <c r="K20" s="121"/>
      <c r="L20" s="108"/>
      <c r="M20" s="107"/>
      <c r="N20" s="106"/>
      <c r="O20" s="105"/>
    </row>
    <row r="21" spans="1:15" ht="21.95" customHeight="1">
      <c r="A21" s="383"/>
      <c r="B21" s="107"/>
      <c r="C21" s="107" t="s">
        <v>49</v>
      </c>
      <c r="D21" s="113"/>
      <c r="E21" s="112" t="s">
        <v>27</v>
      </c>
      <c r="F21" s="64"/>
      <c r="G21" s="110"/>
      <c r="H21" s="106">
        <v>20</v>
      </c>
      <c r="I21" s="110"/>
      <c r="J21" s="107"/>
      <c r="K21" s="121"/>
      <c r="L21" s="108"/>
      <c r="M21" s="107"/>
      <c r="N21" s="106"/>
      <c r="O21" s="105"/>
    </row>
    <row r="22" spans="1:15" ht="21.95" customHeight="1">
      <c r="A22" s="383"/>
      <c r="B22" s="107"/>
      <c r="C22" s="107"/>
      <c r="D22" s="113"/>
      <c r="E22" s="112"/>
      <c r="F22" s="64"/>
      <c r="G22" s="110" t="s">
        <v>82</v>
      </c>
      <c r="H22" s="106" t="s">
        <v>273</v>
      </c>
      <c r="I22" s="110"/>
      <c r="J22" s="107"/>
      <c r="K22" s="121"/>
      <c r="L22" s="108"/>
      <c r="M22" s="107"/>
      <c r="N22" s="106"/>
      <c r="O22" s="105"/>
    </row>
    <row r="23" spans="1:15" ht="21.95" customHeight="1" thickBot="1">
      <c r="A23" s="384"/>
      <c r="B23" s="99"/>
      <c r="C23" s="99"/>
      <c r="D23" s="104"/>
      <c r="E23" s="103"/>
      <c r="F23" s="65"/>
      <c r="G23" s="102"/>
      <c r="H23" s="98"/>
      <c r="I23" s="102"/>
      <c r="J23" s="99"/>
      <c r="K23" s="101"/>
      <c r="L23" s="100"/>
      <c r="M23" s="99"/>
      <c r="N23" s="98"/>
      <c r="O23" s="97"/>
    </row>
    <row r="24" spans="1:15" ht="14.25">
      <c r="B24" s="89"/>
      <c r="C24" s="89"/>
      <c r="D24" s="89"/>
      <c r="G24" s="89"/>
      <c r="H24" s="90"/>
      <c r="I24" s="89"/>
      <c r="J24" s="89"/>
      <c r="K24" s="90"/>
      <c r="L24" s="89"/>
      <c r="M24" s="89"/>
      <c r="N24" s="90"/>
    </row>
    <row r="25" spans="1:15" ht="14.25">
      <c r="B25" s="89"/>
      <c r="C25" s="89"/>
      <c r="D25" s="89"/>
      <c r="G25" s="89"/>
      <c r="H25" s="90"/>
      <c r="I25" s="89"/>
      <c r="J25" s="89"/>
      <c r="K25" s="90"/>
      <c r="L25" s="89"/>
      <c r="M25" s="89"/>
      <c r="N25" s="90"/>
    </row>
    <row r="26" spans="1:15" ht="14.25">
      <c r="B26" s="89"/>
      <c r="C26" s="89"/>
      <c r="D26" s="89"/>
      <c r="G26" s="89"/>
      <c r="H26" s="90"/>
      <c r="I26" s="89"/>
      <c r="J26" s="89"/>
      <c r="K26" s="90"/>
      <c r="L26" s="89"/>
      <c r="M26" s="89"/>
      <c r="N26" s="90"/>
    </row>
    <row r="27" spans="1:15" ht="14.25">
      <c r="B27" s="89"/>
      <c r="C27" s="89"/>
      <c r="D27" s="89"/>
      <c r="G27" s="89"/>
      <c r="H27" s="90"/>
      <c r="I27" s="89"/>
      <c r="J27" s="89"/>
      <c r="K27" s="90"/>
      <c r="L27" s="89"/>
      <c r="M27" s="89"/>
      <c r="N27" s="90"/>
    </row>
    <row r="28" spans="1:15" ht="14.25">
      <c r="B28" s="89"/>
      <c r="C28" s="89"/>
      <c r="D28" s="89"/>
      <c r="G28" s="89"/>
      <c r="H28" s="90"/>
      <c r="I28" s="89"/>
      <c r="J28" s="89"/>
      <c r="K28" s="90"/>
      <c r="L28" s="89"/>
      <c r="M28" s="89"/>
      <c r="N28" s="90"/>
    </row>
    <row r="29" spans="1:15" ht="14.25">
      <c r="B29" s="89"/>
      <c r="C29" s="89"/>
      <c r="D29" s="89"/>
      <c r="G29" s="89"/>
      <c r="H29" s="90"/>
      <c r="I29" s="89"/>
      <c r="J29" s="89"/>
      <c r="K29" s="90"/>
      <c r="L29" s="89"/>
      <c r="M29" s="89"/>
      <c r="N29" s="90"/>
    </row>
    <row r="30" spans="1:15" ht="14.25">
      <c r="B30" s="89"/>
      <c r="C30" s="89"/>
      <c r="D30" s="89"/>
      <c r="G30" s="89"/>
      <c r="H30" s="90"/>
      <c r="I30" s="89"/>
      <c r="J30" s="89"/>
      <c r="K30" s="90"/>
      <c r="L30" s="89"/>
      <c r="M30" s="89"/>
      <c r="N30" s="90"/>
    </row>
    <row r="31" spans="1:15" ht="14.25">
      <c r="B31" s="89"/>
      <c r="C31" s="89"/>
      <c r="D31" s="89"/>
      <c r="G31" s="89"/>
      <c r="H31" s="90"/>
      <c r="I31" s="89"/>
      <c r="J31" s="89"/>
      <c r="K31" s="90"/>
      <c r="L31" s="89"/>
      <c r="M31" s="89"/>
      <c r="N31" s="90"/>
    </row>
    <row r="32" spans="1:15" ht="14.25">
      <c r="B32" s="89"/>
      <c r="C32" s="89"/>
      <c r="D32" s="89"/>
      <c r="G32" s="89"/>
      <c r="H32" s="90"/>
      <c r="I32" s="89"/>
      <c r="J32" s="89"/>
      <c r="K32" s="90"/>
      <c r="L32" s="89"/>
      <c r="M32" s="89"/>
      <c r="N32" s="90"/>
    </row>
    <row r="33" spans="2:14" ht="14.25">
      <c r="B33" s="89"/>
      <c r="C33" s="89"/>
      <c r="D33" s="89"/>
      <c r="G33" s="89"/>
      <c r="H33" s="90"/>
      <c r="I33" s="89"/>
      <c r="J33" s="89"/>
      <c r="K33" s="90"/>
      <c r="L33" s="89"/>
      <c r="M33" s="89"/>
      <c r="N33" s="90"/>
    </row>
    <row r="34" spans="2:14" ht="14.25">
      <c r="B34" s="89"/>
      <c r="C34" s="89"/>
      <c r="D34" s="89"/>
      <c r="G34" s="89"/>
      <c r="H34" s="90"/>
      <c r="I34" s="89"/>
      <c r="J34" s="89"/>
      <c r="K34" s="90"/>
      <c r="L34" s="89"/>
      <c r="M34" s="89"/>
      <c r="N34" s="90"/>
    </row>
    <row r="35" spans="2:14" ht="14.25">
      <c r="B35" s="89"/>
      <c r="C35" s="89"/>
      <c r="D35" s="89"/>
      <c r="G35" s="89"/>
      <c r="H35" s="90"/>
      <c r="I35" s="89"/>
      <c r="J35" s="89"/>
      <c r="K35" s="90"/>
      <c r="L35" s="89"/>
      <c r="M35" s="89"/>
      <c r="N35" s="90"/>
    </row>
    <row r="36" spans="2:14" ht="14.25">
      <c r="B36" s="89"/>
      <c r="C36" s="89"/>
      <c r="D36" s="89"/>
      <c r="G36" s="89"/>
      <c r="H36" s="90"/>
      <c r="I36" s="89"/>
      <c r="J36" s="89"/>
      <c r="K36" s="90"/>
      <c r="L36" s="89"/>
      <c r="M36" s="89"/>
      <c r="N36" s="90"/>
    </row>
    <row r="37" spans="2:14" ht="14.25">
      <c r="B37" s="89"/>
      <c r="C37" s="89"/>
      <c r="D37" s="89"/>
      <c r="G37" s="89"/>
      <c r="H37" s="90"/>
      <c r="I37" s="89"/>
      <c r="J37" s="89"/>
      <c r="K37" s="90"/>
      <c r="L37" s="89"/>
      <c r="M37" s="89"/>
      <c r="N37" s="90"/>
    </row>
    <row r="38" spans="2:14" ht="14.25">
      <c r="B38" s="89"/>
      <c r="C38" s="89"/>
      <c r="D38" s="89"/>
      <c r="G38" s="89"/>
      <c r="H38" s="90"/>
      <c r="I38" s="89"/>
      <c r="J38" s="89"/>
      <c r="K38" s="90"/>
      <c r="L38" s="89"/>
      <c r="M38" s="89"/>
      <c r="N38" s="90"/>
    </row>
    <row r="39" spans="2:14" ht="14.25">
      <c r="B39" s="89"/>
      <c r="C39" s="89"/>
      <c r="D39" s="89"/>
      <c r="G39" s="89"/>
      <c r="H39" s="90"/>
      <c r="I39" s="89"/>
      <c r="J39" s="89"/>
      <c r="K39" s="90"/>
      <c r="L39" s="89"/>
      <c r="M39" s="89"/>
      <c r="N39" s="90"/>
    </row>
    <row r="40" spans="2:14" ht="14.25">
      <c r="B40" s="89"/>
      <c r="C40" s="89"/>
      <c r="D40" s="89"/>
      <c r="G40" s="89"/>
      <c r="H40" s="90"/>
      <c r="I40" s="89"/>
      <c r="J40" s="89"/>
      <c r="K40" s="90"/>
      <c r="L40" s="89"/>
      <c r="M40" s="89"/>
      <c r="N40" s="90"/>
    </row>
    <row r="41" spans="2:14" ht="14.25">
      <c r="B41" s="89"/>
      <c r="C41" s="89"/>
      <c r="D41" s="89"/>
      <c r="G41" s="89"/>
      <c r="H41" s="90"/>
      <c r="I41" s="89"/>
      <c r="J41" s="89"/>
      <c r="K41" s="90"/>
      <c r="L41" s="89"/>
      <c r="M41" s="89"/>
      <c r="N41" s="90"/>
    </row>
    <row r="42" spans="2:14" ht="14.25">
      <c r="B42" s="89"/>
      <c r="C42" s="89"/>
      <c r="D42" s="89"/>
      <c r="G42" s="89"/>
      <c r="H42" s="90"/>
      <c r="I42" s="89"/>
      <c r="J42" s="89"/>
      <c r="K42" s="90"/>
      <c r="L42" s="89"/>
      <c r="M42" s="89"/>
      <c r="N42" s="90"/>
    </row>
    <row r="43" spans="2:14" ht="14.25">
      <c r="B43" s="89"/>
      <c r="C43" s="89"/>
      <c r="D43" s="89"/>
      <c r="G43" s="89"/>
      <c r="H43" s="90"/>
      <c r="I43" s="89"/>
      <c r="J43" s="89"/>
      <c r="K43" s="90"/>
      <c r="L43" s="89"/>
      <c r="M43" s="89"/>
      <c r="N43" s="90"/>
    </row>
    <row r="44" spans="2:14" ht="14.25">
      <c r="B44" s="89"/>
      <c r="C44" s="89"/>
      <c r="D44" s="89"/>
      <c r="G44" s="89"/>
      <c r="H44" s="90"/>
      <c r="I44" s="89"/>
      <c r="J44" s="89"/>
      <c r="K44" s="90"/>
      <c r="L44" s="89"/>
      <c r="M44" s="89"/>
      <c r="N44" s="90"/>
    </row>
    <row r="45" spans="2:14" ht="14.25">
      <c r="B45" s="89"/>
      <c r="C45" s="89"/>
      <c r="D45" s="89"/>
      <c r="G45" s="89"/>
      <c r="H45" s="90"/>
      <c r="I45" s="89"/>
      <c r="J45" s="89"/>
      <c r="K45" s="90"/>
      <c r="L45" s="89"/>
      <c r="M45" s="89"/>
      <c r="N45" s="90"/>
    </row>
    <row r="46" spans="2:14" ht="14.25">
      <c r="B46" s="89"/>
      <c r="C46" s="89"/>
      <c r="D46" s="89"/>
      <c r="G46" s="89"/>
      <c r="H46" s="90"/>
      <c r="I46" s="89"/>
      <c r="J46" s="89"/>
      <c r="K46" s="90"/>
      <c r="L46" s="89"/>
      <c r="M46" s="89"/>
      <c r="N46" s="90"/>
    </row>
    <row r="47" spans="2:14" ht="14.25">
      <c r="B47" s="89"/>
      <c r="C47" s="89"/>
      <c r="D47" s="89"/>
      <c r="G47" s="89"/>
      <c r="H47" s="90"/>
      <c r="I47" s="89"/>
      <c r="J47" s="89"/>
      <c r="K47" s="90"/>
      <c r="L47" s="89"/>
      <c r="M47" s="89"/>
      <c r="N47" s="90"/>
    </row>
    <row r="48" spans="2:14" ht="14.25">
      <c r="B48" s="89"/>
      <c r="C48" s="89"/>
      <c r="D48" s="89"/>
      <c r="G48" s="89"/>
      <c r="H48" s="90"/>
      <c r="I48" s="89"/>
      <c r="J48" s="89"/>
      <c r="K48" s="90"/>
      <c r="L48" s="89"/>
      <c r="M48" s="89"/>
      <c r="N48" s="90"/>
    </row>
    <row r="49" spans="2:14" ht="14.25">
      <c r="B49" s="89"/>
      <c r="C49" s="89"/>
      <c r="D49" s="89"/>
      <c r="G49" s="89"/>
      <c r="H49" s="90"/>
      <c r="I49" s="89"/>
      <c r="J49" s="89"/>
      <c r="K49" s="90"/>
      <c r="L49" s="89"/>
      <c r="M49" s="89"/>
      <c r="N49" s="90"/>
    </row>
    <row r="50" spans="2:14" ht="14.25">
      <c r="B50" s="89"/>
      <c r="C50" s="89"/>
      <c r="D50" s="89"/>
      <c r="G50" s="89"/>
      <c r="H50" s="90"/>
      <c r="I50" s="89"/>
      <c r="J50" s="89"/>
      <c r="K50" s="90"/>
      <c r="L50" s="89"/>
      <c r="M50" s="89"/>
      <c r="N50" s="90"/>
    </row>
    <row r="51" spans="2:14" ht="14.25">
      <c r="B51" s="89"/>
      <c r="C51" s="89"/>
      <c r="D51" s="89"/>
      <c r="G51" s="89"/>
      <c r="H51" s="90"/>
      <c r="I51" s="89"/>
      <c r="J51" s="89"/>
      <c r="K51" s="90"/>
      <c r="L51" s="89"/>
      <c r="M51" s="89"/>
      <c r="N51" s="90"/>
    </row>
    <row r="52" spans="2:14" ht="14.25">
      <c r="B52" s="89"/>
      <c r="C52" s="89"/>
      <c r="D52" s="89"/>
      <c r="G52" s="89"/>
      <c r="H52" s="90"/>
      <c r="I52" s="89"/>
      <c r="J52" s="89"/>
      <c r="K52" s="90"/>
      <c r="L52" s="89"/>
      <c r="M52" s="89"/>
      <c r="N52" s="90"/>
    </row>
    <row r="53" spans="2:14" ht="14.25">
      <c r="B53" s="89"/>
      <c r="C53" s="89"/>
      <c r="D53" s="89"/>
      <c r="G53" s="89"/>
      <c r="H53" s="90"/>
      <c r="I53" s="89"/>
      <c r="J53" s="89"/>
      <c r="K53" s="90"/>
      <c r="L53" s="89"/>
      <c r="M53" s="89"/>
      <c r="N53" s="90"/>
    </row>
    <row r="54" spans="2:14" ht="14.25">
      <c r="B54" s="89"/>
      <c r="C54" s="89"/>
      <c r="D54" s="89"/>
      <c r="G54" s="89"/>
      <c r="H54" s="90"/>
      <c r="I54" s="89"/>
      <c r="J54" s="89"/>
      <c r="K54" s="90"/>
      <c r="L54" s="89"/>
      <c r="M54" s="89"/>
      <c r="N54" s="90"/>
    </row>
    <row r="55" spans="2:14" ht="14.25">
      <c r="B55" s="89"/>
      <c r="C55" s="89"/>
      <c r="D55" s="89"/>
      <c r="G55" s="89"/>
      <c r="H55" s="90"/>
      <c r="I55" s="89"/>
      <c r="J55" s="89"/>
      <c r="K55" s="90"/>
      <c r="L55" s="89"/>
      <c r="M55" s="89"/>
      <c r="N55" s="90"/>
    </row>
    <row r="56" spans="2:14" ht="14.25">
      <c r="B56" s="89"/>
      <c r="C56" s="89"/>
      <c r="D56" s="89"/>
      <c r="G56" s="89"/>
      <c r="H56" s="90"/>
      <c r="I56" s="89"/>
      <c r="J56" s="89"/>
      <c r="K56" s="90"/>
      <c r="L56" s="89"/>
      <c r="M56" s="89"/>
      <c r="N56" s="90"/>
    </row>
    <row r="57" spans="2:14" ht="14.25">
      <c r="B57" s="89"/>
      <c r="C57" s="89"/>
      <c r="D57" s="89"/>
      <c r="G57" s="89"/>
      <c r="H57" s="90"/>
      <c r="I57" s="89"/>
      <c r="J57" s="89"/>
      <c r="K57" s="90"/>
      <c r="L57" s="89"/>
      <c r="M57" s="89"/>
      <c r="N57" s="90"/>
    </row>
    <row r="58" spans="2:14" ht="14.25">
      <c r="B58" s="89"/>
      <c r="C58" s="89"/>
      <c r="D58" s="89"/>
      <c r="G58" s="89"/>
      <c r="H58" s="90"/>
      <c r="I58" s="89"/>
      <c r="J58" s="89"/>
      <c r="K58" s="90"/>
      <c r="L58" s="89"/>
      <c r="M58" s="89"/>
      <c r="N58" s="90"/>
    </row>
    <row r="59" spans="2:14" ht="14.25">
      <c r="B59" s="89"/>
      <c r="C59" s="89"/>
      <c r="D59" s="89"/>
      <c r="G59" s="89"/>
      <c r="H59" s="90"/>
      <c r="I59" s="89"/>
      <c r="J59" s="89"/>
      <c r="K59" s="90"/>
      <c r="L59" s="89"/>
      <c r="M59" s="89"/>
      <c r="N59" s="90"/>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showZeros="0" zoomScale="60" zoomScaleNormal="60" zoomScaleSheetLayoutView="80" workbookViewId="0"/>
  </sheetViews>
  <sheetFormatPr defaultColWidth="9"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0" max="26" width="8.875" customWidth="1"/>
    <col min="27" max="16384" width="9" style="3"/>
  </cols>
  <sheetData>
    <row r="1" spans="1:19" ht="36.75" customHeight="1">
      <c r="A1" s="1" t="s">
        <v>13</v>
      </c>
      <c r="B1" s="1"/>
      <c r="C1" s="2"/>
      <c r="D1" s="3"/>
      <c r="E1" s="2"/>
      <c r="F1" s="2"/>
      <c r="G1" s="2"/>
      <c r="H1" s="367"/>
      <c r="I1" s="367"/>
      <c r="J1" s="368"/>
      <c r="K1" s="368"/>
      <c r="L1" s="368"/>
      <c r="M1" s="368"/>
      <c r="N1" s="368"/>
      <c r="O1" s="2"/>
      <c r="P1" s="2"/>
      <c r="Q1" s="4"/>
      <c r="R1" s="4"/>
      <c r="S1" s="3"/>
    </row>
    <row r="2" spans="1:19" ht="36.75" customHeight="1">
      <c r="A2" s="367" t="s">
        <v>0</v>
      </c>
      <c r="B2" s="367"/>
      <c r="C2" s="368"/>
      <c r="D2" s="368"/>
      <c r="E2" s="368"/>
      <c r="F2" s="368"/>
      <c r="G2" s="368"/>
      <c r="H2" s="368"/>
      <c r="I2" s="368"/>
      <c r="J2" s="368"/>
      <c r="K2" s="368"/>
      <c r="L2" s="368"/>
      <c r="M2" s="368"/>
      <c r="N2" s="368"/>
      <c r="O2" s="368"/>
      <c r="P2" s="368"/>
      <c r="Q2" s="368"/>
      <c r="R2" s="368"/>
      <c r="S2" s="3"/>
    </row>
    <row r="3" spans="1:19" ht="27.75" customHeight="1" thickBot="1">
      <c r="A3" s="369" t="s">
        <v>235</v>
      </c>
      <c r="B3" s="370"/>
      <c r="C3" s="370"/>
      <c r="D3" s="370"/>
      <c r="E3" s="370"/>
      <c r="F3" s="370"/>
      <c r="G3" s="2"/>
      <c r="H3" s="2"/>
      <c r="I3" s="12"/>
      <c r="J3" s="2"/>
      <c r="K3" s="7"/>
      <c r="L3" s="7"/>
      <c r="M3" s="10"/>
      <c r="N3" s="2"/>
      <c r="O3" s="13"/>
      <c r="P3" s="12"/>
      <c r="Q3" s="14"/>
      <c r="R3" s="14"/>
      <c r="S3" s="11"/>
    </row>
    <row r="4" spans="1:19" customFormat="1" ht="42" customHeight="1" thickBot="1">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3.1" customHeight="1">
      <c r="A5" s="371" t="s">
        <v>48</v>
      </c>
      <c r="B5" s="66" t="s">
        <v>15</v>
      </c>
      <c r="C5" s="36"/>
      <c r="D5" s="37"/>
      <c r="E5" s="38"/>
      <c r="F5" s="39"/>
      <c r="G5" s="70"/>
      <c r="H5" s="74"/>
      <c r="I5" s="37"/>
      <c r="J5" s="39"/>
      <c r="K5" s="39"/>
      <c r="L5" s="39"/>
      <c r="M5" s="78"/>
      <c r="N5" s="66"/>
      <c r="O5" s="40" t="s">
        <v>15</v>
      </c>
      <c r="P5" s="37"/>
      <c r="Q5" s="41">
        <v>110</v>
      </c>
      <c r="R5" s="92">
        <f>ROUNDUP(Q5*0.75,2)</f>
        <v>82.5</v>
      </c>
    </row>
    <row r="6" spans="1:19" ht="23.1" customHeight="1">
      <c r="A6" s="372"/>
      <c r="B6" s="67"/>
      <c r="C6" s="42"/>
      <c r="D6" s="43"/>
      <c r="E6" s="44"/>
      <c r="F6" s="45"/>
      <c r="G6" s="71"/>
      <c r="H6" s="75"/>
      <c r="I6" s="43"/>
      <c r="J6" s="45"/>
      <c r="K6" s="45"/>
      <c r="L6" s="45"/>
      <c r="M6" s="79"/>
      <c r="N6" s="67"/>
      <c r="O6" s="46"/>
      <c r="P6" s="43"/>
      <c r="Q6" s="47"/>
      <c r="R6" s="93"/>
    </row>
    <row r="7" spans="1:19" ht="23.1" customHeight="1">
      <c r="A7" s="372"/>
      <c r="B7" s="68" t="s">
        <v>236</v>
      </c>
      <c r="C7" s="48" t="s">
        <v>212</v>
      </c>
      <c r="D7" s="49"/>
      <c r="E7" s="50">
        <v>1</v>
      </c>
      <c r="F7" s="51" t="s">
        <v>101</v>
      </c>
      <c r="G7" s="72"/>
      <c r="H7" s="76" t="s">
        <v>212</v>
      </c>
      <c r="I7" s="49"/>
      <c r="J7" s="51">
        <f>ROUNDUP(E7*0.75,2)</f>
        <v>0.75</v>
      </c>
      <c r="K7" s="51" t="s">
        <v>101</v>
      </c>
      <c r="L7" s="51"/>
      <c r="M7" s="80" t="e">
        <f>#REF!</f>
        <v>#REF!</v>
      </c>
      <c r="N7" s="85" t="s">
        <v>264</v>
      </c>
      <c r="O7" s="52" t="s">
        <v>38</v>
      </c>
      <c r="P7" s="49"/>
      <c r="Q7" s="53">
        <v>0.5</v>
      </c>
      <c r="R7" s="94">
        <f t="shared" ref="R7:R13" si="0">ROUNDUP(Q7*0.75,2)</f>
        <v>0.38</v>
      </c>
    </row>
    <row r="8" spans="1:19" ht="23.1" customHeight="1">
      <c r="A8" s="372"/>
      <c r="B8" s="68"/>
      <c r="C8" s="48" t="s">
        <v>237</v>
      </c>
      <c r="D8" s="49"/>
      <c r="E8" s="50">
        <v>0.5</v>
      </c>
      <c r="F8" s="51" t="s">
        <v>30</v>
      </c>
      <c r="G8" s="72"/>
      <c r="H8" s="76" t="s">
        <v>237</v>
      </c>
      <c r="I8" s="49"/>
      <c r="J8" s="51">
        <f>ROUNDUP(E8*0.75,2)</f>
        <v>0.38</v>
      </c>
      <c r="K8" s="51" t="s">
        <v>30</v>
      </c>
      <c r="L8" s="51"/>
      <c r="M8" s="80"/>
      <c r="N8" s="95" t="s">
        <v>265</v>
      </c>
      <c r="O8" s="52" t="s">
        <v>25</v>
      </c>
      <c r="P8" s="49"/>
      <c r="Q8" s="53">
        <v>2</v>
      </c>
      <c r="R8" s="94">
        <f t="shared" si="0"/>
        <v>1.5</v>
      </c>
    </row>
    <row r="9" spans="1:19" ht="23.1" customHeight="1">
      <c r="A9" s="372"/>
      <c r="B9" s="68"/>
      <c r="C9" s="48" t="s">
        <v>55</v>
      </c>
      <c r="D9" s="49"/>
      <c r="E9" s="50">
        <v>0.5</v>
      </c>
      <c r="F9" s="51" t="s">
        <v>30</v>
      </c>
      <c r="G9" s="72"/>
      <c r="H9" s="76" t="s">
        <v>55</v>
      </c>
      <c r="I9" s="49"/>
      <c r="J9" s="51">
        <f>ROUNDUP(E9*0.75,2)</f>
        <v>0.38</v>
      </c>
      <c r="K9" s="51" t="s">
        <v>30</v>
      </c>
      <c r="L9" s="51"/>
      <c r="M9" s="80" t="e">
        <f>ROUND(#REF!+(#REF!*20/100),2)</f>
        <v>#REF!</v>
      </c>
      <c r="N9" s="68" t="s">
        <v>238</v>
      </c>
      <c r="O9" s="52" t="s">
        <v>24</v>
      </c>
      <c r="P9" s="49" t="s">
        <v>22</v>
      </c>
      <c r="Q9" s="53">
        <v>2</v>
      </c>
      <c r="R9" s="94">
        <f t="shared" si="0"/>
        <v>1.5</v>
      </c>
    </row>
    <row r="10" spans="1:19" ht="23.1" customHeight="1">
      <c r="A10" s="372"/>
      <c r="B10" s="68"/>
      <c r="C10" s="48" t="s">
        <v>133</v>
      </c>
      <c r="D10" s="49"/>
      <c r="E10" s="50">
        <v>20</v>
      </c>
      <c r="F10" s="51" t="s">
        <v>30</v>
      </c>
      <c r="G10" s="72"/>
      <c r="H10" s="76" t="s">
        <v>133</v>
      </c>
      <c r="I10" s="49"/>
      <c r="J10" s="51">
        <f>ROUNDUP(E10*0.75,2)</f>
        <v>15</v>
      </c>
      <c r="K10" s="51" t="s">
        <v>30</v>
      </c>
      <c r="L10" s="51"/>
      <c r="M10" s="80" t="e">
        <f>ROUND(#REF!+(#REF!*15/100),2)</f>
        <v>#REF!</v>
      </c>
      <c r="N10" s="68" t="s">
        <v>239</v>
      </c>
      <c r="O10" s="52" t="s">
        <v>58</v>
      </c>
      <c r="P10" s="49"/>
      <c r="Q10" s="53">
        <v>1</v>
      </c>
      <c r="R10" s="94">
        <f t="shared" si="0"/>
        <v>0.75</v>
      </c>
    </row>
    <row r="11" spans="1:19" ht="23.1" customHeight="1">
      <c r="A11" s="372"/>
      <c r="B11" s="68"/>
      <c r="C11" s="48"/>
      <c r="D11" s="49"/>
      <c r="E11" s="50"/>
      <c r="F11" s="51"/>
      <c r="G11" s="72"/>
      <c r="H11" s="76"/>
      <c r="I11" s="49"/>
      <c r="J11" s="51"/>
      <c r="K11" s="51"/>
      <c r="L11" s="51"/>
      <c r="M11" s="80"/>
      <c r="N11" s="68" t="s">
        <v>240</v>
      </c>
      <c r="O11" s="52" t="s">
        <v>21</v>
      </c>
      <c r="P11" s="49" t="s">
        <v>22</v>
      </c>
      <c r="Q11" s="53">
        <v>2</v>
      </c>
      <c r="R11" s="94">
        <f t="shared" si="0"/>
        <v>1.5</v>
      </c>
    </row>
    <row r="12" spans="1:19" ht="23.1" customHeight="1">
      <c r="A12" s="372"/>
      <c r="B12" s="68"/>
      <c r="C12" s="48"/>
      <c r="D12" s="49"/>
      <c r="E12" s="50"/>
      <c r="F12" s="51"/>
      <c r="G12" s="72"/>
      <c r="H12" s="76"/>
      <c r="I12" s="49"/>
      <c r="J12" s="51"/>
      <c r="K12" s="51"/>
      <c r="L12" s="51"/>
      <c r="M12" s="80"/>
      <c r="N12" s="68" t="s">
        <v>32</v>
      </c>
      <c r="O12" s="52" t="s">
        <v>85</v>
      </c>
      <c r="P12" s="49"/>
      <c r="Q12" s="53">
        <v>2</v>
      </c>
      <c r="R12" s="94">
        <f t="shared" si="0"/>
        <v>1.5</v>
      </c>
    </row>
    <row r="13" spans="1:19" ht="23.1" customHeight="1">
      <c r="A13" s="372"/>
      <c r="B13" s="68"/>
      <c r="C13" s="48"/>
      <c r="D13" s="49"/>
      <c r="E13" s="50"/>
      <c r="F13" s="51"/>
      <c r="G13" s="72"/>
      <c r="H13" s="76"/>
      <c r="I13" s="49"/>
      <c r="J13" s="51"/>
      <c r="K13" s="51"/>
      <c r="L13" s="51"/>
      <c r="M13" s="80"/>
      <c r="N13" s="68"/>
      <c r="O13" s="52" t="s">
        <v>23</v>
      </c>
      <c r="P13" s="49"/>
      <c r="Q13" s="53">
        <v>4</v>
      </c>
      <c r="R13" s="94">
        <f t="shared" si="0"/>
        <v>3</v>
      </c>
    </row>
    <row r="14" spans="1:19" ht="23.1" customHeight="1">
      <c r="A14" s="372"/>
      <c r="B14" s="67"/>
      <c r="C14" s="42"/>
      <c r="D14" s="43"/>
      <c r="E14" s="44"/>
      <c r="F14" s="45"/>
      <c r="G14" s="71"/>
      <c r="H14" s="75"/>
      <c r="I14" s="43"/>
      <c r="J14" s="45"/>
      <c r="K14" s="45"/>
      <c r="L14" s="45"/>
      <c r="M14" s="79"/>
      <c r="N14" s="67"/>
      <c r="O14" s="46"/>
      <c r="P14" s="43"/>
      <c r="Q14" s="47"/>
      <c r="R14" s="93"/>
    </row>
    <row r="15" spans="1:19" ht="23.1" customHeight="1">
      <c r="A15" s="372"/>
      <c r="B15" s="68" t="s">
        <v>241</v>
      </c>
      <c r="C15" s="48" t="s">
        <v>102</v>
      </c>
      <c r="D15" s="49"/>
      <c r="E15" s="50">
        <v>30</v>
      </c>
      <c r="F15" s="51" t="s">
        <v>30</v>
      </c>
      <c r="G15" s="72"/>
      <c r="H15" s="76" t="s">
        <v>102</v>
      </c>
      <c r="I15" s="49"/>
      <c r="J15" s="51">
        <f>ROUNDUP(E15*0.75,2)</f>
        <v>22.5</v>
      </c>
      <c r="K15" s="51" t="s">
        <v>30</v>
      </c>
      <c r="L15" s="51"/>
      <c r="M15" s="80" t="e">
        <f>ROUND(#REF!+(#REF!*15/100),2)</f>
        <v>#REF!</v>
      </c>
      <c r="N15" s="85" t="s">
        <v>266</v>
      </c>
      <c r="O15" s="52" t="s">
        <v>23</v>
      </c>
      <c r="P15" s="49"/>
      <c r="Q15" s="53">
        <v>1.5</v>
      </c>
      <c r="R15" s="94">
        <f>ROUNDUP(Q15*0.75,2)</f>
        <v>1.1300000000000001</v>
      </c>
    </row>
    <row r="16" spans="1:19" ht="23.1" customHeight="1">
      <c r="A16" s="372"/>
      <c r="B16" s="68"/>
      <c r="C16" s="48" t="s">
        <v>35</v>
      </c>
      <c r="D16" s="49"/>
      <c r="E16" s="50">
        <v>10</v>
      </c>
      <c r="F16" s="51" t="s">
        <v>30</v>
      </c>
      <c r="G16" s="72"/>
      <c r="H16" s="76" t="s">
        <v>35</v>
      </c>
      <c r="I16" s="49"/>
      <c r="J16" s="51">
        <f>ROUNDUP(E16*0.75,2)</f>
        <v>7.5</v>
      </c>
      <c r="K16" s="51" t="s">
        <v>30</v>
      </c>
      <c r="L16" s="51"/>
      <c r="M16" s="80" t="e">
        <f>ROUND(#REF!+(#REF!*10/100),2)</f>
        <v>#REF!</v>
      </c>
      <c r="N16" s="95" t="s">
        <v>267</v>
      </c>
      <c r="O16" s="52" t="s">
        <v>37</v>
      </c>
      <c r="P16" s="49"/>
      <c r="Q16" s="53">
        <v>10</v>
      </c>
      <c r="R16" s="94">
        <f>ROUNDUP(Q16*0.75,2)</f>
        <v>7.5</v>
      </c>
    </row>
    <row r="17" spans="1:18" ht="23.1" customHeight="1">
      <c r="A17" s="372"/>
      <c r="B17" s="68"/>
      <c r="C17" s="48" t="s">
        <v>41</v>
      </c>
      <c r="D17" s="49"/>
      <c r="E17" s="50">
        <v>10</v>
      </c>
      <c r="F17" s="51" t="s">
        <v>30</v>
      </c>
      <c r="G17" s="72"/>
      <c r="H17" s="76" t="s">
        <v>41</v>
      </c>
      <c r="I17" s="49"/>
      <c r="J17" s="51">
        <f>ROUNDUP(E17*0.75,2)</f>
        <v>7.5</v>
      </c>
      <c r="K17" s="51" t="s">
        <v>30</v>
      </c>
      <c r="L17" s="51"/>
      <c r="M17" s="80" t="e">
        <f>#REF!</f>
        <v>#REF!</v>
      </c>
      <c r="N17" s="68" t="s">
        <v>32</v>
      </c>
      <c r="O17" s="52" t="s">
        <v>25</v>
      </c>
      <c r="P17" s="49"/>
      <c r="Q17" s="53">
        <v>1</v>
      </c>
      <c r="R17" s="94">
        <f>ROUNDUP(Q17*0.75,2)</f>
        <v>0.75</v>
      </c>
    </row>
    <row r="18" spans="1:18" ht="23.1" customHeight="1">
      <c r="A18" s="372"/>
      <c r="B18" s="68"/>
      <c r="C18" s="48"/>
      <c r="D18" s="49"/>
      <c r="E18" s="50"/>
      <c r="F18" s="51"/>
      <c r="G18" s="72"/>
      <c r="H18" s="76"/>
      <c r="I18" s="49"/>
      <c r="J18" s="51"/>
      <c r="K18" s="51"/>
      <c r="L18" s="51"/>
      <c r="M18" s="80"/>
      <c r="N18" s="68"/>
      <c r="O18" s="52" t="s">
        <v>38</v>
      </c>
      <c r="P18" s="49"/>
      <c r="Q18" s="53">
        <v>0.5</v>
      </c>
      <c r="R18" s="94">
        <f>ROUNDUP(Q18*0.75,2)</f>
        <v>0.38</v>
      </c>
    </row>
    <row r="19" spans="1:18" ht="23.1" customHeight="1">
      <c r="A19" s="372"/>
      <c r="B19" s="68"/>
      <c r="C19" s="48"/>
      <c r="D19" s="49"/>
      <c r="E19" s="50"/>
      <c r="F19" s="51"/>
      <c r="G19" s="72"/>
      <c r="H19" s="76"/>
      <c r="I19" s="49"/>
      <c r="J19" s="51"/>
      <c r="K19" s="51"/>
      <c r="L19" s="51"/>
      <c r="M19" s="80"/>
      <c r="N19" s="68"/>
      <c r="O19" s="52" t="s">
        <v>24</v>
      </c>
      <c r="P19" s="49" t="s">
        <v>22</v>
      </c>
      <c r="Q19" s="53">
        <v>1.5</v>
      </c>
      <c r="R19" s="94">
        <f>ROUNDUP(Q19*0.75,2)</f>
        <v>1.1300000000000001</v>
      </c>
    </row>
    <row r="20" spans="1:18" ht="23.1" customHeight="1">
      <c r="A20" s="372"/>
      <c r="B20" s="67"/>
      <c r="C20" s="42"/>
      <c r="D20" s="43"/>
      <c r="E20" s="44"/>
      <c r="F20" s="45"/>
      <c r="G20" s="71"/>
      <c r="H20" s="75"/>
      <c r="I20" s="43"/>
      <c r="J20" s="45"/>
      <c r="K20" s="45"/>
      <c r="L20" s="45"/>
      <c r="M20" s="79"/>
      <c r="N20" s="67"/>
      <c r="O20" s="46"/>
      <c r="P20" s="43"/>
      <c r="Q20" s="47"/>
      <c r="R20" s="93"/>
    </row>
    <row r="21" spans="1:18" ht="23.1" customHeight="1">
      <c r="A21" s="372"/>
      <c r="B21" s="68" t="s">
        <v>40</v>
      </c>
      <c r="C21" s="48" t="s">
        <v>52</v>
      </c>
      <c r="D21" s="49" t="s">
        <v>53</v>
      </c>
      <c r="E21" s="84">
        <v>0.25</v>
      </c>
      <c r="F21" s="51" t="s">
        <v>47</v>
      </c>
      <c r="G21" s="72"/>
      <c r="H21" s="76" t="s">
        <v>52</v>
      </c>
      <c r="I21" s="49" t="s">
        <v>53</v>
      </c>
      <c r="J21" s="51">
        <f>ROUNDUP(E21*0.75,2)</f>
        <v>0.19</v>
      </c>
      <c r="K21" s="51" t="s">
        <v>47</v>
      </c>
      <c r="L21" s="51"/>
      <c r="M21" s="80" t="e">
        <f>#REF!</f>
        <v>#REF!</v>
      </c>
      <c r="N21" s="68" t="s">
        <v>18</v>
      </c>
      <c r="O21" s="52" t="s">
        <v>37</v>
      </c>
      <c r="P21" s="49"/>
      <c r="Q21" s="53">
        <v>100</v>
      </c>
      <c r="R21" s="94">
        <f>ROUNDUP(Q21*0.75,2)</f>
        <v>75</v>
      </c>
    </row>
    <row r="22" spans="1:18" ht="23.1" customHeight="1">
      <c r="A22" s="372"/>
      <c r="B22" s="68"/>
      <c r="C22" s="48" t="s">
        <v>186</v>
      </c>
      <c r="D22" s="49"/>
      <c r="E22" s="50">
        <v>2</v>
      </c>
      <c r="F22" s="51" t="s">
        <v>30</v>
      </c>
      <c r="G22" s="72"/>
      <c r="H22" s="76" t="s">
        <v>186</v>
      </c>
      <c r="I22" s="49"/>
      <c r="J22" s="51">
        <f>ROUNDUP(E22*0.75,2)</f>
        <v>1.5</v>
      </c>
      <c r="K22" s="51" t="s">
        <v>30</v>
      </c>
      <c r="L22" s="51"/>
      <c r="M22" s="80" t="e">
        <f>ROUND(#REF!+(#REF!*10/100),2)</f>
        <v>#REF!</v>
      </c>
      <c r="N22" s="68"/>
      <c r="O22" s="52" t="s">
        <v>43</v>
      </c>
      <c r="P22" s="49"/>
      <c r="Q22" s="53">
        <v>3</v>
      </c>
      <c r="R22" s="94">
        <f>ROUNDUP(Q22*0.75,2)</f>
        <v>2.25</v>
      </c>
    </row>
    <row r="23" spans="1:18" ht="23.1" customHeight="1" thickBot="1">
      <c r="A23" s="373"/>
      <c r="B23" s="69"/>
      <c r="C23" s="55"/>
      <c r="D23" s="56"/>
      <c r="E23" s="57"/>
      <c r="F23" s="58"/>
      <c r="G23" s="73"/>
      <c r="H23" s="77"/>
      <c r="I23" s="56"/>
      <c r="J23" s="58"/>
      <c r="K23" s="58"/>
      <c r="L23" s="58"/>
      <c r="M23" s="81"/>
      <c r="N23" s="69"/>
      <c r="O23" s="59"/>
      <c r="P23" s="56"/>
      <c r="Q23" s="60"/>
      <c r="R23" s="96"/>
    </row>
  </sheetData>
  <mergeCells count="4">
    <mergeCell ref="H1:N1"/>
    <mergeCell ref="A2:R2"/>
    <mergeCell ref="A3:F3"/>
    <mergeCell ref="A5:A23"/>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5"/>
  <sheetViews>
    <sheetView showZeros="0" zoomScale="60" zoomScaleNormal="60" zoomScaleSheetLayoutView="90" workbookViewId="0"/>
  </sheetViews>
  <sheetFormatPr defaultRowHeight="13.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c r="A1" s="1" t="s">
        <v>300</v>
      </c>
      <c r="B1" s="5"/>
      <c r="C1" s="1"/>
      <c r="D1" s="1"/>
      <c r="E1" s="385"/>
      <c r="F1" s="386"/>
      <c r="G1" s="386"/>
      <c r="H1" s="386"/>
      <c r="I1" s="386"/>
      <c r="J1" s="386"/>
      <c r="K1" s="386"/>
      <c r="L1" s="386"/>
      <c r="M1" s="386"/>
      <c r="N1" s="386"/>
      <c r="O1"/>
      <c r="P1"/>
      <c r="Q1"/>
      <c r="R1"/>
      <c r="S1"/>
      <c r="T1"/>
      <c r="U1"/>
    </row>
    <row r="2" spans="1:21" s="3" customFormat="1" ht="36" customHeight="1">
      <c r="A2" s="367" t="s">
        <v>0</v>
      </c>
      <c r="B2" s="368"/>
      <c r="C2" s="368"/>
      <c r="D2" s="368"/>
      <c r="E2" s="368"/>
      <c r="F2" s="368"/>
      <c r="G2" s="368"/>
      <c r="H2" s="368"/>
      <c r="I2" s="368"/>
      <c r="J2" s="368"/>
      <c r="K2" s="368"/>
      <c r="L2" s="368"/>
      <c r="M2" s="368"/>
      <c r="N2" s="368"/>
      <c r="O2" s="386"/>
      <c r="P2"/>
      <c r="Q2"/>
      <c r="R2"/>
      <c r="S2"/>
      <c r="T2"/>
      <c r="U2"/>
    </row>
    <row r="3" spans="1:21" ht="33.75" customHeight="1" thickBot="1">
      <c r="A3" s="387" t="s">
        <v>235</v>
      </c>
      <c r="B3" s="388"/>
      <c r="C3" s="388"/>
      <c r="D3" s="149"/>
      <c r="E3" s="389" t="s">
        <v>298</v>
      </c>
      <c r="F3" s="390"/>
      <c r="G3" s="88"/>
      <c r="H3" s="88"/>
      <c r="I3" s="88"/>
      <c r="J3" s="88"/>
      <c r="K3" s="148"/>
      <c r="L3" s="88"/>
      <c r="M3" s="88"/>
    </row>
    <row r="4" spans="1:21" ht="18.75" customHeight="1">
      <c r="A4" s="391"/>
      <c r="B4" s="392"/>
      <c r="C4" s="393"/>
      <c r="D4" s="397" t="s">
        <v>6</v>
      </c>
      <c r="E4" s="400" t="s">
        <v>297</v>
      </c>
      <c r="F4" s="403" t="s">
        <v>286</v>
      </c>
      <c r="G4" s="155" t="s">
        <v>296</v>
      </c>
      <c r="H4" s="146" t="s">
        <v>295</v>
      </c>
      <c r="I4" s="406" t="s">
        <v>294</v>
      </c>
      <c r="J4" s="407"/>
      <c r="K4" s="407"/>
      <c r="L4" s="408" t="s">
        <v>293</v>
      </c>
      <c r="M4" s="409"/>
      <c r="N4" s="410"/>
      <c r="O4" s="374" t="s">
        <v>6</v>
      </c>
    </row>
    <row r="5" spans="1:21" ht="18.75" customHeight="1">
      <c r="A5" s="394"/>
      <c r="B5" s="395"/>
      <c r="C5" s="396"/>
      <c r="D5" s="398"/>
      <c r="E5" s="401"/>
      <c r="F5" s="404"/>
      <c r="G5" s="154" t="s">
        <v>292</v>
      </c>
      <c r="H5" s="144" t="s">
        <v>290</v>
      </c>
      <c r="I5" s="377" t="s">
        <v>289</v>
      </c>
      <c r="J5" s="378"/>
      <c r="K5" s="378"/>
      <c r="L5" s="379" t="s">
        <v>287</v>
      </c>
      <c r="M5" s="380"/>
      <c r="N5" s="381"/>
      <c r="O5" s="375"/>
    </row>
    <row r="6" spans="1:21" ht="18.75" customHeight="1" thickBot="1">
      <c r="A6" s="143"/>
      <c r="B6" s="142" t="s">
        <v>1</v>
      </c>
      <c r="C6" s="139" t="s">
        <v>285</v>
      </c>
      <c r="D6" s="399"/>
      <c r="E6" s="402"/>
      <c r="F6" s="405"/>
      <c r="G6" s="153" t="s">
        <v>286</v>
      </c>
      <c r="H6" s="136" t="s">
        <v>284</v>
      </c>
      <c r="I6" s="140" t="s">
        <v>1</v>
      </c>
      <c r="J6" s="139" t="s">
        <v>285</v>
      </c>
      <c r="K6" s="137" t="s">
        <v>284</v>
      </c>
      <c r="L6" s="138" t="s">
        <v>1</v>
      </c>
      <c r="M6" s="137" t="s">
        <v>285</v>
      </c>
      <c r="N6" s="136" t="s">
        <v>284</v>
      </c>
      <c r="O6" s="376"/>
    </row>
    <row r="7" spans="1:21" ht="21.95" customHeight="1">
      <c r="A7" s="382" t="s">
        <v>48</v>
      </c>
      <c r="B7" s="130" t="s">
        <v>282</v>
      </c>
      <c r="C7" s="130" t="s">
        <v>279</v>
      </c>
      <c r="D7" s="135"/>
      <c r="E7" s="134"/>
      <c r="F7" s="62"/>
      <c r="G7" s="133"/>
      <c r="H7" s="129" t="s">
        <v>283</v>
      </c>
      <c r="I7" s="133" t="s">
        <v>282</v>
      </c>
      <c r="J7" s="130" t="s">
        <v>279</v>
      </c>
      <c r="K7" s="132" t="s">
        <v>281</v>
      </c>
      <c r="L7" s="131" t="s">
        <v>280</v>
      </c>
      <c r="M7" s="130" t="s">
        <v>279</v>
      </c>
      <c r="N7" s="129">
        <v>30</v>
      </c>
      <c r="O7" s="128"/>
    </row>
    <row r="8" spans="1:21" ht="21.95" customHeight="1">
      <c r="A8" s="383"/>
      <c r="B8" s="115"/>
      <c r="C8" s="115"/>
      <c r="D8" s="120"/>
      <c r="E8" s="119"/>
      <c r="F8" s="63"/>
      <c r="G8" s="116"/>
      <c r="H8" s="117"/>
      <c r="I8" s="116"/>
      <c r="J8" s="115"/>
      <c r="K8" s="114"/>
      <c r="L8" s="118"/>
      <c r="M8" s="115"/>
      <c r="N8" s="117"/>
      <c r="O8" s="124"/>
    </row>
    <row r="9" spans="1:21" ht="21.95" customHeight="1">
      <c r="A9" s="383"/>
      <c r="B9" s="107" t="s">
        <v>362</v>
      </c>
      <c r="C9" s="107" t="s">
        <v>212</v>
      </c>
      <c r="D9" s="113"/>
      <c r="E9" s="112"/>
      <c r="F9" s="64"/>
      <c r="G9" s="110"/>
      <c r="H9" s="160">
        <v>0.5</v>
      </c>
      <c r="I9" s="110" t="s">
        <v>362</v>
      </c>
      <c r="J9" s="152" t="s">
        <v>132</v>
      </c>
      <c r="K9" s="121">
        <v>10</v>
      </c>
      <c r="L9" s="108" t="s">
        <v>361</v>
      </c>
      <c r="M9" s="107" t="s">
        <v>133</v>
      </c>
      <c r="N9" s="106">
        <v>10</v>
      </c>
      <c r="O9" s="105"/>
    </row>
    <row r="10" spans="1:21" ht="21.95" customHeight="1">
      <c r="A10" s="383"/>
      <c r="B10" s="107"/>
      <c r="C10" s="107" t="s">
        <v>133</v>
      </c>
      <c r="D10" s="113"/>
      <c r="E10" s="112"/>
      <c r="F10" s="64"/>
      <c r="G10" s="110"/>
      <c r="H10" s="106">
        <v>20</v>
      </c>
      <c r="I10" s="110"/>
      <c r="J10" s="107" t="s">
        <v>133</v>
      </c>
      <c r="K10" s="121">
        <v>10</v>
      </c>
      <c r="L10" s="118"/>
      <c r="M10" s="115"/>
      <c r="N10" s="117"/>
      <c r="O10" s="124"/>
    </row>
    <row r="11" spans="1:21" ht="21.95" customHeight="1">
      <c r="A11" s="383"/>
      <c r="B11" s="107"/>
      <c r="C11" s="107"/>
      <c r="D11" s="113"/>
      <c r="E11" s="112"/>
      <c r="F11" s="64"/>
      <c r="G11" s="110" t="s">
        <v>37</v>
      </c>
      <c r="H11" s="106" t="s">
        <v>273</v>
      </c>
      <c r="I11" s="110"/>
      <c r="J11" s="107"/>
      <c r="K11" s="121"/>
      <c r="L11" s="108" t="s">
        <v>360</v>
      </c>
      <c r="M11" s="107" t="s">
        <v>102</v>
      </c>
      <c r="N11" s="106">
        <v>10</v>
      </c>
      <c r="O11" s="105"/>
    </row>
    <row r="12" spans="1:21" ht="21.95" customHeight="1">
      <c r="A12" s="383"/>
      <c r="B12" s="107"/>
      <c r="C12" s="107"/>
      <c r="D12" s="113"/>
      <c r="E12" s="112"/>
      <c r="F12" s="64"/>
      <c r="G12" s="110" t="s">
        <v>38</v>
      </c>
      <c r="H12" s="106" t="s">
        <v>272</v>
      </c>
      <c r="I12" s="110"/>
      <c r="J12" s="107"/>
      <c r="K12" s="121"/>
      <c r="L12" s="108"/>
      <c r="M12" s="107" t="s">
        <v>35</v>
      </c>
      <c r="N12" s="106">
        <v>5</v>
      </c>
      <c r="O12" s="105"/>
    </row>
    <row r="13" spans="1:21" ht="21.95" customHeight="1">
      <c r="A13" s="383"/>
      <c r="B13" s="107"/>
      <c r="C13" s="107"/>
      <c r="D13" s="113"/>
      <c r="E13" s="112"/>
      <c r="F13" s="64" t="s">
        <v>22</v>
      </c>
      <c r="G13" s="110" t="s">
        <v>24</v>
      </c>
      <c r="H13" s="106" t="s">
        <v>272</v>
      </c>
      <c r="I13" s="110"/>
      <c r="J13" s="107"/>
      <c r="K13" s="121"/>
      <c r="L13" s="108"/>
      <c r="M13" s="107"/>
      <c r="N13" s="106"/>
      <c r="O13" s="105"/>
    </row>
    <row r="14" spans="1:21" ht="21.95" customHeight="1">
      <c r="A14" s="383"/>
      <c r="B14" s="115"/>
      <c r="C14" s="115"/>
      <c r="D14" s="120"/>
      <c r="E14" s="119"/>
      <c r="F14" s="63"/>
      <c r="G14" s="116"/>
      <c r="H14" s="117"/>
      <c r="I14" s="116"/>
      <c r="J14" s="115"/>
      <c r="K14" s="114"/>
      <c r="L14" s="108"/>
      <c r="M14" s="107"/>
      <c r="N14" s="106"/>
      <c r="O14" s="105"/>
    </row>
    <row r="15" spans="1:21" ht="21.95" customHeight="1">
      <c r="A15" s="383"/>
      <c r="B15" s="107" t="s">
        <v>345</v>
      </c>
      <c r="C15" s="107" t="s">
        <v>102</v>
      </c>
      <c r="D15" s="113"/>
      <c r="E15" s="112"/>
      <c r="F15" s="64"/>
      <c r="G15" s="110"/>
      <c r="H15" s="106">
        <v>20</v>
      </c>
      <c r="I15" s="110" t="s">
        <v>345</v>
      </c>
      <c r="J15" s="107" t="s">
        <v>102</v>
      </c>
      <c r="K15" s="121">
        <v>20</v>
      </c>
      <c r="L15" s="108"/>
      <c r="M15" s="107"/>
      <c r="N15" s="106"/>
      <c r="O15" s="105"/>
    </row>
    <row r="16" spans="1:21" ht="21.95" customHeight="1">
      <c r="A16" s="383"/>
      <c r="B16" s="107"/>
      <c r="C16" s="107" t="s">
        <v>35</v>
      </c>
      <c r="D16" s="113"/>
      <c r="E16" s="112"/>
      <c r="F16" s="64"/>
      <c r="G16" s="110"/>
      <c r="H16" s="106">
        <v>10</v>
      </c>
      <c r="I16" s="110"/>
      <c r="J16" s="107" t="s">
        <v>35</v>
      </c>
      <c r="K16" s="121">
        <v>5</v>
      </c>
      <c r="L16" s="108"/>
      <c r="M16" s="107"/>
      <c r="N16" s="106"/>
      <c r="O16" s="105"/>
    </row>
    <row r="17" spans="1:15" ht="21.95" customHeight="1">
      <c r="A17" s="383"/>
      <c r="B17" s="107"/>
      <c r="C17" s="107"/>
      <c r="D17" s="113"/>
      <c r="E17" s="112"/>
      <c r="F17" s="64"/>
      <c r="G17" s="110" t="s">
        <v>37</v>
      </c>
      <c r="H17" s="106" t="s">
        <v>273</v>
      </c>
      <c r="I17" s="110"/>
      <c r="J17" s="107"/>
      <c r="K17" s="121"/>
      <c r="L17" s="108"/>
      <c r="M17" s="107"/>
      <c r="N17" s="106"/>
      <c r="O17" s="105"/>
    </row>
    <row r="18" spans="1:15" ht="21.95" customHeight="1">
      <c r="A18" s="383"/>
      <c r="B18" s="115"/>
      <c r="C18" s="115"/>
      <c r="D18" s="120"/>
      <c r="E18" s="119"/>
      <c r="F18" s="63"/>
      <c r="G18" s="116"/>
      <c r="H18" s="117"/>
      <c r="I18" s="116"/>
      <c r="J18" s="115"/>
      <c r="K18" s="114"/>
      <c r="L18" s="108"/>
      <c r="M18" s="107"/>
      <c r="N18" s="106"/>
      <c r="O18" s="105"/>
    </row>
    <row r="19" spans="1:15" ht="21.95" customHeight="1">
      <c r="A19" s="383"/>
      <c r="B19" s="107" t="s">
        <v>40</v>
      </c>
      <c r="C19" s="107" t="s">
        <v>52</v>
      </c>
      <c r="D19" s="113"/>
      <c r="E19" s="112" t="s">
        <v>53</v>
      </c>
      <c r="F19" s="122"/>
      <c r="G19" s="110"/>
      <c r="H19" s="150">
        <v>0.13</v>
      </c>
      <c r="I19" s="110" t="s">
        <v>40</v>
      </c>
      <c r="J19" s="107" t="s">
        <v>301</v>
      </c>
      <c r="K19" s="151">
        <v>0.13</v>
      </c>
      <c r="L19" s="108"/>
      <c r="M19" s="107"/>
      <c r="N19" s="106"/>
      <c r="O19" s="105"/>
    </row>
    <row r="20" spans="1:15" ht="21.95" customHeight="1">
      <c r="A20" s="383"/>
      <c r="B20" s="107"/>
      <c r="C20" s="107"/>
      <c r="D20" s="113"/>
      <c r="E20" s="112"/>
      <c r="F20" s="64"/>
      <c r="G20" s="110" t="s">
        <v>37</v>
      </c>
      <c r="H20" s="106" t="s">
        <v>273</v>
      </c>
      <c r="I20" s="110"/>
      <c r="J20" s="107"/>
      <c r="K20" s="121"/>
      <c r="L20" s="108"/>
      <c r="M20" s="107"/>
      <c r="N20" s="106"/>
      <c r="O20" s="105"/>
    </row>
    <row r="21" spans="1:15" ht="21.95" customHeight="1">
      <c r="A21" s="383"/>
      <c r="B21" s="107"/>
      <c r="C21" s="107"/>
      <c r="D21" s="113"/>
      <c r="E21" s="112"/>
      <c r="F21" s="64"/>
      <c r="G21" s="110" t="s">
        <v>43</v>
      </c>
      <c r="H21" s="106" t="s">
        <v>272</v>
      </c>
      <c r="I21" s="110"/>
      <c r="J21" s="107"/>
      <c r="K21" s="121"/>
      <c r="L21" s="108"/>
      <c r="M21" s="107"/>
      <c r="N21" s="106"/>
      <c r="O21" s="105"/>
    </row>
    <row r="22" spans="1:15" ht="21.95" customHeight="1" thickBot="1">
      <c r="A22" s="384"/>
      <c r="B22" s="99"/>
      <c r="C22" s="99"/>
      <c r="D22" s="104"/>
      <c r="E22" s="103"/>
      <c r="F22" s="65"/>
      <c r="G22" s="102"/>
      <c r="H22" s="98"/>
      <c r="I22" s="102"/>
      <c r="J22" s="99"/>
      <c r="K22" s="101"/>
      <c r="L22" s="100"/>
      <c r="M22" s="99"/>
      <c r="N22" s="98"/>
      <c r="O22" s="97"/>
    </row>
    <row r="23" spans="1:15" ht="14.25">
      <c r="B23" s="89"/>
      <c r="C23" s="89"/>
      <c r="D23" s="89"/>
      <c r="G23" s="89"/>
      <c r="H23" s="90"/>
      <c r="I23" s="89"/>
      <c r="J23" s="89"/>
      <c r="K23" s="90"/>
      <c r="L23" s="89"/>
      <c r="M23" s="89"/>
      <c r="N23" s="90"/>
    </row>
    <row r="24" spans="1:15" ht="14.25">
      <c r="B24" s="89"/>
      <c r="C24" s="89"/>
      <c r="D24" s="89"/>
      <c r="G24" s="89"/>
      <c r="H24" s="90"/>
      <c r="I24" s="89"/>
      <c r="J24" s="89"/>
      <c r="K24" s="90"/>
      <c r="L24" s="89"/>
      <c r="M24" s="89"/>
      <c r="N24" s="90"/>
    </row>
    <row r="25" spans="1:15" ht="14.25">
      <c r="B25" s="89"/>
      <c r="C25" s="89"/>
      <c r="D25" s="89"/>
      <c r="G25" s="89"/>
      <c r="H25" s="90"/>
      <c r="I25" s="89"/>
      <c r="J25" s="89"/>
      <c r="K25" s="90"/>
      <c r="L25" s="89"/>
      <c r="M25" s="89"/>
      <c r="N25" s="90"/>
    </row>
    <row r="26" spans="1:15" ht="14.25">
      <c r="B26" s="89"/>
      <c r="C26" s="89"/>
      <c r="D26" s="89"/>
      <c r="G26" s="89"/>
      <c r="H26" s="90"/>
      <c r="I26" s="89"/>
      <c r="J26" s="89"/>
      <c r="K26" s="90"/>
      <c r="L26" s="89"/>
      <c r="M26" s="89"/>
      <c r="N26" s="90"/>
    </row>
    <row r="27" spans="1:15" ht="14.25">
      <c r="B27" s="89"/>
      <c r="C27" s="89"/>
      <c r="D27" s="89"/>
      <c r="G27" s="89"/>
      <c r="H27" s="90"/>
      <c r="I27" s="89"/>
      <c r="J27" s="89"/>
      <c r="K27" s="90"/>
      <c r="L27" s="89"/>
      <c r="M27" s="89"/>
      <c r="N27" s="90"/>
    </row>
    <row r="28" spans="1:15" ht="14.25">
      <c r="B28" s="89"/>
      <c r="C28" s="89"/>
      <c r="D28" s="89"/>
      <c r="G28" s="89"/>
      <c r="H28" s="90"/>
      <c r="I28" s="89"/>
      <c r="J28" s="89"/>
      <c r="K28" s="90"/>
      <c r="L28" s="89"/>
      <c r="M28" s="89"/>
      <c r="N28" s="90"/>
    </row>
    <row r="29" spans="1:15" ht="14.25">
      <c r="B29" s="89"/>
      <c r="C29" s="89"/>
      <c r="D29" s="89"/>
      <c r="G29" s="89"/>
      <c r="H29" s="90"/>
      <c r="I29" s="89"/>
      <c r="J29" s="89"/>
      <c r="K29" s="90"/>
      <c r="L29" s="89"/>
      <c r="M29" s="89"/>
      <c r="N29" s="90"/>
    </row>
    <row r="30" spans="1:15" ht="14.25">
      <c r="B30" s="89"/>
      <c r="C30" s="89"/>
      <c r="D30" s="89"/>
      <c r="G30" s="89"/>
      <c r="H30" s="90"/>
      <c r="I30" s="89"/>
      <c r="J30" s="89"/>
      <c r="K30" s="90"/>
      <c r="L30" s="89"/>
      <c r="M30" s="89"/>
      <c r="N30" s="90"/>
    </row>
    <row r="31" spans="1:15" ht="14.25">
      <c r="B31" s="89"/>
      <c r="C31" s="89"/>
      <c r="D31" s="89"/>
      <c r="G31" s="89"/>
      <c r="H31" s="90"/>
      <c r="I31" s="89"/>
      <c r="J31" s="89"/>
      <c r="K31" s="90"/>
      <c r="L31" s="89"/>
      <c r="M31" s="89"/>
      <c r="N31" s="90"/>
    </row>
    <row r="32" spans="1:15" ht="14.25">
      <c r="B32" s="89"/>
      <c r="C32" s="89"/>
      <c r="D32" s="89"/>
      <c r="G32" s="89"/>
      <c r="H32" s="90"/>
      <c r="I32" s="89"/>
      <c r="J32" s="89"/>
      <c r="K32" s="90"/>
      <c r="L32" s="89"/>
      <c r="M32" s="89"/>
      <c r="N32" s="90"/>
    </row>
    <row r="33" spans="2:14" ht="14.25">
      <c r="B33" s="89"/>
      <c r="C33" s="89"/>
      <c r="D33" s="89"/>
      <c r="G33" s="89"/>
      <c r="H33" s="90"/>
      <c r="I33" s="89"/>
      <c r="J33" s="89"/>
      <c r="K33" s="90"/>
      <c r="L33" s="89"/>
      <c r="M33" s="89"/>
      <c r="N33" s="90"/>
    </row>
    <row r="34" spans="2:14" ht="14.25">
      <c r="B34" s="89"/>
      <c r="C34" s="89"/>
      <c r="D34" s="89"/>
      <c r="G34" s="89"/>
      <c r="H34" s="90"/>
      <c r="I34" s="89"/>
      <c r="J34" s="89"/>
      <c r="K34" s="90"/>
      <c r="L34" s="89"/>
      <c r="M34" s="89"/>
      <c r="N34" s="90"/>
    </row>
    <row r="35" spans="2:14" ht="14.25">
      <c r="B35" s="89"/>
      <c r="C35" s="89"/>
      <c r="D35" s="89"/>
      <c r="G35" s="89"/>
      <c r="H35" s="90"/>
      <c r="I35" s="89"/>
      <c r="J35" s="89"/>
      <c r="K35" s="90"/>
      <c r="L35" s="89"/>
      <c r="M35" s="89"/>
      <c r="N35" s="90"/>
    </row>
    <row r="36" spans="2:14" ht="14.25">
      <c r="B36" s="89"/>
      <c r="C36" s="89"/>
      <c r="D36" s="89"/>
      <c r="G36" s="89"/>
      <c r="H36" s="90"/>
      <c r="I36" s="89"/>
      <c r="J36" s="89"/>
      <c r="K36" s="90"/>
      <c r="L36" s="89"/>
      <c r="M36" s="89"/>
      <c r="N36" s="90"/>
    </row>
    <row r="37" spans="2:14" ht="14.25">
      <c r="B37" s="89"/>
      <c r="C37" s="89"/>
      <c r="D37" s="89"/>
      <c r="G37" s="89"/>
      <c r="H37" s="90"/>
      <c r="I37" s="89"/>
      <c r="J37" s="89"/>
      <c r="K37" s="90"/>
      <c r="L37" s="89"/>
      <c r="M37" s="89"/>
      <c r="N37" s="90"/>
    </row>
    <row r="38" spans="2:14" ht="14.25">
      <c r="B38" s="89"/>
      <c r="C38" s="89"/>
      <c r="D38" s="89"/>
      <c r="G38" s="89"/>
      <c r="H38" s="90"/>
      <c r="I38" s="89"/>
      <c r="J38" s="89"/>
      <c r="K38" s="90"/>
      <c r="L38" s="89"/>
      <c r="M38" s="89"/>
      <c r="N38" s="90"/>
    </row>
    <row r="39" spans="2:14" ht="14.25">
      <c r="B39" s="89"/>
      <c r="C39" s="89"/>
      <c r="D39" s="89"/>
      <c r="G39" s="89"/>
      <c r="H39" s="90"/>
      <c r="I39" s="89"/>
      <c r="J39" s="89"/>
      <c r="K39" s="90"/>
      <c r="L39" s="89"/>
      <c r="M39" s="89"/>
      <c r="N39" s="90"/>
    </row>
    <row r="40" spans="2:14" ht="14.25">
      <c r="B40" s="89"/>
      <c r="C40" s="89"/>
      <c r="D40" s="89"/>
      <c r="G40" s="89"/>
      <c r="H40" s="90"/>
      <c r="I40" s="89"/>
      <c r="J40" s="89"/>
      <c r="K40" s="90"/>
      <c r="L40" s="89"/>
      <c r="M40" s="89"/>
      <c r="N40" s="90"/>
    </row>
    <row r="41" spans="2:14" ht="14.25">
      <c r="B41" s="89"/>
      <c r="C41" s="89"/>
      <c r="D41" s="89"/>
      <c r="G41" s="89"/>
      <c r="H41" s="90"/>
      <c r="I41" s="89"/>
      <c r="J41" s="89"/>
      <c r="K41" s="90"/>
      <c r="L41" s="89"/>
      <c r="M41" s="89"/>
      <c r="N41" s="90"/>
    </row>
    <row r="42" spans="2:14" ht="14.25">
      <c r="B42" s="89"/>
      <c r="C42" s="89"/>
      <c r="D42" s="89"/>
      <c r="G42" s="89"/>
      <c r="H42" s="90"/>
      <c r="I42" s="89"/>
      <c r="J42" s="89"/>
      <c r="K42" s="90"/>
      <c r="L42" s="89"/>
      <c r="M42" s="89"/>
      <c r="N42" s="90"/>
    </row>
    <row r="43" spans="2:14" ht="14.25">
      <c r="B43" s="89"/>
      <c r="C43" s="89"/>
      <c r="D43" s="89"/>
      <c r="G43" s="89"/>
      <c r="H43" s="90"/>
      <c r="I43" s="89"/>
      <c r="J43" s="89"/>
      <c r="K43" s="90"/>
      <c r="L43" s="89"/>
      <c r="M43" s="89"/>
      <c r="N43" s="90"/>
    </row>
    <row r="44" spans="2:14" ht="14.25">
      <c r="B44" s="89"/>
      <c r="C44" s="89"/>
      <c r="D44" s="89"/>
      <c r="G44" s="89"/>
      <c r="H44" s="90"/>
      <c r="I44" s="89"/>
      <c r="J44" s="89"/>
      <c r="K44" s="90"/>
      <c r="L44" s="89"/>
      <c r="M44" s="89"/>
      <c r="N44" s="90"/>
    </row>
    <row r="45" spans="2:14" ht="14.25">
      <c r="B45" s="89"/>
      <c r="C45" s="89"/>
      <c r="D45" s="89"/>
      <c r="G45" s="89"/>
      <c r="H45" s="90"/>
      <c r="I45" s="89"/>
      <c r="J45" s="89"/>
      <c r="K45" s="90"/>
      <c r="L45" s="89"/>
      <c r="M45" s="89"/>
      <c r="N45" s="90"/>
    </row>
    <row r="46" spans="2:14" ht="14.25">
      <c r="B46" s="89"/>
      <c r="C46" s="89"/>
      <c r="D46" s="89"/>
      <c r="G46" s="89"/>
      <c r="H46" s="90"/>
      <c r="I46" s="89"/>
      <c r="J46" s="89"/>
      <c r="K46" s="90"/>
      <c r="L46" s="89"/>
      <c r="M46" s="89"/>
      <c r="N46" s="90"/>
    </row>
    <row r="47" spans="2:14" ht="14.25">
      <c r="B47" s="89"/>
      <c r="C47" s="89"/>
      <c r="D47" s="89"/>
      <c r="G47" s="89"/>
      <c r="H47" s="90"/>
      <c r="I47" s="89"/>
      <c r="J47" s="89"/>
      <c r="K47" s="90"/>
      <c r="L47" s="89"/>
      <c r="M47" s="89"/>
      <c r="N47" s="90"/>
    </row>
    <row r="48" spans="2:14" ht="14.25">
      <c r="B48" s="89"/>
      <c r="C48" s="89"/>
      <c r="D48" s="89"/>
      <c r="G48" s="89"/>
      <c r="H48" s="90"/>
      <c r="I48" s="89"/>
      <c r="J48" s="89"/>
      <c r="K48" s="90"/>
      <c r="L48" s="89"/>
      <c r="M48" s="89"/>
      <c r="N48" s="90"/>
    </row>
    <row r="49" spans="2:14" ht="14.25">
      <c r="B49" s="89"/>
      <c r="C49" s="89"/>
      <c r="D49" s="89"/>
      <c r="G49" s="89"/>
      <c r="H49" s="90"/>
      <c r="I49" s="89"/>
      <c r="J49" s="89"/>
      <c r="K49" s="90"/>
      <c r="L49" s="89"/>
      <c r="M49" s="89"/>
      <c r="N49" s="90"/>
    </row>
    <row r="50" spans="2:14" ht="14.25">
      <c r="B50" s="89"/>
      <c r="C50" s="89"/>
      <c r="D50" s="89"/>
      <c r="G50" s="89"/>
      <c r="H50" s="90"/>
      <c r="I50" s="89"/>
      <c r="J50" s="89"/>
      <c r="K50" s="90"/>
      <c r="L50" s="89"/>
      <c r="M50" s="89"/>
      <c r="N50" s="90"/>
    </row>
    <row r="51" spans="2:14" ht="14.25">
      <c r="B51" s="89"/>
      <c r="C51" s="89"/>
      <c r="D51" s="89"/>
      <c r="G51" s="89"/>
      <c r="H51" s="90"/>
      <c r="I51" s="89"/>
      <c r="J51" s="89"/>
      <c r="K51" s="90"/>
      <c r="L51" s="89"/>
      <c r="M51" s="89"/>
      <c r="N51" s="90"/>
    </row>
    <row r="52" spans="2:14" ht="14.25">
      <c r="B52" s="89"/>
      <c r="C52" s="89"/>
      <c r="D52" s="89"/>
      <c r="G52" s="89"/>
      <c r="H52" s="90"/>
      <c r="I52" s="89"/>
      <c r="J52" s="89"/>
      <c r="K52" s="90"/>
      <c r="L52" s="89"/>
      <c r="M52" s="89"/>
      <c r="N52" s="90"/>
    </row>
    <row r="53" spans="2:14" ht="14.25">
      <c r="B53" s="89"/>
      <c r="C53" s="89"/>
      <c r="D53" s="89"/>
      <c r="G53" s="89"/>
      <c r="H53" s="90"/>
      <c r="I53" s="89"/>
      <c r="J53" s="89"/>
      <c r="K53" s="90"/>
      <c r="L53" s="89"/>
      <c r="M53" s="89"/>
      <c r="N53" s="90"/>
    </row>
    <row r="54" spans="2:14" ht="14.25">
      <c r="B54" s="89"/>
      <c r="C54" s="89"/>
      <c r="D54" s="89"/>
      <c r="G54" s="89"/>
      <c r="H54" s="90"/>
      <c r="I54" s="89"/>
      <c r="J54" s="89"/>
      <c r="K54" s="90"/>
      <c r="L54" s="89"/>
      <c r="M54" s="89"/>
      <c r="N54" s="90"/>
    </row>
    <row r="55" spans="2:14" ht="14.25">
      <c r="B55" s="89"/>
      <c r="C55" s="89"/>
      <c r="D55" s="89"/>
      <c r="G55" s="89"/>
      <c r="H55" s="90"/>
      <c r="I55" s="89"/>
      <c r="J55" s="89"/>
      <c r="K55" s="90"/>
      <c r="L55" s="89"/>
      <c r="M55" s="89"/>
      <c r="N55" s="90"/>
    </row>
    <row r="56" spans="2:14" ht="14.25">
      <c r="B56" s="89"/>
      <c r="C56" s="89"/>
      <c r="D56" s="89"/>
      <c r="G56" s="89"/>
      <c r="H56" s="90"/>
      <c r="I56" s="89"/>
      <c r="J56" s="89"/>
      <c r="K56" s="90"/>
      <c r="L56" s="89"/>
      <c r="M56" s="89"/>
      <c r="N56" s="90"/>
    </row>
    <row r="57" spans="2:14" ht="14.25">
      <c r="B57" s="89"/>
      <c r="C57" s="89"/>
      <c r="D57" s="89"/>
      <c r="G57" s="89"/>
      <c r="H57" s="90"/>
      <c r="I57" s="89"/>
      <c r="J57" s="89"/>
      <c r="K57" s="90"/>
      <c r="L57" s="89"/>
      <c r="M57" s="89"/>
      <c r="N57" s="90"/>
    </row>
    <row r="58" spans="2:14" ht="14.25">
      <c r="B58" s="89"/>
      <c r="C58" s="89"/>
      <c r="D58" s="89"/>
      <c r="G58" s="89"/>
      <c r="H58" s="90"/>
      <c r="I58" s="89"/>
      <c r="J58" s="89"/>
      <c r="K58" s="90"/>
      <c r="L58" s="89"/>
      <c r="M58" s="89"/>
      <c r="N58" s="90"/>
    </row>
    <row r="59" spans="2:14" ht="14.25">
      <c r="B59" s="89"/>
      <c r="C59" s="89"/>
      <c r="D59" s="89"/>
      <c r="G59" s="89"/>
      <c r="H59" s="90"/>
      <c r="I59" s="89"/>
      <c r="J59" s="89"/>
      <c r="K59" s="90"/>
      <c r="L59" s="89"/>
      <c r="M59" s="89"/>
      <c r="N59" s="90"/>
    </row>
    <row r="60" spans="2:14" ht="14.25">
      <c r="B60" s="89"/>
      <c r="C60" s="89"/>
      <c r="D60" s="89"/>
      <c r="G60" s="89"/>
      <c r="H60" s="90"/>
      <c r="I60" s="89"/>
      <c r="J60" s="89"/>
      <c r="K60" s="90"/>
      <c r="L60" s="89"/>
      <c r="M60" s="89"/>
      <c r="N60" s="90"/>
    </row>
    <row r="61" spans="2:14" ht="14.25">
      <c r="B61" s="89"/>
      <c r="C61" s="89"/>
      <c r="D61" s="89"/>
      <c r="G61" s="89"/>
      <c r="H61" s="90"/>
      <c r="I61" s="89"/>
      <c r="J61" s="89"/>
      <c r="K61" s="90"/>
      <c r="L61" s="89"/>
      <c r="M61" s="89"/>
      <c r="N61" s="90"/>
    </row>
    <row r="62" spans="2:14" ht="14.25">
      <c r="B62" s="89"/>
      <c r="C62" s="89"/>
      <c r="D62" s="89"/>
      <c r="G62" s="89"/>
      <c r="H62" s="90"/>
      <c r="I62" s="89"/>
      <c r="J62" s="89"/>
      <c r="K62" s="90"/>
      <c r="L62" s="89"/>
      <c r="M62" s="89"/>
      <c r="N62" s="90"/>
    </row>
    <row r="63" spans="2:14" ht="14.25">
      <c r="B63" s="89"/>
      <c r="C63" s="89"/>
      <c r="D63" s="89"/>
      <c r="G63" s="89"/>
      <c r="H63" s="90"/>
      <c r="I63" s="89"/>
      <c r="J63" s="89"/>
      <c r="K63" s="90"/>
      <c r="L63" s="89"/>
      <c r="M63" s="89"/>
      <c r="N63" s="90"/>
    </row>
    <row r="64" spans="2:14" ht="14.25">
      <c r="B64" s="89"/>
      <c r="C64" s="89"/>
      <c r="D64" s="89"/>
      <c r="G64" s="89"/>
      <c r="H64" s="90"/>
      <c r="I64" s="89"/>
      <c r="J64" s="89"/>
      <c r="K64" s="90"/>
      <c r="L64" s="89"/>
      <c r="M64" s="89"/>
      <c r="N64" s="90"/>
    </row>
    <row r="65" spans="2:14" ht="14.25">
      <c r="B65" s="89"/>
      <c r="C65" s="89"/>
      <c r="D65" s="89"/>
      <c r="G65" s="89"/>
      <c r="H65" s="90"/>
      <c r="I65" s="89"/>
      <c r="J65" s="89"/>
      <c r="K65" s="90"/>
      <c r="L65" s="89"/>
      <c r="M65" s="89"/>
      <c r="N65" s="90"/>
    </row>
  </sheetData>
  <mergeCells count="14">
    <mergeCell ref="O4:O6"/>
    <mergeCell ref="I5:K5"/>
    <mergeCell ref="L5:N5"/>
    <mergeCell ref="A7:A22"/>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showZeros="0" zoomScale="60" zoomScaleNormal="60" zoomScaleSheetLayoutView="80" workbookViewId="0"/>
  </sheetViews>
  <sheetFormatPr defaultColWidth="9"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0" max="26" width="8.875" customWidth="1"/>
    <col min="27" max="16384" width="9" style="3"/>
  </cols>
  <sheetData>
    <row r="1" spans="1:19" ht="36.75" customHeight="1">
      <c r="A1" s="1" t="s">
        <v>13</v>
      </c>
      <c r="B1" s="1"/>
      <c r="C1" s="2"/>
      <c r="D1" s="3"/>
      <c r="E1" s="2"/>
      <c r="F1" s="2"/>
      <c r="G1" s="2"/>
      <c r="H1" s="367"/>
      <c r="I1" s="367"/>
      <c r="J1" s="368"/>
      <c r="K1" s="368"/>
      <c r="L1" s="368"/>
      <c r="M1" s="368"/>
      <c r="N1" s="368"/>
      <c r="O1" s="2"/>
      <c r="P1" s="2"/>
      <c r="Q1" s="4"/>
      <c r="R1" s="4"/>
      <c r="S1" s="3"/>
    </row>
    <row r="2" spans="1:19" ht="36.75" customHeight="1">
      <c r="A2" s="367" t="s">
        <v>0</v>
      </c>
      <c r="B2" s="367"/>
      <c r="C2" s="368"/>
      <c r="D2" s="368"/>
      <c r="E2" s="368"/>
      <c r="F2" s="368"/>
      <c r="G2" s="368"/>
      <c r="H2" s="368"/>
      <c r="I2" s="368"/>
      <c r="J2" s="368"/>
      <c r="K2" s="368"/>
      <c r="L2" s="368"/>
      <c r="M2" s="368"/>
      <c r="N2" s="368"/>
      <c r="O2" s="368"/>
      <c r="P2" s="368"/>
      <c r="Q2" s="368"/>
      <c r="R2" s="368"/>
      <c r="S2" s="3"/>
    </row>
    <row r="3" spans="1:19" ht="27.75" customHeight="1" thickBot="1">
      <c r="A3" s="369" t="s">
        <v>152</v>
      </c>
      <c r="B3" s="370"/>
      <c r="C3" s="370"/>
      <c r="D3" s="370"/>
      <c r="E3" s="370"/>
      <c r="F3" s="370"/>
      <c r="G3" s="2"/>
      <c r="H3" s="2"/>
      <c r="I3" s="12"/>
      <c r="J3" s="2"/>
      <c r="K3" s="7"/>
      <c r="L3" s="7"/>
      <c r="M3" s="10"/>
      <c r="N3" s="2"/>
      <c r="O3" s="13"/>
      <c r="P3" s="12"/>
      <c r="Q3" s="14"/>
      <c r="R3" s="14"/>
      <c r="S3" s="11"/>
    </row>
    <row r="4" spans="1:19" customFormat="1" ht="42" customHeight="1" thickBot="1">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18.75" customHeight="1">
      <c r="A5" s="371" t="s">
        <v>48</v>
      </c>
      <c r="B5" s="66" t="s">
        <v>15</v>
      </c>
      <c r="C5" s="36"/>
      <c r="D5" s="37"/>
      <c r="E5" s="38"/>
      <c r="F5" s="39"/>
      <c r="G5" s="70"/>
      <c r="H5" s="74"/>
      <c r="I5" s="37"/>
      <c r="J5" s="39"/>
      <c r="K5" s="39"/>
      <c r="L5" s="39"/>
      <c r="M5" s="78"/>
      <c r="N5" s="66"/>
      <c r="O5" s="40" t="s">
        <v>15</v>
      </c>
      <c r="P5" s="37"/>
      <c r="Q5" s="41">
        <v>110</v>
      </c>
      <c r="R5" s="92">
        <f>ROUNDUP(Q5*0.75,2)</f>
        <v>82.5</v>
      </c>
    </row>
    <row r="6" spans="1:19" ht="18.75" customHeight="1">
      <c r="A6" s="372"/>
      <c r="B6" s="67"/>
      <c r="C6" s="42"/>
      <c r="D6" s="43"/>
      <c r="E6" s="44"/>
      <c r="F6" s="45"/>
      <c r="G6" s="71"/>
      <c r="H6" s="75"/>
      <c r="I6" s="43"/>
      <c r="J6" s="45"/>
      <c r="K6" s="45"/>
      <c r="L6" s="45"/>
      <c r="M6" s="79"/>
      <c r="N6" s="67"/>
      <c r="O6" s="46"/>
      <c r="P6" s="43"/>
      <c r="Q6" s="47"/>
      <c r="R6" s="93"/>
    </row>
    <row r="7" spans="1:19" ht="18.75" customHeight="1">
      <c r="A7" s="372"/>
      <c r="B7" s="68" t="s">
        <v>114</v>
      </c>
      <c r="C7" s="48" t="s">
        <v>34</v>
      </c>
      <c r="D7" s="49"/>
      <c r="E7" s="50">
        <v>40</v>
      </c>
      <c r="F7" s="51" t="s">
        <v>30</v>
      </c>
      <c r="G7" s="72"/>
      <c r="H7" s="76" t="s">
        <v>34</v>
      </c>
      <c r="I7" s="49"/>
      <c r="J7" s="51">
        <f>ROUNDUP(E7*0.75,2)</f>
        <v>30</v>
      </c>
      <c r="K7" s="51" t="s">
        <v>30</v>
      </c>
      <c r="L7" s="51"/>
      <c r="M7" s="80" t="e">
        <f>#REF!</f>
        <v>#REF!</v>
      </c>
      <c r="N7" s="68" t="s">
        <v>115</v>
      </c>
      <c r="O7" s="52" t="s">
        <v>121</v>
      </c>
      <c r="P7" s="49" t="s">
        <v>22</v>
      </c>
      <c r="Q7" s="53">
        <v>5</v>
      </c>
      <c r="R7" s="94">
        <f t="shared" ref="R7:R17" si="0">ROUNDUP(Q7*0.75,2)</f>
        <v>3.75</v>
      </c>
    </row>
    <row r="8" spans="1:19" ht="18.75" customHeight="1">
      <c r="A8" s="372"/>
      <c r="B8" s="68"/>
      <c r="C8" s="48" t="s">
        <v>56</v>
      </c>
      <c r="D8" s="49"/>
      <c r="E8" s="50">
        <v>20</v>
      </c>
      <c r="F8" s="51" t="s">
        <v>30</v>
      </c>
      <c r="G8" s="72"/>
      <c r="H8" s="76" t="s">
        <v>56</v>
      </c>
      <c r="I8" s="49"/>
      <c r="J8" s="51">
        <f>ROUNDUP(E8*0.75,2)</f>
        <v>15</v>
      </c>
      <c r="K8" s="51" t="s">
        <v>30</v>
      </c>
      <c r="L8" s="51"/>
      <c r="M8" s="80" t="e">
        <f>ROUND(#REF!+(#REF!*6/100),2)</f>
        <v>#REF!</v>
      </c>
      <c r="N8" s="68" t="s">
        <v>116</v>
      </c>
      <c r="O8" s="52" t="s">
        <v>23</v>
      </c>
      <c r="P8" s="49"/>
      <c r="Q8" s="53">
        <v>1</v>
      </c>
      <c r="R8" s="94">
        <f t="shared" si="0"/>
        <v>0.75</v>
      </c>
    </row>
    <row r="9" spans="1:19" ht="18.75" customHeight="1">
      <c r="A9" s="372"/>
      <c r="B9" s="68"/>
      <c r="C9" s="48" t="s">
        <v>87</v>
      </c>
      <c r="D9" s="49"/>
      <c r="E9" s="50">
        <v>5</v>
      </c>
      <c r="F9" s="51" t="s">
        <v>50</v>
      </c>
      <c r="G9" s="72"/>
      <c r="H9" s="76" t="s">
        <v>87</v>
      </c>
      <c r="I9" s="49"/>
      <c r="J9" s="51">
        <f>ROUNDUP(E9*0.75,2)</f>
        <v>3.75</v>
      </c>
      <c r="K9" s="51" t="s">
        <v>50</v>
      </c>
      <c r="L9" s="51"/>
      <c r="M9" s="80" t="e">
        <f>#REF!</f>
        <v>#REF!</v>
      </c>
      <c r="N9" s="68" t="s">
        <v>117</v>
      </c>
      <c r="O9" s="52" t="s">
        <v>39</v>
      </c>
      <c r="P9" s="49"/>
      <c r="Q9" s="53">
        <v>0.1</v>
      </c>
      <c r="R9" s="94">
        <f t="shared" si="0"/>
        <v>0.08</v>
      </c>
    </row>
    <row r="10" spans="1:19" ht="18.75" customHeight="1">
      <c r="A10" s="372"/>
      <c r="B10" s="68"/>
      <c r="C10" s="48" t="s">
        <v>123</v>
      </c>
      <c r="D10" s="49"/>
      <c r="E10" s="50">
        <v>10</v>
      </c>
      <c r="F10" s="51" t="s">
        <v>30</v>
      </c>
      <c r="G10" s="72"/>
      <c r="H10" s="76" t="s">
        <v>123</v>
      </c>
      <c r="I10" s="49"/>
      <c r="J10" s="51">
        <f>ROUNDUP(E10*0.75,2)</f>
        <v>7.5</v>
      </c>
      <c r="K10" s="51" t="s">
        <v>30</v>
      </c>
      <c r="L10" s="51"/>
      <c r="M10" s="80" t="e">
        <f>ROUND(#REF!+(#REF!*15/100),2)</f>
        <v>#REF!</v>
      </c>
      <c r="N10" s="68" t="s">
        <v>118</v>
      </c>
      <c r="O10" s="52" t="s">
        <v>122</v>
      </c>
      <c r="P10" s="49"/>
      <c r="Q10" s="53">
        <v>0.01</v>
      </c>
      <c r="R10" s="94">
        <f t="shared" si="0"/>
        <v>0.01</v>
      </c>
    </row>
    <row r="11" spans="1:19" ht="18.75" customHeight="1">
      <c r="A11" s="372"/>
      <c r="B11" s="68"/>
      <c r="C11" s="48" t="s">
        <v>35</v>
      </c>
      <c r="D11" s="49"/>
      <c r="E11" s="50">
        <v>10</v>
      </c>
      <c r="F11" s="51" t="s">
        <v>30</v>
      </c>
      <c r="G11" s="72"/>
      <c r="H11" s="76" t="s">
        <v>35</v>
      </c>
      <c r="I11" s="49"/>
      <c r="J11" s="51">
        <f>ROUNDUP(E11*0.75,2)</f>
        <v>7.5</v>
      </c>
      <c r="K11" s="51" t="s">
        <v>30</v>
      </c>
      <c r="L11" s="51"/>
      <c r="M11" s="80" t="e">
        <f>ROUND(#REF!+(#REF!*10/100),2)</f>
        <v>#REF!</v>
      </c>
      <c r="N11" s="68" t="s">
        <v>119</v>
      </c>
      <c r="O11" s="52" t="s">
        <v>23</v>
      </c>
      <c r="P11" s="49"/>
      <c r="Q11" s="53">
        <v>1</v>
      </c>
      <c r="R11" s="94">
        <f t="shared" si="0"/>
        <v>0.75</v>
      </c>
    </row>
    <row r="12" spans="1:19" ht="18.75" customHeight="1">
      <c r="A12" s="372"/>
      <c r="B12" s="68"/>
      <c r="C12" s="48"/>
      <c r="D12" s="49"/>
      <c r="E12" s="50"/>
      <c r="F12" s="51"/>
      <c r="G12" s="72"/>
      <c r="H12" s="76"/>
      <c r="I12" s="49"/>
      <c r="J12" s="51"/>
      <c r="K12" s="51"/>
      <c r="L12" s="51"/>
      <c r="M12" s="80"/>
      <c r="N12" s="68" t="s">
        <v>18</v>
      </c>
      <c r="O12" s="52" t="s">
        <v>58</v>
      </c>
      <c r="P12" s="49"/>
      <c r="Q12" s="53">
        <v>1</v>
      </c>
      <c r="R12" s="94">
        <f t="shared" si="0"/>
        <v>0.75</v>
      </c>
    </row>
    <row r="13" spans="1:19" ht="18.75" customHeight="1">
      <c r="A13" s="372"/>
      <c r="B13" s="68"/>
      <c r="C13" s="48"/>
      <c r="D13" s="49"/>
      <c r="E13" s="50"/>
      <c r="F13" s="51"/>
      <c r="G13" s="72"/>
      <c r="H13" s="76"/>
      <c r="I13" s="49"/>
      <c r="J13" s="51"/>
      <c r="K13" s="51"/>
      <c r="L13" s="51"/>
      <c r="M13" s="80"/>
      <c r="N13" s="68"/>
      <c r="O13" s="52" t="s">
        <v>38</v>
      </c>
      <c r="P13" s="49"/>
      <c r="Q13" s="53">
        <v>1.5</v>
      </c>
      <c r="R13" s="94">
        <f t="shared" si="0"/>
        <v>1.1300000000000001</v>
      </c>
    </row>
    <row r="14" spans="1:19" ht="18.75" customHeight="1">
      <c r="A14" s="372"/>
      <c r="B14" s="68"/>
      <c r="C14" s="48"/>
      <c r="D14" s="49"/>
      <c r="E14" s="50"/>
      <c r="F14" s="51"/>
      <c r="G14" s="72"/>
      <c r="H14" s="76"/>
      <c r="I14" s="49"/>
      <c r="J14" s="51"/>
      <c r="K14" s="51"/>
      <c r="L14" s="51"/>
      <c r="M14" s="80"/>
      <c r="N14" s="68"/>
      <c r="O14" s="52" t="s">
        <v>25</v>
      </c>
      <c r="P14" s="49"/>
      <c r="Q14" s="53">
        <v>1</v>
      </c>
      <c r="R14" s="94">
        <f t="shared" si="0"/>
        <v>0.75</v>
      </c>
    </row>
    <row r="15" spans="1:19" ht="18.75" customHeight="1">
      <c r="A15" s="372"/>
      <c r="B15" s="68"/>
      <c r="C15" s="48"/>
      <c r="D15" s="49"/>
      <c r="E15" s="50"/>
      <c r="F15" s="51"/>
      <c r="G15" s="72"/>
      <c r="H15" s="76"/>
      <c r="I15" s="49"/>
      <c r="J15" s="51"/>
      <c r="K15" s="51"/>
      <c r="L15" s="51"/>
      <c r="M15" s="80"/>
      <c r="N15" s="68"/>
      <c r="O15" s="52" t="s">
        <v>24</v>
      </c>
      <c r="P15" s="49" t="s">
        <v>22</v>
      </c>
      <c r="Q15" s="53">
        <v>1</v>
      </c>
      <c r="R15" s="94">
        <f t="shared" si="0"/>
        <v>0.75</v>
      </c>
    </row>
    <row r="16" spans="1:19" ht="18.75" customHeight="1">
      <c r="A16" s="372"/>
      <c r="B16" s="68"/>
      <c r="C16" s="48"/>
      <c r="D16" s="49"/>
      <c r="E16" s="50"/>
      <c r="F16" s="51"/>
      <c r="G16" s="72"/>
      <c r="H16" s="76"/>
      <c r="I16" s="49"/>
      <c r="J16" s="51"/>
      <c r="K16" s="51"/>
      <c r="L16" s="51"/>
      <c r="M16" s="80"/>
      <c r="N16" s="68"/>
      <c r="O16" s="52" t="s">
        <v>23</v>
      </c>
      <c r="P16" s="49"/>
      <c r="Q16" s="53">
        <v>1</v>
      </c>
      <c r="R16" s="94">
        <f t="shared" si="0"/>
        <v>0.75</v>
      </c>
    </row>
    <row r="17" spans="1:18" ht="18.75" customHeight="1">
      <c r="A17" s="372"/>
      <c r="B17" s="68"/>
      <c r="C17" s="48"/>
      <c r="D17" s="49"/>
      <c r="E17" s="50"/>
      <c r="F17" s="51"/>
      <c r="G17" s="72"/>
      <c r="H17" s="76"/>
      <c r="I17" s="49"/>
      <c r="J17" s="51"/>
      <c r="K17" s="51"/>
      <c r="L17" s="51"/>
      <c r="M17" s="80"/>
      <c r="N17" s="68"/>
      <c r="O17" s="52" t="s">
        <v>39</v>
      </c>
      <c r="P17" s="49"/>
      <c r="Q17" s="53">
        <v>0.05</v>
      </c>
      <c r="R17" s="94">
        <f t="shared" si="0"/>
        <v>0.04</v>
      </c>
    </row>
    <row r="18" spans="1:18" ht="18.75" customHeight="1">
      <c r="A18" s="372"/>
      <c r="B18" s="67"/>
      <c r="C18" s="42"/>
      <c r="D18" s="43"/>
      <c r="E18" s="44"/>
      <c r="F18" s="45"/>
      <c r="G18" s="71"/>
      <c r="H18" s="75"/>
      <c r="I18" s="43"/>
      <c r="J18" s="45"/>
      <c r="K18" s="45"/>
      <c r="L18" s="45"/>
      <c r="M18" s="79"/>
      <c r="N18" s="67"/>
      <c r="O18" s="46"/>
      <c r="P18" s="43"/>
      <c r="Q18" s="47"/>
      <c r="R18" s="93"/>
    </row>
    <row r="19" spans="1:18" ht="18.75" customHeight="1">
      <c r="A19" s="372"/>
      <c r="B19" s="68" t="s">
        <v>124</v>
      </c>
      <c r="C19" s="48" t="s">
        <v>92</v>
      </c>
      <c r="D19" s="49"/>
      <c r="E19" s="50">
        <v>50</v>
      </c>
      <c r="F19" s="51" t="s">
        <v>30</v>
      </c>
      <c r="G19" s="72"/>
      <c r="H19" s="76" t="s">
        <v>92</v>
      </c>
      <c r="I19" s="49"/>
      <c r="J19" s="51">
        <f>ROUNDUP(E19*0.75,2)</f>
        <v>37.5</v>
      </c>
      <c r="K19" s="51" t="s">
        <v>30</v>
      </c>
      <c r="L19" s="51"/>
      <c r="M19" s="80" t="e">
        <f>ROUND(#REF!+(#REF!*10/100),2)</f>
        <v>#REF!</v>
      </c>
      <c r="N19" s="68" t="s">
        <v>125</v>
      </c>
      <c r="O19" s="52" t="s">
        <v>82</v>
      </c>
      <c r="P19" s="49"/>
      <c r="Q19" s="53">
        <v>30</v>
      </c>
      <c r="R19" s="94">
        <f>ROUNDUP(Q19*0.75,2)</f>
        <v>22.5</v>
      </c>
    </row>
    <row r="20" spans="1:18" ht="18.75" customHeight="1">
      <c r="A20" s="372"/>
      <c r="B20" s="68"/>
      <c r="C20" s="48"/>
      <c r="D20" s="49"/>
      <c r="E20" s="50"/>
      <c r="F20" s="51"/>
      <c r="G20" s="72"/>
      <c r="H20" s="76"/>
      <c r="I20" s="49"/>
      <c r="J20" s="51"/>
      <c r="K20" s="51"/>
      <c r="L20" s="51"/>
      <c r="M20" s="80"/>
      <c r="N20" s="68" t="s">
        <v>126</v>
      </c>
      <c r="O20" s="52" t="s">
        <v>38</v>
      </c>
      <c r="P20" s="49"/>
      <c r="Q20" s="53">
        <v>1</v>
      </c>
      <c r="R20" s="94">
        <f>ROUNDUP(Q20*0.75,2)</f>
        <v>0.75</v>
      </c>
    </row>
    <row r="21" spans="1:18" ht="18.75" customHeight="1">
      <c r="A21" s="372"/>
      <c r="B21" s="68"/>
      <c r="C21" s="48"/>
      <c r="D21" s="49"/>
      <c r="E21" s="50"/>
      <c r="F21" s="51"/>
      <c r="G21" s="72"/>
      <c r="H21" s="76"/>
      <c r="I21" s="49"/>
      <c r="J21" s="51"/>
      <c r="K21" s="51"/>
      <c r="L21" s="51"/>
      <c r="M21" s="80"/>
      <c r="N21" s="68" t="s">
        <v>32</v>
      </c>
      <c r="O21" s="52"/>
      <c r="P21" s="49"/>
      <c r="Q21" s="53"/>
      <c r="R21" s="94"/>
    </row>
    <row r="22" spans="1:18" ht="18.75" customHeight="1">
      <c r="A22" s="372"/>
      <c r="B22" s="68"/>
      <c r="C22" s="48"/>
      <c r="D22" s="49"/>
      <c r="E22" s="50"/>
      <c r="F22" s="51"/>
      <c r="G22" s="72"/>
      <c r="H22" s="76"/>
      <c r="I22" s="49"/>
      <c r="J22" s="51"/>
      <c r="K22" s="51"/>
      <c r="L22" s="51"/>
      <c r="M22" s="80"/>
      <c r="N22" s="68"/>
      <c r="O22" s="52"/>
      <c r="P22" s="49"/>
      <c r="Q22" s="53"/>
      <c r="R22" s="94"/>
    </row>
    <row r="23" spans="1:18" ht="18.75" customHeight="1">
      <c r="A23" s="372"/>
      <c r="B23" s="67"/>
      <c r="C23" s="42"/>
      <c r="D23" s="43"/>
      <c r="E23" s="44"/>
      <c r="F23" s="45"/>
      <c r="G23" s="71"/>
      <c r="H23" s="75"/>
      <c r="I23" s="43"/>
      <c r="J23" s="45"/>
      <c r="K23" s="45"/>
      <c r="L23" s="45"/>
      <c r="M23" s="79"/>
      <c r="N23" s="67"/>
      <c r="O23" s="46"/>
      <c r="P23" s="43"/>
      <c r="Q23" s="47"/>
      <c r="R23" s="93"/>
    </row>
    <row r="24" spans="1:18" ht="18.75" customHeight="1">
      <c r="A24" s="372"/>
      <c r="B24" s="68" t="s">
        <v>40</v>
      </c>
      <c r="C24" s="48" t="s">
        <v>95</v>
      </c>
      <c r="D24" s="49"/>
      <c r="E24" s="61">
        <v>0.1</v>
      </c>
      <c r="F24" s="51" t="s">
        <v>96</v>
      </c>
      <c r="G24" s="72"/>
      <c r="H24" s="76" t="s">
        <v>95</v>
      </c>
      <c r="I24" s="49"/>
      <c r="J24" s="51">
        <f>ROUNDUP(E24*0.75,2)</f>
        <v>0.08</v>
      </c>
      <c r="K24" s="51" t="s">
        <v>96</v>
      </c>
      <c r="L24" s="51"/>
      <c r="M24" s="80" t="e">
        <f>#REF!</f>
        <v>#REF!</v>
      </c>
      <c r="N24" s="68" t="s">
        <v>18</v>
      </c>
      <c r="O24" s="52" t="s">
        <v>37</v>
      </c>
      <c r="P24" s="49"/>
      <c r="Q24" s="53">
        <v>100</v>
      </c>
      <c r="R24" s="94">
        <f>ROUNDUP(Q24*0.75,2)</f>
        <v>75</v>
      </c>
    </row>
    <row r="25" spans="1:18" ht="18.75" customHeight="1">
      <c r="A25" s="372"/>
      <c r="B25" s="68"/>
      <c r="C25" s="48" t="s">
        <v>97</v>
      </c>
      <c r="D25" s="49"/>
      <c r="E25" s="50">
        <v>3</v>
      </c>
      <c r="F25" s="51" t="s">
        <v>30</v>
      </c>
      <c r="G25" s="72"/>
      <c r="H25" s="76" t="s">
        <v>97</v>
      </c>
      <c r="I25" s="49"/>
      <c r="J25" s="51">
        <f>ROUNDUP(E25*0.75,2)</f>
        <v>2.25</v>
      </c>
      <c r="K25" s="51" t="s">
        <v>30</v>
      </c>
      <c r="L25" s="51"/>
      <c r="M25" s="80" t="e">
        <f>ROUND(#REF!+(#REF!*40/100),2)</f>
        <v>#REF!</v>
      </c>
      <c r="N25" s="68"/>
      <c r="O25" s="52" t="s">
        <v>43</v>
      </c>
      <c r="P25" s="49"/>
      <c r="Q25" s="53">
        <v>3</v>
      </c>
      <c r="R25" s="94">
        <f>ROUNDUP(Q25*0.75,2)</f>
        <v>2.25</v>
      </c>
    </row>
    <row r="26" spans="1:18" ht="18.75" customHeight="1" thickBot="1">
      <c r="A26" s="373"/>
      <c r="B26" s="69"/>
      <c r="C26" s="55"/>
      <c r="D26" s="56"/>
      <c r="E26" s="57"/>
      <c r="F26" s="58"/>
      <c r="G26" s="73"/>
      <c r="H26" s="77"/>
      <c r="I26" s="56"/>
      <c r="J26" s="58"/>
      <c r="K26" s="58"/>
      <c r="L26" s="58"/>
      <c r="M26" s="81"/>
      <c r="N26" s="69"/>
      <c r="O26" s="59"/>
      <c r="P26" s="56"/>
      <c r="Q26" s="60"/>
      <c r="R26" s="96"/>
    </row>
  </sheetData>
  <mergeCells count="4">
    <mergeCell ref="H1:N1"/>
    <mergeCell ref="A2:R2"/>
    <mergeCell ref="A3:F3"/>
    <mergeCell ref="A5:A26"/>
  </mergeCells>
  <phoneticPr fontId="19"/>
  <printOptions horizontalCentered="1" verticalCentered="1"/>
  <pageMargins left="0.39370078740157483" right="0.39370078740157483" top="0.39370078740157483" bottom="0.39370078740157483" header="0.39370078740157483" footer="0.39370078740157483"/>
  <pageSetup paperSize="12"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showZeros="0" zoomScale="60" zoomScaleNormal="60" zoomScaleSheetLayoutView="80" workbookViewId="0"/>
  </sheetViews>
  <sheetFormatPr defaultColWidth="9"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0" max="26" width="8.875" customWidth="1"/>
    <col min="27" max="16384" width="9" style="3"/>
  </cols>
  <sheetData>
    <row r="1" spans="1:19" ht="36.75" customHeight="1">
      <c r="A1" s="1" t="s">
        <v>13</v>
      </c>
      <c r="B1" s="1"/>
      <c r="C1" s="2"/>
      <c r="D1" s="3"/>
      <c r="E1" s="2"/>
      <c r="F1" s="2"/>
      <c r="G1" s="2"/>
      <c r="H1" s="367"/>
      <c r="I1" s="367"/>
      <c r="J1" s="368"/>
      <c r="K1" s="368"/>
      <c r="L1" s="368"/>
      <c r="M1" s="368"/>
      <c r="N1" s="368"/>
      <c r="O1" s="2"/>
      <c r="P1" s="2"/>
      <c r="Q1" s="4"/>
      <c r="R1" s="4"/>
      <c r="S1" s="3"/>
    </row>
    <row r="2" spans="1:19" ht="36.75" customHeight="1">
      <c r="A2" s="367" t="s">
        <v>0</v>
      </c>
      <c r="B2" s="367"/>
      <c r="C2" s="368"/>
      <c r="D2" s="368"/>
      <c r="E2" s="368"/>
      <c r="F2" s="368"/>
      <c r="G2" s="368"/>
      <c r="H2" s="368"/>
      <c r="I2" s="368"/>
      <c r="J2" s="368"/>
      <c r="K2" s="368"/>
      <c r="L2" s="368"/>
      <c r="M2" s="368"/>
      <c r="N2" s="368"/>
      <c r="O2" s="368"/>
      <c r="P2" s="368"/>
      <c r="Q2" s="368"/>
      <c r="R2" s="368"/>
      <c r="S2" s="3"/>
    </row>
    <row r="3" spans="1:19" ht="27.75" customHeight="1" thickBot="1">
      <c r="A3" s="369" t="s">
        <v>14</v>
      </c>
      <c r="B3" s="370"/>
      <c r="C3" s="370"/>
      <c r="D3" s="370"/>
      <c r="E3" s="370"/>
      <c r="F3" s="370"/>
      <c r="G3" s="2"/>
      <c r="H3" s="2"/>
      <c r="I3" s="12"/>
      <c r="J3" s="2"/>
      <c r="K3" s="7"/>
      <c r="L3" s="7"/>
      <c r="M3" s="10"/>
      <c r="N3" s="2"/>
      <c r="O3" s="13"/>
      <c r="P3" s="12"/>
      <c r="Q3" s="14"/>
      <c r="R3" s="14"/>
      <c r="S3" s="11"/>
    </row>
    <row r="4" spans="1:19" customFormat="1" ht="42" customHeight="1" thickBot="1">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3.1" customHeight="1">
      <c r="A5" s="371" t="s">
        <v>48</v>
      </c>
      <c r="B5" s="66" t="s">
        <v>15</v>
      </c>
      <c r="C5" s="36"/>
      <c r="D5" s="37"/>
      <c r="E5" s="38"/>
      <c r="F5" s="39"/>
      <c r="G5" s="70"/>
      <c r="H5" s="74"/>
      <c r="I5" s="37"/>
      <c r="J5" s="39"/>
      <c r="K5" s="39"/>
      <c r="L5" s="39"/>
      <c r="M5" s="78"/>
      <c r="N5" s="66"/>
      <c r="O5" s="40" t="s">
        <v>15</v>
      </c>
      <c r="P5" s="37"/>
      <c r="Q5" s="41">
        <v>110</v>
      </c>
      <c r="R5" s="92">
        <f>ROUNDUP(Q5*0.75,2)</f>
        <v>82.5</v>
      </c>
    </row>
    <row r="6" spans="1:19" ht="23.1" customHeight="1">
      <c r="A6" s="372"/>
      <c r="B6" s="67"/>
      <c r="C6" s="42"/>
      <c r="D6" s="43"/>
      <c r="E6" s="44"/>
      <c r="F6" s="45"/>
      <c r="G6" s="71"/>
      <c r="H6" s="75"/>
      <c r="I6" s="43"/>
      <c r="J6" s="45"/>
      <c r="K6" s="45"/>
      <c r="L6" s="45"/>
      <c r="M6" s="79"/>
      <c r="N6" s="67"/>
      <c r="O6" s="46"/>
      <c r="P6" s="43"/>
      <c r="Q6" s="47"/>
      <c r="R6" s="93"/>
    </row>
    <row r="7" spans="1:19" ht="23.1" customHeight="1">
      <c r="A7" s="372"/>
      <c r="B7" s="68" t="s">
        <v>250</v>
      </c>
      <c r="C7" s="48" t="s">
        <v>90</v>
      </c>
      <c r="D7" s="49" t="s">
        <v>91</v>
      </c>
      <c r="E7" s="50">
        <v>1</v>
      </c>
      <c r="F7" s="51" t="s">
        <v>20</v>
      </c>
      <c r="G7" s="72" t="s">
        <v>19</v>
      </c>
      <c r="H7" s="76" t="s">
        <v>90</v>
      </c>
      <c r="I7" s="49" t="s">
        <v>91</v>
      </c>
      <c r="J7" s="51">
        <f>ROUNDUP(E7*0.75,2)</f>
        <v>0.75</v>
      </c>
      <c r="K7" s="51" t="s">
        <v>20</v>
      </c>
      <c r="L7" s="51" t="s">
        <v>19</v>
      </c>
      <c r="M7" s="80" t="e">
        <f>#REF!</f>
        <v>#REF!</v>
      </c>
      <c r="N7" s="68" t="s">
        <v>16</v>
      </c>
      <c r="O7" s="52" t="s">
        <v>21</v>
      </c>
      <c r="P7" s="49" t="s">
        <v>22</v>
      </c>
      <c r="Q7" s="53">
        <v>3</v>
      </c>
      <c r="R7" s="94">
        <f>ROUNDUP(Q7*0.75,2)</f>
        <v>2.25</v>
      </c>
    </row>
    <row r="8" spans="1:19" ht="23.1" customHeight="1">
      <c r="A8" s="372"/>
      <c r="B8" s="68"/>
      <c r="C8" s="48" t="s">
        <v>28</v>
      </c>
      <c r="D8" s="49"/>
      <c r="E8" s="50">
        <v>20</v>
      </c>
      <c r="F8" s="51" t="s">
        <v>30</v>
      </c>
      <c r="G8" s="72" t="s">
        <v>29</v>
      </c>
      <c r="H8" s="76" t="s">
        <v>28</v>
      </c>
      <c r="I8" s="49"/>
      <c r="J8" s="51">
        <f>ROUNDUP(E8*0.75,2)</f>
        <v>15</v>
      </c>
      <c r="K8" s="51" t="s">
        <v>30</v>
      </c>
      <c r="L8" s="51" t="s">
        <v>29</v>
      </c>
      <c r="M8" s="80" t="e">
        <f>#REF!</f>
        <v>#REF!</v>
      </c>
      <c r="N8" s="68" t="s">
        <v>251</v>
      </c>
      <c r="O8" s="52" t="s">
        <v>23</v>
      </c>
      <c r="P8" s="49"/>
      <c r="Q8" s="53">
        <v>2</v>
      </c>
      <c r="R8" s="94">
        <f>ROUNDUP(Q8*0.75,2)</f>
        <v>1.5</v>
      </c>
    </row>
    <row r="9" spans="1:19" ht="23.1" customHeight="1">
      <c r="A9" s="372"/>
      <c r="B9" s="68"/>
      <c r="C9" s="48"/>
      <c r="D9" s="49"/>
      <c r="E9" s="50"/>
      <c r="F9" s="51"/>
      <c r="G9" s="72"/>
      <c r="H9" s="76"/>
      <c r="I9" s="49"/>
      <c r="J9" s="51"/>
      <c r="K9" s="51"/>
      <c r="L9" s="51"/>
      <c r="M9" s="80"/>
      <c r="N9" s="68" t="s">
        <v>17</v>
      </c>
      <c r="O9" s="52" t="s">
        <v>24</v>
      </c>
      <c r="P9" s="49" t="s">
        <v>22</v>
      </c>
      <c r="Q9" s="53">
        <v>1</v>
      </c>
      <c r="R9" s="94">
        <f>ROUNDUP(Q9*0.75,2)</f>
        <v>0.75</v>
      </c>
    </row>
    <row r="10" spans="1:19" ht="23.1" customHeight="1">
      <c r="A10" s="372"/>
      <c r="B10" s="68"/>
      <c r="C10" s="48"/>
      <c r="D10" s="49"/>
      <c r="E10" s="50"/>
      <c r="F10" s="51"/>
      <c r="G10" s="72"/>
      <c r="H10" s="76"/>
      <c r="I10" s="49"/>
      <c r="J10" s="51"/>
      <c r="K10" s="51"/>
      <c r="L10" s="51"/>
      <c r="M10" s="80"/>
      <c r="N10" s="68" t="s">
        <v>18</v>
      </c>
      <c r="O10" s="52" t="s">
        <v>25</v>
      </c>
      <c r="P10" s="49"/>
      <c r="Q10" s="53">
        <v>2</v>
      </c>
      <c r="R10" s="94">
        <f>ROUNDUP(Q10*0.75,2)</f>
        <v>1.5</v>
      </c>
    </row>
    <row r="11" spans="1:19" ht="23.1" customHeight="1">
      <c r="A11" s="372"/>
      <c r="B11" s="68"/>
      <c r="C11" s="48"/>
      <c r="D11" s="49"/>
      <c r="E11" s="50"/>
      <c r="F11" s="51"/>
      <c r="G11" s="72"/>
      <c r="H11" s="76"/>
      <c r="I11" s="49"/>
      <c r="J11" s="51"/>
      <c r="K11" s="51"/>
      <c r="L11" s="51"/>
      <c r="M11" s="80"/>
      <c r="N11" s="68"/>
      <c r="O11" s="52" t="s">
        <v>26</v>
      </c>
      <c r="P11" s="49" t="s">
        <v>27</v>
      </c>
      <c r="Q11" s="53">
        <v>1</v>
      </c>
      <c r="R11" s="94">
        <f>ROUNDUP(Q11*0.75,2)</f>
        <v>0.75</v>
      </c>
    </row>
    <row r="12" spans="1:19" ht="23.1" customHeight="1">
      <c r="A12" s="372"/>
      <c r="B12" s="67"/>
      <c r="C12" s="42"/>
      <c r="D12" s="43"/>
      <c r="E12" s="44"/>
      <c r="F12" s="45"/>
      <c r="G12" s="71"/>
      <c r="H12" s="75"/>
      <c r="I12" s="43"/>
      <c r="J12" s="45"/>
      <c r="K12" s="45"/>
      <c r="L12" s="45"/>
      <c r="M12" s="79"/>
      <c r="N12" s="67"/>
      <c r="O12" s="46"/>
      <c r="P12" s="43"/>
      <c r="Q12" s="47"/>
      <c r="R12" s="93"/>
    </row>
    <row r="13" spans="1:19" ht="23.1" customHeight="1">
      <c r="A13" s="372"/>
      <c r="B13" s="68" t="s">
        <v>31</v>
      </c>
      <c r="C13" s="48" t="s">
        <v>33</v>
      </c>
      <c r="D13" s="49"/>
      <c r="E13" s="50">
        <v>5</v>
      </c>
      <c r="F13" s="51" t="s">
        <v>30</v>
      </c>
      <c r="G13" s="72"/>
      <c r="H13" s="76" t="s">
        <v>33</v>
      </c>
      <c r="I13" s="49"/>
      <c r="J13" s="51">
        <f>ROUNDUP(E13*0.75,2)</f>
        <v>3.75</v>
      </c>
      <c r="K13" s="51" t="s">
        <v>30</v>
      </c>
      <c r="L13" s="51"/>
      <c r="M13" s="80" t="e">
        <f>#REF!</f>
        <v>#REF!</v>
      </c>
      <c r="N13" s="85" t="s">
        <v>252</v>
      </c>
      <c r="O13" s="52" t="s">
        <v>23</v>
      </c>
      <c r="P13" s="49"/>
      <c r="Q13" s="53">
        <v>1.5</v>
      </c>
      <c r="R13" s="94">
        <f>ROUNDUP(Q13*0.75,2)</f>
        <v>1.1300000000000001</v>
      </c>
    </row>
    <row r="14" spans="1:19" ht="23.1" customHeight="1">
      <c r="A14" s="372"/>
      <c r="B14" s="68"/>
      <c r="C14" s="48" t="s">
        <v>34</v>
      </c>
      <c r="D14" s="49"/>
      <c r="E14" s="50">
        <v>10</v>
      </c>
      <c r="F14" s="51" t="s">
        <v>30</v>
      </c>
      <c r="G14" s="72"/>
      <c r="H14" s="76" t="s">
        <v>34</v>
      </c>
      <c r="I14" s="49"/>
      <c r="J14" s="51">
        <f>ROUNDUP(E14*0.75,2)</f>
        <v>7.5</v>
      </c>
      <c r="K14" s="51" t="s">
        <v>30</v>
      </c>
      <c r="L14" s="51"/>
      <c r="M14" s="80" t="e">
        <f>#REF!</f>
        <v>#REF!</v>
      </c>
      <c r="N14" s="95" t="s">
        <v>166</v>
      </c>
      <c r="O14" s="52" t="s">
        <v>37</v>
      </c>
      <c r="P14" s="49"/>
      <c r="Q14" s="53">
        <v>20</v>
      </c>
      <c r="R14" s="94">
        <f>ROUNDUP(Q14*0.75,2)</f>
        <v>15</v>
      </c>
    </row>
    <row r="15" spans="1:19" ht="23.1" customHeight="1">
      <c r="A15" s="372"/>
      <c r="B15" s="68"/>
      <c r="C15" s="48" t="s">
        <v>35</v>
      </c>
      <c r="D15" s="49"/>
      <c r="E15" s="50">
        <v>10</v>
      </c>
      <c r="F15" s="51" t="s">
        <v>30</v>
      </c>
      <c r="G15" s="72"/>
      <c r="H15" s="76" t="s">
        <v>35</v>
      </c>
      <c r="I15" s="49"/>
      <c r="J15" s="51">
        <f>ROUNDUP(E15*0.75,2)</f>
        <v>7.5</v>
      </c>
      <c r="K15" s="51" t="s">
        <v>30</v>
      </c>
      <c r="L15" s="51"/>
      <c r="M15" s="80" t="e">
        <f>ROUND(#REF!+(#REF!*10/100),2)</f>
        <v>#REF!</v>
      </c>
      <c r="N15" s="68" t="s">
        <v>258</v>
      </c>
      <c r="O15" s="52" t="s">
        <v>38</v>
      </c>
      <c r="P15" s="49"/>
      <c r="Q15" s="53">
        <v>1</v>
      </c>
      <c r="R15" s="94">
        <f>ROUNDUP(Q15*0.75,2)</f>
        <v>0.75</v>
      </c>
    </row>
    <row r="16" spans="1:19" ht="23.1" customHeight="1">
      <c r="A16" s="372"/>
      <c r="B16" s="68"/>
      <c r="C16" s="48" t="s">
        <v>36</v>
      </c>
      <c r="D16" s="49"/>
      <c r="E16" s="50">
        <v>10</v>
      </c>
      <c r="F16" s="51" t="s">
        <v>30</v>
      </c>
      <c r="G16" s="72"/>
      <c r="H16" s="76" t="s">
        <v>36</v>
      </c>
      <c r="I16" s="49"/>
      <c r="J16" s="51">
        <f>ROUNDUP(E16*0.75,2)</f>
        <v>7.5</v>
      </c>
      <c r="K16" s="51" t="s">
        <v>30</v>
      </c>
      <c r="L16" s="51"/>
      <c r="M16" s="80" t="e">
        <f>#REF!</f>
        <v>#REF!</v>
      </c>
      <c r="N16" s="68" t="s">
        <v>32</v>
      </c>
      <c r="O16" s="52" t="s">
        <v>24</v>
      </c>
      <c r="P16" s="49" t="s">
        <v>22</v>
      </c>
      <c r="Q16" s="53">
        <v>1</v>
      </c>
      <c r="R16" s="94">
        <f>ROUNDUP(Q16*0.75,2)</f>
        <v>0.75</v>
      </c>
    </row>
    <row r="17" spans="1:18" ht="23.1" customHeight="1">
      <c r="A17" s="372"/>
      <c r="B17" s="68"/>
      <c r="C17" s="48"/>
      <c r="D17" s="49"/>
      <c r="E17" s="50"/>
      <c r="F17" s="51"/>
      <c r="G17" s="72"/>
      <c r="H17" s="76"/>
      <c r="I17" s="49"/>
      <c r="J17" s="51"/>
      <c r="K17" s="51"/>
      <c r="L17" s="51"/>
      <c r="M17" s="80"/>
      <c r="N17" s="68"/>
      <c r="O17" s="52" t="s">
        <v>39</v>
      </c>
      <c r="P17" s="49"/>
      <c r="Q17" s="53">
        <v>0.1</v>
      </c>
      <c r="R17" s="94">
        <f>ROUNDUP(Q17*0.75,2)</f>
        <v>0.08</v>
      </c>
    </row>
    <row r="18" spans="1:18" ht="23.1" customHeight="1">
      <c r="A18" s="372"/>
      <c r="B18" s="67"/>
      <c r="C18" s="42"/>
      <c r="D18" s="43"/>
      <c r="E18" s="44"/>
      <c r="F18" s="45"/>
      <c r="G18" s="71"/>
      <c r="H18" s="75"/>
      <c r="I18" s="43"/>
      <c r="J18" s="45"/>
      <c r="K18" s="45"/>
      <c r="L18" s="45"/>
      <c r="M18" s="79"/>
      <c r="N18" s="67"/>
      <c r="O18" s="46"/>
      <c r="P18" s="43"/>
      <c r="Q18" s="47"/>
      <c r="R18" s="93"/>
    </row>
    <row r="19" spans="1:18" ht="23.1" customHeight="1">
      <c r="A19" s="372"/>
      <c r="B19" s="68" t="s">
        <v>40</v>
      </c>
      <c r="C19" s="48" t="s">
        <v>41</v>
      </c>
      <c r="D19" s="49"/>
      <c r="E19" s="50">
        <v>5</v>
      </c>
      <c r="F19" s="51" t="s">
        <v>30</v>
      </c>
      <c r="G19" s="72"/>
      <c r="H19" s="76" t="s">
        <v>41</v>
      </c>
      <c r="I19" s="49"/>
      <c r="J19" s="51">
        <f>ROUNDUP(E19*0.75,2)</f>
        <v>3.75</v>
      </c>
      <c r="K19" s="51" t="s">
        <v>30</v>
      </c>
      <c r="L19" s="51"/>
      <c r="M19" s="80" t="e">
        <f>#REF!</f>
        <v>#REF!</v>
      </c>
      <c r="N19" s="68" t="s">
        <v>32</v>
      </c>
      <c r="O19" s="52" t="s">
        <v>37</v>
      </c>
      <c r="P19" s="49"/>
      <c r="Q19" s="53">
        <v>100</v>
      </c>
      <c r="R19" s="94">
        <f>ROUNDUP(Q19*0.75,2)</f>
        <v>75</v>
      </c>
    </row>
    <row r="20" spans="1:18" ht="23.1" customHeight="1">
      <c r="A20" s="372"/>
      <c r="B20" s="68"/>
      <c r="C20" s="48" t="s">
        <v>42</v>
      </c>
      <c r="D20" s="49"/>
      <c r="E20" s="50">
        <v>20</v>
      </c>
      <c r="F20" s="51" t="s">
        <v>30</v>
      </c>
      <c r="G20" s="72"/>
      <c r="H20" s="76" t="s">
        <v>42</v>
      </c>
      <c r="I20" s="49"/>
      <c r="J20" s="51">
        <f>ROUNDUP(E20*0.75,2)</f>
        <v>15</v>
      </c>
      <c r="K20" s="51" t="s">
        <v>30</v>
      </c>
      <c r="L20" s="51"/>
      <c r="M20" s="80" t="e">
        <f>#REF!</f>
        <v>#REF!</v>
      </c>
      <c r="N20" s="68"/>
      <c r="O20" s="52" t="s">
        <v>43</v>
      </c>
      <c r="P20" s="49"/>
      <c r="Q20" s="53">
        <v>3</v>
      </c>
      <c r="R20" s="94">
        <f>ROUNDUP(Q20*0.75,2)</f>
        <v>2.25</v>
      </c>
    </row>
    <row r="21" spans="1:18" ht="23.1" customHeight="1">
      <c r="A21" s="372"/>
      <c r="B21" s="67"/>
      <c r="C21" s="42"/>
      <c r="D21" s="43"/>
      <c r="E21" s="44"/>
      <c r="F21" s="45"/>
      <c r="G21" s="71"/>
      <c r="H21" s="75"/>
      <c r="I21" s="43"/>
      <c r="J21" s="45"/>
      <c r="K21" s="45"/>
      <c r="L21" s="45"/>
      <c r="M21" s="79"/>
      <c r="N21" s="67"/>
      <c r="O21" s="46"/>
      <c r="P21" s="43"/>
      <c r="Q21" s="47"/>
      <c r="R21" s="93"/>
    </row>
    <row r="22" spans="1:18" ht="23.1" customHeight="1">
      <c r="A22" s="372"/>
      <c r="B22" s="68" t="s">
        <v>44</v>
      </c>
      <c r="C22" s="48" t="s">
        <v>46</v>
      </c>
      <c r="D22" s="49"/>
      <c r="E22" s="54">
        <v>0.125</v>
      </c>
      <c r="F22" s="51" t="s">
        <v>47</v>
      </c>
      <c r="G22" s="72"/>
      <c r="H22" s="76" t="s">
        <v>46</v>
      </c>
      <c r="I22" s="49"/>
      <c r="J22" s="51">
        <f>ROUNDUP(E22*0.75,2)</f>
        <v>9.9999999999999992E-2</v>
      </c>
      <c r="K22" s="51" t="s">
        <v>47</v>
      </c>
      <c r="L22" s="51"/>
      <c r="M22" s="80" t="e">
        <f>#REF!</f>
        <v>#REF!</v>
      </c>
      <c r="N22" s="68" t="s">
        <v>45</v>
      </c>
      <c r="O22" s="52"/>
      <c r="P22" s="49"/>
      <c r="Q22" s="53"/>
      <c r="R22" s="94"/>
    </row>
    <row r="23" spans="1:18" ht="23.1" customHeight="1" thickBot="1">
      <c r="A23" s="373"/>
      <c r="B23" s="69"/>
      <c r="C23" s="55"/>
      <c r="D23" s="56"/>
      <c r="E23" s="57"/>
      <c r="F23" s="58"/>
      <c r="G23" s="73"/>
      <c r="H23" s="77"/>
      <c r="I23" s="56"/>
      <c r="J23" s="58"/>
      <c r="K23" s="58"/>
      <c r="L23" s="58"/>
      <c r="M23" s="81"/>
      <c r="N23" s="69"/>
      <c r="O23" s="59"/>
      <c r="P23" s="56"/>
      <c r="Q23" s="60"/>
      <c r="R23" s="96"/>
    </row>
  </sheetData>
  <mergeCells count="4">
    <mergeCell ref="H1:N1"/>
    <mergeCell ref="A2:R2"/>
    <mergeCell ref="A3:F3"/>
    <mergeCell ref="A5:A23"/>
  </mergeCells>
  <phoneticPr fontId="18"/>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c r="A1" s="1" t="s">
        <v>300</v>
      </c>
      <c r="B1" s="5"/>
      <c r="C1" s="1"/>
      <c r="D1" s="1"/>
      <c r="E1" s="385"/>
      <c r="F1" s="386"/>
      <c r="G1" s="386"/>
      <c r="H1" s="386"/>
      <c r="I1" s="386"/>
      <c r="J1" s="386"/>
      <c r="K1" s="386"/>
      <c r="L1" s="386"/>
      <c r="M1" s="386"/>
      <c r="N1" s="386"/>
      <c r="O1"/>
      <c r="P1"/>
      <c r="Q1"/>
      <c r="R1"/>
      <c r="S1"/>
      <c r="T1"/>
      <c r="U1"/>
    </row>
    <row r="2" spans="1:21" s="3" customFormat="1" ht="36" customHeight="1">
      <c r="A2" s="367" t="s">
        <v>0</v>
      </c>
      <c r="B2" s="368"/>
      <c r="C2" s="368"/>
      <c r="D2" s="368"/>
      <c r="E2" s="368"/>
      <c r="F2" s="368"/>
      <c r="G2" s="368"/>
      <c r="H2" s="368"/>
      <c r="I2" s="368"/>
      <c r="J2" s="368"/>
      <c r="K2" s="368"/>
      <c r="L2" s="368"/>
      <c r="M2" s="368"/>
      <c r="N2" s="368"/>
      <c r="O2" s="386"/>
      <c r="P2"/>
      <c r="Q2"/>
      <c r="R2"/>
      <c r="S2"/>
      <c r="T2"/>
      <c r="U2"/>
    </row>
    <row r="3" spans="1:21" ht="33.75" customHeight="1" thickBot="1">
      <c r="A3" s="387" t="s">
        <v>363</v>
      </c>
      <c r="B3" s="388"/>
      <c r="C3" s="388"/>
      <c r="D3" s="149"/>
      <c r="E3" s="389" t="s">
        <v>320</v>
      </c>
      <c r="F3" s="390"/>
      <c r="G3" s="88"/>
      <c r="H3" s="88"/>
      <c r="I3" s="88"/>
      <c r="J3" s="88"/>
      <c r="K3" s="148"/>
      <c r="L3" s="88"/>
      <c r="M3" s="88"/>
    </row>
    <row r="4" spans="1:21" ht="18.75" customHeight="1">
      <c r="A4" s="391"/>
      <c r="B4" s="392"/>
      <c r="C4" s="393"/>
      <c r="D4" s="397" t="s">
        <v>6</v>
      </c>
      <c r="E4" s="400" t="s">
        <v>297</v>
      </c>
      <c r="F4" s="403" t="s">
        <v>286</v>
      </c>
      <c r="G4" s="155" t="s">
        <v>296</v>
      </c>
      <c r="H4" s="146" t="s">
        <v>295</v>
      </c>
      <c r="I4" s="406" t="s">
        <v>294</v>
      </c>
      <c r="J4" s="407"/>
      <c r="K4" s="407"/>
      <c r="L4" s="408" t="s">
        <v>293</v>
      </c>
      <c r="M4" s="409"/>
      <c r="N4" s="410"/>
      <c r="O4" s="374" t="s">
        <v>6</v>
      </c>
    </row>
    <row r="5" spans="1:21" ht="18.75" customHeight="1">
      <c r="A5" s="394"/>
      <c r="B5" s="395"/>
      <c r="C5" s="396"/>
      <c r="D5" s="398"/>
      <c r="E5" s="401"/>
      <c r="F5" s="404"/>
      <c r="G5" s="154" t="s">
        <v>292</v>
      </c>
      <c r="H5" s="144" t="s">
        <v>291</v>
      </c>
      <c r="I5" s="377" t="s">
        <v>289</v>
      </c>
      <c r="J5" s="378"/>
      <c r="K5" s="378"/>
      <c r="L5" s="379" t="s">
        <v>287</v>
      </c>
      <c r="M5" s="380"/>
      <c r="N5" s="381"/>
      <c r="O5" s="375"/>
    </row>
    <row r="6" spans="1:21" ht="18.75" customHeight="1" thickBot="1">
      <c r="A6" s="143"/>
      <c r="B6" s="142" t="s">
        <v>1</v>
      </c>
      <c r="C6" s="139" t="s">
        <v>285</v>
      </c>
      <c r="D6" s="399"/>
      <c r="E6" s="402"/>
      <c r="F6" s="405"/>
      <c r="G6" s="153" t="s">
        <v>286</v>
      </c>
      <c r="H6" s="136" t="s">
        <v>284</v>
      </c>
      <c r="I6" s="140" t="s">
        <v>1</v>
      </c>
      <c r="J6" s="139" t="s">
        <v>285</v>
      </c>
      <c r="K6" s="137" t="s">
        <v>284</v>
      </c>
      <c r="L6" s="138" t="s">
        <v>1</v>
      </c>
      <c r="M6" s="137" t="s">
        <v>285</v>
      </c>
      <c r="N6" s="136" t="s">
        <v>284</v>
      </c>
      <c r="O6" s="376"/>
    </row>
    <row r="7" spans="1:21" ht="21.95" customHeight="1">
      <c r="A7" s="382" t="s">
        <v>48</v>
      </c>
      <c r="B7" s="130" t="s">
        <v>282</v>
      </c>
      <c r="C7" s="130" t="s">
        <v>279</v>
      </c>
      <c r="D7" s="135"/>
      <c r="E7" s="134"/>
      <c r="F7" s="62"/>
      <c r="G7" s="133"/>
      <c r="H7" s="129" t="s">
        <v>283</v>
      </c>
      <c r="I7" s="133" t="s">
        <v>282</v>
      </c>
      <c r="J7" s="130" t="s">
        <v>279</v>
      </c>
      <c r="K7" s="132" t="s">
        <v>281</v>
      </c>
      <c r="L7" s="131" t="s">
        <v>280</v>
      </c>
      <c r="M7" s="130" t="s">
        <v>279</v>
      </c>
      <c r="N7" s="129">
        <v>30</v>
      </c>
      <c r="O7" s="128"/>
    </row>
    <row r="8" spans="1:21" ht="21.95" customHeight="1">
      <c r="A8" s="383"/>
      <c r="B8" s="115"/>
      <c r="C8" s="115"/>
      <c r="D8" s="120"/>
      <c r="E8" s="119"/>
      <c r="F8" s="63"/>
      <c r="G8" s="116"/>
      <c r="H8" s="117"/>
      <c r="I8" s="116"/>
      <c r="J8" s="115"/>
      <c r="K8" s="114"/>
      <c r="L8" s="118"/>
      <c r="M8" s="115"/>
      <c r="N8" s="117"/>
      <c r="O8" s="124"/>
    </row>
    <row r="9" spans="1:21" ht="21.95" customHeight="1">
      <c r="A9" s="383"/>
      <c r="B9" s="107" t="s">
        <v>319</v>
      </c>
      <c r="C9" s="107" t="s">
        <v>34</v>
      </c>
      <c r="D9" s="113"/>
      <c r="E9" s="112"/>
      <c r="F9" s="64"/>
      <c r="G9" s="110"/>
      <c r="H9" s="106">
        <v>15</v>
      </c>
      <c r="I9" s="110" t="s">
        <v>319</v>
      </c>
      <c r="J9" s="107" t="s">
        <v>34</v>
      </c>
      <c r="K9" s="121">
        <v>10</v>
      </c>
      <c r="L9" s="108" t="s">
        <v>318</v>
      </c>
      <c r="M9" s="107" t="s">
        <v>56</v>
      </c>
      <c r="N9" s="106">
        <v>10</v>
      </c>
      <c r="O9" s="105"/>
    </row>
    <row r="10" spans="1:21" ht="21.95" customHeight="1">
      <c r="A10" s="383"/>
      <c r="B10" s="107"/>
      <c r="C10" s="107" t="s">
        <v>56</v>
      </c>
      <c r="D10" s="113"/>
      <c r="E10" s="112"/>
      <c r="F10" s="64"/>
      <c r="G10" s="110"/>
      <c r="H10" s="106">
        <v>15</v>
      </c>
      <c r="I10" s="110"/>
      <c r="J10" s="107" t="s">
        <v>56</v>
      </c>
      <c r="K10" s="121">
        <v>15</v>
      </c>
      <c r="L10" s="108"/>
      <c r="M10" s="107" t="s">
        <v>123</v>
      </c>
      <c r="N10" s="106">
        <v>5</v>
      </c>
      <c r="O10" s="105"/>
    </row>
    <row r="11" spans="1:21" ht="21.95" customHeight="1">
      <c r="A11" s="383"/>
      <c r="B11" s="107"/>
      <c r="C11" s="107" t="s">
        <v>123</v>
      </c>
      <c r="D11" s="113"/>
      <c r="E11" s="112"/>
      <c r="F11" s="64"/>
      <c r="G11" s="110"/>
      <c r="H11" s="106">
        <v>10</v>
      </c>
      <c r="I11" s="110"/>
      <c r="J11" s="107" t="s">
        <v>123</v>
      </c>
      <c r="K11" s="121">
        <v>10</v>
      </c>
      <c r="L11" s="108"/>
      <c r="M11" s="107" t="s">
        <v>35</v>
      </c>
      <c r="N11" s="106">
        <v>5</v>
      </c>
      <c r="O11" s="105"/>
    </row>
    <row r="12" spans="1:21" ht="21.95" customHeight="1">
      <c r="A12" s="383"/>
      <c r="B12" s="107"/>
      <c r="C12" s="107" t="s">
        <v>35</v>
      </c>
      <c r="D12" s="113"/>
      <c r="E12" s="112"/>
      <c r="F12" s="64"/>
      <c r="G12" s="110"/>
      <c r="H12" s="106">
        <v>5</v>
      </c>
      <c r="I12" s="110"/>
      <c r="J12" s="107" t="s">
        <v>35</v>
      </c>
      <c r="K12" s="121">
        <v>5</v>
      </c>
      <c r="L12" s="118"/>
      <c r="M12" s="115"/>
      <c r="N12" s="117"/>
      <c r="O12" s="124"/>
    </row>
    <row r="13" spans="1:21" ht="21.95" customHeight="1">
      <c r="A13" s="383"/>
      <c r="B13" s="107"/>
      <c r="C13" s="107"/>
      <c r="D13" s="113"/>
      <c r="E13" s="112"/>
      <c r="F13" s="64"/>
      <c r="G13" s="110" t="s">
        <v>37</v>
      </c>
      <c r="H13" s="106" t="s">
        <v>273</v>
      </c>
      <c r="I13" s="110"/>
      <c r="J13" s="107"/>
      <c r="K13" s="121"/>
      <c r="L13" s="108" t="s">
        <v>317</v>
      </c>
      <c r="M13" s="107" t="s">
        <v>92</v>
      </c>
      <c r="N13" s="106">
        <v>10</v>
      </c>
      <c r="O13" s="105"/>
    </row>
    <row r="14" spans="1:21" ht="21.95" customHeight="1">
      <c r="A14" s="383"/>
      <c r="B14" s="107"/>
      <c r="C14" s="107"/>
      <c r="D14" s="113"/>
      <c r="E14" s="112"/>
      <c r="F14" s="64"/>
      <c r="G14" s="110" t="s">
        <v>38</v>
      </c>
      <c r="H14" s="106" t="s">
        <v>272</v>
      </c>
      <c r="I14" s="110"/>
      <c r="J14" s="107"/>
      <c r="K14" s="121"/>
      <c r="L14" s="118"/>
      <c r="M14" s="115"/>
      <c r="N14" s="117"/>
      <c r="O14" s="124"/>
    </row>
    <row r="15" spans="1:21" ht="21.95" customHeight="1">
      <c r="A15" s="383"/>
      <c r="B15" s="107"/>
      <c r="C15" s="107"/>
      <c r="D15" s="113"/>
      <c r="E15" s="112"/>
      <c r="F15" s="64" t="s">
        <v>22</v>
      </c>
      <c r="G15" s="110" t="s">
        <v>24</v>
      </c>
      <c r="H15" s="106" t="s">
        <v>272</v>
      </c>
      <c r="I15" s="110"/>
      <c r="J15" s="107"/>
      <c r="K15" s="121"/>
      <c r="L15" s="108" t="s">
        <v>316</v>
      </c>
      <c r="M15" s="107" t="s">
        <v>95</v>
      </c>
      <c r="N15" s="111">
        <v>0.1</v>
      </c>
      <c r="O15" s="105"/>
    </row>
    <row r="16" spans="1:21" ht="21.95" customHeight="1">
      <c r="A16" s="383"/>
      <c r="B16" s="115"/>
      <c r="C16" s="115"/>
      <c r="D16" s="120"/>
      <c r="E16" s="119"/>
      <c r="F16" s="63"/>
      <c r="G16" s="116"/>
      <c r="H16" s="117"/>
      <c r="I16" s="116"/>
      <c r="J16" s="115"/>
      <c r="K16" s="114"/>
      <c r="L16" s="108"/>
      <c r="M16" s="107"/>
      <c r="N16" s="106"/>
      <c r="O16" s="105"/>
    </row>
    <row r="17" spans="1:15" ht="21.95" customHeight="1">
      <c r="A17" s="383"/>
      <c r="B17" s="107" t="s">
        <v>315</v>
      </c>
      <c r="C17" s="107" t="s">
        <v>92</v>
      </c>
      <c r="D17" s="113"/>
      <c r="E17" s="112"/>
      <c r="F17" s="64"/>
      <c r="G17" s="110"/>
      <c r="H17" s="106">
        <v>20</v>
      </c>
      <c r="I17" s="110" t="s">
        <v>315</v>
      </c>
      <c r="J17" s="107" t="s">
        <v>92</v>
      </c>
      <c r="K17" s="121">
        <v>15</v>
      </c>
      <c r="L17" s="108"/>
      <c r="M17" s="107"/>
      <c r="N17" s="106"/>
      <c r="O17" s="105"/>
    </row>
    <row r="18" spans="1:15" ht="21.95" customHeight="1">
      <c r="A18" s="383"/>
      <c r="B18" s="107"/>
      <c r="C18" s="107"/>
      <c r="D18" s="113"/>
      <c r="E18" s="112"/>
      <c r="F18" s="64"/>
      <c r="G18" s="110" t="s">
        <v>37</v>
      </c>
      <c r="H18" s="106" t="s">
        <v>273</v>
      </c>
      <c r="I18" s="110"/>
      <c r="J18" s="107"/>
      <c r="K18" s="121"/>
      <c r="L18" s="108"/>
      <c r="M18" s="107"/>
      <c r="N18" s="106"/>
      <c r="O18" s="105"/>
    </row>
    <row r="19" spans="1:15" ht="21.95" customHeight="1">
      <c r="A19" s="383"/>
      <c r="B19" s="115"/>
      <c r="C19" s="115"/>
      <c r="D19" s="120"/>
      <c r="E19" s="119"/>
      <c r="F19" s="157"/>
      <c r="G19" s="116"/>
      <c r="H19" s="117"/>
      <c r="I19" s="116"/>
      <c r="J19" s="115"/>
      <c r="K19" s="114"/>
      <c r="L19" s="108"/>
      <c r="M19" s="107"/>
      <c r="N19" s="106"/>
      <c r="O19" s="105"/>
    </row>
    <row r="20" spans="1:15" ht="21.95" customHeight="1">
      <c r="A20" s="383"/>
      <c r="B20" s="107" t="s">
        <v>40</v>
      </c>
      <c r="C20" s="107" t="s">
        <v>95</v>
      </c>
      <c r="D20" s="113"/>
      <c r="E20" s="112"/>
      <c r="F20" s="64"/>
      <c r="G20" s="110"/>
      <c r="H20" s="111">
        <v>0.1</v>
      </c>
      <c r="I20" s="110" t="s">
        <v>40</v>
      </c>
      <c r="J20" s="107" t="s">
        <v>95</v>
      </c>
      <c r="K20" s="109">
        <v>0.1</v>
      </c>
      <c r="L20" s="108"/>
      <c r="M20" s="107"/>
      <c r="N20" s="106"/>
      <c r="O20" s="105"/>
    </row>
    <row r="21" spans="1:15" ht="21.95" customHeight="1">
      <c r="A21" s="383"/>
      <c r="B21" s="107"/>
      <c r="C21" s="107"/>
      <c r="D21" s="113"/>
      <c r="E21" s="112"/>
      <c r="F21" s="64"/>
      <c r="G21" s="110" t="s">
        <v>37</v>
      </c>
      <c r="H21" s="106" t="s">
        <v>273</v>
      </c>
      <c r="I21" s="110"/>
      <c r="J21" s="107"/>
      <c r="K21" s="121"/>
      <c r="L21" s="108"/>
      <c r="M21" s="107"/>
      <c r="N21" s="106"/>
      <c r="O21" s="105"/>
    </row>
    <row r="22" spans="1:15" ht="21.95" customHeight="1">
      <c r="A22" s="383"/>
      <c r="B22" s="107"/>
      <c r="C22" s="107"/>
      <c r="D22" s="113"/>
      <c r="E22" s="112"/>
      <c r="F22" s="64"/>
      <c r="G22" s="110" t="s">
        <v>43</v>
      </c>
      <c r="H22" s="106" t="s">
        <v>272</v>
      </c>
      <c r="I22" s="110"/>
      <c r="J22" s="107"/>
      <c r="K22" s="121"/>
      <c r="L22" s="108"/>
      <c r="M22" s="107"/>
      <c r="N22" s="106"/>
      <c r="O22" s="105"/>
    </row>
    <row r="23" spans="1:15" ht="21.95" customHeight="1" thickBot="1">
      <c r="A23" s="384"/>
      <c r="B23" s="99"/>
      <c r="C23" s="99"/>
      <c r="D23" s="104"/>
      <c r="E23" s="103"/>
      <c r="F23" s="65"/>
      <c r="G23" s="102"/>
      <c r="H23" s="98"/>
      <c r="I23" s="102"/>
      <c r="J23" s="99"/>
      <c r="K23" s="101"/>
      <c r="L23" s="100"/>
      <c r="M23" s="99"/>
      <c r="N23" s="98"/>
      <c r="O23" s="97"/>
    </row>
    <row r="24" spans="1:15" ht="14.25">
      <c r="B24" s="89"/>
      <c r="C24" s="89"/>
      <c r="D24" s="89"/>
      <c r="G24" s="89"/>
      <c r="H24" s="90"/>
      <c r="I24" s="89"/>
      <c r="J24" s="89"/>
      <c r="K24" s="90"/>
      <c r="L24" s="89"/>
      <c r="M24" s="89"/>
      <c r="N24" s="90"/>
    </row>
    <row r="25" spans="1:15" ht="14.25">
      <c r="B25" s="89"/>
      <c r="C25" s="89"/>
      <c r="D25" s="89"/>
      <c r="G25" s="89"/>
      <c r="H25" s="90"/>
      <c r="I25" s="89"/>
      <c r="J25" s="89"/>
      <c r="K25" s="90"/>
      <c r="L25" s="89"/>
      <c r="M25" s="89"/>
      <c r="N25" s="90"/>
    </row>
    <row r="26" spans="1:15" ht="14.25">
      <c r="B26" s="89"/>
      <c r="C26" s="89"/>
      <c r="D26" s="89"/>
      <c r="G26" s="89"/>
      <c r="H26" s="90"/>
      <c r="I26" s="89"/>
      <c r="J26" s="89"/>
      <c r="K26" s="90"/>
      <c r="L26" s="89"/>
      <c r="M26" s="89"/>
      <c r="N26" s="90"/>
    </row>
    <row r="27" spans="1:15" ht="14.25">
      <c r="B27" s="89"/>
      <c r="C27" s="89"/>
      <c r="D27" s="89"/>
      <c r="G27" s="89"/>
      <c r="H27" s="90"/>
      <c r="I27" s="89"/>
      <c r="J27" s="89"/>
      <c r="K27" s="90"/>
      <c r="L27" s="89"/>
      <c r="M27" s="89"/>
      <c r="N27" s="90"/>
    </row>
    <row r="28" spans="1:15" ht="14.25">
      <c r="B28" s="89"/>
      <c r="C28" s="89"/>
      <c r="D28" s="89"/>
      <c r="G28" s="89"/>
      <c r="H28" s="90"/>
      <c r="I28" s="89"/>
      <c r="J28" s="89"/>
      <c r="K28" s="90"/>
      <c r="L28" s="89"/>
      <c r="M28" s="89"/>
      <c r="N28" s="90"/>
    </row>
    <row r="29" spans="1:15" ht="14.25">
      <c r="B29" s="89"/>
      <c r="C29" s="89"/>
      <c r="D29" s="89"/>
      <c r="G29" s="89"/>
      <c r="H29" s="90"/>
      <c r="I29" s="89"/>
      <c r="J29" s="89"/>
      <c r="K29" s="90"/>
      <c r="L29" s="89"/>
      <c r="M29" s="89"/>
      <c r="N29" s="90"/>
    </row>
    <row r="30" spans="1:15" ht="14.25">
      <c r="B30" s="89"/>
      <c r="C30" s="89"/>
      <c r="D30" s="89"/>
      <c r="G30" s="89"/>
      <c r="H30" s="90"/>
      <c r="I30" s="89"/>
      <c r="J30" s="89"/>
      <c r="K30" s="90"/>
      <c r="L30" s="89"/>
      <c r="M30" s="89"/>
      <c r="N30" s="90"/>
    </row>
    <row r="31" spans="1:15" ht="14.25">
      <c r="B31" s="89"/>
      <c r="C31" s="89"/>
      <c r="D31" s="89"/>
      <c r="G31" s="89"/>
      <c r="H31" s="90"/>
      <c r="I31" s="89"/>
      <c r="J31" s="89"/>
      <c r="K31" s="90"/>
      <c r="L31" s="89"/>
      <c r="M31" s="89"/>
      <c r="N31" s="90"/>
    </row>
    <row r="32" spans="1:15" ht="14.25">
      <c r="B32" s="89"/>
      <c r="C32" s="89"/>
      <c r="D32" s="89"/>
      <c r="G32" s="89"/>
      <c r="H32" s="90"/>
      <c r="I32" s="89"/>
      <c r="J32" s="89"/>
      <c r="K32" s="90"/>
      <c r="L32" s="89"/>
      <c r="M32" s="89"/>
      <c r="N32" s="90"/>
    </row>
    <row r="33" spans="2:14" ht="14.25">
      <c r="B33" s="89"/>
      <c r="C33" s="89"/>
      <c r="D33" s="89"/>
      <c r="G33" s="89"/>
      <c r="H33" s="90"/>
      <c r="I33" s="89"/>
      <c r="J33" s="89"/>
      <c r="K33" s="90"/>
      <c r="L33" s="89"/>
      <c r="M33" s="89"/>
      <c r="N33" s="90"/>
    </row>
    <row r="34" spans="2:14" ht="14.25">
      <c r="B34" s="89"/>
      <c r="C34" s="89"/>
      <c r="D34" s="89"/>
      <c r="G34" s="89"/>
      <c r="H34" s="90"/>
      <c r="I34" s="89"/>
      <c r="J34" s="89"/>
      <c r="K34" s="90"/>
      <c r="L34" s="89"/>
      <c r="M34" s="89"/>
      <c r="N34" s="90"/>
    </row>
    <row r="35" spans="2:14" ht="14.25">
      <c r="B35" s="89"/>
      <c r="C35" s="89"/>
      <c r="D35" s="89"/>
      <c r="G35" s="89"/>
      <c r="H35" s="90"/>
      <c r="I35" s="89"/>
      <c r="J35" s="89"/>
      <c r="K35" s="90"/>
      <c r="L35" s="89"/>
      <c r="M35" s="89"/>
      <c r="N35" s="90"/>
    </row>
    <row r="36" spans="2:14" ht="14.25">
      <c r="B36" s="89"/>
      <c r="C36" s="89"/>
      <c r="D36" s="89"/>
      <c r="G36" s="89"/>
      <c r="H36" s="90"/>
      <c r="I36" s="89"/>
      <c r="J36" s="89"/>
      <c r="K36" s="90"/>
      <c r="L36" s="89"/>
      <c r="M36" s="89"/>
      <c r="N36" s="90"/>
    </row>
    <row r="37" spans="2:14" ht="14.25">
      <c r="B37" s="89"/>
      <c r="C37" s="89"/>
      <c r="D37" s="89"/>
      <c r="G37" s="89"/>
      <c r="H37" s="90"/>
      <c r="I37" s="89"/>
      <c r="J37" s="89"/>
      <c r="K37" s="90"/>
      <c r="L37" s="89"/>
      <c r="M37" s="89"/>
      <c r="N37" s="90"/>
    </row>
    <row r="38" spans="2:14" ht="14.25">
      <c r="B38" s="89"/>
      <c r="C38" s="89"/>
      <c r="D38" s="89"/>
      <c r="G38" s="89"/>
      <c r="H38" s="90"/>
      <c r="I38" s="89"/>
      <c r="J38" s="89"/>
      <c r="K38" s="90"/>
      <c r="L38" s="89"/>
      <c r="M38" s="89"/>
      <c r="N38" s="90"/>
    </row>
    <row r="39" spans="2:14" ht="14.25">
      <c r="B39" s="89"/>
      <c r="C39" s="89"/>
      <c r="D39" s="89"/>
      <c r="G39" s="89"/>
      <c r="H39" s="90"/>
      <c r="I39" s="89"/>
      <c r="J39" s="89"/>
      <c r="K39" s="90"/>
      <c r="L39" s="89"/>
      <c r="M39" s="89"/>
      <c r="N39" s="90"/>
    </row>
    <row r="40" spans="2:14" ht="14.25">
      <c r="B40" s="89"/>
      <c r="C40" s="89"/>
      <c r="D40" s="89"/>
      <c r="G40" s="89"/>
      <c r="H40" s="90"/>
      <c r="I40" s="89"/>
      <c r="J40" s="89"/>
      <c r="K40" s="90"/>
      <c r="L40" s="89"/>
      <c r="M40" s="89"/>
      <c r="N40" s="90"/>
    </row>
    <row r="41" spans="2:14" ht="14.25">
      <c r="B41" s="89"/>
      <c r="C41" s="89"/>
      <c r="D41" s="89"/>
      <c r="G41" s="89"/>
      <c r="H41" s="90"/>
      <c r="I41" s="89"/>
      <c r="J41" s="89"/>
      <c r="K41" s="90"/>
      <c r="L41" s="89"/>
      <c r="M41" s="89"/>
      <c r="N41" s="90"/>
    </row>
    <row r="42" spans="2:14" ht="14.25">
      <c r="B42" s="89"/>
      <c r="C42" s="89"/>
      <c r="D42" s="89"/>
      <c r="G42" s="89"/>
      <c r="H42" s="90"/>
      <c r="I42" s="89"/>
      <c r="J42" s="89"/>
      <c r="K42" s="90"/>
      <c r="L42" s="89"/>
      <c r="M42" s="89"/>
      <c r="N42" s="90"/>
    </row>
    <row r="43" spans="2:14" ht="14.25">
      <c r="B43" s="89"/>
      <c r="C43" s="89"/>
      <c r="D43" s="89"/>
      <c r="G43" s="89"/>
      <c r="H43" s="90"/>
      <c r="I43" s="89"/>
      <c r="J43" s="89"/>
      <c r="K43" s="90"/>
      <c r="L43" s="89"/>
      <c r="M43" s="89"/>
      <c r="N43" s="90"/>
    </row>
    <row r="44" spans="2:14" ht="14.25">
      <c r="B44" s="89"/>
      <c r="C44" s="89"/>
      <c r="D44" s="89"/>
      <c r="G44" s="89"/>
      <c r="H44" s="90"/>
      <c r="I44" s="89"/>
      <c r="J44" s="89"/>
      <c r="K44" s="90"/>
      <c r="L44" s="89"/>
      <c r="M44" s="89"/>
      <c r="N44" s="90"/>
    </row>
    <row r="45" spans="2:14" ht="14.25">
      <c r="B45" s="89"/>
      <c r="C45" s="89"/>
      <c r="D45" s="89"/>
      <c r="G45" s="89"/>
      <c r="H45" s="90"/>
      <c r="I45" s="89"/>
      <c r="J45" s="89"/>
      <c r="K45" s="90"/>
      <c r="L45" s="89"/>
      <c r="M45" s="89"/>
      <c r="N45" s="90"/>
    </row>
    <row r="46" spans="2:14" ht="14.25">
      <c r="B46" s="89"/>
      <c r="C46" s="89"/>
      <c r="D46" s="89"/>
      <c r="G46" s="89"/>
      <c r="H46" s="90"/>
      <c r="I46" s="89"/>
      <c r="J46" s="89"/>
      <c r="K46" s="90"/>
      <c r="L46" s="89"/>
      <c r="M46" s="89"/>
      <c r="N46" s="90"/>
    </row>
    <row r="47" spans="2:14" ht="14.25">
      <c r="B47" s="89"/>
      <c r="C47" s="89"/>
      <c r="D47" s="89"/>
      <c r="G47" s="89"/>
      <c r="H47" s="90"/>
      <c r="I47" s="89"/>
      <c r="J47" s="89"/>
      <c r="K47" s="90"/>
      <c r="L47" s="89"/>
      <c r="M47" s="89"/>
      <c r="N47" s="90"/>
    </row>
    <row r="48" spans="2:14" ht="14.25">
      <c r="B48" s="89"/>
      <c r="C48" s="89"/>
      <c r="D48" s="89"/>
      <c r="G48" s="89"/>
      <c r="H48" s="90"/>
      <c r="I48" s="89"/>
      <c r="J48" s="89"/>
      <c r="K48" s="90"/>
      <c r="L48" s="89"/>
      <c r="M48" s="89"/>
      <c r="N48" s="90"/>
    </row>
    <row r="49" spans="2:14" ht="14.25">
      <c r="B49" s="89"/>
      <c r="C49" s="89"/>
      <c r="D49" s="89"/>
      <c r="G49" s="89"/>
      <c r="H49" s="90"/>
      <c r="I49" s="89"/>
      <c r="J49" s="89"/>
      <c r="K49" s="90"/>
      <c r="L49" s="89"/>
      <c r="M49" s="89"/>
      <c r="N49" s="90"/>
    </row>
    <row r="50" spans="2:14" ht="14.25">
      <c r="B50" s="89"/>
      <c r="C50" s="89"/>
      <c r="D50" s="89"/>
      <c r="G50" s="89"/>
      <c r="H50" s="90"/>
      <c r="I50" s="89"/>
      <c r="J50" s="89"/>
      <c r="K50" s="90"/>
      <c r="L50" s="89"/>
      <c r="M50" s="89"/>
      <c r="N50" s="90"/>
    </row>
    <row r="51" spans="2:14" ht="14.25">
      <c r="B51" s="89"/>
      <c r="C51" s="89"/>
      <c r="D51" s="89"/>
      <c r="G51" s="89"/>
      <c r="H51" s="90"/>
      <c r="I51" s="89"/>
      <c r="J51" s="89"/>
      <c r="K51" s="90"/>
      <c r="L51" s="89"/>
      <c r="M51" s="89"/>
      <c r="N51" s="90"/>
    </row>
    <row r="52" spans="2:14" ht="14.25">
      <c r="B52" s="89"/>
      <c r="C52" s="89"/>
      <c r="D52" s="89"/>
      <c r="G52" s="89"/>
      <c r="H52" s="90"/>
      <c r="I52" s="89"/>
      <c r="J52" s="89"/>
      <c r="K52" s="90"/>
      <c r="L52" s="89"/>
      <c r="M52" s="89"/>
      <c r="N52" s="90"/>
    </row>
    <row r="53" spans="2:14" ht="14.25">
      <c r="B53" s="89"/>
      <c r="C53" s="89"/>
      <c r="D53" s="89"/>
      <c r="G53" s="89"/>
      <c r="H53" s="90"/>
      <c r="I53" s="89"/>
      <c r="J53" s="89"/>
      <c r="K53" s="90"/>
      <c r="L53" s="89"/>
      <c r="M53" s="89"/>
      <c r="N53" s="90"/>
    </row>
    <row r="54" spans="2:14" ht="14.25">
      <c r="B54" s="89"/>
      <c r="C54" s="89"/>
      <c r="D54" s="89"/>
      <c r="G54" s="89"/>
      <c r="H54" s="90"/>
      <c r="I54" s="89"/>
      <c r="J54" s="89"/>
      <c r="K54" s="90"/>
      <c r="L54" s="89"/>
      <c r="M54" s="89"/>
      <c r="N54" s="90"/>
    </row>
    <row r="55" spans="2:14" ht="14.25">
      <c r="B55" s="89"/>
      <c r="C55" s="89"/>
      <c r="D55" s="89"/>
      <c r="G55" s="89"/>
      <c r="H55" s="90"/>
      <c r="I55" s="89"/>
      <c r="J55" s="89"/>
      <c r="K55" s="90"/>
      <c r="L55" s="89"/>
      <c r="M55" s="89"/>
      <c r="N55" s="90"/>
    </row>
    <row r="56" spans="2:14" ht="14.25">
      <c r="B56" s="89"/>
      <c r="C56" s="89"/>
      <c r="D56" s="89"/>
      <c r="G56" s="89"/>
      <c r="H56" s="90"/>
      <c r="I56" s="89"/>
      <c r="J56" s="89"/>
      <c r="K56" s="90"/>
      <c r="L56" s="89"/>
      <c r="M56" s="89"/>
      <c r="N56" s="90"/>
    </row>
    <row r="57" spans="2:14" ht="14.25">
      <c r="B57" s="89"/>
      <c r="C57" s="89"/>
      <c r="D57" s="89"/>
      <c r="G57" s="89"/>
      <c r="H57" s="90"/>
      <c r="I57" s="89"/>
      <c r="J57" s="89"/>
      <c r="K57" s="90"/>
      <c r="L57" s="89"/>
      <c r="M57" s="89"/>
      <c r="N57" s="90"/>
    </row>
    <row r="58" spans="2:14" ht="14.25">
      <c r="B58" s="89"/>
      <c r="C58" s="89"/>
      <c r="D58" s="89"/>
      <c r="G58" s="89"/>
      <c r="H58" s="90"/>
      <c r="I58" s="89"/>
      <c r="J58" s="89"/>
      <c r="K58" s="90"/>
      <c r="L58" s="89"/>
      <c r="M58" s="89"/>
      <c r="N58" s="90"/>
    </row>
    <row r="59" spans="2:14" ht="14.25">
      <c r="B59" s="89"/>
      <c r="C59" s="89"/>
      <c r="D59" s="89"/>
      <c r="G59" s="89"/>
      <c r="H59" s="90"/>
      <c r="I59" s="89"/>
      <c r="J59" s="89"/>
      <c r="K59" s="90"/>
      <c r="L59" s="89"/>
      <c r="M59" s="89"/>
      <c r="N59" s="90"/>
    </row>
    <row r="60" spans="2:14" ht="14.25">
      <c r="B60" s="89"/>
      <c r="C60" s="89"/>
      <c r="D60" s="89"/>
      <c r="G60" s="89"/>
      <c r="H60" s="90"/>
      <c r="I60" s="89"/>
      <c r="J60" s="89"/>
      <c r="K60" s="90"/>
      <c r="L60" s="89"/>
      <c r="M60" s="89"/>
      <c r="N60" s="90"/>
    </row>
    <row r="61" spans="2:14" ht="14.25">
      <c r="B61" s="89"/>
      <c r="C61" s="89"/>
      <c r="D61" s="89"/>
      <c r="G61" s="89"/>
      <c r="H61" s="90"/>
      <c r="I61" s="89"/>
      <c r="J61" s="89"/>
      <c r="K61" s="90"/>
      <c r="L61" s="89"/>
      <c r="M61" s="89"/>
      <c r="N61" s="90"/>
    </row>
    <row r="62" spans="2:14" ht="14.25">
      <c r="B62" s="89"/>
      <c r="C62" s="89"/>
      <c r="D62" s="89"/>
      <c r="G62" s="89"/>
      <c r="H62" s="90"/>
      <c r="I62" s="89"/>
      <c r="J62" s="89"/>
      <c r="K62" s="90"/>
      <c r="L62" s="89"/>
      <c r="M62" s="89"/>
      <c r="N62" s="90"/>
    </row>
    <row r="63" spans="2:14" ht="14.25">
      <c r="B63" s="89"/>
      <c r="C63" s="89"/>
      <c r="D63" s="89"/>
      <c r="G63" s="89"/>
      <c r="H63" s="90"/>
      <c r="I63" s="89"/>
      <c r="J63" s="89"/>
      <c r="K63" s="90"/>
      <c r="L63" s="89"/>
      <c r="M63" s="89"/>
      <c r="N63" s="90"/>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ColWidth="9"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0" max="26" width="8.875" customWidth="1"/>
    <col min="27" max="16384" width="9" style="3"/>
  </cols>
  <sheetData>
    <row r="1" spans="1:19" ht="36.75" customHeight="1">
      <c r="A1" s="1" t="s">
        <v>13</v>
      </c>
      <c r="B1" s="1"/>
      <c r="C1" s="2"/>
      <c r="D1" s="3"/>
      <c r="E1" s="2"/>
      <c r="F1" s="2"/>
      <c r="G1" s="2"/>
      <c r="H1" s="367"/>
      <c r="I1" s="367"/>
      <c r="J1" s="368"/>
      <c r="K1" s="368"/>
      <c r="L1" s="368"/>
      <c r="M1" s="368"/>
      <c r="N1" s="368"/>
      <c r="O1" s="2"/>
      <c r="P1" s="2"/>
      <c r="Q1" s="4"/>
      <c r="R1" s="4"/>
      <c r="S1" s="3"/>
    </row>
    <row r="2" spans="1:19" ht="36.75" customHeight="1">
      <c r="A2" s="367" t="s">
        <v>0</v>
      </c>
      <c r="B2" s="367"/>
      <c r="C2" s="368"/>
      <c r="D2" s="368"/>
      <c r="E2" s="368"/>
      <c r="F2" s="368"/>
      <c r="G2" s="368"/>
      <c r="H2" s="368"/>
      <c r="I2" s="368"/>
      <c r="J2" s="368"/>
      <c r="K2" s="368"/>
      <c r="L2" s="368"/>
      <c r="M2" s="368"/>
      <c r="N2" s="368"/>
      <c r="O2" s="368"/>
      <c r="P2" s="368"/>
      <c r="Q2" s="368"/>
      <c r="R2" s="368"/>
      <c r="S2" s="3"/>
    </row>
    <row r="3" spans="1:19" ht="27.75" customHeight="1" thickBot="1">
      <c r="A3" s="369" t="s">
        <v>242</v>
      </c>
      <c r="B3" s="370"/>
      <c r="C3" s="370"/>
      <c r="D3" s="370"/>
      <c r="E3" s="370"/>
      <c r="F3" s="370"/>
      <c r="G3" s="2"/>
      <c r="H3" s="2"/>
      <c r="I3" s="12"/>
      <c r="J3" s="2"/>
      <c r="K3" s="7"/>
      <c r="L3" s="7"/>
      <c r="M3" s="10"/>
      <c r="N3" s="2"/>
      <c r="O3" s="13"/>
      <c r="P3" s="12"/>
      <c r="Q3" s="14"/>
      <c r="R3" s="14"/>
      <c r="S3" s="11"/>
    </row>
    <row r="4" spans="1:19" customFormat="1" ht="42" customHeight="1" thickBot="1">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1" customHeight="1">
      <c r="A5" s="371" t="s">
        <v>48</v>
      </c>
      <c r="B5" s="66" t="s">
        <v>128</v>
      </c>
      <c r="C5" s="36" t="s">
        <v>129</v>
      </c>
      <c r="D5" s="37" t="s">
        <v>130</v>
      </c>
      <c r="E5" s="87">
        <v>0.5</v>
      </c>
      <c r="F5" s="39" t="s">
        <v>64</v>
      </c>
      <c r="G5" s="70"/>
      <c r="H5" s="74" t="s">
        <v>129</v>
      </c>
      <c r="I5" s="37" t="s">
        <v>130</v>
      </c>
      <c r="J5" s="39">
        <f>ROUNDUP(E5*0.75,2)</f>
        <v>0.38</v>
      </c>
      <c r="K5" s="39" t="s">
        <v>64</v>
      </c>
      <c r="L5" s="39"/>
      <c r="M5" s="78" t="e">
        <f>#REF!</f>
        <v>#REF!</v>
      </c>
      <c r="N5" s="66"/>
      <c r="O5" s="40" t="s">
        <v>15</v>
      </c>
      <c r="P5" s="37"/>
      <c r="Q5" s="41">
        <v>110</v>
      </c>
      <c r="R5" s="92">
        <f>ROUNDUP(Q5*0.75,2)</f>
        <v>82.5</v>
      </c>
    </row>
    <row r="6" spans="1:19" ht="21" customHeight="1">
      <c r="A6" s="372"/>
      <c r="B6" s="67"/>
      <c r="C6" s="42"/>
      <c r="D6" s="43"/>
      <c r="E6" s="44"/>
      <c r="F6" s="45"/>
      <c r="G6" s="71"/>
      <c r="H6" s="75"/>
      <c r="I6" s="43"/>
      <c r="J6" s="45"/>
      <c r="K6" s="45"/>
      <c r="L6" s="45"/>
      <c r="M6" s="79"/>
      <c r="N6" s="67"/>
      <c r="O6" s="46"/>
      <c r="P6" s="43"/>
      <c r="Q6" s="47"/>
      <c r="R6" s="93"/>
    </row>
    <row r="7" spans="1:19" ht="21" customHeight="1">
      <c r="A7" s="372"/>
      <c r="B7" s="68" t="s">
        <v>191</v>
      </c>
      <c r="C7" s="48" t="s">
        <v>51</v>
      </c>
      <c r="D7" s="49"/>
      <c r="E7" s="50">
        <v>50</v>
      </c>
      <c r="F7" s="51" t="s">
        <v>30</v>
      </c>
      <c r="G7" s="72"/>
      <c r="H7" s="76" t="s">
        <v>51</v>
      </c>
      <c r="I7" s="49"/>
      <c r="J7" s="51">
        <f>ROUNDUP(E7*0.75,2)</f>
        <v>37.5</v>
      </c>
      <c r="K7" s="51" t="s">
        <v>30</v>
      </c>
      <c r="L7" s="51"/>
      <c r="M7" s="80" t="e">
        <f>ROUND(#REF!+(#REF!*10/100),2)</f>
        <v>#REF!</v>
      </c>
      <c r="N7" s="68" t="s">
        <v>192</v>
      </c>
      <c r="O7" s="52" t="s">
        <v>23</v>
      </c>
      <c r="P7" s="49"/>
      <c r="Q7" s="53">
        <v>1</v>
      </c>
      <c r="R7" s="94">
        <f t="shared" ref="R7:R16" si="0">ROUNDUP(Q7*0.75,2)</f>
        <v>0.75</v>
      </c>
    </row>
    <row r="8" spans="1:19" ht="21" customHeight="1">
      <c r="A8" s="372"/>
      <c r="B8" s="68"/>
      <c r="C8" s="48" t="s">
        <v>56</v>
      </c>
      <c r="D8" s="49"/>
      <c r="E8" s="50">
        <v>20</v>
      </c>
      <c r="F8" s="51" t="s">
        <v>30</v>
      </c>
      <c r="G8" s="72"/>
      <c r="H8" s="76" t="s">
        <v>56</v>
      </c>
      <c r="I8" s="49"/>
      <c r="J8" s="51">
        <f>ROUNDUP(E8*0.75,2)</f>
        <v>15</v>
      </c>
      <c r="K8" s="51" t="s">
        <v>30</v>
      </c>
      <c r="L8" s="51"/>
      <c r="M8" s="80" t="e">
        <f>ROUND(#REF!+(#REF!*6/100),2)</f>
        <v>#REF!</v>
      </c>
      <c r="N8" s="68" t="s">
        <v>193</v>
      </c>
      <c r="O8" s="52" t="s">
        <v>39</v>
      </c>
      <c r="P8" s="49"/>
      <c r="Q8" s="53">
        <v>0.1</v>
      </c>
      <c r="R8" s="94">
        <f t="shared" si="0"/>
        <v>0.08</v>
      </c>
    </row>
    <row r="9" spans="1:19" ht="21" customHeight="1">
      <c r="A9" s="372"/>
      <c r="B9" s="68"/>
      <c r="C9" s="48" t="s">
        <v>120</v>
      </c>
      <c r="D9" s="49"/>
      <c r="E9" s="50">
        <v>20</v>
      </c>
      <c r="F9" s="51" t="s">
        <v>30</v>
      </c>
      <c r="G9" s="72"/>
      <c r="H9" s="76" t="s">
        <v>120</v>
      </c>
      <c r="I9" s="49"/>
      <c r="J9" s="51">
        <f>ROUNDUP(E9*0.75,2)</f>
        <v>15</v>
      </c>
      <c r="K9" s="51" t="s">
        <v>30</v>
      </c>
      <c r="L9" s="51"/>
      <c r="M9" s="80" t="e">
        <f>#REF!</f>
        <v>#REF!</v>
      </c>
      <c r="N9" s="85" t="s">
        <v>194</v>
      </c>
      <c r="O9" s="52" t="s">
        <v>122</v>
      </c>
      <c r="P9" s="49"/>
      <c r="Q9" s="53">
        <v>0.01</v>
      </c>
      <c r="R9" s="94">
        <f t="shared" si="0"/>
        <v>0.01</v>
      </c>
    </row>
    <row r="10" spans="1:19" ht="21" customHeight="1">
      <c r="A10" s="372"/>
      <c r="B10" s="68"/>
      <c r="C10" s="48" t="s">
        <v>35</v>
      </c>
      <c r="D10" s="49"/>
      <c r="E10" s="50">
        <v>10</v>
      </c>
      <c r="F10" s="51" t="s">
        <v>30</v>
      </c>
      <c r="G10" s="72"/>
      <c r="H10" s="76" t="s">
        <v>35</v>
      </c>
      <c r="I10" s="49"/>
      <c r="J10" s="51">
        <f>ROUNDUP(E10*0.75,2)</f>
        <v>7.5</v>
      </c>
      <c r="K10" s="51" t="s">
        <v>30</v>
      </c>
      <c r="L10" s="51"/>
      <c r="M10" s="80" t="e">
        <f>ROUND(#REF!+(#REF!*10/100),2)</f>
        <v>#REF!</v>
      </c>
      <c r="N10" s="95" t="s">
        <v>195</v>
      </c>
      <c r="O10" s="52" t="s">
        <v>21</v>
      </c>
      <c r="P10" s="49" t="s">
        <v>22</v>
      </c>
      <c r="Q10" s="53">
        <v>4</v>
      </c>
      <c r="R10" s="94">
        <f t="shared" si="0"/>
        <v>3</v>
      </c>
    </row>
    <row r="11" spans="1:19" ht="21" customHeight="1">
      <c r="A11" s="372"/>
      <c r="B11" s="68"/>
      <c r="C11" s="48"/>
      <c r="D11" s="49"/>
      <c r="E11" s="50"/>
      <c r="F11" s="51"/>
      <c r="G11" s="72"/>
      <c r="H11" s="76"/>
      <c r="I11" s="49"/>
      <c r="J11" s="51"/>
      <c r="K11" s="51"/>
      <c r="L11" s="51"/>
      <c r="M11" s="80"/>
      <c r="N11" s="68" t="s">
        <v>196</v>
      </c>
      <c r="O11" s="52" t="s">
        <v>21</v>
      </c>
      <c r="P11" s="49" t="s">
        <v>22</v>
      </c>
      <c r="Q11" s="53">
        <v>4</v>
      </c>
      <c r="R11" s="94">
        <f t="shared" si="0"/>
        <v>3</v>
      </c>
    </row>
    <row r="12" spans="1:19" ht="21" customHeight="1">
      <c r="A12" s="372"/>
      <c r="B12" s="68"/>
      <c r="C12" s="48"/>
      <c r="D12" s="49"/>
      <c r="E12" s="50"/>
      <c r="F12" s="51"/>
      <c r="G12" s="72"/>
      <c r="H12" s="76"/>
      <c r="I12" s="49"/>
      <c r="J12" s="51"/>
      <c r="K12" s="51"/>
      <c r="L12" s="51"/>
      <c r="M12" s="80"/>
      <c r="N12" s="68" t="s">
        <v>32</v>
      </c>
      <c r="O12" s="52" t="s">
        <v>82</v>
      </c>
      <c r="P12" s="49"/>
      <c r="Q12" s="53">
        <v>8</v>
      </c>
      <c r="R12" s="94">
        <f t="shared" si="0"/>
        <v>6</v>
      </c>
    </row>
    <row r="13" spans="1:19" ht="21" customHeight="1">
      <c r="A13" s="372"/>
      <c r="B13" s="68"/>
      <c r="C13" s="48"/>
      <c r="D13" s="49"/>
      <c r="E13" s="50"/>
      <c r="F13" s="51"/>
      <c r="G13" s="72"/>
      <c r="H13" s="76"/>
      <c r="I13" s="49"/>
      <c r="J13" s="51"/>
      <c r="K13" s="51"/>
      <c r="L13" s="51"/>
      <c r="M13" s="80"/>
      <c r="N13" s="68"/>
      <c r="O13" s="52" t="s">
        <v>121</v>
      </c>
      <c r="P13" s="49" t="s">
        <v>22</v>
      </c>
      <c r="Q13" s="53">
        <v>6</v>
      </c>
      <c r="R13" s="94">
        <f t="shared" si="0"/>
        <v>4.5</v>
      </c>
    </row>
    <row r="14" spans="1:19" ht="21" customHeight="1">
      <c r="A14" s="372"/>
      <c r="B14" s="68"/>
      <c r="C14" s="48"/>
      <c r="D14" s="49"/>
      <c r="E14" s="50"/>
      <c r="F14" s="51"/>
      <c r="G14" s="72"/>
      <c r="H14" s="76"/>
      <c r="I14" s="49"/>
      <c r="J14" s="51"/>
      <c r="K14" s="51"/>
      <c r="L14" s="51"/>
      <c r="M14" s="80"/>
      <c r="N14" s="68"/>
      <c r="O14" s="52" t="s">
        <v>23</v>
      </c>
      <c r="P14" s="49"/>
      <c r="Q14" s="53">
        <v>6</v>
      </c>
      <c r="R14" s="94">
        <f t="shared" si="0"/>
        <v>4.5</v>
      </c>
    </row>
    <row r="15" spans="1:19" ht="21" customHeight="1">
      <c r="A15" s="372"/>
      <c r="B15" s="68"/>
      <c r="C15" s="48"/>
      <c r="D15" s="49"/>
      <c r="E15" s="50"/>
      <c r="F15" s="51"/>
      <c r="G15" s="72"/>
      <c r="H15" s="76"/>
      <c r="I15" s="49"/>
      <c r="J15" s="51"/>
      <c r="K15" s="51"/>
      <c r="L15" s="51"/>
      <c r="M15" s="80"/>
      <c r="N15" s="68"/>
      <c r="O15" s="52" t="s">
        <v>82</v>
      </c>
      <c r="P15" s="49"/>
      <c r="Q15" s="53">
        <v>10</v>
      </c>
      <c r="R15" s="94">
        <f t="shared" si="0"/>
        <v>7.5</v>
      </c>
    </row>
    <row r="16" spans="1:19" ht="21" customHeight="1">
      <c r="A16" s="372"/>
      <c r="B16" s="68"/>
      <c r="C16" s="48"/>
      <c r="D16" s="49"/>
      <c r="E16" s="50"/>
      <c r="F16" s="51"/>
      <c r="G16" s="72"/>
      <c r="H16" s="76"/>
      <c r="I16" s="49"/>
      <c r="J16" s="51"/>
      <c r="K16" s="51"/>
      <c r="L16" s="51"/>
      <c r="M16" s="80"/>
      <c r="N16" s="68"/>
      <c r="O16" s="52" t="s">
        <v>38</v>
      </c>
      <c r="P16" s="49"/>
      <c r="Q16" s="53">
        <v>1</v>
      </c>
      <c r="R16" s="94">
        <f t="shared" si="0"/>
        <v>0.75</v>
      </c>
    </row>
    <row r="17" spans="1:18" ht="21" customHeight="1">
      <c r="A17" s="372"/>
      <c r="B17" s="67"/>
      <c r="C17" s="42"/>
      <c r="D17" s="43"/>
      <c r="E17" s="44"/>
      <c r="F17" s="45"/>
      <c r="G17" s="71"/>
      <c r="H17" s="75"/>
      <c r="I17" s="43"/>
      <c r="J17" s="45"/>
      <c r="K17" s="45"/>
      <c r="L17" s="45"/>
      <c r="M17" s="79"/>
      <c r="N17" s="67"/>
      <c r="O17" s="46"/>
      <c r="P17" s="43"/>
      <c r="Q17" s="47"/>
      <c r="R17" s="93"/>
    </row>
    <row r="18" spans="1:18" ht="21" customHeight="1">
      <c r="A18" s="372"/>
      <c r="B18" s="68" t="s">
        <v>256</v>
      </c>
      <c r="C18" s="48" t="s">
        <v>197</v>
      </c>
      <c r="D18" s="49"/>
      <c r="E18" s="50">
        <v>10</v>
      </c>
      <c r="F18" s="51" t="s">
        <v>30</v>
      </c>
      <c r="G18" s="72"/>
      <c r="H18" s="76" t="s">
        <v>197</v>
      </c>
      <c r="I18" s="49"/>
      <c r="J18" s="51">
        <f>ROUNDUP(E18*0.75,2)</f>
        <v>7.5</v>
      </c>
      <c r="K18" s="51" t="s">
        <v>30</v>
      </c>
      <c r="L18" s="51"/>
      <c r="M18" s="80" t="e">
        <f>#REF!</f>
        <v>#REF!</v>
      </c>
      <c r="N18" s="68" t="s">
        <v>198</v>
      </c>
      <c r="O18" s="52" t="s">
        <v>38</v>
      </c>
      <c r="P18" s="49"/>
      <c r="Q18" s="53">
        <v>0.3</v>
      </c>
      <c r="R18" s="94">
        <f>ROUNDUP(Q18*0.75,2)</f>
        <v>0.23</v>
      </c>
    </row>
    <row r="19" spans="1:18" ht="21" customHeight="1">
      <c r="A19" s="372"/>
      <c r="B19" s="68" t="s">
        <v>257</v>
      </c>
      <c r="C19" s="48" t="s">
        <v>106</v>
      </c>
      <c r="D19" s="49"/>
      <c r="E19" s="50">
        <v>30</v>
      </c>
      <c r="F19" s="51" t="s">
        <v>30</v>
      </c>
      <c r="G19" s="72"/>
      <c r="H19" s="76" t="s">
        <v>106</v>
      </c>
      <c r="I19" s="49"/>
      <c r="J19" s="51">
        <f>ROUNDUP(E19*0.75,2)</f>
        <v>22.5</v>
      </c>
      <c r="K19" s="51" t="s">
        <v>30</v>
      </c>
      <c r="L19" s="51"/>
      <c r="M19" s="80" t="e">
        <f>ROUND(#REF!+(#REF!*3/100),2)</f>
        <v>#REF!</v>
      </c>
      <c r="N19" s="68" t="s">
        <v>199</v>
      </c>
      <c r="O19" s="52" t="s">
        <v>62</v>
      </c>
      <c r="P19" s="49" t="s">
        <v>63</v>
      </c>
      <c r="Q19" s="53">
        <v>4</v>
      </c>
      <c r="R19" s="94">
        <f>ROUNDUP(Q19*0.75,2)</f>
        <v>3</v>
      </c>
    </row>
    <row r="20" spans="1:18" ht="21" customHeight="1">
      <c r="A20" s="372"/>
      <c r="B20" s="68"/>
      <c r="C20" s="48" t="s">
        <v>131</v>
      </c>
      <c r="D20" s="49"/>
      <c r="E20" s="50">
        <v>10</v>
      </c>
      <c r="F20" s="51" t="s">
        <v>30</v>
      </c>
      <c r="G20" s="72"/>
      <c r="H20" s="76" t="s">
        <v>131</v>
      </c>
      <c r="I20" s="49"/>
      <c r="J20" s="51">
        <f>ROUNDUP(E20*0.75,2)</f>
        <v>7.5</v>
      </c>
      <c r="K20" s="51" t="s">
        <v>30</v>
      </c>
      <c r="L20" s="51"/>
      <c r="M20" s="80" t="e">
        <f>ROUND(#REF!+(#REF!*15/100),2)</f>
        <v>#REF!</v>
      </c>
      <c r="N20" s="68" t="s">
        <v>18</v>
      </c>
      <c r="O20" s="52" t="s">
        <v>24</v>
      </c>
      <c r="P20" s="49" t="s">
        <v>22</v>
      </c>
      <c r="Q20" s="53">
        <v>0.3</v>
      </c>
      <c r="R20" s="94">
        <f>ROUNDUP(Q20*0.75,2)</f>
        <v>0.23</v>
      </c>
    </row>
    <row r="21" spans="1:18" ht="21" customHeight="1">
      <c r="A21" s="372"/>
      <c r="B21" s="68"/>
      <c r="C21" s="48" t="s">
        <v>61</v>
      </c>
      <c r="D21" s="49"/>
      <c r="E21" s="50">
        <v>5</v>
      </c>
      <c r="F21" s="51" t="s">
        <v>30</v>
      </c>
      <c r="G21" s="72"/>
      <c r="H21" s="76" t="s">
        <v>61</v>
      </c>
      <c r="I21" s="49"/>
      <c r="J21" s="51">
        <f>ROUNDUP(E21*0.75,2)</f>
        <v>3.75</v>
      </c>
      <c r="K21" s="51" t="s">
        <v>30</v>
      </c>
      <c r="L21" s="51"/>
      <c r="M21" s="80" t="e">
        <f>#REF!</f>
        <v>#REF!</v>
      </c>
      <c r="N21" s="68"/>
      <c r="O21" s="52"/>
      <c r="P21" s="49"/>
      <c r="Q21" s="53"/>
      <c r="R21" s="94"/>
    </row>
    <row r="22" spans="1:18" ht="21" customHeight="1">
      <c r="A22" s="372"/>
      <c r="B22" s="67"/>
      <c r="C22" s="42"/>
      <c r="D22" s="43"/>
      <c r="E22" s="44"/>
      <c r="F22" s="45"/>
      <c r="G22" s="71"/>
      <c r="H22" s="75"/>
      <c r="I22" s="43"/>
      <c r="J22" s="45"/>
      <c r="K22" s="45"/>
      <c r="L22" s="45"/>
      <c r="M22" s="79"/>
      <c r="N22" s="67"/>
      <c r="O22" s="46"/>
      <c r="P22" s="43"/>
      <c r="Q22" s="47"/>
      <c r="R22" s="93"/>
    </row>
    <row r="23" spans="1:18" ht="21" customHeight="1">
      <c r="A23" s="372"/>
      <c r="B23" s="68" t="s">
        <v>40</v>
      </c>
      <c r="C23" s="48" t="s">
        <v>200</v>
      </c>
      <c r="D23" s="49" t="s">
        <v>22</v>
      </c>
      <c r="E23" s="61">
        <v>0.1</v>
      </c>
      <c r="F23" s="51" t="s">
        <v>64</v>
      </c>
      <c r="G23" s="72"/>
      <c r="H23" s="76" t="s">
        <v>200</v>
      </c>
      <c r="I23" s="49" t="s">
        <v>22</v>
      </c>
      <c r="J23" s="51">
        <f>ROUNDUP(E23*0.75,2)</f>
        <v>0.08</v>
      </c>
      <c r="K23" s="51" t="s">
        <v>64</v>
      </c>
      <c r="L23" s="51"/>
      <c r="M23" s="80" t="e">
        <f>#REF!</f>
        <v>#REF!</v>
      </c>
      <c r="N23" s="68" t="s">
        <v>18</v>
      </c>
      <c r="O23" s="52" t="s">
        <v>37</v>
      </c>
      <c r="P23" s="49"/>
      <c r="Q23" s="53">
        <v>100</v>
      </c>
      <c r="R23" s="94">
        <f>ROUNDUP(Q23*0.75,2)</f>
        <v>75</v>
      </c>
    </row>
    <row r="24" spans="1:18" ht="21" customHeight="1">
      <c r="A24" s="372"/>
      <c r="B24" s="68"/>
      <c r="C24" s="48" t="s">
        <v>60</v>
      </c>
      <c r="D24" s="49"/>
      <c r="E24" s="50">
        <v>0.5</v>
      </c>
      <c r="F24" s="51" t="s">
        <v>30</v>
      </c>
      <c r="G24" s="72"/>
      <c r="H24" s="76" t="s">
        <v>60</v>
      </c>
      <c r="I24" s="49"/>
      <c r="J24" s="51">
        <f>ROUNDUP(E24*0.75,2)</f>
        <v>0.38</v>
      </c>
      <c r="K24" s="51" t="s">
        <v>30</v>
      </c>
      <c r="L24" s="51"/>
      <c r="M24" s="80" t="e">
        <f>#REF!</f>
        <v>#REF!</v>
      </c>
      <c r="N24" s="68"/>
      <c r="O24" s="52" t="s">
        <v>43</v>
      </c>
      <c r="P24" s="49"/>
      <c r="Q24" s="53">
        <v>3</v>
      </c>
      <c r="R24" s="94">
        <f>ROUNDUP(Q24*0.75,2)</f>
        <v>2.25</v>
      </c>
    </row>
    <row r="25" spans="1:18" ht="21" customHeight="1" thickBot="1">
      <c r="A25" s="373"/>
      <c r="B25" s="69"/>
      <c r="C25" s="55"/>
      <c r="D25" s="56"/>
      <c r="E25" s="57"/>
      <c r="F25" s="58"/>
      <c r="G25" s="73"/>
      <c r="H25" s="77"/>
      <c r="I25" s="56"/>
      <c r="J25" s="58"/>
      <c r="K25" s="58"/>
      <c r="L25" s="58"/>
      <c r="M25" s="81"/>
      <c r="N25" s="69"/>
      <c r="O25" s="59"/>
      <c r="P25" s="56"/>
      <c r="Q25" s="60"/>
      <c r="R25" s="96"/>
    </row>
  </sheetData>
  <mergeCells count="4">
    <mergeCell ref="H1:N1"/>
    <mergeCell ref="A2:R2"/>
    <mergeCell ref="A3:F3"/>
    <mergeCell ref="A5:A25"/>
  </mergeCells>
  <phoneticPr fontId="18"/>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Zeros="0" zoomScale="60" zoomScaleNormal="60" zoomScaleSheetLayoutView="90" workbookViewId="0"/>
  </sheetViews>
  <sheetFormatPr defaultRowHeight="13.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c r="A1" s="1" t="s">
        <v>300</v>
      </c>
      <c r="B1" s="5"/>
      <c r="C1" s="1"/>
      <c r="D1" s="1"/>
      <c r="E1" s="385"/>
      <c r="F1" s="386"/>
      <c r="G1" s="386"/>
      <c r="H1" s="386"/>
      <c r="I1" s="386"/>
      <c r="J1" s="386"/>
      <c r="K1" s="386"/>
      <c r="L1" s="386"/>
      <c r="M1" s="386"/>
      <c r="N1" s="386"/>
      <c r="O1"/>
      <c r="P1"/>
      <c r="Q1"/>
      <c r="R1"/>
      <c r="S1"/>
      <c r="T1"/>
      <c r="U1"/>
    </row>
    <row r="2" spans="1:21" s="3" customFormat="1" ht="36" customHeight="1">
      <c r="A2" s="367" t="s">
        <v>0</v>
      </c>
      <c r="B2" s="368"/>
      <c r="C2" s="368"/>
      <c r="D2" s="368"/>
      <c r="E2" s="368"/>
      <c r="F2" s="368"/>
      <c r="G2" s="368"/>
      <c r="H2" s="368"/>
      <c r="I2" s="368"/>
      <c r="J2" s="368"/>
      <c r="K2" s="368"/>
      <c r="L2" s="368"/>
      <c r="M2" s="368"/>
      <c r="N2" s="368"/>
      <c r="O2" s="386"/>
      <c r="P2"/>
      <c r="Q2"/>
      <c r="R2"/>
      <c r="S2"/>
      <c r="T2"/>
      <c r="U2"/>
    </row>
    <row r="3" spans="1:21" ht="33.75" customHeight="1" thickBot="1">
      <c r="A3" s="387" t="s">
        <v>242</v>
      </c>
      <c r="B3" s="388"/>
      <c r="C3" s="388"/>
      <c r="D3" s="149"/>
      <c r="E3" s="389" t="s">
        <v>298</v>
      </c>
      <c r="F3" s="390"/>
      <c r="G3" s="88"/>
      <c r="H3" s="88"/>
      <c r="I3" s="88"/>
      <c r="J3" s="88"/>
      <c r="K3" s="148"/>
      <c r="L3" s="88"/>
      <c r="M3" s="88"/>
    </row>
    <row r="4" spans="1:21" ht="18.75" customHeight="1">
      <c r="A4" s="391"/>
      <c r="B4" s="392"/>
      <c r="C4" s="393"/>
      <c r="D4" s="397" t="s">
        <v>6</v>
      </c>
      <c r="E4" s="400" t="s">
        <v>297</v>
      </c>
      <c r="F4" s="403" t="s">
        <v>286</v>
      </c>
      <c r="G4" s="155" t="s">
        <v>296</v>
      </c>
      <c r="H4" s="146" t="s">
        <v>295</v>
      </c>
      <c r="I4" s="406" t="s">
        <v>294</v>
      </c>
      <c r="J4" s="407"/>
      <c r="K4" s="407"/>
      <c r="L4" s="408" t="s">
        <v>293</v>
      </c>
      <c r="M4" s="409"/>
      <c r="N4" s="410"/>
      <c r="O4" s="374" t="s">
        <v>6</v>
      </c>
    </row>
    <row r="5" spans="1:21" ht="18.75" customHeight="1">
      <c r="A5" s="394"/>
      <c r="B5" s="395"/>
      <c r="C5" s="396"/>
      <c r="D5" s="398"/>
      <c r="E5" s="401"/>
      <c r="F5" s="404"/>
      <c r="G5" s="154" t="s">
        <v>292</v>
      </c>
      <c r="H5" s="144" t="s">
        <v>290</v>
      </c>
      <c r="I5" s="377" t="s">
        <v>289</v>
      </c>
      <c r="J5" s="378"/>
      <c r="K5" s="378"/>
      <c r="L5" s="379" t="s">
        <v>287</v>
      </c>
      <c r="M5" s="380"/>
      <c r="N5" s="381"/>
      <c r="O5" s="375"/>
    </row>
    <row r="6" spans="1:21" ht="18.75" customHeight="1" thickBot="1">
      <c r="A6" s="143"/>
      <c r="B6" s="142" t="s">
        <v>1</v>
      </c>
      <c r="C6" s="139" t="s">
        <v>285</v>
      </c>
      <c r="D6" s="399"/>
      <c r="E6" s="402"/>
      <c r="F6" s="405"/>
      <c r="G6" s="153" t="s">
        <v>286</v>
      </c>
      <c r="H6" s="136" t="s">
        <v>284</v>
      </c>
      <c r="I6" s="140" t="s">
        <v>1</v>
      </c>
      <c r="J6" s="139" t="s">
        <v>285</v>
      </c>
      <c r="K6" s="137" t="s">
        <v>284</v>
      </c>
      <c r="L6" s="138" t="s">
        <v>1</v>
      </c>
      <c r="M6" s="137" t="s">
        <v>285</v>
      </c>
      <c r="N6" s="136" t="s">
        <v>284</v>
      </c>
      <c r="O6" s="376"/>
    </row>
    <row r="7" spans="1:21" ht="21.95" customHeight="1">
      <c r="A7" s="382" t="s">
        <v>48</v>
      </c>
      <c r="B7" s="130" t="s">
        <v>282</v>
      </c>
      <c r="C7" s="130" t="s">
        <v>279</v>
      </c>
      <c r="D7" s="135"/>
      <c r="E7" s="134"/>
      <c r="F7" s="62"/>
      <c r="G7" s="133"/>
      <c r="H7" s="129" t="s">
        <v>283</v>
      </c>
      <c r="I7" s="133" t="s">
        <v>282</v>
      </c>
      <c r="J7" s="130" t="s">
        <v>279</v>
      </c>
      <c r="K7" s="132" t="s">
        <v>281</v>
      </c>
      <c r="L7" s="131" t="s">
        <v>280</v>
      </c>
      <c r="M7" s="130" t="s">
        <v>279</v>
      </c>
      <c r="N7" s="129">
        <v>30</v>
      </c>
      <c r="O7" s="128"/>
    </row>
    <row r="8" spans="1:21" ht="21.95" customHeight="1">
      <c r="A8" s="383"/>
      <c r="B8" s="115"/>
      <c r="C8" s="115"/>
      <c r="D8" s="120"/>
      <c r="E8" s="119"/>
      <c r="F8" s="63"/>
      <c r="G8" s="116"/>
      <c r="H8" s="117"/>
      <c r="I8" s="116"/>
      <c r="J8" s="115"/>
      <c r="K8" s="114"/>
      <c r="L8" s="118"/>
      <c r="M8" s="115"/>
      <c r="N8" s="117"/>
      <c r="O8" s="124"/>
    </row>
    <row r="9" spans="1:21" ht="21.95" customHeight="1">
      <c r="A9" s="383"/>
      <c r="B9" s="107" t="s">
        <v>326</v>
      </c>
      <c r="C9" s="107" t="s">
        <v>120</v>
      </c>
      <c r="D9" s="113"/>
      <c r="E9" s="112"/>
      <c r="F9" s="64"/>
      <c r="G9" s="110"/>
      <c r="H9" s="106">
        <v>15</v>
      </c>
      <c r="I9" s="110" t="s">
        <v>325</v>
      </c>
      <c r="J9" s="152" t="s">
        <v>34</v>
      </c>
      <c r="K9" s="121">
        <v>10</v>
      </c>
      <c r="L9" s="108" t="s">
        <v>324</v>
      </c>
      <c r="M9" s="107" t="s">
        <v>51</v>
      </c>
      <c r="N9" s="106">
        <v>10</v>
      </c>
      <c r="O9" s="105"/>
    </row>
    <row r="10" spans="1:21" ht="21.95" customHeight="1">
      <c r="A10" s="383"/>
      <c r="B10" s="107"/>
      <c r="C10" s="107" t="s">
        <v>51</v>
      </c>
      <c r="D10" s="113"/>
      <c r="E10" s="112"/>
      <c r="F10" s="64"/>
      <c r="G10" s="110"/>
      <c r="H10" s="106">
        <v>20</v>
      </c>
      <c r="I10" s="110"/>
      <c r="J10" s="107" t="s">
        <v>51</v>
      </c>
      <c r="K10" s="121">
        <v>20</v>
      </c>
      <c r="L10" s="108"/>
      <c r="M10" s="107" t="s">
        <v>56</v>
      </c>
      <c r="N10" s="106">
        <v>5</v>
      </c>
      <c r="O10" s="105"/>
    </row>
    <row r="11" spans="1:21" ht="21.95" customHeight="1">
      <c r="A11" s="383"/>
      <c r="B11" s="107"/>
      <c r="C11" s="107" t="s">
        <v>56</v>
      </c>
      <c r="D11" s="113"/>
      <c r="E11" s="112"/>
      <c r="F11" s="64"/>
      <c r="G11" s="110"/>
      <c r="H11" s="106">
        <v>5</v>
      </c>
      <c r="I11" s="110"/>
      <c r="J11" s="107" t="s">
        <v>56</v>
      </c>
      <c r="K11" s="121">
        <v>5</v>
      </c>
      <c r="L11" s="108"/>
      <c r="M11" s="107" t="s">
        <v>35</v>
      </c>
      <c r="N11" s="106">
        <v>5</v>
      </c>
      <c r="O11" s="105"/>
    </row>
    <row r="12" spans="1:21" ht="21.95" customHeight="1">
      <c r="A12" s="383"/>
      <c r="B12" s="107"/>
      <c r="C12" s="107" t="s">
        <v>35</v>
      </c>
      <c r="D12" s="113"/>
      <c r="E12" s="112"/>
      <c r="F12" s="64"/>
      <c r="G12" s="110"/>
      <c r="H12" s="106">
        <v>5</v>
      </c>
      <c r="I12" s="110"/>
      <c r="J12" s="107" t="s">
        <v>35</v>
      </c>
      <c r="K12" s="121">
        <v>5</v>
      </c>
      <c r="L12" s="118"/>
      <c r="M12" s="115"/>
      <c r="N12" s="117"/>
      <c r="O12" s="124"/>
    </row>
    <row r="13" spans="1:21" ht="21.95" customHeight="1">
      <c r="A13" s="383"/>
      <c r="B13" s="107"/>
      <c r="C13" s="107"/>
      <c r="D13" s="113"/>
      <c r="E13" s="112"/>
      <c r="F13" s="64"/>
      <c r="G13" s="110" t="s">
        <v>37</v>
      </c>
      <c r="H13" s="106" t="s">
        <v>273</v>
      </c>
      <c r="I13" s="110"/>
      <c r="J13" s="107"/>
      <c r="K13" s="121"/>
      <c r="L13" s="108" t="s">
        <v>323</v>
      </c>
      <c r="M13" s="107" t="s">
        <v>131</v>
      </c>
      <c r="N13" s="106">
        <v>10</v>
      </c>
      <c r="O13" s="105"/>
    </row>
    <row r="14" spans="1:21" ht="21.95" customHeight="1">
      <c r="A14" s="383"/>
      <c r="B14" s="107"/>
      <c r="C14" s="107"/>
      <c r="D14" s="113"/>
      <c r="E14" s="112"/>
      <c r="F14" s="64"/>
      <c r="G14" s="110" t="s">
        <v>38</v>
      </c>
      <c r="H14" s="106" t="s">
        <v>272</v>
      </c>
      <c r="I14" s="110"/>
      <c r="J14" s="107"/>
      <c r="K14" s="121"/>
      <c r="L14" s="108"/>
      <c r="M14" s="107" t="s">
        <v>61</v>
      </c>
      <c r="N14" s="106">
        <v>5</v>
      </c>
      <c r="O14" s="105"/>
    </row>
    <row r="15" spans="1:21" ht="21.95" customHeight="1">
      <c r="A15" s="383"/>
      <c r="B15" s="107"/>
      <c r="C15" s="107"/>
      <c r="D15" s="113"/>
      <c r="E15" s="112"/>
      <c r="F15" s="64" t="s">
        <v>22</v>
      </c>
      <c r="G15" s="110" t="s">
        <v>24</v>
      </c>
      <c r="H15" s="106" t="s">
        <v>272</v>
      </c>
      <c r="I15" s="110"/>
      <c r="J15" s="107"/>
      <c r="K15" s="121"/>
      <c r="L15" s="108"/>
      <c r="M15" s="107"/>
      <c r="N15" s="106"/>
      <c r="O15" s="105"/>
    </row>
    <row r="16" spans="1:21" ht="21.95" customHeight="1">
      <c r="A16" s="383"/>
      <c r="B16" s="115"/>
      <c r="C16" s="115"/>
      <c r="D16" s="120"/>
      <c r="E16" s="119"/>
      <c r="F16" s="63"/>
      <c r="G16" s="116"/>
      <c r="H16" s="117"/>
      <c r="I16" s="116"/>
      <c r="J16" s="115"/>
      <c r="K16" s="114"/>
      <c r="L16" s="108"/>
      <c r="M16" s="107"/>
      <c r="N16" s="106"/>
      <c r="O16" s="105"/>
    </row>
    <row r="17" spans="1:15" ht="21.95" customHeight="1">
      <c r="A17" s="383"/>
      <c r="B17" s="107" t="s">
        <v>322</v>
      </c>
      <c r="C17" s="107" t="s">
        <v>106</v>
      </c>
      <c r="D17" s="113"/>
      <c r="E17" s="112"/>
      <c r="F17" s="64"/>
      <c r="G17" s="110"/>
      <c r="H17" s="106">
        <v>10</v>
      </c>
      <c r="I17" s="110" t="s">
        <v>321</v>
      </c>
      <c r="J17" s="107" t="s">
        <v>131</v>
      </c>
      <c r="K17" s="121">
        <v>10</v>
      </c>
      <c r="L17" s="108"/>
      <c r="M17" s="107"/>
      <c r="N17" s="106"/>
      <c r="O17" s="105"/>
    </row>
    <row r="18" spans="1:15" ht="21.95" customHeight="1">
      <c r="A18" s="383"/>
      <c r="B18" s="107"/>
      <c r="C18" s="107" t="s">
        <v>131</v>
      </c>
      <c r="D18" s="113"/>
      <c r="E18" s="112"/>
      <c r="F18" s="64"/>
      <c r="G18" s="110"/>
      <c r="H18" s="106">
        <v>10</v>
      </c>
      <c r="I18" s="110"/>
      <c r="J18" s="107" t="s">
        <v>61</v>
      </c>
      <c r="K18" s="121">
        <v>5</v>
      </c>
      <c r="L18" s="108"/>
      <c r="M18" s="107"/>
      <c r="N18" s="106"/>
      <c r="O18" s="105"/>
    </row>
    <row r="19" spans="1:15" ht="21.95" customHeight="1">
      <c r="A19" s="383"/>
      <c r="B19" s="107"/>
      <c r="C19" s="107" t="s">
        <v>61</v>
      </c>
      <c r="D19" s="113"/>
      <c r="E19" s="112"/>
      <c r="F19" s="122"/>
      <c r="G19" s="110"/>
      <c r="H19" s="106">
        <v>5</v>
      </c>
      <c r="I19" s="116"/>
      <c r="J19" s="115"/>
      <c r="K19" s="114"/>
      <c r="L19" s="108"/>
      <c r="M19" s="107"/>
      <c r="N19" s="106"/>
      <c r="O19" s="105"/>
    </row>
    <row r="20" spans="1:15" ht="21.95" customHeight="1">
      <c r="A20" s="383"/>
      <c r="B20" s="115"/>
      <c r="C20" s="115"/>
      <c r="D20" s="120"/>
      <c r="E20" s="119"/>
      <c r="F20" s="63"/>
      <c r="G20" s="116"/>
      <c r="H20" s="117"/>
      <c r="I20" s="110" t="s">
        <v>40</v>
      </c>
      <c r="J20" s="107" t="s">
        <v>200</v>
      </c>
      <c r="K20" s="159">
        <v>0.05</v>
      </c>
      <c r="L20" s="108"/>
      <c r="M20" s="107"/>
      <c r="N20" s="106"/>
      <c r="O20" s="105"/>
    </row>
    <row r="21" spans="1:15" ht="21.95" customHeight="1">
      <c r="A21" s="383"/>
      <c r="B21" s="107" t="s">
        <v>40</v>
      </c>
      <c r="C21" s="107" t="s">
        <v>200</v>
      </c>
      <c r="D21" s="113"/>
      <c r="E21" s="112" t="s">
        <v>22</v>
      </c>
      <c r="F21" s="64"/>
      <c r="G21" s="110"/>
      <c r="H21" s="158">
        <v>0.05</v>
      </c>
      <c r="I21" s="110"/>
      <c r="J21" s="107" t="s">
        <v>60</v>
      </c>
      <c r="K21" s="121">
        <v>0.5</v>
      </c>
      <c r="L21" s="108"/>
      <c r="M21" s="107"/>
      <c r="N21" s="106"/>
      <c r="O21" s="105"/>
    </row>
    <row r="22" spans="1:15" ht="21.95" customHeight="1">
      <c r="A22" s="383"/>
      <c r="B22" s="107"/>
      <c r="C22" s="107" t="s">
        <v>60</v>
      </c>
      <c r="D22" s="113"/>
      <c r="E22" s="112"/>
      <c r="F22" s="64"/>
      <c r="G22" s="110"/>
      <c r="H22" s="106">
        <v>0.5</v>
      </c>
      <c r="I22" s="110"/>
      <c r="J22" s="107"/>
      <c r="K22" s="121"/>
      <c r="L22" s="108"/>
      <c r="M22" s="107"/>
      <c r="N22" s="106"/>
      <c r="O22" s="105"/>
    </row>
    <row r="23" spans="1:15" ht="21.95" customHeight="1">
      <c r="A23" s="383"/>
      <c r="B23" s="107"/>
      <c r="C23" s="107"/>
      <c r="D23" s="113"/>
      <c r="E23" s="112"/>
      <c r="F23" s="64"/>
      <c r="G23" s="110" t="s">
        <v>37</v>
      </c>
      <c r="H23" s="106" t="s">
        <v>273</v>
      </c>
      <c r="I23" s="110"/>
      <c r="J23" s="107"/>
      <c r="K23" s="121"/>
      <c r="L23" s="108"/>
      <c r="M23" s="107"/>
      <c r="N23" s="106"/>
      <c r="O23" s="105"/>
    </row>
    <row r="24" spans="1:15" ht="21.95" customHeight="1">
      <c r="A24" s="383"/>
      <c r="B24" s="107"/>
      <c r="C24" s="107"/>
      <c r="D24" s="113"/>
      <c r="E24" s="112"/>
      <c r="F24" s="64"/>
      <c r="G24" s="110" t="s">
        <v>43</v>
      </c>
      <c r="H24" s="106" t="s">
        <v>272</v>
      </c>
      <c r="I24" s="110"/>
      <c r="J24" s="107"/>
      <c r="K24" s="121"/>
      <c r="L24" s="108"/>
      <c r="M24" s="107"/>
      <c r="N24" s="106"/>
      <c r="O24" s="105"/>
    </row>
    <row r="25" spans="1:15" ht="21.95" customHeight="1" thickBot="1">
      <c r="A25" s="384"/>
      <c r="B25" s="99"/>
      <c r="C25" s="99"/>
      <c r="D25" s="104"/>
      <c r="E25" s="103"/>
      <c r="F25" s="65"/>
      <c r="G25" s="102"/>
      <c r="H25" s="98"/>
      <c r="I25" s="102"/>
      <c r="J25" s="99"/>
      <c r="K25" s="101"/>
      <c r="L25" s="100"/>
      <c r="M25" s="99"/>
      <c r="N25" s="98"/>
      <c r="O25" s="97"/>
    </row>
    <row r="26" spans="1:15" ht="14.25">
      <c r="B26" s="89"/>
      <c r="C26" s="89"/>
      <c r="D26" s="89"/>
      <c r="G26" s="89"/>
      <c r="H26" s="90"/>
      <c r="I26" s="89"/>
      <c r="J26" s="89"/>
      <c r="K26" s="90"/>
      <c r="L26" s="89"/>
      <c r="M26" s="89"/>
      <c r="N26" s="90"/>
    </row>
    <row r="27" spans="1:15" ht="14.25">
      <c r="B27" s="89"/>
      <c r="C27" s="89"/>
      <c r="D27" s="89"/>
      <c r="G27" s="89"/>
      <c r="H27" s="90"/>
      <c r="I27" s="89"/>
      <c r="J27" s="89"/>
      <c r="K27" s="90"/>
      <c r="L27" s="89"/>
      <c r="M27" s="89"/>
      <c r="N27" s="90"/>
    </row>
    <row r="28" spans="1:15" ht="14.25">
      <c r="B28" s="89"/>
      <c r="C28" s="89"/>
      <c r="D28" s="89"/>
      <c r="G28" s="89"/>
      <c r="H28" s="90"/>
      <c r="I28" s="89"/>
      <c r="J28" s="89"/>
      <c r="K28" s="90"/>
      <c r="L28" s="89"/>
      <c r="M28" s="89"/>
      <c r="N28" s="90"/>
    </row>
    <row r="29" spans="1:15" ht="14.25">
      <c r="B29" s="89"/>
      <c r="C29" s="89"/>
      <c r="D29" s="89"/>
      <c r="G29" s="89"/>
      <c r="H29" s="90"/>
      <c r="I29" s="89"/>
      <c r="J29" s="89"/>
      <c r="K29" s="90"/>
      <c r="L29" s="89"/>
      <c r="M29" s="89"/>
      <c r="N29" s="90"/>
    </row>
    <row r="30" spans="1:15" ht="14.25">
      <c r="B30" s="89"/>
      <c r="C30" s="89"/>
      <c r="D30" s="89"/>
      <c r="G30" s="89"/>
      <c r="H30" s="90"/>
      <c r="I30" s="89"/>
      <c r="J30" s="89"/>
      <c r="K30" s="90"/>
      <c r="L30" s="89"/>
      <c r="M30" s="89"/>
      <c r="N30" s="90"/>
    </row>
    <row r="31" spans="1:15" ht="14.25">
      <c r="B31" s="89"/>
      <c r="C31" s="89"/>
      <c r="D31" s="89"/>
      <c r="G31" s="89"/>
      <c r="H31" s="90"/>
      <c r="I31" s="89"/>
      <c r="J31" s="89"/>
      <c r="K31" s="90"/>
      <c r="L31" s="89"/>
      <c r="M31" s="89"/>
      <c r="N31" s="90"/>
    </row>
    <row r="32" spans="1:15" ht="14.25">
      <c r="B32" s="89"/>
      <c r="C32" s="89"/>
      <c r="D32" s="89"/>
      <c r="G32" s="89"/>
      <c r="H32" s="90"/>
      <c r="I32" s="89"/>
      <c r="J32" s="89"/>
      <c r="K32" s="90"/>
      <c r="L32" s="89"/>
      <c r="M32" s="89"/>
      <c r="N32" s="90"/>
    </row>
    <row r="33" spans="2:14" ht="14.25">
      <c r="B33" s="89"/>
      <c r="C33" s="89"/>
      <c r="D33" s="89"/>
      <c r="G33" s="89"/>
      <c r="H33" s="90"/>
      <c r="I33" s="89"/>
      <c r="J33" s="89"/>
      <c r="K33" s="90"/>
      <c r="L33" s="89"/>
      <c r="M33" s="89"/>
      <c r="N33" s="90"/>
    </row>
    <row r="34" spans="2:14" ht="14.25">
      <c r="B34" s="89"/>
      <c r="C34" s="89"/>
      <c r="D34" s="89"/>
      <c r="G34" s="89"/>
      <c r="H34" s="90"/>
      <c r="I34" s="89"/>
      <c r="J34" s="89"/>
      <c r="K34" s="90"/>
      <c r="L34" s="89"/>
      <c r="M34" s="89"/>
      <c r="N34" s="90"/>
    </row>
    <row r="35" spans="2:14" ht="14.25">
      <c r="B35" s="89"/>
      <c r="C35" s="89"/>
      <c r="D35" s="89"/>
      <c r="G35" s="89"/>
      <c r="H35" s="90"/>
      <c r="I35" s="89"/>
      <c r="J35" s="89"/>
      <c r="K35" s="90"/>
      <c r="L35" s="89"/>
      <c r="M35" s="89"/>
      <c r="N35" s="90"/>
    </row>
    <row r="36" spans="2:14" ht="14.25">
      <c r="B36" s="89"/>
      <c r="C36" s="89"/>
      <c r="D36" s="89"/>
      <c r="G36" s="89"/>
      <c r="H36" s="90"/>
      <c r="I36" s="89"/>
      <c r="J36" s="89"/>
      <c r="K36" s="90"/>
      <c r="L36" s="89"/>
      <c r="M36" s="89"/>
      <c r="N36" s="90"/>
    </row>
    <row r="37" spans="2:14" ht="14.25">
      <c r="B37" s="89"/>
      <c r="C37" s="89"/>
      <c r="D37" s="89"/>
      <c r="G37" s="89"/>
      <c r="H37" s="90"/>
      <c r="I37" s="89"/>
      <c r="J37" s="89"/>
      <c r="K37" s="90"/>
      <c r="L37" s="89"/>
      <c r="M37" s="89"/>
      <c r="N37" s="90"/>
    </row>
    <row r="38" spans="2:14" ht="14.25">
      <c r="B38" s="89"/>
      <c r="C38" s="89"/>
      <c r="D38" s="89"/>
      <c r="G38" s="89"/>
      <c r="H38" s="90"/>
      <c r="I38" s="89"/>
      <c r="J38" s="89"/>
      <c r="K38" s="90"/>
      <c r="L38" s="89"/>
      <c r="M38" s="89"/>
      <c r="N38" s="90"/>
    </row>
    <row r="39" spans="2:14" ht="14.25">
      <c r="B39" s="89"/>
      <c r="C39" s="89"/>
      <c r="D39" s="89"/>
      <c r="G39" s="89"/>
      <c r="H39" s="90"/>
      <c r="I39" s="89"/>
      <c r="J39" s="89"/>
      <c r="K39" s="90"/>
      <c r="L39" s="89"/>
      <c r="M39" s="89"/>
      <c r="N39" s="90"/>
    </row>
    <row r="40" spans="2:14" ht="14.25">
      <c r="B40" s="89"/>
      <c r="C40" s="89"/>
      <c r="D40" s="89"/>
      <c r="G40" s="89"/>
      <c r="H40" s="90"/>
      <c r="I40" s="89"/>
      <c r="J40" s="89"/>
      <c r="K40" s="90"/>
      <c r="L40" s="89"/>
      <c r="M40" s="89"/>
      <c r="N40" s="90"/>
    </row>
    <row r="41" spans="2:14" ht="14.25">
      <c r="B41" s="89"/>
      <c r="C41" s="89"/>
      <c r="D41" s="89"/>
      <c r="G41" s="89"/>
      <c r="H41" s="90"/>
      <c r="I41" s="89"/>
      <c r="J41" s="89"/>
      <c r="K41" s="90"/>
      <c r="L41" s="89"/>
      <c r="M41" s="89"/>
      <c r="N41" s="90"/>
    </row>
    <row r="42" spans="2:14" ht="14.25">
      <c r="B42" s="89"/>
      <c r="C42" s="89"/>
      <c r="D42" s="89"/>
      <c r="G42" s="89"/>
      <c r="H42" s="90"/>
      <c r="I42" s="89"/>
      <c r="J42" s="89"/>
      <c r="K42" s="90"/>
      <c r="L42" s="89"/>
      <c r="M42" s="89"/>
      <c r="N42" s="90"/>
    </row>
    <row r="43" spans="2:14" ht="14.25">
      <c r="B43" s="89"/>
      <c r="C43" s="89"/>
      <c r="D43" s="89"/>
      <c r="G43" s="89"/>
      <c r="H43" s="90"/>
      <c r="I43" s="89"/>
      <c r="J43" s="89"/>
      <c r="K43" s="90"/>
      <c r="L43" s="89"/>
      <c r="M43" s="89"/>
      <c r="N43" s="90"/>
    </row>
    <row r="44" spans="2:14" ht="14.25">
      <c r="B44" s="89"/>
      <c r="C44" s="89"/>
      <c r="D44" s="89"/>
      <c r="G44" s="89"/>
      <c r="H44" s="90"/>
      <c r="I44" s="89"/>
      <c r="J44" s="89"/>
      <c r="K44" s="90"/>
      <c r="L44" s="89"/>
      <c r="M44" s="89"/>
      <c r="N44" s="90"/>
    </row>
    <row r="45" spans="2:14" ht="14.25">
      <c r="B45" s="89"/>
      <c r="C45" s="89"/>
      <c r="D45" s="89"/>
      <c r="G45" s="89"/>
      <c r="H45" s="90"/>
      <c r="I45" s="89"/>
      <c r="J45" s="89"/>
      <c r="K45" s="90"/>
      <c r="L45" s="89"/>
      <c r="M45" s="89"/>
      <c r="N45" s="90"/>
    </row>
    <row r="46" spans="2:14" ht="14.25">
      <c r="B46" s="89"/>
      <c r="C46" s="89"/>
      <c r="D46" s="89"/>
      <c r="G46" s="89"/>
      <c r="H46" s="90"/>
      <c r="I46" s="89"/>
      <c r="J46" s="89"/>
      <c r="K46" s="90"/>
      <c r="L46" s="89"/>
      <c r="M46" s="89"/>
      <c r="N46" s="90"/>
    </row>
    <row r="47" spans="2:14" ht="14.25">
      <c r="B47" s="89"/>
      <c r="C47" s="89"/>
      <c r="D47" s="89"/>
      <c r="G47" s="89"/>
      <c r="H47" s="90"/>
      <c r="I47" s="89"/>
      <c r="J47" s="89"/>
      <c r="K47" s="90"/>
      <c r="L47" s="89"/>
      <c r="M47" s="89"/>
      <c r="N47" s="90"/>
    </row>
    <row r="48" spans="2:14" ht="14.25">
      <c r="B48" s="89"/>
      <c r="C48" s="89"/>
      <c r="D48" s="89"/>
      <c r="G48" s="89"/>
      <c r="H48" s="90"/>
      <c r="I48" s="89"/>
      <c r="J48" s="89"/>
      <c r="K48" s="90"/>
      <c r="L48" s="89"/>
      <c r="M48" s="89"/>
      <c r="N48" s="90"/>
    </row>
    <row r="49" spans="2:14" ht="14.25">
      <c r="B49" s="89"/>
      <c r="C49" s="89"/>
      <c r="D49" s="89"/>
      <c r="G49" s="89"/>
      <c r="H49" s="90"/>
      <c r="I49" s="89"/>
      <c r="J49" s="89"/>
      <c r="K49" s="90"/>
      <c r="L49" s="89"/>
      <c r="M49" s="89"/>
      <c r="N49" s="90"/>
    </row>
    <row r="50" spans="2:14" ht="14.25">
      <c r="B50" s="89"/>
      <c r="C50" s="89"/>
      <c r="D50" s="89"/>
      <c r="G50" s="89"/>
      <c r="H50" s="90"/>
      <c r="I50" s="89"/>
      <c r="J50" s="89"/>
      <c r="K50" s="90"/>
      <c r="L50" s="89"/>
      <c r="M50" s="89"/>
      <c r="N50" s="90"/>
    </row>
    <row r="51" spans="2:14" ht="14.25">
      <c r="B51" s="89"/>
      <c r="C51" s="89"/>
      <c r="D51" s="89"/>
      <c r="G51" s="89"/>
      <c r="H51" s="90"/>
      <c r="I51" s="89"/>
      <c r="J51" s="89"/>
      <c r="K51" s="90"/>
      <c r="L51" s="89"/>
      <c r="M51" s="89"/>
      <c r="N51" s="90"/>
    </row>
    <row r="52" spans="2:14" ht="14.25">
      <c r="B52" s="89"/>
      <c r="C52" s="89"/>
      <c r="D52" s="89"/>
      <c r="G52" s="89"/>
      <c r="H52" s="90"/>
      <c r="I52" s="89"/>
      <c r="J52" s="89"/>
      <c r="K52" s="90"/>
      <c r="L52" s="89"/>
      <c r="M52" s="89"/>
      <c r="N52" s="90"/>
    </row>
    <row r="53" spans="2:14" ht="14.25">
      <c r="B53" s="89"/>
      <c r="C53" s="89"/>
      <c r="D53" s="89"/>
      <c r="G53" s="89"/>
      <c r="H53" s="90"/>
      <c r="I53" s="89"/>
      <c r="J53" s="89"/>
      <c r="K53" s="90"/>
      <c r="L53" s="89"/>
      <c r="M53" s="89"/>
      <c r="N53" s="90"/>
    </row>
    <row r="54" spans="2:14" ht="14.25">
      <c r="B54" s="89"/>
      <c r="C54" s="89"/>
      <c r="D54" s="89"/>
      <c r="G54" s="89"/>
      <c r="H54" s="90"/>
      <c r="I54" s="89"/>
      <c r="J54" s="89"/>
      <c r="K54" s="90"/>
      <c r="L54" s="89"/>
      <c r="M54" s="89"/>
      <c r="N54" s="90"/>
    </row>
    <row r="55" spans="2:14" ht="14.25">
      <c r="B55" s="89"/>
      <c r="C55" s="89"/>
      <c r="D55" s="89"/>
      <c r="G55" s="89"/>
      <c r="H55" s="90"/>
      <c r="I55" s="89"/>
      <c r="J55" s="89"/>
      <c r="K55" s="90"/>
      <c r="L55" s="89"/>
      <c r="M55" s="89"/>
      <c r="N55" s="90"/>
    </row>
    <row r="56" spans="2:14" ht="14.25">
      <c r="B56" s="89"/>
      <c r="C56" s="89"/>
      <c r="D56" s="89"/>
      <c r="G56" s="89"/>
      <c r="H56" s="90"/>
      <c r="I56" s="89"/>
      <c r="J56" s="89"/>
      <c r="K56" s="90"/>
      <c r="L56" s="89"/>
      <c r="M56" s="89"/>
      <c r="N56" s="90"/>
    </row>
    <row r="57" spans="2:14" ht="14.25">
      <c r="B57" s="89"/>
      <c r="C57" s="89"/>
      <c r="D57" s="89"/>
      <c r="G57" s="89"/>
      <c r="H57" s="90"/>
      <c r="I57" s="89"/>
      <c r="J57" s="89"/>
      <c r="K57" s="90"/>
      <c r="L57" s="89"/>
      <c r="M57" s="89"/>
      <c r="N57" s="90"/>
    </row>
    <row r="58" spans="2:14" ht="14.25">
      <c r="B58" s="89"/>
      <c r="C58" s="89"/>
      <c r="D58" s="89"/>
      <c r="G58" s="89"/>
      <c r="H58" s="90"/>
      <c r="I58" s="89"/>
      <c r="J58" s="89"/>
      <c r="K58" s="90"/>
      <c r="L58" s="89"/>
      <c r="M58" s="89"/>
      <c r="N58" s="90"/>
    </row>
    <row r="59" spans="2:14" ht="14.25">
      <c r="B59" s="89"/>
      <c r="C59" s="89"/>
      <c r="D59" s="89"/>
      <c r="G59" s="89"/>
      <c r="H59" s="90"/>
      <c r="I59" s="89"/>
      <c r="J59" s="89"/>
      <c r="K59" s="90"/>
      <c r="L59" s="89"/>
      <c r="M59" s="89"/>
      <c r="N59" s="90"/>
    </row>
    <row r="60" spans="2:14" ht="14.25">
      <c r="B60" s="89"/>
      <c r="C60" s="89"/>
      <c r="D60" s="89"/>
      <c r="G60" s="89"/>
      <c r="H60" s="90"/>
      <c r="I60" s="89"/>
      <c r="J60" s="89"/>
      <c r="K60" s="90"/>
      <c r="L60" s="89"/>
      <c r="M60" s="89"/>
      <c r="N60" s="90"/>
    </row>
    <row r="61" spans="2:14" ht="14.25">
      <c r="B61" s="89"/>
      <c r="C61" s="89"/>
      <c r="D61" s="89"/>
      <c r="G61" s="89"/>
      <c r="H61" s="90"/>
      <c r="I61" s="89"/>
      <c r="J61" s="89"/>
      <c r="K61" s="90"/>
      <c r="L61" s="89"/>
      <c r="M61" s="89"/>
      <c r="N61" s="90"/>
    </row>
    <row r="62" spans="2:14" ht="14.25">
      <c r="B62" s="89"/>
      <c r="C62" s="89"/>
      <c r="D62" s="89"/>
      <c r="G62" s="89"/>
      <c r="H62" s="90"/>
      <c r="I62" s="89"/>
      <c r="J62" s="89"/>
      <c r="K62" s="90"/>
      <c r="L62" s="89"/>
      <c r="M62" s="89"/>
      <c r="N62" s="90"/>
    </row>
  </sheetData>
  <mergeCells count="14">
    <mergeCell ref="O4:O6"/>
    <mergeCell ref="I5:K5"/>
    <mergeCell ref="L5:N5"/>
    <mergeCell ref="A7:A25"/>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0"/>
  <sheetViews>
    <sheetView showZeros="0" zoomScale="60" zoomScaleNormal="60" zoomScaleSheetLayoutView="80" workbookViewId="0"/>
  </sheetViews>
  <sheetFormatPr defaultColWidth="9"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0" max="26" width="8.875" customWidth="1"/>
    <col min="27" max="16384" width="9" style="3"/>
  </cols>
  <sheetData>
    <row r="1" spans="1:19" ht="36.75" customHeight="1">
      <c r="A1" s="1" t="s">
        <v>13</v>
      </c>
      <c r="B1" s="1"/>
      <c r="C1" s="2"/>
      <c r="D1" s="3"/>
      <c r="E1" s="2"/>
      <c r="F1" s="2"/>
      <c r="G1" s="2"/>
      <c r="H1" s="367"/>
      <c r="I1" s="367"/>
      <c r="J1" s="368"/>
      <c r="K1" s="368"/>
      <c r="L1" s="368"/>
      <c r="M1" s="368"/>
      <c r="N1" s="368"/>
      <c r="O1" s="2"/>
      <c r="P1" s="2"/>
      <c r="Q1" s="4"/>
      <c r="R1" s="4"/>
      <c r="S1" s="3"/>
    </row>
    <row r="2" spans="1:19" ht="36.75" customHeight="1">
      <c r="A2" s="367" t="s">
        <v>0</v>
      </c>
      <c r="B2" s="367"/>
      <c r="C2" s="368"/>
      <c r="D2" s="368"/>
      <c r="E2" s="368"/>
      <c r="F2" s="368"/>
      <c r="G2" s="368"/>
      <c r="H2" s="368"/>
      <c r="I2" s="368"/>
      <c r="J2" s="368"/>
      <c r="K2" s="368"/>
      <c r="L2" s="368"/>
      <c r="M2" s="368"/>
      <c r="N2" s="368"/>
      <c r="O2" s="368"/>
      <c r="P2" s="368"/>
      <c r="Q2" s="368"/>
      <c r="R2" s="368"/>
      <c r="S2" s="3"/>
    </row>
    <row r="3" spans="1:19" ht="27.75" customHeight="1" thickBot="1">
      <c r="A3" s="369" t="s">
        <v>153</v>
      </c>
      <c r="B3" s="370"/>
      <c r="C3" s="370"/>
      <c r="D3" s="370"/>
      <c r="E3" s="370"/>
      <c r="F3" s="370"/>
      <c r="G3" s="2"/>
      <c r="H3" s="2"/>
      <c r="I3" s="12"/>
      <c r="J3" s="2"/>
      <c r="K3" s="7"/>
      <c r="L3" s="7"/>
      <c r="M3" s="10"/>
      <c r="N3" s="2"/>
      <c r="O3" s="13"/>
      <c r="P3" s="12"/>
      <c r="Q3" s="14"/>
      <c r="R3" s="14"/>
      <c r="S3" s="11"/>
    </row>
    <row r="4" spans="1:19" customFormat="1" ht="42" customHeight="1" thickBot="1">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4.95" customHeight="1">
      <c r="A5" s="371" t="s">
        <v>48</v>
      </c>
      <c r="B5" s="66" t="s">
        <v>15</v>
      </c>
      <c r="C5" s="36"/>
      <c r="D5" s="37"/>
      <c r="E5" s="38"/>
      <c r="F5" s="39"/>
      <c r="G5" s="70"/>
      <c r="H5" s="74"/>
      <c r="I5" s="37"/>
      <c r="J5" s="39"/>
      <c r="K5" s="39"/>
      <c r="L5" s="39"/>
      <c r="M5" s="78"/>
      <c r="N5" s="66"/>
      <c r="O5" s="40" t="s">
        <v>15</v>
      </c>
      <c r="P5" s="37"/>
      <c r="Q5" s="41">
        <v>110</v>
      </c>
      <c r="R5" s="92">
        <f>ROUNDUP(Q5*0.75,2)</f>
        <v>82.5</v>
      </c>
    </row>
    <row r="6" spans="1:19" ht="24.95" customHeight="1">
      <c r="A6" s="372"/>
      <c r="B6" s="67"/>
      <c r="C6" s="42"/>
      <c r="D6" s="43"/>
      <c r="E6" s="44"/>
      <c r="F6" s="45"/>
      <c r="G6" s="71"/>
      <c r="H6" s="75"/>
      <c r="I6" s="43"/>
      <c r="J6" s="45"/>
      <c r="K6" s="45"/>
      <c r="L6" s="45"/>
      <c r="M6" s="79"/>
      <c r="N6" s="67"/>
      <c r="O6" s="46"/>
      <c r="P6" s="43"/>
      <c r="Q6" s="47"/>
      <c r="R6" s="93"/>
    </row>
    <row r="7" spans="1:19" ht="24.95" customHeight="1">
      <c r="A7" s="372"/>
      <c r="B7" s="68" t="s">
        <v>135</v>
      </c>
      <c r="C7" s="48" t="s">
        <v>93</v>
      </c>
      <c r="D7" s="49"/>
      <c r="E7" s="50">
        <v>40</v>
      </c>
      <c r="F7" s="51" t="s">
        <v>30</v>
      </c>
      <c r="G7" s="72"/>
      <c r="H7" s="76" t="s">
        <v>93</v>
      </c>
      <c r="I7" s="49"/>
      <c r="J7" s="51">
        <f>ROUNDUP(E7*0.75,2)</f>
        <v>30</v>
      </c>
      <c r="K7" s="51" t="s">
        <v>30</v>
      </c>
      <c r="L7" s="51"/>
      <c r="M7" s="80" t="e">
        <f>#REF!</f>
        <v>#REF!</v>
      </c>
      <c r="N7" s="68" t="s">
        <v>136</v>
      </c>
      <c r="O7" s="52" t="s">
        <v>23</v>
      </c>
      <c r="P7" s="49"/>
      <c r="Q7" s="53">
        <v>2</v>
      </c>
      <c r="R7" s="94">
        <f>ROUNDUP(Q7*0.75,2)</f>
        <v>1.5</v>
      </c>
    </row>
    <row r="8" spans="1:19" ht="24.95" customHeight="1">
      <c r="A8" s="372"/>
      <c r="B8" s="68"/>
      <c r="C8" s="48" t="s">
        <v>56</v>
      </c>
      <c r="D8" s="49"/>
      <c r="E8" s="50">
        <v>30</v>
      </c>
      <c r="F8" s="51" t="s">
        <v>30</v>
      </c>
      <c r="G8" s="72"/>
      <c r="H8" s="76" t="s">
        <v>56</v>
      </c>
      <c r="I8" s="49"/>
      <c r="J8" s="51">
        <f>ROUNDUP(E8*0.75,2)</f>
        <v>22.5</v>
      </c>
      <c r="K8" s="51" t="s">
        <v>30</v>
      </c>
      <c r="L8" s="51"/>
      <c r="M8" s="80" t="e">
        <f>ROUND(#REF!+(#REF!*6/100),2)</f>
        <v>#REF!</v>
      </c>
      <c r="N8" s="85" t="s">
        <v>169</v>
      </c>
      <c r="O8" s="52" t="s">
        <v>25</v>
      </c>
      <c r="P8" s="49"/>
      <c r="Q8" s="53">
        <v>3</v>
      </c>
      <c r="R8" s="94">
        <f>ROUNDUP(Q8*0.75,2)</f>
        <v>2.25</v>
      </c>
    </row>
    <row r="9" spans="1:19" ht="24.95" customHeight="1">
      <c r="A9" s="372"/>
      <c r="B9" s="68"/>
      <c r="C9" s="48" t="s">
        <v>35</v>
      </c>
      <c r="D9" s="49"/>
      <c r="E9" s="50">
        <v>5</v>
      </c>
      <c r="F9" s="51" t="s">
        <v>30</v>
      </c>
      <c r="G9" s="72"/>
      <c r="H9" s="76" t="s">
        <v>35</v>
      </c>
      <c r="I9" s="49"/>
      <c r="J9" s="51">
        <f>ROUNDUP(E9*0.75,2)</f>
        <v>3.75</v>
      </c>
      <c r="K9" s="51" t="s">
        <v>30</v>
      </c>
      <c r="L9" s="51"/>
      <c r="M9" s="80" t="e">
        <f>ROUND(#REF!+(#REF!*10/100),2)</f>
        <v>#REF!</v>
      </c>
      <c r="N9" s="68" t="s">
        <v>32</v>
      </c>
      <c r="O9" s="52" t="s">
        <v>58</v>
      </c>
      <c r="P9" s="49"/>
      <c r="Q9" s="53">
        <v>1</v>
      </c>
      <c r="R9" s="94">
        <f>ROUNDUP(Q9*0.75,2)</f>
        <v>0.75</v>
      </c>
    </row>
    <row r="10" spans="1:19" ht="24.95" customHeight="1">
      <c r="A10" s="372"/>
      <c r="B10" s="68"/>
      <c r="C10" s="48" t="s">
        <v>137</v>
      </c>
      <c r="D10" s="49"/>
      <c r="E10" s="50">
        <v>5</v>
      </c>
      <c r="F10" s="51" t="s">
        <v>30</v>
      </c>
      <c r="G10" s="72"/>
      <c r="H10" s="76" t="s">
        <v>137</v>
      </c>
      <c r="I10" s="49"/>
      <c r="J10" s="51">
        <f>ROUNDUP(E10*0.75,2)</f>
        <v>3.75</v>
      </c>
      <c r="K10" s="51" t="s">
        <v>30</v>
      </c>
      <c r="L10" s="51"/>
      <c r="M10" s="80" t="e">
        <f>#REF!</f>
        <v>#REF!</v>
      </c>
      <c r="N10" s="68"/>
      <c r="O10" s="52" t="s">
        <v>24</v>
      </c>
      <c r="P10" s="49" t="s">
        <v>22</v>
      </c>
      <c r="Q10" s="53">
        <v>1</v>
      </c>
      <c r="R10" s="94">
        <f>ROUNDUP(Q10*0.75,2)</f>
        <v>0.75</v>
      </c>
    </row>
    <row r="11" spans="1:19" ht="24.95" customHeight="1">
      <c r="A11" s="372"/>
      <c r="B11" s="68"/>
      <c r="C11" s="48"/>
      <c r="D11" s="49"/>
      <c r="E11" s="50"/>
      <c r="F11" s="51"/>
      <c r="G11" s="72"/>
      <c r="H11" s="76"/>
      <c r="I11" s="49"/>
      <c r="J11" s="51"/>
      <c r="K11" s="51"/>
      <c r="L11" s="51"/>
      <c r="M11" s="80"/>
      <c r="N11" s="68"/>
      <c r="O11" s="52" t="s">
        <v>43</v>
      </c>
      <c r="P11" s="49"/>
      <c r="Q11" s="53">
        <v>1.5</v>
      </c>
      <c r="R11" s="94">
        <f>ROUNDUP(Q11*0.75,2)</f>
        <v>1.1300000000000001</v>
      </c>
    </row>
    <row r="12" spans="1:19" ht="24.95" customHeight="1">
      <c r="A12" s="372"/>
      <c r="B12" s="67"/>
      <c r="C12" s="42"/>
      <c r="D12" s="43"/>
      <c r="E12" s="44"/>
      <c r="F12" s="45"/>
      <c r="G12" s="71"/>
      <c r="H12" s="75"/>
      <c r="I12" s="43"/>
      <c r="J12" s="45"/>
      <c r="K12" s="45"/>
      <c r="L12" s="45"/>
      <c r="M12" s="79"/>
      <c r="N12" s="67"/>
      <c r="O12" s="46"/>
      <c r="P12" s="43"/>
      <c r="Q12" s="47"/>
      <c r="R12" s="93"/>
    </row>
    <row r="13" spans="1:19" ht="24.95" customHeight="1">
      <c r="A13" s="372"/>
      <c r="B13" s="68" t="s">
        <v>138</v>
      </c>
      <c r="C13" s="48" t="s">
        <v>59</v>
      </c>
      <c r="D13" s="49"/>
      <c r="E13" s="50">
        <v>40</v>
      </c>
      <c r="F13" s="51" t="s">
        <v>30</v>
      </c>
      <c r="G13" s="72"/>
      <c r="H13" s="76" t="s">
        <v>59</v>
      </c>
      <c r="I13" s="49"/>
      <c r="J13" s="51">
        <f>ROUNDUP(E13*0.75,2)</f>
        <v>30</v>
      </c>
      <c r="K13" s="51" t="s">
        <v>30</v>
      </c>
      <c r="L13" s="51"/>
      <c r="M13" s="80" t="e">
        <f>ROUND(#REF!+(#REF!*6/100),2)</f>
        <v>#REF!</v>
      </c>
      <c r="N13" s="68" t="s">
        <v>139</v>
      </c>
      <c r="O13" s="52" t="s">
        <v>38</v>
      </c>
      <c r="P13" s="49"/>
      <c r="Q13" s="53">
        <v>0.5</v>
      </c>
      <c r="R13" s="94">
        <f>ROUNDUP(Q13*0.75,2)</f>
        <v>0.38</v>
      </c>
    </row>
    <row r="14" spans="1:19" ht="24.95" customHeight="1">
      <c r="A14" s="372"/>
      <c r="B14" s="68"/>
      <c r="C14" s="48" t="s">
        <v>61</v>
      </c>
      <c r="D14" s="49"/>
      <c r="E14" s="50">
        <v>5</v>
      </c>
      <c r="F14" s="51" t="s">
        <v>30</v>
      </c>
      <c r="G14" s="72"/>
      <c r="H14" s="76" t="s">
        <v>61</v>
      </c>
      <c r="I14" s="49"/>
      <c r="J14" s="51">
        <f>ROUNDUP(E14*0.75,2)</f>
        <v>3.75</v>
      </c>
      <c r="K14" s="51" t="s">
        <v>30</v>
      </c>
      <c r="L14" s="51"/>
      <c r="M14" s="80" t="e">
        <f>#REF!</f>
        <v>#REF!</v>
      </c>
      <c r="N14" s="68" t="s">
        <v>140</v>
      </c>
      <c r="O14" s="52" t="s">
        <v>39</v>
      </c>
      <c r="P14" s="49"/>
      <c r="Q14" s="53">
        <v>0.1</v>
      </c>
      <c r="R14" s="94">
        <f>ROUNDUP(Q14*0.75,2)</f>
        <v>0.08</v>
      </c>
    </row>
    <row r="15" spans="1:19" ht="24.95" customHeight="1">
      <c r="A15" s="372"/>
      <c r="B15" s="68"/>
      <c r="C15" s="48"/>
      <c r="D15" s="49"/>
      <c r="E15" s="50"/>
      <c r="F15" s="51"/>
      <c r="G15" s="72"/>
      <c r="H15" s="76"/>
      <c r="I15" s="49"/>
      <c r="J15" s="51"/>
      <c r="K15" s="51"/>
      <c r="L15" s="51"/>
      <c r="M15" s="80"/>
      <c r="N15" s="68" t="s">
        <v>18</v>
      </c>
      <c r="O15" s="52" t="s">
        <v>107</v>
      </c>
      <c r="P15" s="49"/>
      <c r="Q15" s="53">
        <v>2</v>
      </c>
      <c r="R15" s="94">
        <f>ROUNDUP(Q15*0.75,2)</f>
        <v>1.5</v>
      </c>
    </row>
    <row r="16" spans="1:19" ht="24.95" customHeight="1">
      <c r="A16" s="372"/>
      <c r="B16" s="67"/>
      <c r="C16" s="42"/>
      <c r="D16" s="43"/>
      <c r="E16" s="44"/>
      <c r="F16" s="45"/>
      <c r="G16" s="71"/>
      <c r="H16" s="75"/>
      <c r="I16" s="43"/>
      <c r="J16" s="45"/>
      <c r="K16" s="45"/>
      <c r="L16" s="45"/>
      <c r="M16" s="79"/>
      <c r="N16" s="67"/>
      <c r="O16" s="46"/>
      <c r="P16" s="43"/>
      <c r="Q16" s="47"/>
      <c r="R16" s="93"/>
    </row>
    <row r="17" spans="1:18" ht="24.95" customHeight="1">
      <c r="A17" s="372"/>
      <c r="B17" s="68" t="s">
        <v>94</v>
      </c>
      <c r="C17" s="48" t="s">
        <v>57</v>
      </c>
      <c r="D17" s="49"/>
      <c r="E17" s="50">
        <v>5</v>
      </c>
      <c r="F17" s="51" t="s">
        <v>30</v>
      </c>
      <c r="G17" s="72"/>
      <c r="H17" s="76" t="s">
        <v>57</v>
      </c>
      <c r="I17" s="49"/>
      <c r="J17" s="51">
        <f>ROUNDUP(E17*0.75,2)</f>
        <v>3.75</v>
      </c>
      <c r="K17" s="51" t="s">
        <v>30</v>
      </c>
      <c r="L17" s="51"/>
      <c r="M17" s="80" t="e">
        <f>#REF!</f>
        <v>#REF!</v>
      </c>
      <c r="N17" s="68" t="s">
        <v>18</v>
      </c>
      <c r="O17" s="52" t="s">
        <v>37</v>
      </c>
      <c r="P17" s="49"/>
      <c r="Q17" s="53">
        <v>100</v>
      </c>
      <c r="R17" s="94">
        <f>ROUNDUP(Q17*0.75,2)</f>
        <v>75</v>
      </c>
    </row>
    <row r="18" spans="1:18" ht="24.95" customHeight="1">
      <c r="A18" s="372"/>
      <c r="B18" s="68"/>
      <c r="C18" s="48" t="s">
        <v>52</v>
      </c>
      <c r="D18" s="49" t="s">
        <v>53</v>
      </c>
      <c r="E18" s="84">
        <v>0.25</v>
      </c>
      <c r="F18" s="51" t="s">
        <v>47</v>
      </c>
      <c r="G18" s="72"/>
      <c r="H18" s="76" t="s">
        <v>52</v>
      </c>
      <c r="I18" s="49" t="s">
        <v>53</v>
      </c>
      <c r="J18" s="51">
        <f>ROUNDUP(E18*0.75,2)</f>
        <v>0.19</v>
      </c>
      <c r="K18" s="51" t="s">
        <v>47</v>
      </c>
      <c r="L18" s="51"/>
      <c r="M18" s="80" t="e">
        <f>#REF!</f>
        <v>#REF!</v>
      </c>
      <c r="N18" s="68"/>
      <c r="O18" s="52" t="s">
        <v>39</v>
      </c>
      <c r="P18" s="49"/>
      <c r="Q18" s="53">
        <v>0.1</v>
      </c>
      <c r="R18" s="94">
        <f>ROUNDUP(Q18*0.75,2)</f>
        <v>0.08</v>
      </c>
    </row>
    <row r="19" spans="1:18" ht="24.95" customHeight="1">
      <c r="A19" s="372"/>
      <c r="B19" s="68"/>
      <c r="C19" s="48"/>
      <c r="D19" s="49"/>
      <c r="E19" s="50"/>
      <c r="F19" s="51"/>
      <c r="G19" s="72"/>
      <c r="H19" s="76"/>
      <c r="I19" s="49"/>
      <c r="J19" s="51"/>
      <c r="K19" s="51"/>
      <c r="L19" s="51"/>
      <c r="M19" s="80"/>
      <c r="N19" s="68"/>
      <c r="O19" s="52" t="s">
        <v>24</v>
      </c>
      <c r="P19" s="49" t="s">
        <v>22</v>
      </c>
      <c r="Q19" s="53">
        <v>0.5</v>
      </c>
      <c r="R19" s="94">
        <f>ROUNDUP(Q19*0.75,2)</f>
        <v>0.38</v>
      </c>
    </row>
    <row r="20" spans="1:18" ht="24.95" customHeight="1" thickBot="1">
      <c r="A20" s="373"/>
      <c r="B20" s="69"/>
      <c r="C20" s="55"/>
      <c r="D20" s="56"/>
      <c r="E20" s="57"/>
      <c r="F20" s="58"/>
      <c r="G20" s="73"/>
      <c r="H20" s="77"/>
      <c r="I20" s="56"/>
      <c r="J20" s="58"/>
      <c r="K20" s="58"/>
      <c r="L20" s="58"/>
      <c r="M20" s="81"/>
      <c r="N20" s="69"/>
      <c r="O20" s="59"/>
      <c r="P20" s="56"/>
      <c r="Q20" s="60"/>
      <c r="R20" s="96"/>
    </row>
  </sheetData>
  <mergeCells count="4">
    <mergeCell ref="H1:N1"/>
    <mergeCell ref="A2:R2"/>
    <mergeCell ref="A3:F3"/>
    <mergeCell ref="A5:A20"/>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showZeros="0" zoomScale="60" zoomScaleNormal="60" zoomScaleSheetLayoutView="90" workbookViewId="0"/>
  </sheetViews>
  <sheetFormatPr defaultRowHeight="13.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c r="A1" s="1" t="s">
        <v>300</v>
      </c>
      <c r="B1" s="5"/>
      <c r="C1" s="1"/>
      <c r="D1" s="1"/>
      <c r="E1" s="385"/>
      <c r="F1" s="386"/>
      <c r="G1" s="386"/>
      <c r="H1" s="386"/>
      <c r="I1" s="386"/>
      <c r="J1" s="386"/>
      <c r="K1" s="386"/>
      <c r="L1" s="386"/>
      <c r="M1" s="386"/>
      <c r="N1" s="386"/>
      <c r="O1"/>
      <c r="P1"/>
      <c r="Q1"/>
      <c r="R1"/>
      <c r="S1"/>
      <c r="T1"/>
      <c r="U1"/>
    </row>
    <row r="2" spans="1:21" s="3" customFormat="1" ht="36" customHeight="1">
      <c r="A2" s="367" t="s">
        <v>0</v>
      </c>
      <c r="B2" s="368"/>
      <c r="C2" s="368"/>
      <c r="D2" s="368"/>
      <c r="E2" s="368"/>
      <c r="F2" s="368"/>
      <c r="G2" s="368"/>
      <c r="H2" s="368"/>
      <c r="I2" s="368"/>
      <c r="J2" s="368"/>
      <c r="K2" s="368"/>
      <c r="L2" s="368"/>
      <c r="M2" s="368"/>
      <c r="N2" s="368"/>
      <c r="O2" s="386"/>
      <c r="P2"/>
      <c r="Q2"/>
      <c r="R2"/>
      <c r="S2"/>
      <c r="T2"/>
      <c r="U2"/>
    </row>
    <row r="3" spans="1:21" ht="33.75" customHeight="1" thickBot="1">
      <c r="A3" s="387" t="s">
        <v>364</v>
      </c>
      <c r="B3" s="388"/>
      <c r="C3" s="388"/>
      <c r="D3" s="149"/>
      <c r="E3" s="389" t="s">
        <v>298</v>
      </c>
      <c r="F3" s="390"/>
      <c r="G3" s="88"/>
      <c r="H3" s="88"/>
      <c r="I3" s="88"/>
      <c r="J3" s="88"/>
      <c r="K3" s="148"/>
      <c r="L3" s="88"/>
      <c r="M3" s="88"/>
    </row>
    <row r="4" spans="1:21" ht="18.75" customHeight="1">
      <c r="A4" s="391"/>
      <c r="B4" s="392"/>
      <c r="C4" s="393"/>
      <c r="D4" s="397" t="s">
        <v>6</v>
      </c>
      <c r="E4" s="400" t="s">
        <v>297</v>
      </c>
      <c r="F4" s="403" t="s">
        <v>286</v>
      </c>
      <c r="G4" s="155" t="s">
        <v>296</v>
      </c>
      <c r="H4" s="146" t="s">
        <v>295</v>
      </c>
      <c r="I4" s="406" t="s">
        <v>294</v>
      </c>
      <c r="J4" s="407"/>
      <c r="K4" s="407"/>
      <c r="L4" s="408" t="s">
        <v>293</v>
      </c>
      <c r="M4" s="409"/>
      <c r="N4" s="410"/>
      <c r="O4" s="374" t="s">
        <v>6</v>
      </c>
    </row>
    <row r="5" spans="1:21" ht="18.75" customHeight="1">
      <c r="A5" s="394"/>
      <c r="B5" s="395"/>
      <c r="C5" s="396"/>
      <c r="D5" s="398"/>
      <c r="E5" s="401"/>
      <c r="F5" s="404"/>
      <c r="G5" s="154" t="s">
        <v>292</v>
      </c>
      <c r="H5" s="144" t="s">
        <v>290</v>
      </c>
      <c r="I5" s="377" t="s">
        <v>289</v>
      </c>
      <c r="J5" s="378"/>
      <c r="K5" s="378"/>
      <c r="L5" s="379" t="s">
        <v>288</v>
      </c>
      <c r="M5" s="380"/>
      <c r="N5" s="381"/>
      <c r="O5" s="375"/>
    </row>
    <row r="6" spans="1:21" ht="18.75" customHeight="1" thickBot="1">
      <c r="A6" s="143"/>
      <c r="B6" s="142" t="s">
        <v>1</v>
      </c>
      <c r="C6" s="139" t="s">
        <v>285</v>
      </c>
      <c r="D6" s="399"/>
      <c r="E6" s="402"/>
      <c r="F6" s="405"/>
      <c r="G6" s="153" t="s">
        <v>286</v>
      </c>
      <c r="H6" s="136" t="s">
        <v>284</v>
      </c>
      <c r="I6" s="140" t="s">
        <v>1</v>
      </c>
      <c r="J6" s="139" t="s">
        <v>285</v>
      </c>
      <c r="K6" s="137" t="s">
        <v>284</v>
      </c>
      <c r="L6" s="138" t="s">
        <v>1</v>
      </c>
      <c r="M6" s="137" t="s">
        <v>285</v>
      </c>
      <c r="N6" s="136" t="s">
        <v>284</v>
      </c>
      <c r="O6" s="376"/>
    </row>
    <row r="7" spans="1:21" ht="21.95" customHeight="1">
      <c r="A7" s="382" t="s">
        <v>48</v>
      </c>
      <c r="B7" s="130" t="s">
        <v>282</v>
      </c>
      <c r="C7" s="130" t="s">
        <v>279</v>
      </c>
      <c r="D7" s="135"/>
      <c r="E7" s="134"/>
      <c r="F7" s="62"/>
      <c r="G7" s="133"/>
      <c r="H7" s="129" t="s">
        <v>283</v>
      </c>
      <c r="I7" s="133" t="s">
        <v>282</v>
      </c>
      <c r="J7" s="130" t="s">
        <v>279</v>
      </c>
      <c r="K7" s="132" t="s">
        <v>281</v>
      </c>
      <c r="L7" s="131" t="s">
        <v>280</v>
      </c>
      <c r="M7" s="130" t="s">
        <v>279</v>
      </c>
      <c r="N7" s="129">
        <v>30</v>
      </c>
      <c r="O7" s="128"/>
    </row>
    <row r="8" spans="1:21" ht="21.95" customHeight="1">
      <c r="A8" s="383"/>
      <c r="B8" s="115"/>
      <c r="C8" s="115"/>
      <c r="D8" s="120"/>
      <c r="E8" s="119"/>
      <c r="F8" s="63"/>
      <c r="G8" s="116"/>
      <c r="H8" s="117"/>
      <c r="I8" s="116"/>
      <c r="J8" s="115"/>
      <c r="K8" s="114"/>
      <c r="L8" s="118"/>
      <c r="M8" s="115"/>
      <c r="N8" s="117"/>
      <c r="O8" s="124"/>
    </row>
    <row r="9" spans="1:21" ht="21.95" customHeight="1">
      <c r="A9" s="383"/>
      <c r="B9" s="107" t="s">
        <v>306</v>
      </c>
      <c r="C9" s="107" t="s">
        <v>93</v>
      </c>
      <c r="D9" s="113"/>
      <c r="E9" s="112"/>
      <c r="F9" s="64"/>
      <c r="G9" s="110"/>
      <c r="H9" s="106">
        <v>20</v>
      </c>
      <c r="I9" s="110" t="s">
        <v>306</v>
      </c>
      <c r="J9" s="152" t="s">
        <v>132</v>
      </c>
      <c r="K9" s="121">
        <v>10</v>
      </c>
      <c r="L9" s="108" t="s">
        <v>331</v>
      </c>
      <c r="M9" s="107" t="s">
        <v>56</v>
      </c>
      <c r="N9" s="106">
        <v>10</v>
      </c>
      <c r="O9" s="105"/>
    </row>
    <row r="10" spans="1:21" ht="21.95" customHeight="1">
      <c r="A10" s="383"/>
      <c r="B10" s="107"/>
      <c r="C10" s="107" t="s">
        <v>56</v>
      </c>
      <c r="D10" s="113"/>
      <c r="E10" s="112"/>
      <c r="F10" s="64"/>
      <c r="G10" s="110"/>
      <c r="H10" s="106">
        <v>20</v>
      </c>
      <c r="I10" s="110"/>
      <c r="J10" s="107" t="s">
        <v>56</v>
      </c>
      <c r="K10" s="121">
        <v>15</v>
      </c>
      <c r="L10" s="108"/>
      <c r="M10" s="107" t="s">
        <v>35</v>
      </c>
      <c r="N10" s="106">
        <v>5</v>
      </c>
      <c r="O10" s="105"/>
    </row>
    <row r="11" spans="1:21" ht="21.95" customHeight="1">
      <c r="A11" s="383"/>
      <c r="B11" s="107"/>
      <c r="C11" s="107" t="s">
        <v>35</v>
      </c>
      <c r="D11" s="113"/>
      <c r="E11" s="112"/>
      <c r="F11" s="64"/>
      <c r="G11" s="110"/>
      <c r="H11" s="106">
        <v>5</v>
      </c>
      <c r="I11" s="110"/>
      <c r="J11" s="107" t="s">
        <v>35</v>
      </c>
      <c r="K11" s="121">
        <v>5</v>
      </c>
      <c r="L11" s="118"/>
      <c r="M11" s="115"/>
      <c r="N11" s="117"/>
      <c r="O11" s="124"/>
    </row>
    <row r="12" spans="1:21" ht="21.95" customHeight="1">
      <c r="A12" s="383"/>
      <c r="B12" s="107"/>
      <c r="C12" s="107"/>
      <c r="D12" s="113"/>
      <c r="E12" s="112"/>
      <c r="F12" s="64"/>
      <c r="G12" s="110" t="s">
        <v>37</v>
      </c>
      <c r="H12" s="106" t="s">
        <v>273</v>
      </c>
      <c r="I12" s="110"/>
      <c r="J12" s="107"/>
      <c r="K12" s="121"/>
      <c r="L12" s="108" t="s">
        <v>330</v>
      </c>
      <c r="M12" s="107" t="s">
        <v>59</v>
      </c>
      <c r="N12" s="106">
        <v>10</v>
      </c>
      <c r="O12" s="105"/>
    </row>
    <row r="13" spans="1:21" ht="21.95" customHeight="1">
      <c r="A13" s="383"/>
      <c r="B13" s="107"/>
      <c r="C13" s="107"/>
      <c r="D13" s="113"/>
      <c r="E13" s="112"/>
      <c r="F13" s="64"/>
      <c r="G13" s="110" t="s">
        <v>38</v>
      </c>
      <c r="H13" s="106" t="s">
        <v>272</v>
      </c>
      <c r="I13" s="110"/>
      <c r="J13" s="107"/>
      <c r="K13" s="121"/>
      <c r="L13" s="108"/>
      <c r="M13" s="107" t="s">
        <v>61</v>
      </c>
      <c r="N13" s="106">
        <v>5</v>
      </c>
      <c r="O13" s="105"/>
    </row>
    <row r="14" spans="1:21" ht="21.95" customHeight="1">
      <c r="A14" s="383"/>
      <c r="B14" s="107"/>
      <c r="C14" s="107"/>
      <c r="D14" s="113"/>
      <c r="E14" s="112"/>
      <c r="F14" s="64" t="s">
        <v>22</v>
      </c>
      <c r="G14" s="110" t="s">
        <v>24</v>
      </c>
      <c r="H14" s="106" t="s">
        <v>272</v>
      </c>
      <c r="I14" s="110"/>
      <c r="J14" s="107"/>
      <c r="K14" s="121"/>
      <c r="L14" s="108"/>
      <c r="M14" s="107" t="s">
        <v>57</v>
      </c>
      <c r="N14" s="106">
        <v>5</v>
      </c>
      <c r="O14" s="105"/>
    </row>
    <row r="15" spans="1:21" ht="21.95" customHeight="1">
      <c r="A15" s="383"/>
      <c r="B15" s="115"/>
      <c r="C15" s="115"/>
      <c r="D15" s="120"/>
      <c r="E15" s="119"/>
      <c r="F15" s="63"/>
      <c r="G15" s="116"/>
      <c r="H15" s="117"/>
      <c r="I15" s="116"/>
      <c r="J15" s="115"/>
      <c r="K15" s="114"/>
      <c r="L15" s="108"/>
      <c r="M15" s="107"/>
      <c r="N15" s="106"/>
      <c r="O15" s="105"/>
    </row>
    <row r="16" spans="1:21" ht="21.95" customHeight="1">
      <c r="A16" s="383"/>
      <c r="B16" s="107" t="s">
        <v>329</v>
      </c>
      <c r="C16" s="107" t="s">
        <v>59</v>
      </c>
      <c r="D16" s="113"/>
      <c r="E16" s="112"/>
      <c r="F16" s="64"/>
      <c r="G16" s="110"/>
      <c r="H16" s="106">
        <v>20</v>
      </c>
      <c r="I16" s="110" t="s">
        <v>329</v>
      </c>
      <c r="J16" s="107" t="s">
        <v>59</v>
      </c>
      <c r="K16" s="121">
        <v>10</v>
      </c>
      <c r="L16" s="108"/>
      <c r="M16" s="107"/>
      <c r="N16" s="106"/>
      <c r="O16" s="105"/>
    </row>
    <row r="17" spans="1:15" ht="21.95" customHeight="1">
      <c r="A17" s="383"/>
      <c r="B17" s="107"/>
      <c r="C17" s="107" t="s">
        <v>61</v>
      </c>
      <c r="D17" s="113"/>
      <c r="E17" s="112"/>
      <c r="F17" s="64"/>
      <c r="G17" s="110"/>
      <c r="H17" s="106">
        <v>5</v>
      </c>
      <c r="I17" s="110"/>
      <c r="J17" s="107" t="s">
        <v>61</v>
      </c>
      <c r="K17" s="121">
        <v>5</v>
      </c>
      <c r="L17" s="108"/>
      <c r="M17" s="107"/>
      <c r="N17" s="106"/>
      <c r="O17" s="105"/>
    </row>
    <row r="18" spans="1:15" ht="21.95" customHeight="1">
      <c r="A18" s="383"/>
      <c r="B18" s="115"/>
      <c r="C18" s="115"/>
      <c r="D18" s="120"/>
      <c r="E18" s="119"/>
      <c r="F18" s="63"/>
      <c r="G18" s="116"/>
      <c r="H18" s="117"/>
      <c r="I18" s="116"/>
      <c r="J18" s="115"/>
      <c r="K18" s="114"/>
      <c r="L18" s="108"/>
      <c r="M18" s="107"/>
      <c r="N18" s="106"/>
      <c r="O18" s="105"/>
    </row>
    <row r="19" spans="1:15" ht="21.95" customHeight="1">
      <c r="A19" s="383"/>
      <c r="B19" s="107" t="s">
        <v>94</v>
      </c>
      <c r="C19" s="107" t="s">
        <v>57</v>
      </c>
      <c r="D19" s="113"/>
      <c r="E19" s="112"/>
      <c r="F19" s="122"/>
      <c r="G19" s="110"/>
      <c r="H19" s="106">
        <v>5</v>
      </c>
      <c r="I19" s="110" t="s">
        <v>94</v>
      </c>
      <c r="J19" s="107" t="s">
        <v>57</v>
      </c>
      <c r="K19" s="121">
        <v>5</v>
      </c>
      <c r="L19" s="108"/>
      <c r="M19" s="107"/>
      <c r="N19" s="106"/>
      <c r="O19" s="105"/>
    </row>
    <row r="20" spans="1:15" ht="21.95" customHeight="1">
      <c r="A20" s="383"/>
      <c r="B20" s="107"/>
      <c r="C20" s="107" t="s">
        <v>52</v>
      </c>
      <c r="D20" s="113"/>
      <c r="E20" s="112" t="s">
        <v>53</v>
      </c>
      <c r="F20" s="64"/>
      <c r="G20" s="110"/>
      <c r="H20" s="150">
        <v>0.13</v>
      </c>
      <c r="I20" s="110"/>
      <c r="J20" s="107" t="s">
        <v>301</v>
      </c>
      <c r="K20" s="151">
        <v>0.13</v>
      </c>
      <c r="L20" s="108"/>
      <c r="M20" s="107"/>
      <c r="N20" s="106"/>
      <c r="O20" s="105"/>
    </row>
    <row r="21" spans="1:15" ht="21.95" customHeight="1">
      <c r="A21" s="383"/>
      <c r="B21" s="107"/>
      <c r="C21" s="107"/>
      <c r="D21" s="113"/>
      <c r="E21" s="112"/>
      <c r="F21" s="64"/>
      <c r="G21" s="110" t="s">
        <v>37</v>
      </c>
      <c r="H21" s="106" t="s">
        <v>273</v>
      </c>
      <c r="I21" s="110"/>
      <c r="J21" s="107"/>
      <c r="K21" s="121"/>
      <c r="L21" s="108"/>
      <c r="M21" s="107"/>
      <c r="N21" s="106"/>
      <c r="O21" s="105"/>
    </row>
    <row r="22" spans="1:15" ht="21.95" customHeight="1">
      <c r="A22" s="383"/>
      <c r="B22" s="107"/>
      <c r="C22" s="107"/>
      <c r="D22" s="113"/>
      <c r="E22" s="112"/>
      <c r="F22" s="64" t="s">
        <v>22</v>
      </c>
      <c r="G22" s="110" t="s">
        <v>24</v>
      </c>
      <c r="H22" s="106" t="s">
        <v>272</v>
      </c>
      <c r="I22" s="110"/>
      <c r="J22" s="107"/>
      <c r="K22" s="121"/>
      <c r="L22" s="108"/>
      <c r="M22" s="107"/>
      <c r="N22" s="106"/>
      <c r="O22" s="105"/>
    </row>
    <row r="23" spans="1:15" ht="21.95" customHeight="1" thickBot="1">
      <c r="A23" s="384"/>
      <c r="B23" s="99"/>
      <c r="C23" s="99"/>
      <c r="D23" s="104"/>
      <c r="E23" s="103"/>
      <c r="F23" s="65"/>
      <c r="G23" s="102"/>
      <c r="H23" s="98"/>
      <c r="I23" s="102"/>
      <c r="J23" s="99"/>
      <c r="K23" s="101"/>
      <c r="L23" s="100"/>
      <c r="M23" s="99"/>
      <c r="N23" s="98"/>
      <c r="O23" s="97"/>
    </row>
    <row r="24" spans="1:15" ht="14.25">
      <c r="B24" s="89"/>
      <c r="C24" s="89"/>
      <c r="D24" s="89"/>
      <c r="G24" s="89"/>
      <c r="H24" s="90"/>
      <c r="I24" s="89"/>
      <c r="J24" s="89"/>
      <c r="K24" s="90"/>
      <c r="L24" s="89"/>
      <c r="M24" s="89"/>
      <c r="N24" s="90"/>
    </row>
    <row r="25" spans="1:15" ht="14.25">
      <c r="B25" s="89"/>
      <c r="C25" s="89"/>
      <c r="D25" s="89"/>
      <c r="G25" s="89"/>
      <c r="H25" s="90"/>
      <c r="I25" s="89"/>
      <c r="J25" s="89"/>
      <c r="K25" s="90"/>
      <c r="L25" s="89"/>
      <c r="M25" s="89"/>
      <c r="N25" s="90"/>
    </row>
    <row r="26" spans="1:15" ht="14.25">
      <c r="B26" s="89"/>
      <c r="C26" s="89"/>
      <c r="D26" s="89"/>
      <c r="G26" s="89"/>
      <c r="H26" s="90"/>
      <c r="I26" s="89"/>
      <c r="J26" s="89"/>
      <c r="K26" s="90"/>
      <c r="L26" s="89"/>
      <c r="M26" s="89"/>
      <c r="N26" s="90"/>
    </row>
    <row r="27" spans="1:15" ht="14.25">
      <c r="B27" s="89"/>
      <c r="C27" s="89"/>
      <c r="D27" s="89"/>
      <c r="G27" s="89"/>
      <c r="H27" s="90"/>
      <c r="I27" s="89"/>
      <c r="J27" s="89"/>
      <c r="K27" s="90"/>
      <c r="L27" s="89"/>
      <c r="M27" s="89"/>
      <c r="N27" s="90"/>
    </row>
    <row r="28" spans="1:15" ht="14.25">
      <c r="B28" s="89"/>
      <c r="C28" s="89"/>
      <c r="D28" s="89"/>
      <c r="G28" s="89"/>
      <c r="H28" s="90"/>
      <c r="I28" s="89"/>
      <c r="J28" s="89"/>
      <c r="K28" s="90"/>
      <c r="L28" s="89"/>
      <c r="M28" s="89"/>
      <c r="N28" s="90"/>
    </row>
    <row r="29" spans="1:15" ht="14.25">
      <c r="B29" s="89"/>
      <c r="C29" s="89"/>
      <c r="D29" s="89"/>
      <c r="G29" s="89"/>
      <c r="H29" s="90"/>
      <c r="I29" s="89"/>
      <c r="J29" s="89"/>
      <c r="K29" s="90"/>
      <c r="L29" s="89"/>
      <c r="M29" s="89"/>
      <c r="N29" s="90"/>
    </row>
    <row r="30" spans="1:15" ht="14.25">
      <c r="B30" s="89"/>
      <c r="C30" s="89"/>
      <c r="D30" s="89"/>
      <c r="G30" s="89"/>
      <c r="H30" s="90"/>
      <c r="I30" s="89"/>
      <c r="J30" s="89"/>
      <c r="K30" s="90"/>
      <c r="L30" s="89"/>
      <c r="M30" s="89"/>
      <c r="N30" s="90"/>
    </row>
    <row r="31" spans="1:15" ht="14.25">
      <c r="B31" s="89"/>
      <c r="C31" s="89"/>
      <c r="D31" s="89"/>
      <c r="G31" s="89"/>
      <c r="H31" s="90"/>
      <c r="I31" s="89"/>
      <c r="J31" s="89"/>
      <c r="K31" s="90"/>
      <c r="L31" s="89"/>
      <c r="M31" s="89"/>
      <c r="N31" s="90"/>
    </row>
    <row r="32" spans="1:15" ht="14.25">
      <c r="B32" s="89"/>
      <c r="C32" s="89"/>
      <c r="D32" s="89"/>
      <c r="G32" s="89"/>
      <c r="H32" s="90"/>
      <c r="I32" s="89"/>
      <c r="J32" s="89"/>
      <c r="K32" s="90"/>
      <c r="L32" s="89"/>
      <c r="M32" s="89"/>
      <c r="N32" s="90"/>
    </row>
    <row r="33" spans="2:14" ht="14.25">
      <c r="B33" s="89"/>
      <c r="C33" s="89"/>
      <c r="D33" s="89"/>
      <c r="G33" s="89"/>
      <c r="H33" s="90"/>
      <c r="I33" s="89"/>
      <c r="J33" s="89"/>
      <c r="K33" s="90"/>
      <c r="L33" s="89"/>
      <c r="M33" s="89"/>
      <c r="N33" s="90"/>
    </row>
    <row r="34" spans="2:14" ht="14.25">
      <c r="B34" s="89"/>
      <c r="C34" s="89"/>
      <c r="D34" s="89"/>
      <c r="G34" s="89"/>
      <c r="H34" s="90"/>
      <c r="I34" s="89"/>
      <c r="J34" s="89"/>
      <c r="K34" s="90"/>
      <c r="L34" s="89"/>
      <c r="M34" s="89"/>
      <c r="N34" s="90"/>
    </row>
    <row r="35" spans="2:14" ht="14.25">
      <c r="B35" s="89"/>
      <c r="C35" s="89"/>
      <c r="D35" s="89"/>
      <c r="G35" s="89"/>
      <c r="H35" s="90"/>
      <c r="I35" s="89"/>
      <c r="J35" s="89"/>
      <c r="K35" s="90"/>
      <c r="L35" s="89"/>
      <c r="M35" s="89"/>
      <c r="N35" s="90"/>
    </row>
    <row r="36" spans="2:14" ht="14.25">
      <c r="B36" s="89"/>
      <c r="C36" s="89"/>
      <c r="D36" s="89"/>
      <c r="G36" s="89"/>
      <c r="H36" s="90"/>
      <c r="I36" s="89"/>
      <c r="J36" s="89"/>
      <c r="K36" s="90"/>
      <c r="L36" s="89"/>
      <c r="M36" s="89"/>
      <c r="N36" s="90"/>
    </row>
    <row r="37" spans="2:14" ht="14.25">
      <c r="B37" s="89"/>
      <c r="C37" s="89"/>
      <c r="D37" s="89"/>
      <c r="G37" s="89"/>
      <c r="H37" s="90"/>
      <c r="I37" s="89"/>
      <c r="J37" s="89"/>
      <c r="K37" s="90"/>
      <c r="L37" s="89"/>
      <c r="M37" s="89"/>
      <c r="N37" s="90"/>
    </row>
    <row r="38" spans="2:14" ht="14.25">
      <c r="B38" s="89"/>
      <c r="C38" s="89"/>
      <c r="D38" s="89"/>
      <c r="G38" s="89"/>
      <c r="H38" s="90"/>
      <c r="I38" s="89"/>
      <c r="J38" s="89"/>
      <c r="K38" s="90"/>
      <c r="L38" s="89"/>
      <c r="M38" s="89"/>
      <c r="N38" s="90"/>
    </row>
    <row r="39" spans="2:14" ht="14.25">
      <c r="B39" s="89"/>
      <c r="C39" s="89"/>
      <c r="D39" s="89"/>
      <c r="G39" s="89"/>
      <c r="H39" s="90"/>
      <c r="I39" s="89"/>
      <c r="J39" s="89"/>
      <c r="K39" s="90"/>
      <c r="L39" s="89"/>
      <c r="M39" s="89"/>
      <c r="N39" s="90"/>
    </row>
    <row r="40" spans="2:14" ht="14.25">
      <c r="B40" s="89"/>
      <c r="C40" s="89"/>
      <c r="D40" s="89"/>
      <c r="G40" s="89"/>
      <c r="H40" s="90"/>
      <c r="I40" s="89"/>
      <c r="J40" s="89"/>
      <c r="K40" s="90"/>
      <c r="L40" s="89"/>
      <c r="M40" s="89"/>
      <c r="N40" s="90"/>
    </row>
    <row r="41" spans="2:14" ht="14.25">
      <c r="B41" s="89"/>
      <c r="C41" s="89"/>
      <c r="D41" s="89"/>
      <c r="G41" s="89"/>
      <c r="H41" s="90"/>
      <c r="I41" s="89"/>
      <c r="J41" s="89"/>
      <c r="K41" s="90"/>
      <c r="L41" s="89"/>
      <c r="M41" s="89"/>
      <c r="N41" s="90"/>
    </row>
    <row r="42" spans="2:14" ht="14.25">
      <c r="B42" s="89"/>
      <c r="C42" s="89"/>
      <c r="D42" s="89"/>
      <c r="G42" s="89"/>
      <c r="H42" s="90"/>
      <c r="I42" s="89"/>
      <c r="J42" s="89"/>
      <c r="K42" s="90"/>
      <c r="L42" s="89"/>
      <c r="M42" s="89"/>
      <c r="N42" s="90"/>
    </row>
    <row r="43" spans="2:14" ht="14.25">
      <c r="B43" s="89"/>
      <c r="C43" s="89"/>
      <c r="D43" s="89"/>
      <c r="G43" s="89"/>
      <c r="H43" s="90"/>
      <c r="I43" s="89"/>
      <c r="J43" s="89"/>
      <c r="K43" s="90"/>
      <c r="L43" s="89"/>
      <c r="M43" s="89"/>
      <c r="N43" s="90"/>
    </row>
    <row r="44" spans="2:14" ht="14.25">
      <c r="B44" s="89"/>
      <c r="C44" s="89"/>
      <c r="D44" s="89"/>
      <c r="G44" s="89"/>
      <c r="H44" s="90"/>
      <c r="I44" s="89"/>
      <c r="J44" s="89"/>
      <c r="K44" s="90"/>
      <c r="L44" s="89"/>
      <c r="M44" s="89"/>
      <c r="N44" s="90"/>
    </row>
    <row r="45" spans="2:14" ht="14.25">
      <c r="B45" s="89"/>
      <c r="C45" s="89"/>
      <c r="D45" s="89"/>
      <c r="G45" s="89"/>
      <c r="H45" s="90"/>
      <c r="I45" s="89"/>
      <c r="J45" s="89"/>
      <c r="K45" s="90"/>
      <c r="L45" s="89"/>
      <c r="M45" s="89"/>
      <c r="N45" s="90"/>
    </row>
    <row r="46" spans="2:14" ht="14.25">
      <c r="B46" s="89"/>
      <c r="C46" s="89"/>
      <c r="D46" s="89"/>
      <c r="G46" s="89"/>
      <c r="H46" s="90"/>
      <c r="I46" s="89"/>
      <c r="J46" s="89"/>
      <c r="K46" s="90"/>
      <c r="L46" s="89"/>
      <c r="M46" s="89"/>
      <c r="N46" s="90"/>
    </row>
    <row r="47" spans="2:14" ht="14.25">
      <c r="B47" s="89"/>
      <c r="C47" s="89"/>
      <c r="D47" s="89"/>
      <c r="G47" s="89"/>
      <c r="H47" s="90"/>
      <c r="I47" s="89"/>
      <c r="J47" s="89"/>
      <c r="K47" s="90"/>
      <c r="L47" s="89"/>
      <c r="M47" s="89"/>
      <c r="N47" s="90"/>
    </row>
    <row r="48" spans="2:14" ht="14.25">
      <c r="B48" s="89"/>
      <c r="C48" s="89"/>
      <c r="D48" s="89"/>
      <c r="G48" s="89"/>
      <c r="H48" s="90"/>
      <c r="I48" s="89"/>
      <c r="J48" s="89"/>
      <c r="K48" s="90"/>
      <c r="L48" s="89"/>
      <c r="M48" s="89"/>
      <c r="N48" s="90"/>
    </row>
    <row r="49" spans="2:14" ht="14.25">
      <c r="B49" s="89"/>
      <c r="C49" s="89"/>
      <c r="D49" s="89"/>
      <c r="G49" s="89"/>
      <c r="H49" s="90"/>
      <c r="I49" s="89"/>
      <c r="J49" s="89"/>
      <c r="K49" s="90"/>
      <c r="L49" s="89"/>
      <c r="M49" s="89"/>
      <c r="N49" s="90"/>
    </row>
    <row r="50" spans="2:14" ht="14.25">
      <c r="B50" s="89"/>
      <c r="C50" s="89"/>
      <c r="D50" s="89"/>
      <c r="G50" s="89"/>
      <c r="H50" s="90"/>
      <c r="I50" s="89"/>
      <c r="J50" s="89"/>
      <c r="K50" s="90"/>
      <c r="L50" s="89"/>
      <c r="M50" s="89"/>
      <c r="N50" s="90"/>
    </row>
    <row r="51" spans="2:14" ht="14.25">
      <c r="B51" s="89"/>
      <c r="C51" s="89"/>
      <c r="D51" s="89"/>
      <c r="G51" s="89"/>
      <c r="H51" s="90"/>
      <c r="I51" s="89"/>
      <c r="J51" s="89"/>
      <c r="K51" s="90"/>
      <c r="L51" s="89"/>
      <c r="M51" s="89"/>
      <c r="N51" s="90"/>
    </row>
    <row r="52" spans="2:14" ht="14.25">
      <c r="B52" s="89"/>
      <c r="C52" s="89"/>
      <c r="D52" s="89"/>
      <c r="G52" s="89"/>
      <c r="H52" s="90"/>
      <c r="I52" s="89"/>
      <c r="J52" s="89"/>
      <c r="K52" s="90"/>
      <c r="L52" s="89"/>
      <c r="M52" s="89"/>
      <c r="N52" s="90"/>
    </row>
    <row r="53" spans="2:14" ht="14.25">
      <c r="B53" s="89"/>
      <c r="C53" s="89"/>
      <c r="D53" s="89"/>
      <c r="G53" s="89"/>
      <c r="H53" s="90"/>
      <c r="I53" s="89"/>
      <c r="J53" s="89"/>
      <c r="K53" s="90"/>
      <c r="L53" s="89"/>
      <c r="M53" s="89"/>
      <c r="N53" s="90"/>
    </row>
    <row r="54" spans="2:14" ht="14.25">
      <c r="B54" s="89"/>
      <c r="C54" s="89"/>
      <c r="D54" s="89"/>
      <c r="G54" s="89"/>
      <c r="H54" s="90"/>
      <c r="I54" s="89"/>
      <c r="J54" s="89"/>
      <c r="K54" s="90"/>
      <c r="L54" s="89"/>
      <c r="M54" s="89"/>
      <c r="N54" s="90"/>
    </row>
    <row r="55" spans="2:14" ht="14.25">
      <c r="B55" s="89"/>
      <c r="C55" s="89"/>
      <c r="D55" s="89"/>
      <c r="G55" s="89"/>
      <c r="H55" s="90"/>
      <c r="I55" s="89"/>
      <c r="J55" s="89"/>
      <c r="K55" s="90"/>
      <c r="L55" s="89"/>
      <c r="M55" s="89"/>
      <c r="N55" s="90"/>
    </row>
    <row r="56" spans="2:14" ht="14.25">
      <c r="B56" s="89"/>
      <c r="C56" s="89"/>
      <c r="D56" s="89"/>
      <c r="G56" s="89"/>
      <c r="H56" s="90"/>
      <c r="I56" s="89"/>
      <c r="J56" s="89"/>
      <c r="K56" s="90"/>
      <c r="L56" s="89"/>
      <c r="M56" s="89"/>
      <c r="N56" s="90"/>
    </row>
    <row r="57" spans="2:14" ht="14.25">
      <c r="B57" s="89"/>
      <c r="C57" s="89"/>
      <c r="D57" s="89"/>
      <c r="G57" s="89"/>
      <c r="H57" s="90"/>
      <c r="I57" s="89"/>
      <c r="J57" s="89"/>
      <c r="K57" s="90"/>
      <c r="L57" s="89"/>
      <c r="M57" s="89"/>
      <c r="N57" s="90"/>
    </row>
    <row r="58" spans="2:14" ht="14.25">
      <c r="B58" s="89"/>
      <c r="C58" s="89"/>
      <c r="D58" s="89"/>
      <c r="G58" s="89"/>
      <c r="H58" s="90"/>
      <c r="I58" s="89"/>
      <c r="J58" s="89"/>
      <c r="K58" s="90"/>
      <c r="L58" s="89"/>
      <c r="M58" s="89"/>
      <c r="N58" s="90"/>
    </row>
    <row r="59" spans="2:14" ht="14.25">
      <c r="B59" s="89"/>
      <c r="C59" s="89"/>
      <c r="D59" s="89"/>
      <c r="G59" s="89"/>
      <c r="H59" s="90"/>
      <c r="I59" s="89"/>
      <c r="J59" s="89"/>
      <c r="K59" s="90"/>
      <c r="L59" s="89"/>
      <c r="M59" s="89"/>
      <c r="N59" s="90"/>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ColWidth="9"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0" max="26" width="8.875" customWidth="1"/>
    <col min="27" max="16384" width="9" style="3"/>
  </cols>
  <sheetData>
    <row r="1" spans="1:19" ht="36.75" customHeight="1">
      <c r="A1" s="1" t="s">
        <v>13</v>
      </c>
      <c r="B1" s="1"/>
      <c r="C1" s="2"/>
      <c r="D1" s="3"/>
      <c r="E1" s="2"/>
      <c r="F1" s="2"/>
      <c r="G1" s="2"/>
      <c r="H1" s="367"/>
      <c r="I1" s="367"/>
      <c r="J1" s="368"/>
      <c r="K1" s="368"/>
      <c r="L1" s="368"/>
      <c r="M1" s="368"/>
      <c r="N1" s="368"/>
      <c r="O1" s="2"/>
      <c r="P1" s="2"/>
      <c r="Q1" s="4"/>
      <c r="R1" s="4"/>
      <c r="S1" s="3"/>
    </row>
    <row r="2" spans="1:19" ht="36.75" customHeight="1">
      <c r="A2" s="367" t="s">
        <v>0</v>
      </c>
      <c r="B2" s="367"/>
      <c r="C2" s="368"/>
      <c r="D2" s="368"/>
      <c r="E2" s="368"/>
      <c r="F2" s="368"/>
      <c r="G2" s="368"/>
      <c r="H2" s="368"/>
      <c r="I2" s="368"/>
      <c r="J2" s="368"/>
      <c r="K2" s="368"/>
      <c r="L2" s="368"/>
      <c r="M2" s="368"/>
      <c r="N2" s="368"/>
      <c r="O2" s="368"/>
      <c r="P2" s="368"/>
      <c r="Q2" s="368"/>
      <c r="R2" s="368"/>
      <c r="S2" s="3"/>
    </row>
    <row r="3" spans="1:19" ht="27.75" customHeight="1" thickBot="1">
      <c r="A3" s="369" t="s">
        <v>243</v>
      </c>
      <c r="B3" s="370"/>
      <c r="C3" s="370"/>
      <c r="D3" s="370"/>
      <c r="E3" s="370"/>
      <c r="F3" s="370"/>
      <c r="G3" s="2"/>
      <c r="H3" s="2"/>
      <c r="I3" s="12"/>
      <c r="J3" s="2"/>
      <c r="K3" s="7"/>
      <c r="L3" s="7"/>
      <c r="M3" s="10"/>
      <c r="N3" s="2"/>
      <c r="O3" s="13"/>
      <c r="P3" s="12"/>
      <c r="Q3" s="14"/>
      <c r="R3" s="14"/>
      <c r="S3" s="11"/>
    </row>
    <row r="4" spans="1:19" customFormat="1" ht="42" customHeight="1" thickBot="1">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3.1" customHeight="1">
      <c r="A5" s="371" t="s">
        <v>48</v>
      </c>
      <c r="B5" s="66" t="s">
        <v>15</v>
      </c>
      <c r="C5" s="36"/>
      <c r="D5" s="37"/>
      <c r="E5" s="38"/>
      <c r="F5" s="39"/>
      <c r="G5" s="70"/>
      <c r="H5" s="74"/>
      <c r="I5" s="37"/>
      <c r="J5" s="39"/>
      <c r="K5" s="39"/>
      <c r="L5" s="39"/>
      <c r="M5" s="78"/>
      <c r="N5" s="66"/>
      <c r="O5" s="40" t="s">
        <v>15</v>
      </c>
      <c r="P5" s="37"/>
      <c r="Q5" s="41">
        <v>110</v>
      </c>
      <c r="R5" s="92">
        <f>ROUNDUP(Q5*0.75,2)</f>
        <v>82.5</v>
      </c>
    </row>
    <row r="6" spans="1:19" ht="23.1" customHeight="1">
      <c r="A6" s="372"/>
      <c r="B6" s="67"/>
      <c r="C6" s="42"/>
      <c r="D6" s="43"/>
      <c r="E6" s="44"/>
      <c r="F6" s="45"/>
      <c r="G6" s="71"/>
      <c r="H6" s="75"/>
      <c r="I6" s="43"/>
      <c r="J6" s="45"/>
      <c r="K6" s="45"/>
      <c r="L6" s="45"/>
      <c r="M6" s="79"/>
      <c r="N6" s="67"/>
      <c r="O6" s="46"/>
      <c r="P6" s="43"/>
      <c r="Q6" s="47"/>
      <c r="R6" s="93"/>
    </row>
    <row r="7" spans="1:19" ht="23.1" customHeight="1">
      <c r="A7" s="372"/>
      <c r="B7" s="68" t="s">
        <v>205</v>
      </c>
      <c r="C7" s="48" t="s">
        <v>127</v>
      </c>
      <c r="D7" s="49" t="s">
        <v>91</v>
      </c>
      <c r="E7" s="50">
        <v>1</v>
      </c>
      <c r="F7" s="51" t="s">
        <v>20</v>
      </c>
      <c r="G7" s="72" t="s">
        <v>19</v>
      </c>
      <c r="H7" s="76" t="s">
        <v>127</v>
      </c>
      <c r="I7" s="49" t="s">
        <v>91</v>
      </c>
      <c r="J7" s="51">
        <f>ROUNDUP(E7*0.75,2)</f>
        <v>0.75</v>
      </c>
      <c r="K7" s="51" t="s">
        <v>20</v>
      </c>
      <c r="L7" s="51" t="s">
        <v>19</v>
      </c>
      <c r="M7" s="80" t="e">
        <f>#REF!</f>
        <v>#REF!</v>
      </c>
      <c r="N7" s="68" t="s">
        <v>244</v>
      </c>
      <c r="O7" s="52" t="s">
        <v>21</v>
      </c>
      <c r="P7" s="49" t="s">
        <v>22</v>
      </c>
      <c r="Q7" s="53">
        <v>3</v>
      </c>
      <c r="R7" s="94">
        <f>ROUNDUP(Q7*0.75,2)</f>
        <v>2.25</v>
      </c>
    </row>
    <row r="8" spans="1:19" ht="23.1" customHeight="1">
      <c r="A8" s="372"/>
      <c r="B8" s="68"/>
      <c r="C8" s="48" t="s">
        <v>52</v>
      </c>
      <c r="D8" s="49" t="s">
        <v>53</v>
      </c>
      <c r="E8" s="84">
        <v>0.25</v>
      </c>
      <c r="F8" s="51" t="s">
        <v>47</v>
      </c>
      <c r="G8" s="72"/>
      <c r="H8" s="76" t="s">
        <v>52</v>
      </c>
      <c r="I8" s="49" t="s">
        <v>53</v>
      </c>
      <c r="J8" s="51">
        <f>ROUNDUP(E8*0.75,2)</f>
        <v>0.19</v>
      </c>
      <c r="K8" s="51" t="s">
        <v>47</v>
      </c>
      <c r="L8" s="51"/>
      <c r="M8" s="80" t="e">
        <f>#REF!</f>
        <v>#REF!</v>
      </c>
      <c r="N8" s="68" t="s">
        <v>259</v>
      </c>
      <c r="O8" s="52" t="s">
        <v>23</v>
      </c>
      <c r="P8" s="49"/>
      <c r="Q8" s="53">
        <v>2</v>
      </c>
      <c r="R8" s="94">
        <f>ROUNDUP(Q8*0.75,2)</f>
        <v>1.5</v>
      </c>
    </row>
    <row r="9" spans="1:19" ht="23.1" customHeight="1">
      <c r="A9" s="372"/>
      <c r="B9" s="68"/>
      <c r="C9" s="48" t="s">
        <v>201</v>
      </c>
      <c r="D9" s="49"/>
      <c r="E9" s="50">
        <v>5</v>
      </c>
      <c r="F9" s="51" t="s">
        <v>30</v>
      </c>
      <c r="G9" s="72"/>
      <c r="H9" s="76" t="s">
        <v>201</v>
      </c>
      <c r="I9" s="49"/>
      <c r="J9" s="51">
        <f>ROUNDUP(E9*0.75,2)</f>
        <v>3.75</v>
      </c>
      <c r="K9" s="51" t="s">
        <v>30</v>
      </c>
      <c r="L9" s="51"/>
      <c r="M9" s="80" t="e">
        <f>ROUND(#REF!+(#REF!*10/100),2)</f>
        <v>#REF!</v>
      </c>
      <c r="N9" s="68" t="s">
        <v>206</v>
      </c>
      <c r="O9" s="52" t="s">
        <v>62</v>
      </c>
      <c r="P9" s="49" t="s">
        <v>63</v>
      </c>
      <c r="Q9" s="53">
        <v>4</v>
      </c>
      <c r="R9" s="94">
        <f>ROUNDUP(Q9*0.75,2)</f>
        <v>3</v>
      </c>
    </row>
    <row r="10" spans="1:19" ht="23.1" customHeight="1">
      <c r="A10" s="372"/>
      <c r="B10" s="68"/>
      <c r="C10" s="48" t="s">
        <v>202</v>
      </c>
      <c r="D10" s="49"/>
      <c r="E10" s="50">
        <v>20</v>
      </c>
      <c r="F10" s="51" t="s">
        <v>30</v>
      </c>
      <c r="G10" s="72"/>
      <c r="H10" s="76" t="s">
        <v>202</v>
      </c>
      <c r="I10" s="49"/>
      <c r="J10" s="51">
        <f>ROUNDUP(E10*0.75,2)</f>
        <v>15</v>
      </c>
      <c r="K10" s="51" t="s">
        <v>30</v>
      </c>
      <c r="L10" s="51"/>
      <c r="M10" s="80" t="e">
        <f>ROUND(#REF!+(#REF!*3/100),2)</f>
        <v>#REF!</v>
      </c>
      <c r="N10" s="68" t="s">
        <v>207</v>
      </c>
      <c r="O10" s="52" t="s">
        <v>39</v>
      </c>
      <c r="P10" s="49"/>
      <c r="Q10" s="53">
        <v>0.1</v>
      </c>
      <c r="R10" s="94">
        <f>ROUNDUP(Q10*0.75,2)</f>
        <v>0.08</v>
      </c>
    </row>
    <row r="11" spans="1:19" ht="23.1" customHeight="1">
      <c r="A11" s="372"/>
      <c r="B11" s="68"/>
      <c r="C11" s="48"/>
      <c r="D11" s="49"/>
      <c r="E11" s="50"/>
      <c r="F11" s="51"/>
      <c r="G11" s="72"/>
      <c r="H11" s="76"/>
      <c r="I11" s="49"/>
      <c r="J11" s="51"/>
      <c r="K11" s="51"/>
      <c r="L11" s="51"/>
      <c r="M11" s="80"/>
      <c r="N11" s="68" t="s">
        <v>32</v>
      </c>
      <c r="O11" s="52" t="s">
        <v>122</v>
      </c>
      <c r="P11" s="49"/>
      <c r="Q11" s="53">
        <v>0.01</v>
      </c>
      <c r="R11" s="94">
        <f>ROUNDUP(Q11*0.75,2)</f>
        <v>0.01</v>
      </c>
    </row>
    <row r="12" spans="1:19" ht="23.1" customHeight="1">
      <c r="A12" s="372"/>
      <c r="B12" s="68"/>
      <c r="C12" s="48"/>
      <c r="D12" s="49"/>
      <c r="E12" s="50"/>
      <c r="F12" s="51"/>
      <c r="G12" s="72"/>
      <c r="H12" s="76"/>
      <c r="I12" s="49"/>
      <c r="J12" s="51"/>
      <c r="K12" s="51"/>
      <c r="L12" s="51"/>
      <c r="M12" s="80"/>
      <c r="N12" s="68" t="s">
        <v>221</v>
      </c>
      <c r="O12" s="52"/>
      <c r="P12" s="49"/>
      <c r="Q12" s="53"/>
      <c r="R12" s="94"/>
    </row>
    <row r="13" spans="1:19" ht="23.1" customHeight="1">
      <c r="A13" s="372"/>
      <c r="B13" s="68"/>
      <c r="C13" s="48"/>
      <c r="D13" s="49"/>
      <c r="E13" s="50"/>
      <c r="F13" s="51"/>
      <c r="G13" s="72"/>
      <c r="H13" s="76"/>
      <c r="I13" s="49"/>
      <c r="J13" s="51"/>
      <c r="K13" s="51"/>
      <c r="L13" s="51"/>
      <c r="M13" s="80"/>
      <c r="N13" s="68"/>
      <c r="O13" s="52"/>
      <c r="P13" s="49"/>
      <c r="Q13" s="53"/>
      <c r="R13" s="94"/>
    </row>
    <row r="14" spans="1:19" ht="23.1" customHeight="1">
      <c r="A14" s="372"/>
      <c r="B14" s="67"/>
      <c r="C14" s="42"/>
      <c r="D14" s="43"/>
      <c r="E14" s="44"/>
      <c r="F14" s="45"/>
      <c r="G14" s="71"/>
      <c r="H14" s="75"/>
      <c r="I14" s="43"/>
      <c r="J14" s="45"/>
      <c r="K14" s="45"/>
      <c r="L14" s="45"/>
      <c r="M14" s="79"/>
      <c r="N14" s="67"/>
      <c r="O14" s="46"/>
      <c r="P14" s="43"/>
      <c r="Q14" s="47"/>
      <c r="R14" s="93"/>
    </row>
    <row r="15" spans="1:19" ht="23.1" customHeight="1">
      <c r="A15" s="372"/>
      <c r="B15" s="68" t="s">
        <v>208</v>
      </c>
      <c r="C15" s="48" t="s">
        <v>95</v>
      </c>
      <c r="D15" s="49"/>
      <c r="E15" s="84">
        <v>0.25</v>
      </c>
      <c r="F15" s="51" t="s">
        <v>96</v>
      </c>
      <c r="G15" s="72"/>
      <c r="H15" s="76" t="s">
        <v>95</v>
      </c>
      <c r="I15" s="49"/>
      <c r="J15" s="51">
        <f>ROUNDUP(E15*0.75,2)</f>
        <v>0.19</v>
      </c>
      <c r="K15" s="51" t="s">
        <v>96</v>
      </c>
      <c r="L15" s="51"/>
      <c r="M15" s="80" t="e">
        <f>#REF!</f>
        <v>#REF!</v>
      </c>
      <c r="N15" s="68" t="s">
        <v>209</v>
      </c>
      <c r="O15" s="52" t="s">
        <v>107</v>
      </c>
      <c r="P15" s="49"/>
      <c r="Q15" s="53">
        <v>1.5</v>
      </c>
      <c r="R15" s="94">
        <f>ROUNDUP(Q15*0.75,2)</f>
        <v>1.1300000000000001</v>
      </c>
    </row>
    <row r="16" spans="1:19" ht="23.1" customHeight="1">
      <c r="A16" s="372"/>
      <c r="B16" s="68"/>
      <c r="C16" s="48" t="s">
        <v>133</v>
      </c>
      <c r="D16" s="49"/>
      <c r="E16" s="50">
        <v>20</v>
      </c>
      <c r="F16" s="51" t="s">
        <v>30</v>
      </c>
      <c r="G16" s="72"/>
      <c r="H16" s="76" t="s">
        <v>133</v>
      </c>
      <c r="I16" s="49"/>
      <c r="J16" s="51">
        <f>ROUNDUP(E16*0.75,2)</f>
        <v>15</v>
      </c>
      <c r="K16" s="51" t="s">
        <v>30</v>
      </c>
      <c r="L16" s="51"/>
      <c r="M16" s="80" t="e">
        <f>ROUND(#REF!+(#REF!*15/100),2)</f>
        <v>#REF!</v>
      </c>
      <c r="N16" s="68" t="s">
        <v>210</v>
      </c>
      <c r="O16" s="52" t="s">
        <v>37</v>
      </c>
      <c r="P16" s="49"/>
      <c r="Q16" s="53">
        <v>30</v>
      </c>
      <c r="R16" s="94">
        <f>ROUNDUP(Q16*0.75,2)</f>
        <v>22.5</v>
      </c>
    </row>
    <row r="17" spans="1:18" ht="23.1" customHeight="1">
      <c r="A17" s="372"/>
      <c r="B17" s="68"/>
      <c r="C17" s="48" t="s">
        <v>35</v>
      </c>
      <c r="D17" s="49"/>
      <c r="E17" s="50">
        <v>10</v>
      </c>
      <c r="F17" s="51" t="s">
        <v>30</v>
      </c>
      <c r="G17" s="72"/>
      <c r="H17" s="76" t="s">
        <v>35</v>
      </c>
      <c r="I17" s="49"/>
      <c r="J17" s="51">
        <f>ROUNDUP(E17*0.75,2)</f>
        <v>7.5</v>
      </c>
      <c r="K17" s="51" t="s">
        <v>30</v>
      </c>
      <c r="L17" s="51"/>
      <c r="M17" s="80" t="e">
        <f>ROUND(#REF!+(#REF!*10/100),2)</f>
        <v>#REF!</v>
      </c>
      <c r="N17" s="68" t="s">
        <v>18</v>
      </c>
      <c r="O17" s="52" t="s">
        <v>25</v>
      </c>
      <c r="P17" s="49"/>
      <c r="Q17" s="53">
        <v>3</v>
      </c>
      <c r="R17" s="94">
        <f>ROUNDUP(Q17*0.75,2)</f>
        <v>2.25</v>
      </c>
    </row>
    <row r="18" spans="1:18" ht="23.1" customHeight="1">
      <c r="A18" s="372"/>
      <c r="B18" s="68"/>
      <c r="C18" s="48"/>
      <c r="D18" s="49"/>
      <c r="E18" s="50"/>
      <c r="F18" s="51"/>
      <c r="G18" s="72"/>
      <c r="H18" s="76"/>
      <c r="I18" s="49"/>
      <c r="J18" s="51"/>
      <c r="K18" s="51"/>
      <c r="L18" s="51"/>
      <c r="M18" s="80"/>
      <c r="N18" s="68"/>
      <c r="O18" s="52" t="s">
        <v>24</v>
      </c>
      <c r="P18" s="49" t="s">
        <v>22</v>
      </c>
      <c r="Q18" s="53">
        <v>1</v>
      </c>
      <c r="R18" s="94">
        <f>ROUNDUP(Q18*0.75,2)</f>
        <v>0.75</v>
      </c>
    </row>
    <row r="19" spans="1:18" ht="23.1" customHeight="1">
      <c r="A19" s="372"/>
      <c r="B19" s="67"/>
      <c r="C19" s="42"/>
      <c r="D19" s="43"/>
      <c r="E19" s="44"/>
      <c r="F19" s="45"/>
      <c r="G19" s="71"/>
      <c r="H19" s="75"/>
      <c r="I19" s="43"/>
      <c r="J19" s="45"/>
      <c r="K19" s="45"/>
      <c r="L19" s="45"/>
      <c r="M19" s="79"/>
      <c r="N19" s="67"/>
      <c r="O19" s="46"/>
      <c r="P19" s="43"/>
      <c r="Q19" s="47"/>
      <c r="R19" s="93"/>
    </row>
    <row r="20" spans="1:18" ht="23.1" customHeight="1">
      <c r="A20" s="372"/>
      <c r="B20" s="68" t="s">
        <v>40</v>
      </c>
      <c r="C20" s="48" t="s">
        <v>56</v>
      </c>
      <c r="D20" s="49"/>
      <c r="E20" s="50">
        <v>20</v>
      </c>
      <c r="F20" s="51" t="s">
        <v>30</v>
      </c>
      <c r="G20" s="72"/>
      <c r="H20" s="76" t="s">
        <v>56</v>
      </c>
      <c r="I20" s="49"/>
      <c r="J20" s="51">
        <f>ROUNDUP(E20*0.75,2)</f>
        <v>15</v>
      </c>
      <c r="K20" s="51" t="s">
        <v>30</v>
      </c>
      <c r="L20" s="51"/>
      <c r="M20" s="80" t="e">
        <f>ROUND(#REF!+(#REF!*6/100),2)</f>
        <v>#REF!</v>
      </c>
      <c r="N20" s="68" t="s">
        <v>18</v>
      </c>
      <c r="O20" s="52" t="s">
        <v>37</v>
      </c>
      <c r="P20" s="49"/>
      <c r="Q20" s="53">
        <v>100</v>
      </c>
      <c r="R20" s="94">
        <f>ROUNDUP(Q20*0.75,2)</f>
        <v>75</v>
      </c>
    </row>
    <row r="21" spans="1:18" ht="23.1" customHeight="1">
      <c r="A21" s="372"/>
      <c r="B21" s="68"/>
      <c r="C21" s="48" t="s">
        <v>211</v>
      </c>
      <c r="D21" s="49"/>
      <c r="E21" s="50">
        <v>5</v>
      </c>
      <c r="F21" s="51" t="s">
        <v>30</v>
      </c>
      <c r="G21" s="72"/>
      <c r="H21" s="76" t="s">
        <v>211</v>
      </c>
      <c r="I21" s="49"/>
      <c r="J21" s="51">
        <f>ROUNDUP(E21*0.75,2)</f>
        <v>3.75</v>
      </c>
      <c r="K21" s="51" t="s">
        <v>30</v>
      </c>
      <c r="L21" s="51"/>
      <c r="M21" s="80" t="e">
        <f>ROUND(#REF!+(#REF!*0/100),2)</f>
        <v>#REF!</v>
      </c>
      <c r="N21" s="68"/>
      <c r="O21" s="52" t="s">
        <v>43</v>
      </c>
      <c r="P21" s="49"/>
      <c r="Q21" s="53">
        <v>3</v>
      </c>
      <c r="R21" s="94">
        <f>ROUNDUP(Q21*0.75,2)</f>
        <v>2.25</v>
      </c>
    </row>
    <row r="22" spans="1:18" ht="23.1" customHeight="1">
      <c r="A22" s="372"/>
      <c r="B22" s="67"/>
      <c r="C22" s="42"/>
      <c r="D22" s="43"/>
      <c r="E22" s="44"/>
      <c r="F22" s="45"/>
      <c r="G22" s="71"/>
      <c r="H22" s="75"/>
      <c r="I22" s="43"/>
      <c r="J22" s="45"/>
      <c r="K22" s="45"/>
      <c r="L22" s="45"/>
      <c r="M22" s="79"/>
      <c r="N22" s="67"/>
      <c r="O22" s="46"/>
      <c r="P22" s="43"/>
      <c r="Q22" s="47"/>
      <c r="R22" s="93"/>
    </row>
    <row r="23" spans="1:18" ht="23.1" customHeight="1">
      <c r="A23" s="372"/>
      <c r="B23" s="68" t="s">
        <v>44</v>
      </c>
      <c r="C23" s="48" t="s">
        <v>46</v>
      </c>
      <c r="D23" s="49"/>
      <c r="E23" s="54">
        <v>0.125</v>
      </c>
      <c r="F23" s="51" t="s">
        <v>47</v>
      </c>
      <c r="G23" s="72"/>
      <c r="H23" s="76" t="s">
        <v>46</v>
      </c>
      <c r="I23" s="49"/>
      <c r="J23" s="51">
        <f>ROUNDUP(E23*0.75,2)</f>
        <v>9.9999999999999992E-2</v>
      </c>
      <c r="K23" s="51" t="s">
        <v>47</v>
      </c>
      <c r="L23" s="51"/>
      <c r="M23" s="80" t="e">
        <f>#REF!</f>
        <v>#REF!</v>
      </c>
      <c r="N23" s="68" t="s">
        <v>45</v>
      </c>
      <c r="O23" s="52"/>
      <c r="P23" s="49"/>
      <c r="Q23" s="53"/>
      <c r="R23" s="94"/>
    </row>
    <row r="24" spans="1:18" ht="23.1" customHeight="1" thickBot="1">
      <c r="A24" s="373"/>
      <c r="B24" s="69"/>
      <c r="C24" s="55"/>
      <c r="D24" s="56"/>
      <c r="E24" s="57"/>
      <c r="F24" s="58"/>
      <c r="G24" s="73"/>
      <c r="H24" s="77"/>
      <c r="I24" s="56"/>
      <c r="J24" s="58"/>
      <c r="K24" s="58"/>
      <c r="L24" s="58"/>
      <c r="M24" s="81"/>
      <c r="N24" s="69"/>
      <c r="O24" s="59"/>
      <c r="P24" s="56"/>
      <c r="Q24" s="60"/>
      <c r="R24" s="96"/>
    </row>
  </sheetData>
  <mergeCells count="4">
    <mergeCell ref="H1:N1"/>
    <mergeCell ref="A2:R2"/>
    <mergeCell ref="A3:F3"/>
    <mergeCell ref="A5:A24"/>
  </mergeCells>
  <phoneticPr fontId="20"/>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c r="A1" s="1" t="s">
        <v>300</v>
      </c>
      <c r="B1" s="5"/>
      <c r="C1" s="1"/>
      <c r="D1" s="1"/>
      <c r="E1" s="385"/>
      <c r="F1" s="386"/>
      <c r="G1" s="386"/>
      <c r="H1" s="386"/>
      <c r="I1" s="386"/>
      <c r="J1" s="386"/>
      <c r="K1" s="386"/>
      <c r="L1" s="386"/>
      <c r="M1" s="386"/>
      <c r="N1" s="386"/>
      <c r="O1"/>
      <c r="P1"/>
      <c r="Q1"/>
      <c r="R1"/>
      <c r="S1"/>
      <c r="T1"/>
      <c r="U1"/>
    </row>
    <row r="2" spans="1:21" s="3" customFormat="1" ht="36" customHeight="1">
      <c r="A2" s="367" t="s">
        <v>0</v>
      </c>
      <c r="B2" s="368"/>
      <c r="C2" s="368"/>
      <c r="D2" s="368"/>
      <c r="E2" s="368"/>
      <c r="F2" s="368"/>
      <c r="G2" s="368"/>
      <c r="H2" s="368"/>
      <c r="I2" s="368"/>
      <c r="J2" s="368"/>
      <c r="K2" s="368"/>
      <c r="L2" s="368"/>
      <c r="M2" s="368"/>
      <c r="N2" s="368"/>
      <c r="O2" s="386"/>
      <c r="P2"/>
      <c r="Q2"/>
      <c r="R2"/>
      <c r="S2"/>
      <c r="T2"/>
      <c r="U2"/>
    </row>
    <row r="3" spans="1:21" ht="33.75" customHeight="1" thickBot="1">
      <c r="A3" s="387" t="s">
        <v>243</v>
      </c>
      <c r="B3" s="388"/>
      <c r="C3" s="388"/>
      <c r="D3" s="149"/>
      <c r="E3" s="389" t="s">
        <v>320</v>
      </c>
      <c r="F3" s="390"/>
      <c r="G3" s="88"/>
      <c r="H3" s="88"/>
      <c r="I3" s="88"/>
      <c r="J3" s="88"/>
      <c r="K3" s="148"/>
      <c r="L3" s="88"/>
      <c r="M3" s="88"/>
    </row>
    <row r="4" spans="1:21" ht="18.75" customHeight="1">
      <c r="A4" s="391"/>
      <c r="B4" s="392"/>
      <c r="C4" s="393"/>
      <c r="D4" s="397" t="s">
        <v>6</v>
      </c>
      <c r="E4" s="400" t="s">
        <v>297</v>
      </c>
      <c r="F4" s="403" t="s">
        <v>286</v>
      </c>
      <c r="G4" s="155" t="s">
        <v>296</v>
      </c>
      <c r="H4" s="146" t="s">
        <v>295</v>
      </c>
      <c r="I4" s="406" t="s">
        <v>294</v>
      </c>
      <c r="J4" s="407"/>
      <c r="K4" s="407"/>
      <c r="L4" s="408" t="s">
        <v>293</v>
      </c>
      <c r="M4" s="409"/>
      <c r="N4" s="410"/>
      <c r="O4" s="374" t="s">
        <v>6</v>
      </c>
    </row>
    <row r="5" spans="1:21" ht="18.75" customHeight="1">
      <c r="A5" s="394"/>
      <c r="B5" s="395"/>
      <c r="C5" s="396"/>
      <c r="D5" s="398"/>
      <c r="E5" s="401"/>
      <c r="F5" s="404"/>
      <c r="G5" s="154" t="s">
        <v>292</v>
      </c>
      <c r="H5" s="144" t="s">
        <v>365</v>
      </c>
      <c r="I5" s="377" t="s">
        <v>289</v>
      </c>
      <c r="J5" s="378"/>
      <c r="K5" s="378"/>
      <c r="L5" s="379" t="s">
        <v>287</v>
      </c>
      <c r="M5" s="380"/>
      <c r="N5" s="381"/>
      <c r="O5" s="375"/>
    </row>
    <row r="6" spans="1:21" ht="18.75" customHeight="1" thickBot="1">
      <c r="A6" s="143"/>
      <c r="B6" s="142" t="s">
        <v>1</v>
      </c>
      <c r="C6" s="139" t="s">
        <v>285</v>
      </c>
      <c r="D6" s="399"/>
      <c r="E6" s="402"/>
      <c r="F6" s="405"/>
      <c r="G6" s="153" t="s">
        <v>286</v>
      </c>
      <c r="H6" s="136" t="s">
        <v>284</v>
      </c>
      <c r="I6" s="140" t="s">
        <v>1</v>
      </c>
      <c r="J6" s="139" t="s">
        <v>285</v>
      </c>
      <c r="K6" s="137" t="s">
        <v>284</v>
      </c>
      <c r="L6" s="138" t="s">
        <v>1</v>
      </c>
      <c r="M6" s="137" t="s">
        <v>285</v>
      </c>
      <c r="N6" s="136" t="s">
        <v>284</v>
      </c>
      <c r="O6" s="376"/>
    </row>
    <row r="7" spans="1:21" ht="21.95" customHeight="1">
      <c r="A7" s="382" t="s">
        <v>48</v>
      </c>
      <c r="B7" s="130" t="s">
        <v>282</v>
      </c>
      <c r="C7" s="130" t="s">
        <v>279</v>
      </c>
      <c r="D7" s="135"/>
      <c r="E7" s="134"/>
      <c r="F7" s="62"/>
      <c r="G7" s="133"/>
      <c r="H7" s="129" t="s">
        <v>283</v>
      </c>
      <c r="I7" s="133" t="s">
        <v>282</v>
      </c>
      <c r="J7" s="130" t="s">
        <v>279</v>
      </c>
      <c r="K7" s="132" t="s">
        <v>281</v>
      </c>
      <c r="L7" s="131" t="s">
        <v>280</v>
      </c>
      <c r="M7" s="130" t="s">
        <v>279</v>
      </c>
      <c r="N7" s="129">
        <v>30</v>
      </c>
      <c r="O7" s="128"/>
    </row>
    <row r="8" spans="1:21" ht="21.95" customHeight="1">
      <c r="A8" s="383"/>
      <c r="B8" s="115"/>
      <c r="C8" s="115"/>
      <c r="D8" s="120"/>
      <c r="E8" s="119"/>
      <c r="F8" s="63"/>
      <c r="G8" s="116"/>
      <c r="H8" s="117"/>
      <c r="I8" s="116"/>
      <c r="J8" s="115"/>
      <c r="K8" s="114"/>
      <c r="L8" s="118"/>
      <c r="M8" s="115"/>
      <c r="N8" s="117"/>
      <c r="O8" s="124"/>
    </row>
    <row r="9" spans="1:21" ht="21.95" customHeight="1">
      <c r="A9" s="383"/>
      <c r="B9" s="107" t="s">
        <v>338</v>
      </c>
      <c r="C9" s="107" t="s">
        <v>127</v>
      </c>
      <c r="D9" s="113" t="s">
        <v>19</v>
      </c>
      <c r="E9" s="112" t="s">
        <v>91</v>
      </c>
      <c r="F9" s="64"/>
      <c r="G9" s="110"/>
      <c r="H9" s="127">
        <v>0.7</v>
      </c>
      <c r="I9" s="110" t="s">
        <v>338</v>
      </c>
      <c r="J9" s="107" t="s">
        <v>127</v>
      </c>
      <c r="K9" s="126">
        <v>0.3</v>
      </c>
      <c r="L9" s="108" t="s">
        <v>337</v>
      </c>
      <c r="M9" s="107" t="s">
        <v>127</v>
      </c>
      <c r="N9" s="125">
        <v>0.2</v>
      </c>
      <c r="O9" s="105" t="s">
        <v>19</v>
      </c>
    </row>
    <row r="10" spans="1:21" ht="21.95" customHeight="1">
      <c r="A10" s="383"/>
      <c r="B10" s="107"/>
      <c r="C10" s="107" t="s">
        <v>201</v>
      </c>
      <c r="D10" s="113"/>
      <c r="E10" s="112"/>
      <c r="F10" s="64"/>
      <c r="G10" s="110"/>
      <c r="H10" s="106">
        <v>5</v>
      </c>
      <c r="I10" s="110"/>
      <c r="J10" s="107" t="s">
        <v>201</v>
      </c>
      <c r="K10" s="121">
        <v>5</v>
      </c>
      <c r="L10" s="108"/>
      <c r="M10" s="107" t="s">
        <v>202</v>
      </c>
      <c r="N10" s="106">
        <v>10</v>
      </c>
      <c r="O10" s="105"/>
    </row>
    <row r="11" spans="1:21" ht="21.95" customHeight="1">
      <c r="A11" s="383"/>
      <c r="B11" s="107"/>
      <c r="C11" s="107" t="s">
        <v>202</v>
      </c>
      <c r="D11" s="113"/>
      <c r="E11" s="112"/>
      <c r="F11" s="64"/>
      <c r="G11" s="110"/>
      <c r="H11" s="106">
        <v>20</v>
      </c>
      <c r="I11" s="110"/>
      <c r="J11" s="107" t="s">
        <v>202</v>
      </c>
      <c r="K11" s="121">
        <v>10</v>
      </c>
      <c r="L11" s="108"/>
      <c r="M11" s="107" t="s">
        <v>201</v>
      </c>
      <c r="N11" s="106">
        <v>5</v>
      </c>
      <c r="O11" s="105"/>
    </row>
    <row r="12" spans="1:21" ht="21.95" customHeight="1">
      <c r="A12" s="383"/>
      <c r="B12" s="107"/>
      <c r="C12" s="107" t="s">
        <v>52</v>
      </c>
      <c r="D12" s="113"/>
      <c r="E12" s="112" t="s">
        <v>53</v>
      </c>
      <c r="F12" s="64"/>
      <c r="G12" s="110"/>
      <c r="H12" s="150">
        <v>0.13</v>
      </c>
      <c r="I12" s="110"/>
      <c r="J12" s="107" t="s">
        <v>301</v>
      </c>
      <c r="K12" s="151">
        <v>0.13</v>
      </c>
      <c r="L12" s="118"/>
      <c r="M12" s="115"/>
      <c r="N12" s="117"/>
      <c r="O12" s="124"/>
    </row>
    <row r="13" spans="1:21" ht="21.95" customHeight="1">
      <c r="A13" s="383"/>
      <c r="B13" s="107"/>
      <c r="C13" s="107"/>
      <c r="D13" s="113"/>
      <c r="E13" s="112"/>
      <c r="F13" s="64"/>
      <c r="G13" s="110" t="s">
        <v>37</v>
      </c>
      <c r="H13" s="106" t="s">
        <v>273</v>
      </c>
      <c r="I13" s="110"/>
      <c r="J13" s="107"/>
      <c r="K13" s="121"/>
      <c r="L13" s="108" t="s">
        <v>336</v>
      </c>
      <c r="M13" s="107" t="s">
        <v>95</v>
      </c>
      <c r="N13" s="111">
        <v>0.1</v>
      </c>
      <c r="O13" s="105"/>
    </row>
    <row r="14" spans="1:21" ht="21.95" customHeight="1">
      <c r="A14" s="383"/>
      <c r="B14" s="115"/>
      <c r="C14" s="115"/>
      <c r="D14" s="120"/>
      <c r="E14" s="119"/>
      <c r="F14" s="63"/>
      <c r="G14" s="116"/>
      <c r="H14" s="117"/>
      <c r="I14" s="116"/>
      <c r="J14" s="115"/>
      <c r="K14" s="114"/>
      <c r="L14" s="108"/>
      <c r="M14" s="107" t="s">
        <v>133</v>
      </c>
      <c r="N14" s="106">
        <v>10</v>
      </c>
      <c r="O14" s="105"/>
    </row>
    <row r="15" spans="1:21" ht="21.95" customHeight="1">
      <c r="A15" s="383"/>
      <c r="B15" s="107" t="s">
        <v>335</v>
      </c>
      <c r="C15" s="107" t="s">
        <v>95</v>
      </c>
      <c r="D15" s="113"/>
      <c r="E15" s="112"/>
      <c r="F15" s="64"/>
      <c r="G15" s="110"/>
      <c r="H15" s="111">
        <v>0.1</v>
      </c>
      <c r="I15" s="110" t="s">
        <v>335</v>
      </c>
      <c r="J15" s="107" t="s">
        <v>95</v>
      </c>
      <c r="K15" s="109">
        <v>0.1</v>
      </c>
      <c r="L15" s="108"/>
      <c r="M15" s="107" t="s">
        <v>35</v>
      </c>
      <c r="N15" s="106">
        <v>5</v>
      </c>
      <c r="O15" s="105"/>
    </row>
    <row r="16" spans="1:21" ht="21.95" customHeight="1">
      <c r="A16" s="383"/>
      <c r="B16" s="107"/>
      <c r="C16" s="107" t="s">
        <v>133</v>
      </c>
      <c r="D16" s="113"/>
      <c r="E16" s="112"/>
      <c r="F16" s="64"/>
      <c r="G16" s="110"/>
      <c r="H16" s="106">
        <v>15</v>
      </c>
      <c r="I16" s="110"/>
      <c r="J16" s="107" t="s">
        <v>133</v>
      </c>
      <c r="K16" s="121">
        <v>10</v>
      </c>
      <c r="L16" s="108"/>
      <c r="M16" s="107" t="s">
        <v>56</v>
      </c>
      <c r="N16" s="106">
        <v>5</v>
      </c>
      <c r="O16" s="105"/>
    </row>
    <row r="17" spans="1:15" ht="21.95" customHeight="1">
      <c r="A17" s="383"/>
      <c r="B17" s="107"/>
      <c r="C17" s="107" t="s">
        <v>35</v>
      </c>
      <c r="D17" s="113"/>
      <c r="E17" s="112"/>
      <c r="F17" s="64"/>
      <c r="G17" s="110"/>
      <c r="H17" s="106">
        <v>5</v>
      </c>
      <c r="I17" s="110"/>
      <c r="J17" s="107" t="s">
        <v>35</v>
      </c>
      <c r="K17" s="121">
        <v>5</v>
      </c>
      <c r="L17" s="118"/>
      <c r="M17" s="115"/>
      <c r="N17" s="117"/>
      <c r="O17" s="124"/>
    </row>
    <row r="18" spans="1:15" ht="21.95" customHeight="1">
      <c r="A18" s="383"/>
      <c r="B18" s="107"/>
      <c r="C18" s="107"/>
      <c r="D18" s="113"/>
      <c r="E18" s="112"/>
      <c r="F18" s="64"/>
      <c r="G18" s="110" t="s">
        <v>37</v>
      </c>
      <c r="H18" s="106" t="s">
        <v>273</v>
      </c>
      <c r="I18" s="110"/>
      <c r="J18" s="107"/>
      <c r="K18" s="121"/>
      <c r="L18" s="108" t="s">
        <v>274</v>
      </c>
      <c r="M18" s="107" t="s">
        <v>46</v>
      </c>
      <c r="N18" s="123">
        <v>0.08</v>
      </c>
      <c r="O18" s="105"/>
    </row>
    <row r="19" spans="1:15" ht="21.95" customHeight="1">
      <c r="A19" s="383"/>
      <c r="B19" s="115"/>
      <c r="C19" s="115"/>
      <c r="D19" s="120"/>
      <c r="E19" s="119"/>
      <c r="F19" s="157"/>
      <c r="G19" s="116"/>
      <c r="H19" s="117"/>
      <c r="I19" s="116"/>
      <c r="J19" s="115"/>
      <c r="K19" s="114"/>
      <c r="L19" s="108"/>
      <c r="M19" s="107"/>
      <c r="N19" s="106"/>
      <c r="O19" s="105"/>
    </row>
    <row r="20" spans="1:15" ht="21.95" customHeight="1">
      <c r="A20" s="383"/>
      <c r="B20" s="107" t="s">
        <v>40</v>
      </c>
      <c r="C20" s="107" t="s">
        <v>56</v>
      </c>
      <c r="D20" s="113"/>
      <c r="E20" s="112"/>
      <c r="F20" s="64"/>
      <c r="G20" s="110"/>
      <c r="H20" s="106">
        <v>10</v>
      </c>
      <c r="I20" s="110" t="s">
        <v>40</v>
      </c>
      <c r="J20" s="107" t="s">
        <v>56</v>
      </c>
      <c r="K20" s="121">
        <v>10</v>
      </c>
      <c r="L20" s="108"/>
      <c r="M20" s="107"/>
      <c r="N20" s="106"/>
      <c r="O20" s="105"/>
    </row>
    <row r="21" spans="1:15" ht="21.95" customHeight="1">
      <c r="A21" s="383"/>
      <c r="B21" s="107"/>
      <c r="C21" s="107"/>
      <c r="D21" s="113"/>
      <c r="E21" s="112"/>
      <c r="F21" s="64"/>
      <c r="G21" s="110" t="s">
        <v>37</v>
      </c>
      <c r="H21" s="106" t="s">
        <v>273</v>
      </c>
      <c r="I21" s="110"/>
      <c r="J21" s="107"/>
      <c r="K21" s="121"/>
      <c r="L21" s="108"/>
      <c r="M21" s="107"/>
      <c r="N21" s="106"/>
      <c r="O21" s="105"/>
    </row>
    <row r="22" spans="1:15" ht="21.95" customHeight="1">
      <c r="A22" s="383"/>
      <c r="B22" s="107"/>
      <c r="C22" s="107"/>
      <c r="D22" s="113"/>
      <c r="E22" s="112"/>
      <c r="F22" s="64"/>
      <c r="G22" s="110" t="s">
        <v>43</v>
      </c>
      <c r="H22" s="106" t="s">
        <v>272</v>
      </c>
      <c r="I22" s="110"/>
      <c r="J22" s="107"/>
      <c r="K22" s="121"/>
      <c r="L22" s="108"/>
      <c r="M22" s="107"/>
      <c r="N22" s="106"/>
      <c r="O22" s="105"/>
    </row>
    <row r="23" spans="1:15" ht="21.95" customHeight="1">
      <c r="A23" s="383"/>
      <c r="B23" s="115"/>
      <c r="C23" s="115"/>
      <c r="D23" s="120"/>
      <c r="E23" s="119"/>
      <c r="F23" s="63"/>
      <c r="G23" s="116"/>
      <c r="H23" s="117"/>
      <c r="I23" s="116"/>
      <c r="J23" s="115"/>
      <c r="K23" s="114"/>
      <c r="L23" s="108"/>
      <c r="M23" s="107"/>
      <c r="N23" s="106"/>
      <c r="O23" s="105"/>
    </row>
    <row r="24" spans="1:15" ht="21.95" customHeight="1">
      <c r="A24" s="383"/>
      <c r="B24" s="107" t="s">
        <v>44</v>
      </c>
      <c r="C24" s="107" t="s">
        <v>46</v>
      </c>
      <c r="D24" s="113"/>
      <c r="E24" s="112"/>
      <c r="F24" s="64"/>
      <c r="G24" s="110"/>
      <c r="H24" s="111">
        <v>0.1</v>
      </c>
      <c r="I24" s="110" t="s">
        <v>44</v>
      </c>
      <c r="J24" s="107" t="s">
        <v>46</v>
      </c>
      <c r="K24" s="109">
        <v>0.1</v>
      </c>
      <c r="L24" s="108"/>
      <c r="M24" s="107"/>
      <c r="N24" s="106"/>
      <c r="O24" s="105"/>
    </row>
    <row r="25" spans="1:15" ht="21.95" customHeight="1" thickBot="1">
      <c r="A25" s="384"/>
      <c r="B25" s="99"/>
      <c r="C25" s="99"/>
      <c r="D25" s="104"/>
      <c r="E25" s="103"/>
      <c r="F25" s="65"/>
      <c r="G25" s="102"/>
      <c r="H25" s="98"/>
      <c r="I25" s="102"/>
      <c r="J25" s="99"/>
      <c r="K25" s="101"/>
      <c r="L25" s="100"/>
      <c r="M25" s="99"/>
      <c r="N25" s="98"/>
      <c r="O25" s="97"/>
    </row>
    <row r="26" spans="1:15" ht="14.25">
      <c r="B26" s="89"/>
      <c r="C26" s="89"/>
      <c r="D26" s="89"/>
      <c r="G26" s="89"/>
      <c r="H26" s="90"/>
      <c r="I26" s="89"/>
      <c r="J26" s="89"/>
      <c r="K26" s="90"/>
      <c r="L26" s="89"/>
      <c r="M26" s="89"/>
      <c r="N26" s="90"/>
    </row>
    <row r="27" spans="1:15" ht="14.25">
      <c r="B27" s="89"/>
      <c r="C27" s="89"/>
      <c r="D27" s="89"/>
      <c r="G27" s="89"/>
      <c r="H27" s="90"/>
      <c r="I27" s="89"/>
      <c r="J27" s="89"/>
      <c r="K27" s="90"/>
      <c r="L27" s="89"/>
      <c r="M27" s="89"/>
      <c r="N27" s="90"/>
    </row>
    <row r="28" spans="1:15" ht="14.25">
      <c r="B28" s="89"/>
      <c r="C28" s="89"/>
      <c r="D28" s="89"/>
      <c r="G28" s="89"/>
      <c r="H28" s="90"/>
      <c r="I28" s="89"/>
      <c r="J28" s="89"/>
      <c r="K28" s="90"/>
      <c r="L28" s="89"/>
      <c r="M28" s="89"/>
      <c r="N28" s="90"/>
    </row>
    <row r="29" spans="1:15" ht="14.25">
      <c r="B29" s="89"/>
      <c r="C29" s="89"/>
      <c r="D29" s="89"/>
      <c r="G29" s="89"/>
      <c r="H29" s="90"/>
      <c r="I29" s="89"/>
      <c r="J29" s="89"/>
      <c r="K29" s="90"/>
      <c r="L29" s="89"/>
      <c r="M29" s="89"/>
      <c r="N29" s="90"/>
    </row>
    <row r="30" spans="1:15" ht="14.25">
      <c r="B30" s="89"/>
      <c r="C30" s="89"/>
      <c r="D30" s="89"/>
      <c r="G30" s="89"/>
      <c r="H30" s="90"/>
      <c r="I30" s="89"/>
      <c r="J30" s="89"/>
      <c r="K30" s="90"/>
      <c r="L30" s="89"/>
      <c r="M30" s="89"/>
      <c r="N30" s="90"/>
    </row>
    <row r="31" spans="1:15" ht="14.25">
      <c r="B31" s="89"/>
      <c r="C31" s="89"/>
      <c r="D31" s="89"/>
      <c r="G31" s="89"/>
      <c r="H31" s="90"/>
      <c r="I31" s="89"/>
      <c r="J31" s="89"/>
      <c r="K31" s="90"/>
      <c r="L31" s="89"/>
      <c r="M31" s="89"/>
      <c r="N31" s="90"/>
    </row>
    <row r="32" spans="1:15" ht="14.25">
      <c r="B32" s="89"/>
      <c r="C32" s="89"/>
      <c r="D32" s="89"/>
      <c r="G32" s="89"/>
      <c r="H32" s="90"/>
      <c r="I32" s="89"/>
      <c r="J32" s="89"/>
      <c r="K32" s="90"/>
      <c r="L32" s="89"/>
      <c r="M32" s="89"/>
      <c r="N32" s="90"/>
    </row>
    <row r="33" spans="2:14" ht="14.25">
      <c r="B33" s="89"/>
      <c r="C33" s="89"/>
      <c r="D33" s="89"/>
      <c r="G33" s="89"/>
      <c r="H33" s="90"/>
      <c r="I33" s="89"/>
      <c r="J33" s="89"/>
      <c r="K33" s="90"/>
      <c r="L33" s="89"/>
      <c r="M33" s="89"/>
      <c r="N33" s="90"/>
    </row>
    <row r="34" spans="2:14" ht="14.25">
      <c r="B34" s="89"/>
      <c r="C34" s="89"/>
      <c r="D34" s="89"/>
      <c r="G34" s="89"/>
      <c r="H34" s="90"/>
      <c r="I34" s="89"/>
      <c r="J34" s="89"/>
      <c r="K34" s="90"/>
      <c r="L34" s="89"/>
      <c r="M34" s="89"/>
      <c r="N34" s="90"/>
    </row>
    <row r="35" spans="2:14" ht="14.25">
      <c r="B35" s="89"/>
      <c r="C35" s="89"/>
      <c r="D35" s="89"/>
      <c r="G35" s="89"/>
      <c r="H35" s="90"/>
      <c r="I35" s="89"/>
      <c r="J35" s="89"/>
      <c r="K35" s="90"/>
      <c r="L35" s="89"/>
      <c r="M35" s="89"/>
      <c r="N35" s="90"/>
    </row>
    <row r="36" spans="2:14" ht="14.25">
      <c r="B36" s="89"/>
      <c r="C36" s="89"/>
      <c r="D36" s="89"/>
      <c r="G36" s="89"/>
      <c r="H36" s="90"/>
      <c r="I36" s="89"/>
      <c r="J36" s="89"/>
      <c r="K36" s="90"/>
      <c r="L36" s="89"/>
      <c r="M36" s="89"/>
      <c r="N36" s="90"/>
    </row>
    <row r="37" spans="2:14" ht="14.25">
      <c r="B37" s="89"/>
      <c r="C37" s="89"/>
      <c r="D37" s="89"/>
      <c r="G37" s="89"/>
      <c r="H37" s="90"/>
      <c r="I37" s="89"/>
      <c r="J37" s="89"/>
      <c r="K37" s="90"/>
      <c r="L37" s="89"/>
      <c r="M37" s="89"/>
      <c r="N37" s="90"/>
    </row>
    <row r="38" spans="2:14" ht="14.25">
      <c r="B38" s="89"/>
      <c r="C38" s="89"/>
      <c r="D38" s="89"/>
      <c r="G38" s="89"/>
      <c r="H38" s="90"/>
      <c r="I38" s="89"/>
      <c r="J38" s="89"/>
      <c r="K38" s="90"/>
      <c r="L38" s="89"/>
      <c r="M38" s="89"/>
      <c r="N38" s="90"/>
    </row>
    <row r="39" spans="2:14" ht="14.25">
      <c r="B39" s="89"/>
      <c r="C39" s="89"/>
      <c r="D39" s="89"/>
      <c r="G39" s="89"/>
      <c r="H39" s="90"/>
      <c r="I39" s="89"/>
      <c r="J39" s="89"/>
      <c r="K39" s="90"/>
      <c r="L39" s="89"/>
      <c r="M39" s="89"/>
      <c r="N39" s="90"/>
    </row>
    <row r="40" spans="2:14" ht="14.25">
      <c r="B40" s="89"/>
      <c r="C40" s="89"/>
      <c r="D40" s="89"/>
      <c r="G40" s="89"/>
      <c r="H40" s="90"/>
      <c r="I40" s="89"/>
      <c r="J40" s="89"/>
      <c r="K40" s="90"/>
      <c r="L40" s="89"/>
      <c r="M40" s="89"/>
      <c r="N40" s="90"/>
    </row>
    <row r="41" spans="2:14" ht="14.25">
      <c r="B41" s="89"/>
      <c r="C41" s="89"/>
      <c r="D41" s="89"/>
      <c r="G41" s="89"/>
      <c r="H41" s="90"/>
      <c r="I41" s="89"/>
      <c r="J41" s="89"/>
      <c r="K41" s="90"/>
      <c r="L41" s="89"/>
      <c r="M41" s="89"/>
      <c r="N41" s="90"/>
    </row>
    <row r="42" spans="2:14" ht="14.25">
      <c r="B42" s="89"/>
      <c r="C42" s="89"/>
      <c r="D42" s="89"/>
      <c r="G42" s="89"/>
      <c r="H42" s="90"/>
      <c r="I42" s="89"/>
      <c r="J42" s="89"/>
      <c r="K42" s="90"/>
      <c r="L42" s="89"/>
      <c r="M42" s="89"/>
      <c r="N42" s="90"/>
    </row>
    <row r="43" spans="2:14" ht="14.25">
      <c r="B43" s="89"/>
      <c r="C43" s="89"/>
      <c r="D43" s="89"/>
      <c r="G43" s="89"/>
      <c r="H43" s="90"/>
      <c r="I43" s="89"/>
      <c r="J43" s="89"/>
      <c r="K43" s="90"/>
      <c r="L43" s="89"/>
      <c r="M43" s="89"/>
      <c r="N43" s="90"/>
    </row>
    <row r="44" spans="2:14" ht="14.25">
      <c r="B44" s="89"/>
      <c r="C44" s="89"/>
      <c r="D44" s="89"/>
      <c r="G44" s="89"/>
      <c r="H44" s="90"/>
      <c r="I44" s="89"/>
      <c r="J44" s="89"/>
      <c r="K44" s="90"/>
      <c r="L44" s="89"/>
      <c r="M44" s="89"/>
      <c r="N44" s="90"/>
    </row>
    <row r="45" spans="2:14" ht="14.25">
      <c r="B45" s="89"/>
      <c r="C45" s="89"/>
      <c r="D45" s="89"/>
      <c r="G45" s="89"/>
      <c r="H45" s="90"/>
      <c r="I45" s="89"/>
      <c r="J45" s="89"/>
      <c r="K45" s="90"/>
      <c r="L45" s="89"/>
      <c r="M45" s="89"/>
      <c r="N45" s="90"/>
    </row>
    <row r="46" spans="2:14" ht="14.25">
      <c r="B46" s="89"/>
      <c r="C46" s="89"/>
      <c r="D46" s="89"/>
      <c r="G46" s="89"/>
      <c r="H46" s="90"/>
      <c r="I46" s="89"/>
      <c r="J46" s="89"/>
      <c r="K46" s="90"/>
      <c r="L46" s="89"/>
      <c r="M46" s="89"/>
      <c r="N46" s="90"/>
    </row>
    <row r="47" spans="2:14" ht="14.25">
      <c r="B47" s="89"/>
      <c r="C47" s="89"/>
      <c r="D47" s="89"/>
      <c r="G47" s="89"/>
      <c r="H47" s="90"/>
      <c r="I47" s="89"/>
      <c r="J47" s="89"/>
      <c r="K47" s="90"/>
      <c r="L47" s="89"/>
      <c r="M47" s="89"/>
      <c r="N47" s="90"/>
    </row>
    <row r="48" spans="2:14" ht="14.25">
      <c r="B48" s="89"/>
      <c r="C48" s="89"/>
      <c r="D48" s="89"/>
      <c r="G48" s="89"/>
      <c r="H48" s="90"/>
      <c r="I48" s="89"/>
      <c r="J48" s="89"/>
      <c r="K48" s="90"/>
      <c r="L48" s="89"/>
      <c r="M48" s="89"/>
      <c r="N48" s="90"/>
    </row>
    <row r="49" spans="2:14" ht="14.25">
      <c r="B49" s="89"/>
      <c r="C49" s="89"/>
      <c r="D49" s="89"/>
      <c r="G49" s="89"/>
      <c r="H49" s="90"/>
      <c r="I49" s="89"/>
      <c r="J49" s="89"/>
      <c r="K49" s="90"/>
      <c r="L49" s="89"/>
      <c r="M49" s="89"/>
      <c r="N49" s="90"/>
    </row>
    <row r="50" spans="2:14" ht="14.25">
      <c r="B50" s="89"/>
      <c r="C50" s="89"/>
      <c r="D50" s="89"/>
      <c r="G50" s="89"/>
      <c r="H50" s="90"/>
      <c r="I50" s="89"/>
      <c r="J50" s="89"/>
      <c r="K50" s="90"/>
      <c r="L50" s="89"/>
      <c r="M50" s="89"/>
      <c r="N50" s="90"/>
    </row>
    <row r="51" spans="2:14" ht="14.25">
      <c r="B51" s="89"/>
      <c r="C51" s="89"/>
      <c r="D51" s="89"/>
      <c r="G51" s="89"/>
      <c r="H51" s="90"/>
      <c r="I51" s="89"/>
      <c r="J51" s="89"/>
      <c r="K51" s="90"/>
      <c r="L51" s="89"/>
      <c r="M51" s="89"/>
      <c r="N51" s="90"/>
    </row>
    <row r="52" spans="2:14" ht="14.25">
      <c r="B52" s="89"/>
      <c r="C52" s="89"/>
      <c r="D52" s="89"/>
      <c r="G52" s="89"/>
      <c r="H52" s="90"/>
      <c r="I52" s="89"/>
      <c r="J52" s="89"/>
      <c r="K52" s="90"/>
      <c r="L52" s="89"/>
      <c r="M52" s="89"/>
      <c r="N52" s="90"/>
    </row>
    <row r="53" spans="2:14" ht="14.25">
      <c r="B53" s="89"/>
      <c r="C53" s="89"/>
      <c r="D53" s="89"/>
      <c r="G53" s="89"/>
      <c r="H53" s="90"/>
      <c r="I53" s="89"/>
      <c r="J53" s="89"/>
      <c r="K53" s="90"/>
      <c r="L53" s="89"/>
      <c r="M53" s="89"/>
      <c r="N53" s="90"/>
    </row>
    <row r="54" spans="2:14" ht="14.25">
      <c r="B54" s="89"/>
      <c r="C54" s="89"/>
      <c r="D54" s="89"/>
      <c r="G54" s="89"/>
      <c r="H54" s="90"/>
      <c r="I54" s="89"/>
      <c r="J54" s="89"/>
      <c r="K54" s="90"/>
      <c r="L54" s="89"/>
      <c r="M54" s="89"/>
      <c r="N54" s="90"/>
    </row>
    <row r="55" spans="2:14" ht="14.25">
      <c r="B55" s="89"/>
      <c r="C55" s="89"/>
      <c r="D55" s="89"/>
      <c r="G55" s="89"/>
      <c r="H55" s="90"/>
      <c r="I55" s="89"/>
      <c r="J55" s="89"/>
      <c r="K55" s="90"/>
      <c r="L55" s="89"/>
      <c r="M55" s="89"/>
      <c r="N55" s="90"/>
    </row>
    <row r="56" spans="2:14" ht="14.25">
      <c r="B56" s="89"/>
      <c r="C56" s="89"/>
      <c r="D56" s="89"/>
      <c r="G56" s="89"/>
      <c r="H56" s="90"/>
      <c r="I56" s="89"/>
      <c r="J56" s="89"/>
      <c r="K56" s="90"/>
      <c r="L56" s="89"/>
      <c r="M56" s="89"/>
      <c r="N56" s="90"/>
    </row>
    <row r="57" spans="2:14" ht="14.25">
      <c r="B57" s="89"/>
      <c r="C57" s="89"/>
      <c r="D57" s="89"/>
      <c r="G57" s="89"/>
      <c r="H57" s="90"/>
      <c r="I57" s="89"/>
      <c r="J57" s="89"/>
      <c r="K57" s="90"/>
      <c r="L57" s="89"/>
      <c r="M57" s="89"/>
      <c r="N57" s="90"/>
    </row>
    <row r="58" spans="2:14" ht="14.25">
      <c r="B58" s="89"/>
      <c r="C58" s="89"/>
      <c r="D58" s="89"/>
      <c r="G58" s="89"/>
      <c r="H58" s="90"/>
      <c r="I58" s="89"/>
      <c r="J58" s="89"/>
      <c r="K58" s="90"/>
      <c r="L58" s="89"/>
      <c r="M58" s="89"/>
      <c r="N58" s="90"/>
    </row>
    <row r="59" spans="2:14" ht="14.25">
      <c r="B59" s="89"/>
      <c r="C59" s="89"/>
      <c r="D59" s="89"/>
      <c r="G59" s="89"/>
      <c r="H59" s="90"/>
      <c r="I59" s="89"/>
      <c r="J59" s="89"/>
      <c r="K59" s="90"/>
      <c r="L59" s="89"/>
      <c r="M59" s="89"/>
      <c r="N59" s="90"/>
    </row>
    <row r="60" spans="2:14" ht="14.25">
      <c r="B60" s="89"/>
      <c r="C60" s="89"/>
      <c r="D60" s="89"/>
      <c r="G60" s="89"/>
      <c r="H60" s="90"/>
      <c r="I60" s="89"/>
      <c r="J60" s="89"/>
      <c r="K60" s="90"/>
      <c r="L60" s="89"/>
      <c r="M60" s="89"/>
      <c r="N60" s="90"/>
    </row>
    <row r="61" spans="2:14" ht="14.25">
      <c r="B61" s="89"/>
      <c r="C61" s="89"/>
      <c r="D61" s="89"/>
      <c r="G61" s="89"/>
      <c r="H61" s="90"/>
      <c r="I61" s="89"/>
      <c r="J61" s="89"/>
      <c r="K61" s="90"/>
      <c r="L61" s="89"/>
      <c r="M61" s="89"/>
      <c r="N61" s="90"/>
    </row>
    <row r="62" spans="2:14" ht="14.25">
      <c r="B62" s="89"/>
      <c r="C62" s="89"/>
      <c r="D62" s="89"/>
      <c r="G62" s="89"/>
      <c r="H62" s="90"/>
      <c r="I62" s="89"/>
      <c r="J62" s="89"/>
      <c r="K62" s="90"/>
      <c r="L62" s="89"/>
      <c r="M62" s="89"/>
      <c r="N62" s="90"/>
    </row>
    <row r="63" spans="2:14" ht="14.25">
      <c r="B63" s="89"/>
      <c r="C63" s="89"/>
      <c r="D63" s="89"/>
      <c r="G63" s="89"/>
      <c r="H63" s="90"/>
      <c r="I63" s="89"/>
      <c r="J63" s="89"/>
      <c r="K63" s="90"/>
      <c r="L63" s="89"/>
      <c r="M63" s="89"/>
      <c r="N63" s="90"/>
    </row>
  </sheetData>
  <mergeCells count="14">
    <mergeCell ref="O4:O6"/>
    <mergeCell ref="I5:K5"/>
    <mergeCell ref="L5:N5"/>
    <mergeCell ref="A7:A25"/>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8"/>
  <sheetViews>
    <sheetView showZeros="0" zoomScale="60" zoomScaleNormal="60" zoomScaleSheetLayoutView="80" workbookViewId="0"/>
  </sheetViews>
  <sheetFormatPr defaultColWidth="9"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0" max="26" width="8.875" customWidth="1"/>
    <col min="27" max="16384" width="9" style="3"/>
  </cols>
  <sheetData>
    <row r="1" spans="1:19" ht="36.75" customHeight="1">
      <c r="A1" s="1" t="s">
        <v>13</v>
      </c>
      <c r="B1" s="1"/>
      <c r="C1" s="2"/>
      <c r="D1" s="3"/>
      <c r="E1" s="2"/>
      <c r="F1" s="2"/>
      <c r="G1" s="2"/>
      <c r="H1" s="367"/>
      <c r="I1" s="367"/>
      <c r="J1" s="368"/>
      <c r="K1" s="368"/>
      <c r="L1" s="368"/>
      <c r="M1" s="368"/>
      <c r="N1" s="368"/>
      <c r="O1" s="2"/>
      <c r="P1" s="2"/>
      <c r="Q1" s="4"/>
      <c r="R1" s="4"/>
      <c r="S1" s="3"/>
    </row>
    <row r="2" spans="1:19" ht="36.75" customHeight="1">
      <c r="A2" s="367" t="s">
        <v>0</v>
      </c>
      <c r="B2" s="367"/>
      <c r="C2" s="368"/>
      <c r="D2" s="368"/>
      <c r="E2" s="368"/>
      <c r="F2" s="368"/>
      <c r="G2" s="368"/>
      <c r="H2" s="368"/>
      <c r="I2" s="368"/>
      <c r="J2" s="368"/>
      <c r="K2" s="368"/>
      <c r="L2" s="368"/>
      <c r="M2" s="368"/>
      <c r="N2" s="368"/>
      <c r="O2" s="368"/>
      <c r="P2" s="368"/>
      <c r="Q2" s="368"/>
      <c r="R2" s="368"/>
      <c r="S2" s="3"/>
    </row>
    <row r="3" spans="1:19" ht="27.75" customHeight="1" thickBot="1">
      <c r="A3" s="369" t="s">
        <v>245</v>
      </c>
      <c r="B3" s="370"/>
      <c r="C3" s="370"/>
      <c r="D3" s="370"/>
      <c r="E3" s="370"/>
      <c r="F3" s="370"/>
      <c r="G3" s="2"/>
      <c r="H3" s="2"/>
      <c r="I3" s="12"/>
      <c r="J3" s="2"/>
      <c r="K3" s="7"/>
      <c r="L3" s="7"/>
      <c r="M3" s="10"/>
      <c r="N3" s="2"/>
      <c r="O3" s="13"/>
      <c r="P3" s="12"/>
      <c r="Q3" s="14"/>
      <c r="R3" s="14"/>
      <c r="S3" s="11"/>
    </row>
    <row r="4" spans="1:19" customFormat="1" ht="42" customHeight="1" thickBot="1">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4.95" customHeight="1">
      <c r="A5" s="371" t="s">
        <v>48</v>
      </c>
      <c r="B5" s="66" t="s">
        <v>214</v>
      </c>
      <c r="C5" s="36" t="s">
        <v>203</v>
      </c>
      <c r="D5" s="37" t="s">
        <v>22</v>
      </c>
      <c r="E5" s="38">
        <v>40</v>
      </c>
      <c r="F5" s="39" t="s">
        <v>30</v>
      </c>
      <c r="G5" s="70"/>
      <c r="H5" s="74" t="s">
        <v>203</v>
      </c>
      <c r="I5" s="37" t="s">
        <v>22</v>
      </c>
      <c r="J5" s="39">
        <f t="shared" ref="J5:J11" si="0">ROUNDUP(E5*0.75,2)</f>
        <v>30</v>
      </c>
      <c r="K5" s="39" t="s">
        <v>30</v>
      </c>
      <c r="L5" s="39"/>
      <c r="M5" s="78" t="e">
        <f>#REF!</f>
        <v>#REF!</v>
      </c>
      <c r="N5" s="86" t="s">
        <v>246</v>
      </c>
      <c r="O5" s="40" t="s">
        <v>37</v>
      </c>
      <c r="P5" s="37"/>
      <c r="Q5" s="41">
        <v>100</v>
      </c>
      <c r="R5" s="92">
        <f>ROUNDUP(Q5*0.75,2)</f>
        <v>75</v>
      </c>
    </row>
    <row r="6" spans="1:19" ht="24.95" customHeight="1">
      <c r="A6" s="372"/>
      <c r="B6" s="68"/>
      <c r="C6" s="48" t="s">
        <v>93</v>
      </c>
      <c r="D6" s="49"/>
      <c r="E6" s="50">
        <v>30</v>
      </c>
      <c r="F6" s="51" t="s">
        <v>30</v>
      </c>
      <c r="G6" s="72"/>
      <c r="H6" s="76" t="s">
        <v>93</v>
      </c>
      <c r="I6" s="49"/>
      <c r="J6" s="51">
        <f t="shared" si="0"/>
        <v>22.5</v>
      </c>
      <c r="K6" s="51" t="s">
        <v>30</v>
      </c>
      <c r="L6" s="51"/>
      <c r="M6" s="80" t="e">
        <f>#REF!</f>
        <v>#REF!</v>
      </c>
      <c r="N6" s="68" t="s">
        <v>247</v>
      </c>
      <c r="O6" s="52" t="s">
        <v>25</v>
      </c>
      <c r="P6" s="49"/>
      <c r="Q6" s="53">
        <v>2</v>
      </c>
      <c r="R6" s="94">
        <f>ROUNDUP(Q6*0.75,2)</f>
        <v>1.5</v>
      </c>
    </row>
    <row r="7" spans="1:19" ht="24.95" customHeight="1">
      <c r="A7" s="372"/>
      <c r="B7" s="68"/>
      <c r="C7" s="48" t="s">
        <v>56</v>
      </c>
      <c r="D7" s="49"/>
      <c r="E7" s="50">
        <v>20</v>
      </c>
      <c r="F7" s="51" t="s">
        <v>30</v>
      </c>
      <c r="G7" s="72"/>
      <c r="H7" s="76" t="s">
        <v>56</v>
      </c>
      <c r="I7" s="49"/>
      <c r="J7" s="51">
        <f t="shared" si="0"/>
        <v>15</v>
      </c>
      <c r="K7" s="51" t="s">
        <v>30</v>
      </c>
      <c r="L7" s="51"/>
      <c r="M7" s="80" t="e">
        <f>ROUND(#REF!+(#REF!*6/100),2)</f>
        <v>#REF!</v>
      </c>
      <c r="N7" s="68" t="s">
        <v>217</v>
      </c>
      <c r="O7" s="52" t="s">
        <v>39</v>
      </c>
      <c r="P7" s="49"/>
      <c r="Q7" s="53">
        <v>0.1</v>
      </c>
      <c r="R7" s="94">
        <f>ROUNDUP(Q7*0.75,2)</f>
        <v>0.08</v>
      </c>
    </row>
    <row r="8" spans="1:19" ht="24.95" customHeight="1">
      <c r="A8" s="372"/>
      <c r="B8" s="68"/>
      <c r="C8" s="48" t="s">
        <v>35</v>
      </c>
      <c r="D8" s="49"/>
      <c r="E8" s="50">
        <v>10</v>
      </c>
      <c r="F8" s="51" t="s">
        <v>30</v>
      </c>
      <c r="G8" s="72"/>
      <c r="H8" s="76" t="s">
        <v>35</v>
      </c>
      <c r="I8" s="49"/>
      <c r="J8" s="51">
        <f t="shared" si="0"/>
        <v>7.5</v>
      </c>
      <c r="K8" s="51" t="s">
        <v>30</v>
      </c>
      <c r="L8" s="51"/>
      <c r="M8" s="80" t="e">
        <f>ROUND(#REF!+(#REF!*10/100),2)</f>
        <v>#REF!</v>
      </c>
      <c r="N8" s="68" t="s">
        <v>18</v>
      </c>
      <c r="O8" s="52" t="s">
        <v>24</v>
      </c>
      <c r="P8" s="49" t="s">
        <v>22</v>
      </c>
      <c r="Q8" s="53">
        <v>3</v>
      </c>
      <c r="R8" s="94">
        <f>ROUNDUP(Q8*0.75,2)</f>
        <v>2.25</v>
      </c>
    </row>
    <row r="9" spans="1:19" ht="24.95" customHeight="1">
      <c r="A9" s="372"/>
      <c r="B9" s="68"/>
      <c r="C9" s="48" t="s">
        <v>81</v>
      </c>
      <c r="D9" s="49"/>
      <c r="E9" s="50">
        <v>5</v>
      </c>
      <c r="F9" s="51" t="s">
        <v>30</v>
      </c>
      <c r="G9" s="72"/>
      <c r="H9" s="76" t="s">
        <v>81</v>
      </c>
      <c r="I9" s="49"/>
      <c r="J9" s="51">
        <f t="shared" si="0"/>
        <v>3.75</v>
      </c>
      <c r="K9" s="51" t="s">
        <v>30</v>
      </c>
      <c r="L9" s="51"/>
      <c r="M9" s="80" t="e">
        <f>ROUND(#REF!+(#REF!*10/100),2)</f>
        <v>#REF!</v>
      </c>
      <c r="N9" s="68"/>
      <c r="O9" s="52"/>
      <c r="P9" s="49"/>
      <c r="Q9" s="53"/>
      <c r="R9" s="94"/>
    </row>
    <row r="10" spans="1:19" ht="24.95" customHeight="1">
      <c r="A10" s="372"/>
      <c r="B10" s="68"/>
      <c r="C10" s="48" t="s">
        <v>41</v>
      </c>
      <c r="D10" s="49"/>
      <c r="E10" s="50">
        <v>10</v>
      </c>
      <c r="F10" s="51" t="s">
        <v>30</v>
      </c>
      <c r="G10" s="72"/>
      <c r="H10" s="76" t="s">
        <v>41</v>
      </c>
      <c r="I10" s="49"/>
      <c r="J10" s="51">
        <f t="shared" si="0"/>
        <v>7.5</v>
      </c>
      <c r="K10" s="51" t="s">
        <v>30</v>
      </c>
      <c r="L10" s="51"/>
      <c r="M10" s="80" t="e">
        <f>#REF!</f>
        <v>#REF!</v>
      </c>
      <c r="N10" s="68"/>
      <c r="O10" s="52"/>
      <c r="P10" s="49"/>
      <c r="Q10" s="53"/>
      <c r="R10" s="94"/>
    </row>
    <row r="11" spans="1:19" ht="24.95" customHeight="1">
      <c r="A11" s="372"/>
      <c r="B11" s="68"/>
      <c r="C11" s="48" t="s">
        <v>97</v>
      </c>
      <c r="D11" s="49"/>
      <c r="E11" s="50">
        <v>3</v>
      </c>
      <c r="F11" s="51" t="s">
        <v>30</v>
      </c>
      <c r="G11" s="72"/>
      <c r="H11" s="76" t="s">
        <v>97</v>
      </c>
      <c r="I11" s="49"/>
      <c r="J11" s="51">
        <f t="shared" si="0"/>
        <v>2.25</v>
      </c>
      <c r="K11" s="51" t="s">
        <v>30</v>
      </c>
      <c r="L11" s="51"/>
      <c r="M11" s="80" t="e">
        <f>ROUND(#REF!+(#REF!*40/100),2)</f>
        <v>#REF!</v>
      </c>
      <c r="N11" s="68"/>
      <c r="O11" s="52"/>
      <c r="P11" s="49"/>
      <c r="Q11" s="53"/>
      <c r="R11" s="94"/>
    </row>
    <row r="12" spans="1:19" ht="24.95" customHeight="1">
      <c r="A12" s="372"/>
      <c r="B12" s="67"/>
      <c r="C12" s="42"/>
      <c r="D12" s="43"/>
      <c r="E12" s="44"/>
      <c r="F12" s="45"/>
      <c r="G12" s="71"/>
      <c r="H12" s="75"/>
      <c r="I12" s="43"/>
      <c r="J12" s="45"/>
      <c r="K12" s="45"/>
      <c r="L12" s="45"/>
      <c r="M12" s="79"/>
      <c r="N12" s="67"/>
      <c r="O12" s="46"/>
      <c r="P12" s="43"/>
      <c r="Q12" s="47"/>
      <c r="R12" s="93"/>
    </row>
    <row r="13" spans="1:19" ht="24.95" customHeight="1">
      <c r="A13" s="372"/>
      <c r="B13" s="68" t="s">
        <v>218</v>
      </c>
      <c r="C13" s="48" t="s">
        <v>92</v>
      </c>
      <c r="D13" s="49"/>
      <c r="E13" s="50">
        <v>40</v>
      </c>
      <c r="F13" s="51" t="s">
        <v>30</v>
      </c>
      <c r="G13" s="72"/>
      <c r="H13" s="76" t="s">
        <v>92</v>
      </c>
      <c r="I13" s="49"/>
      <c r="J13" s="51">
        <f>ROUNDUP(E13*0.75,2)</f>
        <v>30</v>
      </c>
      <c r="K13" s="51" t="s">
        <v>30</v>
      </c>
      <c r="L13" s="51"/>
      <c r="M13" s="80" t="e">
        <f>ROUND(#REF!+(#REF!*10/100),2)</f>
        <v>#REF!</v>
      </c>
      <c r="N13" s="68" t="s">
        <v>219</v>
      </c>
      <c r="O13" s="52" t="s">
        <v>38</v>
      </c>
      <c r="P13" s="49"/>
      <c r="Q13" s="53">
        <v>0.3</v>
      </c>
      <c r="R13" s="94">
        <f>ROUNDUP(Q13*0.75,2)</f>
        <v>0.23</v>
      </c>
    </row>
    <row r="14" spans="1:19" ht="24.95" customHeight="1">
      <c r="A14" s="372"/>
      <c r="B14" s="68"/>
      <c r="C14" s="48" t="s">
        <v>76</v>
      </c>
      <c r="D14" s="49"/>
      <c r="E14" s="50">
        <v>5</v>
      </c>
      <c r="F14" s="51" t="s">
        <v>30</v>
      </c>
      <c r="G14" s="72"/>
      <c r="H14" s="76" t="s">
        <v>76</v>
      </c>
      <c r="I14" s="49"/>
      <c r="J14" s="51">
        <f>ROUNDUP(E14*0.75,2)</f>
        <v>3.75</v>
      </c>
      <c r="K14" s="51" t="s">
        <v>30</v>
      </c>
      <c r="L14" s="51"/>
      <c r="M14" s="80" t="e">
        <f>ROUND(#REF!+(#REF!*2/100),2)</f>
        <v>#REF!</v>
      </c>
      <c r="N14" s="68" t="s">
        <v>220</v>
      </c>
      <c r="O14" s="52" t="s">
        <v>39</v>
      </c>
      <c r="P14" s="49"/>
      <c r="Q14" s="53">
        <v>0.1</v>
      </c>
      <c r="R14" s="94">
        <f>ROUNDUP(Q14*0.75,2)</f>
        <v>0.08</v>
      </c>
    </row>
    <row r="15" spans="1:19" ht="24.95" customHeight="1">
      <c r="A15" s="372"/>
      <c r="B15" s="68"/>
      <c r="C15" s="48"/>
      <c r="D15" s="49"/>
      <c r="E15" s="50"/>
      <c r="F15" s="51"/>
      <c r="G15" s="72"/>
      <c r="H15" s="76"/>
      <c r="I15" s="49"/>
      <c r="J15" s="51"/>
      <c r="K15" s="51"/>
      <c r="L15" s="51"/>
      <c r="M15" s="80"/>
      <c r="N15" s="68" t="s">
        <v>18</v>
      </c>
      <c r="O15" s="52" t="s">
        <v>62</v>
      </c>
      <c r="P15" s="49" t="s">
        <v>63</v>
      </c>
      <c r="Q15" s="53">
        <v>4</v>
      </c>
      <c r="R15" s="94">
        <f>ROUNDUP(Q15*0.75,2)</f>
        <v>3</v>
      </c>
    </row>
    <row r="16" spans="1:19" ht="24.95" customHeight="1">
      <c r="A16" s="372"/>
      <c r="B16" s="67"/>
      <c r="C16" s="42"/>
      <c r="D16" s="43"/>
      <c r="E16" s="44"/>
      <c r="F16" s="45"/>
      <c r="G16" s="71"/>
      <c r="H16" s="75"/>
      <c r="I16" s="43"/>
      <c r="J16" s="45"/>
      <c r="K16" s="45"/>
      <c r="L16" s="45"/>
      <c r="M16" s="79"/>
      <c r="N16" s="67"/>
      <c r="O16" s="46"/>
      <c r="P16" s="43"/>
      <c r="Q16" s="47"/>
      <c r="R16" s="93"/>
    </row>
    <row r="17" spans="1:18" ht="24.95" customHeight="1">
      <c r="A17" s="372"/>
      <c r="B17" s="68" t="s">
        <v>98</v>
      </c>
      <c r="C17" s="48" t="s">
        <v>99</v>
      </c>
      <c r="D17" s="49"/>
      <c r="E17" s="83">
        <v>0.16666666666666666</v>
      </c>
      <c r="F17" s="51" t="s">
        <v>47</v>
      </c>
      <c r="G17" s="72"/>
      <c r="H17" s="76" t="s">
        <v>99</v>
      </c>
      <c r="I17" s="49"/>
      <c r="J17" s="51">
        <f>ROUNDUP(E17*0.75,2)</f>
        <v>0.13</v>
      </c>
      <c r="K17" s="51" t="s">
        <v>47</v>
      </c>
      <c r="L17" s="51"/>
      <c r="M17" s="80" t="e">
        <f>#REF!</f>
        <v>#REF!</v>
      </c>
      <c r="N17" s="68" t="s">
        <v>45</v>
      </c>
      <c r="O17" s="52"/>
      <c r="P17" s="49"/>
      <c r="Q17" s="53"/>
      <c r="R17" s="94"/>
    </row>
    <row r="18" spans="1:18" ht="24.95" customHeight="1" thickBot="1">
      <c r="A18" s="373"/>
      <c r="B18" s="69"/>
      <c r="C18" s="55"/>
      <c r="D18" s="56"/>
      <c r="E18" s="57"/>
      <c r="F18" s="58"/>
      <c r="G18" s="73"/>
      <c r="H18" s="77"/>
      <c r="I18" s="56"/>
      <c r="J18" s="58"/>
      <c r="K18" s="58"/>
      <c r="L18" s="58"/>
      <c r="M18" s="81"/>
      <c r="N18" s="69"/>
      <c r="O18" s="59"/>
      <c r="P18" s="56"/>
      <c r="Q18" s="60"/>
      <c r="R18" s="96"/>
    </row>
  </sheetData>
  <mergeCells count="4">
    <mergeCell ref="H1:N1"/>
    <mergeCell ref="A2:R2"/>
    <mergeCell ref="A3:F3"/>
    <mergeCell ref="A5:A18"/>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showZeros="0" zoomScale="60" zoomScaleNormal="60" zoomScaleSheetLayoutView="90" workbookViewId="0"/>
  </sheetViews>
  <sheetFormatPr defaultRowHeight="13.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c r="A1" s="1" t="s">
        <v>300</v>
      </c>
      <c r="B1" s="5"/>
      <c r="C1" s="1"/>
      <c r="D1" s="1"/>
      <c r="E1" s="385"/>
      <c r="F1" s="386"/>
      <c r="G1" s="386"/>
      <c r="H1" s="386"/>
      <c r="I1" s="386"/>
      <c r="J1" s="386"/>
      <c r="K1" s="386"/>
      <c r="L1" s="386"/>
      <c r="M1" s="386"/>
      <c r="N1" s="386"/>
      <c r="O1"/>
      <c r="P1"/>
      <c r="Q1"/>
      <c r="R1"/>
      <c r="S1"/>
      <c r="T1"/>
      <c r="U1"/>
    </row>
    <row r="2" spans="1:21" s="3" customFormat="1" ht="36" customHeight="1">
      <c r="A2" s="367" t="s">
        <v>0</v>
      </c>
      <c r="B2" s="368"/>
      <c r="C2" s="368"/>
      <c r="D2" s="368"/>
      <c r="E2" s="368"/>
      <c r="F2" s="368"/>
      <c r="G2" s="368"/>
      <c r="H2" s="368"/>
      <c r="I2" s="368"/>
      <c r="J2" s="368"/>
      <c r="K2" s="368"/>
      <c r="L2" s="368"/>
      <c r="M2" s="368"/>
      <c r="N2" s="368"/>
      <c r="O2" s="386"/>
      <c r="P2"/>
      <c r="Q2"/>
      <c r="R2"/>
      <c r="S2"/>
      <c r="T2"/>
      <c r="U2"/>
    </row>
    <row r="3" spans="1:21" ht="33.75" customHeight="1" thickBot="1">
      <c r="A3" s="387" t="s">
        <v>366</v>
      </c>
      <c r="B3" s="388"/>
      <c r="C3" s="388"/>
      <c r="D3" s="149"/>
      <c r="E3" s="389" t="s">
        <v>308</v>
      </c>
      <c r="F3" s="390"/>
      <c r="G3" s="88"/>
      <c r="H3" s="88"/>
      <c r="I3" s="88"/>
      <c r="J3" s="88"/>
      <c r="K3" s="148"/>
      <c r="L3" s="88"/>
      <c r="M3" s="88"/>
    </row>
    <row r="4" spans="1:21" ht="18.75" customHeight="1">
      <c r="A4" s="391"/>
      <c r="B4" s="392"/>
      <c r="C4" s="393"/>
      <c r="D4" s="397" t="s">
        <v>6</v>
      </c>
      <c r="E4" s="400" t="s">
        <v>297</v>
      </c>
      <c r="F4" s="403" t="s">
        <v>286</v>
      </c>
      <c r="G4" s="155" t="s">
        <v>296</v>
      </c>
      <c r="H4" s="146" t="s">
        <v>295</v>
      </c>
      <c r="I4" s="406" t="s">
        <v>294</v>
      </c>
      <c r="J4" s="407"/>
      <c r="K4" s="407"/>
      <c r="L4" s="408" t="s">
        <v>293</v>
      </c>
      <c r="M4" s="409"/>
      <c r="N4" s="410"/>
      <c r="O4" s="374" t="s">
        <v>6</v>
      </c>
    </row>
    <row r="5" spans="1:21" ht="18.75" customHeight="1">
      <c r="A5" s="394"/>
      <c r="B5" s="395"/>
      <c r="C5" s="396"/>
      <c r="D5" s="398"/>
      <c r="E5" s="401"/>
      <c r="F5" s="404"/>
      <c r="G5" s="154" t="s">
        <v>292</v>
      </c>
      <c r="H5" s="144" t="s">
        <v>291</v>
      </c>
      <c r="I5" s="377" t="s">
        <v>289</v>
      </c>
      <c r="J5" s="378"/>
      <c r="K5" s="378"/>
      <c r="L5" s="379" t="s">
        <v>288</v>
      </c>
      <c r="M5" s="380"/>
      <c r="N5" s="381"/>
      <c r="O5" s="375"/>
    </row>
    <row r="6" spans="1:21" ht="18.75" customHeight="1" thickBot="1">
      <c r="A6" s="143"/>
      <c r="B6" s="142" t="s">
        <v>1</v>
      </c>
      <c r="C6" s="139" t="s">
        <v>285</v>
      </c>
      <c r="D6" s="399"/>
      <c r="E6" s="402"/>
      <c r="F6" s="405"/>
      <c r="G6" s="153" t="s">
        <v>286</v>
      </c>
      <c r="H6" s="136" t="s">
        <v>284</v>
      </c>
      <c r="I6" s="140" t="s">
        <v>1</v>
      </c>
      <c r="J6" s="139" t="s">
        <v>285</v>
      </c>
      <c r="K6" s="137" t="s">
        <v>284</v>
      </c>
      <c r="L6" s="138" t="s">
        <v>1</v>
      </c>
      <c r="M6" s="137" t="s">
        <v>285</v>
      </c>
      <c r="N6" s="136" t="s">
        <v>284</v>
      </c>
      <c r="O6" s="376"/>
    </row>
    <row r="7" spans="1:21" ht="21.95" customHeight="1">
      <c r="A7" s="382" t="s">
        <v>48</v>
      </c>
      <c r="B7" s="130" t="s">
        <v>341</v>
      </c>
      <c r="C7" s="130" t="s">
        <v>203</v>
      </c>
      <c r="D7" s="135"/>
      <c r="E7" s="134" t="s">
        <v>22</v>
      </c>
      <c r="F7" s="62"/>
      <c r="G7" s="133"/>
      <c r="H7" s="129">
        <v>20</v>
      </c>
      <c r="I7" s="133" t="s">
        <v>341</v>
      </c>
      <c r="J7" s="130" t="s">
        <v>203</v>
      </c>
      <c r="K7" s="132">
        <v>10</v>
      </c>
      <c r="L7" s="131" t="s">
        <v>340</v>
      </c>
      <c r="M7" s="130" t="s">
        <v>203</v>
      </c>
      <c r="N7" s="129">
        <v>10</v>
      </c>
      <c r="O7" s="128"/>
    </row>
    <row r="8" spans="1:21" ht="21.95" customHeight="1">
      <c r="A8" s="383"/>
      <c r="B8" s="107"/>
      <c r="C8" s="107" t="s">
        <v>93</v>
      </c>
      <c r="D8" s="113"/>
      <c r="E8" s="112"/>
      <c r="F8" s="64"/>
      <c r="G8" s="110"/>
      <c r="H8" s="106">
        <v>10</v>
      </c>
      <c r="I8" s="110"/>
      <c r="J8" s="152" t="s">
        <v>132</v>
      </c>
      <c r="K8" s="121">
        <v>10</v>
      </c>
      <c r="L8" s="118"/>
      <c r="M8" s="115"/>
      <c r="N8" s="117"/>
      <c r="O8" s="124"/>
    </row>
    <row r="9" spans="1:21" ht="21.95" customHeight="1">
      <c r="A9" s="383"/>
      <c r="B9" s="107"/>
      <c r="C9" s="107" t="s">
        <v>56</v>
      </c>
      <c r="D9" s="113"/>
      <c r="E9" s="112"/>
      <c r="F9" s="64"/>
      <c r="G9" s="110"/>
      <c r="H9" s="106">
        <v>10</v>
      </c>
      <c r="I9" s="110"/>
      <c r="J9" s="107" t="s">
        <v>56</v>
      </c>
      <c r="K9" s="121">
        <v>10</v>
      </c>
      <c r="L9" s="108" t="s">
        <v>331</v>
      </c>
      <c r="M9" s="107" t="s">
        <v>56</v>
      </c>
      <c r="N9" s="106">
        <v>10</v>
      </c>
      <c r="O9" s="105"/>
    </row>
    <row r="10" spans="1:21" ht="21.95" customHeight="1">
      <c r="A10" s="383"/>
      <c r="B10" s="107"/>
      <c r="C10" s="107" t="s">
        <v>35</v>
      </c>
      <c r="D10" s="113"/>
      <c r="E10" s="112"/>
      <c r="F10" s="64"/>
      <c r="G10" s="110"/>
      <c r="H10" s="106">
        <v>10</v>
      </c>
      <c r="I10" s="110"/>
      <c r="J10" s="107" t="s">
        <v>35</v>
      </c>
      <c r="K10" s="121">
        <v>5</v>
      </c>
      <c r="L10" s="108"/>
      <c r="M10" s="107" t="s">
        <v>35</v>
      </c>
      <c r="N10" s="106">
        <v>5</v>
      </c>
      <c r="O10" s="105"/>
    </row>
    <row r="11" spans="1:21" ht="21.95" customHeight="1">
      <c r="A11" s="383"/>
      <c r="B11" s="107"/>
      <c r="C11" s="107" t="s">
        <v>81</v>
      </c>
      <c r="D11" s="113"/>
      <c r="E11" s="112"/>
      <c r="F11" s="64"/>
      <c r="G11" s="110"/>
      <c r="H11" s="106">
        <v>5</v>
      </c>
      <c r="I11" s="110"/>
      <c r="J11" s="107"/>
      <c r="K11" s="121"/>
      <c r="L11" s="118"/>
      <c r="M11" s="115"/>
      <c r="N11" s="117"/>
      <c r="O11" s="124"/>
    </row>
    <row r="12" spans="1:21" ht="21.95" customHeight="1">
      <c r="A12" s="383"/>
      <c r="B12" s="107"/>
      <c r="C12" s="107"/>
      <c r="D12" s="113"/>
      <c r="E12" s="112"/>
      <c r="F12" s="64"/>
      <c r="G12" s="110" t="s">
        <v>37</v>
      </c>
      <c r="H12" s="106" t="s">
        <v>273</v>
      </c>
      <c r="I12" s="110"/>
      <c r="J12" s="107"/>
      <c r="K12" s="121"/>
      <c r="L12" s="108" t="s">
        <v>317</v>
      </c>
      <c r="M12" s="107" t="s">
        <v>92</v>
      </c>
      <c r="N12" s="106">
        <v>15</v>
      </c>
      <c r="O12" s="105"/>
    </row>
    <row r="13" spans="1:21" ht="21.95" customHeight="1">
      <c r="A13" s="383"/>
      <c r="B13" s="107"/>
      <c r="C13" s="107"/>
      <c r="D13" s="113"/>
      <c r="E13" s="112"/>
      <c r="F13" s="64" t="s">
        <v>22</v>
      </c>
      <c r="G13" s="110" t="s">
        <v>24</v>
      </c>
      <c r="H13" s="106" t="s">
        <v>272</v>
      </c>
      <c r="I13" s="110"/>
      <c r="J13" s="107"/>
      <c r="K13" s="121"/>
      <c r="L13" s="118"/>
      <c r="M13" s="115"/>
      <c r="N13" s="117"/>
      <c r="O13" s="124"/>
    </row>
    <row r="14" spans="1:21" ht="21.95" customHeight="1">
      <c r="A14" s="383"/>
      <c r="B14" s="107"/>
      <c r="C14" s="107"/>
      <c r="D14" s="113"/>
      <c r="E14" s="112"/>
      <c r="F14" s="64"/>
      <c r="G14" s="110" t="s">
        <v>38</v>
      </c>
      <c r="H14" s="106" t="s">
        <v>272</v>
      </c>
      <c r="I14" s="116"/>
      <c r="J14" s="115"/>
      <c r="K14" s="114"/>
      <c r="L14" s="108" t="s">
        <v>98</v>
      </c>
      <c r="M14" s="107" t="s">
        <v>99</v>
      </c>
      <c r="N14" s="111">
        <v>0.1</v>
      </c>
      <c r="O14" s="105"/>
    </row>
    <row r="15" spans="1:21" ht="21.95" customHeight="1">
      <c r="A15" s="383"/>
      <c r="B15" s="115"/>
      <c r="C15" s="115"/>
      <c r="D15" s="120"/>
      <c r="E15" s="119"/>
      <c r="F15" s="63"/>
      <c r="G15" s="116"/>
      <c r="H15" s="117"/>
      <c r="I15" s="110" t="s">
        <v>339</v>
      </c>
      <c r="J15" s="107" t="s">
        <v>92</v>
      </c>
      <c r="K15" s="121">
        <v>20</v>
      </c>
      <c r="L15" s="108"/>
      <c r="M15" s="107"/>
      <c r="N15" s="106"/>
      <c r="O15" s="105"/>
    </row>
    <row r="16" spans="1:21" ht="21.95" customHeight="1">
      <c r="A16" s="383"/>
      <c r="B16" s="107" t="s">
        <v>339</v>
      </c>
      <c r="C16" s="107" t="s">
        <v>92</v>
      </c>
      <c r="D16" s="113"/>
      <c r="E16" s="112"/>
      <c r="F16" s="64"/>
      <c r="G16" s="110"/>
      <c r="H16" s="106">
        <v>20</v>
      </c>
      <c r="I16" s="110"/>
      <c r="J16" s="107" t="s">
        <v>76</v>
      </c>
      <c r="K16" s="121">
        <v>5</v>
      </c>
      <c r="L16" s="108"/>
      <c r="M16" s="107"/>
      <c r="N16" s="106"/>
      <c r="O16" s="105"/>
    </row>
    <row r="17" spans="1:15" ht="21.95" customHeight="1">
      <c r="A17" s="383"/>
      <c r="B17" s="107"/>
      <c r="C17" s="107" t="s">
        <v>76</v>
      </c>
      <c r="D17" s="113"/>
      <c r="E17" s="112"/>
      <c r="F17" s="64"/>
      <c r="G17" s="110"/>
      <c r="H17" s="106">
        <v>5</v>
      </c>
      <c r="I17" s="116"/>
      <c r="J17" s="115"/>
      <c r="K17" s="114"/>
      <c r="L17" s="108"/>
      <c r="M17" s="107"/>
      <c r="N17" s="106"/>
      <c r="O17" s="105"/>
    </row>
    <row r="18" spans="1:15" ht="21.95" customHeight="1">
      <c r="A18" s="383"/>
      <c r="B18" s="115"/>
      <c r="C18" s="115"/>
      <c r="D18" s="120"/>
      <c r="E18" s="119"/>
      <c r="F18" s="63"/>
      <c r="G18" s="116"/>
      <c r="H18" s="117"/>
      <c r="I18" s="110" t="s">
        <v>98</v>
      </c>
      <c r="J18" s="107" t="s">
        <v>99</v>
      </c>
      <c r="K18" s="151">
        <v>0.13</v>
      </c>
      <c r="L18" s="108"/>
      <c r="M18" s="107"/>
      <c r="N18" s="106"/>
      <c r="O18" s="105"/>
    </row>
    <row r="19" spans="1:15" ht="21.95" customHeight="1">
      <c r="A19" s="383"/>
      <c r="B19" s="107" t="s">
        <v>98</v>
      </c>
      <c r="C19" s="107" t="s">
        <v>99</v>
      </c>
      <c r="D19" s="113"/>
      <c r="E19" s="112"/>
      <c r="F19" s="122"/>
      <c r="G19" s="110"/>
      <c r="H19" s="150">
        <v>0.13</v>
      </c>
      <c r="I19" s="110"/>
      <c r="J19" s="107"/>
      <c r="K19" s="121"/>
      <c r="L19" s="108"/>
      <c r="M19" s="107"/>
      <c r="N19" s="106"/>
      <c r="O19" s="105"/>
    </row>
    <row r="20" spans="1:15" ht="21.95" customHeight="1" thickBot="1">
      <c r="A20" s="384"/>
      <c r="B20" s="99"/>
      <c r="C20" s="99"/>
      <c r="D20" s="104"/>
      <c r="E20" s="103"/>
      <c r="F20" s="65"/>
      <c r="G20" s="102"/>
      <c r="H20" s="98"/>
      <c r="I20" s="102"/>
      <c r="J20" s="99"/>
      <c r="K20" s="101"/>
      <c r="L20" s="100"/>
      <c r="M20" s="99"/>
      <c r="N20" s="98"/>
      <c r="O20" s="97"/>
    </row>
    <row r="21" spans="1:15" ht="14.25">
      <c r="B21" s="89"/>
      <c r="C21" s="89"/>
      <c r="D21" s="89"/>
      <c r="G21" s="89"/>
      <c r="H21" s="90"/>
      <c r="I21" s="89"/>
      <c r="J21" s="89"/>
      <c r="K21" s="90"/>
      <c r="L21" s="89"/>
      <c r="M21" s="89"/>
      <c r="N21" s="90"/>
    </row>
    <row r="22" spans="1:15" ht="14.25">
      <c r="B22" s="89"/>
      <c r="C22" s="89"/>
      <c r="D22" s="89"/>
      <c r="G22" s="89"/>
      <c r="H22" s="90"/>
      <c r="I22" s="89"/>
      <c r="J22" s="89"/>
      <c r="K22" s="90"/>
      <c r="L22" s="89"/>
      <c r="M22" s="89"/>
      <c r="N22" s="90"/>
    </row>
    <row r="23" spans="1:15" ht="14.25">
      <c r="B23" s="89"/>
      <c r="C23" s="89"/>
      <c r="D23" s="89"/>
      <c r="G23" s="89"/>
      <c r="H23" s="90"/>
      <c r="I23" s="89"/>
      <c r="J23" s="89"/>
      <c r="K23" s="90"/>
      <c r="L23" s="89"/>
      <c r="M23" s="89"/>
      <c r="N23" s="90"/>
    </row>
    <row r="24" spans="1:15" ht="14.25">
      <c r="B24" s="89"/>
      <c r="C24" s="89"/>
      <c r="D24" s="89"/>
      <c r="G24" s="89"/>
      <c r="H24" s="90"/>
      <c r="I24" s="89"/>
      <c r="J24" s="89"/>
      <c r="K24" s="90"/>
      <c r="L24" s="89"/>
      <c r="M24" s="89"/>
      <c r="N24" s="90"/>
    </row>
    <row r="25" spans="1:15" ht="14.25">
      <c r="B25" s="89"/>
      <c r="C25" s="89"/>
      <c r="D25" s="89"/>
      <c r="G25" s="89"/>
      <c r="H25" s="90"/>
      <c r="I25" s="89"/>
      <c r="J25" s="89"/>
      <c r="K25" s="90"/>
      <c r="L25" s="89"/>
      <c r="M25" s="89"/>
      <c r="N25" s="90"/>
    </row>
    <row r="26" spans="1:15" ht="14.25">
      <c r="B26" s="89"/>
      <c r="C26" s="89"/>
      <c r="D26" s="89"/>
      <c r="G26" s="89"/>
      <c r="H26" s="90"/>
      <c r="I26" s="89"/>
      <c r="J26" s="89"/>
      <c r="K26" s="90"/>
      <c r="L26" s="89"/>
      <c r="M26" s="89"/>
      <c r="N26" s="90"/>
    </row>
    <row r="27" spans="1:15" ht="14.25">
      <c r="B27" s="89"/>
      <c r="C27" s="89"/>
      <c r="D27" s="89"/>
      <c r="G27" s="89"/>
      <c r="H27" s="90"/>
      <c r="I27" s="89"/>
      <c r="J27" s="89"/>
      <c r="K27" s="90"/>
      <c r="L27" s="89"/>
      <c r="M27" s="89"/>
      <c r="N27" s="90"/>
    </row>
    <row r="28" spans="1:15" ht="14.25">
      <c r="B28" s="89"/>
      <c r="C28" s="89"/>
      <c r="D28" s="89"/>
      <c r="G28" s="89"/>
      <c r="H28" s="90"/>
      <c r="I28" s="89"/>
      <c r="J28" s="89"/>
      <c r="K28" s="90"/>
      <c r="L28" s="89"/>
      <c r="M28" s="89"/>
      <c r="N28" s="90"/>
    </row>
    <row r="29" spans="1:15" ht="14.25">
      <c r="B29" s="89"/>
      <c r="C29" s="89"/>
      <c r="D29" s="89"/>
      <c r="G29" s="89"/>
      <c r="H29" s="90"/>
      <c r="I29" s="89"/>
      <c r="J29" s="89"/>
      <c r="K29" s="90"/>
      <c r="L29" s="89"/>
      <c r="M29" s="89"/>
      <c r="N29" s="90"/>
    </row>
    <row r="30" spans="1:15" ht="14.25">
      <c r="B30" s="89"/>
      <c r="C30" s="89"/>
      <c r="D30" s="89"/>
      <c r="G30" s="89"/>
      <c r="H30" s="90"/>
      <c r="I30" s="89"/>
      <c r="J30" s="89"/>
      <c r="K30" s="90"/>
      <c r="L30" s="89"/>
      <c r="M30" s="89"/>
      <c r="N30" s="90"/>
    </row>
    <row r="31" spans="1:15" ht="14.25">
      <c r="B31" s="89"/>
      <c r="C31" s="89"/>
      <c r="D31" s="89"/>
      <c r="G31" s="89"/>
      <c r="H31" s="90"/>
      <c r="I31" s="89"/>
      <c r="J31" s="89"/>
      <c r="K31" s="90"/>
      <c r="L31" s="89"/>
      <c r="M31" s="89"/>
      <c r="N31" s="90"/>
    </row>
    <row r="32" spans="1:15" ht="14.25">
      <c r="B32" s="89"/>
      <c r="C32" s="89"/>
      <c r="D32" s="89"/>
      <c r="G32" s="89"/>
      <c r="H32" s="90"/>
      <c r="I32" s="89"/>
      <c r="J32" s="89"/>
      <c r="K32" s="90"/>
      <c r="L32" s="89"/>
      <c r="M32" s="89"/>
      <c r="N32" s="90"/>
    </row>
    <row r="33" spans="2:14" ht="14.25">
      <c r="B33" s="89"/>
      <c r="C33" s="89"/>
      <c r="D33" s="89"/>
      <c r="G33" s="89"/>
      <c r="H33" s="90"/>
      <c r="I33" s="89"/>
      <c r="J33" s="89"/>
      <c r="K33" s="90"/>
      <c r="L33" s="89"/>
      <c r="M33" s="89"/>
      <c r="N33" s="90"/>
    </row>
    <row r="34" spans="2:14" ht="14.25">
      <c r="B34" s="89"/>
      <c r="C34" s="89"/>
      <c r="D34" s="89"/>
      <c r="G34" s="89"/>
      <c r="H34" s="90"/>
      <c r="I34" s="89"/>
      <c r="J34" s="89"/>
      <c r="K34" s="90"/>
      <c r="L34" s="89"/>
      <c r="M34" s="89"/>
      <c r="N34" s="90"/>
    </row>
    <row r="35" spans="2:14" ht="14.25">
      <c r="B35" s="89"/>
      <c r="C35" s="89"/>
      <c r="D35" s="89"/>
      <c r="G35" s="89"/>
      <c r="H35" s="90"/>
      <c r="I35" s="89"/>
      <c r="J35" s="89"/>
      <c r="K35" s="90"/>
      <c r="L35" s="89"/>
      <c r="M35" s="89"/>
      <c r="N35" s="90"/>
    </row>
    <row r="36" spans="2:14" ht="14.25">
      <c r="B36" s="89"/>
      <c r="C36" s="89"/>
      <c r="D36" s="89"/>
      <c r="G36" s="89"/>
      <c r="H36" s="90"/>
      <c r="I36" s="89"/>
      <c r="J36" s="89"/>
      <c r="K36" s="90"/>
      <c r="L36" s="89"/>
      <c r="M36" s="89"/>
      <c r="N36" s="90"/>
    </row>
    <row r="37" spans="2:14" ht="14.25">
      <c r="B37" s="89"/>
      <c r="C37" s="89"/>
      <c r="D37" s="89"/>
      <c r="G37" s="89"/>
      <c r="H37" s="90"/>
      <c r="I37" s="89"/>
      <c r="J37" s="89"/>
      <c r="K37" s="90"/>
      <c r="L37" s="89"/>
      <c r="M37" s="89"/>
      <c r="N37" s="90"/>
    </row>
    <row r="38" spans="2:14" ht="14.25">
      <c r="B38" s="89"/>
      <c r="C38" s="89"/>
      <c r="D38" s="89"/>
      <c r="G38" s="89"/>
      <c r="H38" s="90"/>
      <c r="I38" s="89"/>
      <c r="J38" s="89"/>
      <c r="K38" s="90"/>
      <c r="L38" s="89"/>
      <c r="M38" s="89"/>
      <c r="N38" s="90"/>
    </row>
    <row r="39" spans="2:14" ht="14.25">
      <c r="B39" s="89"/>
      <c r="C39" s="89"/>
      <c r="D39" s="89"/>
      <c r="G39" s="89"/>
      <c r="H39" s="90"/>
      <c r="I39" s="89"/>
      <c r="J39" s="89"/>
      <c r="K39" s="90"/>
      <c r="L39" s="89"/>
      <c r="M39" s="89"/>
      <c r="N39" s="90"/>
    </row>
    <row r="40" spans="2:14" ht="14.25">
      <c r="B40" s="89"/>
      <c r="C40" s="89"/>
      <c r="D40" s="89"/>
      <c r="G40" s="89"/>
      <c r="H40" s="90"/>
      <c r="I40" s="89"/>
      <c r="J40" s="89"/>
      <c r="K40" s="90"/>
      <c r="L40" s="89"/>
      <c r="M40" s="89"/>
      <c r="N40" s="90"/>
    </row>
    <row r="41" spans="2:14" ht="14.25">
      <c r="B41" s="89"/>
      <c r="C41" s="89"/>
      <c r="D41" s="89"/>
      <c r="G41" s="89"/>
      <c r="H41" s="90"/>
      <c r="I41" s="89"/>
      <c r="J41" s="89"/>
      <c r="K41" s="90"/>
      <c r="L41" s="89"/>
      <c r="M41" s="89"/>
      <c r="N41" s="90"/>
    </row>
    <row r="42" spans="2:14" ht="14.25">
      <c r="B42" s="89"/>
      <c r="C42" s="89"/>
      <c r="D42" s="89"/>
      <c r="G42" s="89"/>
      <c r="H42" s="90"/>
      <c r="I42" s="89"/>
      <c r="J42" s="89"/>
      <c r="K42" s="90"/>
      <c r="L42" s="89"/>
      <c r="M42" s="89"/>
      <c r="N42" s="90"/>
    </row>
    <row r="43" spans="2:14" ht="14.25">
      <c r="B43" s="89"/>
      <c r="C43" s="89"/>
      <c r="D43" s="89"/>
      <c r="G43" s="89"/>
      <c r="H43" s="90"/>
      <c r="I43" s="89"/>
      <c r="J43" s="89"/>
      <c r="K43" s="90"/>
      <c r="L43" s="89"/>
      <c r="M43" s="89"/>
      <c r="N43" s="90"/>
    </row>
    <row r="44" spans="2:14" ht="14.25">
      <c r="B44" s="89"/>
      <c r="C44" s="89"/>
      <c r="D44" s="89"/>
      <c r="G44" s="89"/>
      <c r="H44" s="90"/>
      <c r="I44" s="89"/>
      <c r="J44" s="89"/>
      <c r="K44" s="90"/>
      <c r="L44" s="89"/>
      <c r="M44" s="89"/>
      <c r="N44" s="90"/>
    </row>
    <row r="45" spans="2:14" ht="14.25">
      <c r="B45" s="89"/>
      <c r="C45" s="89"/>
      <c r="D45" s="89"/>
      <c r="G45" s="89"/>
      <c r="H45" s="90"/>
      <c r="I45" s="89"/>
      <c r="J45" s="89"/>
      <c r="K45" s="90"/>
      <c r="L45" s="89"/>
      <c r="M45" s="89"/>
      <c r="N45" s="90"/>
    </row>
    <row r="46" spans="2:14" ht="14.25">
      <c r="B46" s="89"/>
      <c r="C46" s="89"/>
      <c r="D46" s="89"/>
      <c r="G46" s="89"/>
      <c r="H46" s="90"/>
      <c r="I46" s="89"/>
      <c r="J46" s="89"/>
      <c r="K46" s="90"/>
      <c r="L46" s="89"/>
      <c r="M46" s="89"/>
      <c r="N46" s="90"/>
    </row>
    <row r="47" spans="2:14" ht="14.25">
      <c r="B47" s="89"/>
      <c r="C47" s="89"/>
      <c r="D47" s="89"/>
      <c r="G47" s="89"/>
      <c r="H47" s="90"/>
      <c r="I47" s="89"/>
      <c r="J47" s="89"/>
      <c r="K47" s="90"/>
      <c r="L47" s="89"/>
      <c r="M47" s="89"/>
      <c r="N47" s="90"/>
    </row>
    <row r="48" spans="2:14" ht="14.25">
      <c r="B48" s="89"/>
      <c r="C48" s="89"/>
      <c r="D48" s="89"/>
      <c r="G48" s="89"/>
      <c r="H48" s="90"/>
      <c r="I48" s="89"/>
      <c r="J48" s="89"/>
      <c r="K48" s="90"/>
      <c r="L48" s="89"/>
      <c r="M48" s="89"/>
      <c r="N48" s="90"/>
    </row>
    <row r="49" spans="2:14" ht="14.25">
      <c r="B49" s="89"/>
      <c r="C49" s="89"/>
      <c r="D49" s="89"/>
      <c r="G49" s="89"/>
      <c r="H49" s="90"/>
      <c r="I49" s="89"/>
      <c r="J49" s="89"/>
      <c r="K49" s="90"/>
      <c r="L49" s="89"/>
      <c r="M49" s="89"/>
      <c r="N49" s="90"/>
    </row>
    <row r="50" spans="2:14" ht="14.25">
      <c r="B50" s="89"/>
      <c r="C50" s="89"/>
      <c r="D50" s="89"/>
      <c r="G50" s="89"/>
      <c r="H50" s="90"/>
      <c r="I50" s="89"/>
      <c r="J50" s="89"/>
      <c r="K50" s="90"/>
      <c r="L50" s="89"/>
      <c r="M50" s="89"/>
      <c r="N50" s="90"/>
    </row>
    <row r="51" spans="2:14" ht="14.25">
      <c r="B51" s="89"/>
      <c r="C51" s="89"/>
      <c r="D51" s="89"/>
      <c r="G51" s="89"/>
      <c r="H51" s="90"/>
      <c r="I51" s="89"/>
      <c r="J51" s="89"/>
      <c r="K51" s="90"/>
      <c r="L51" s="89"/>
      <c r="M51" s="89"/>
      <c r="N51" s="90"/>
    </row>
    <row r="52" spans="2:14" ht="14.25">
      <c r="B52" s="89"/>
      <c r="C52" s="89"/>
      <c r="D52" s="89"/>
      <c r="G52" s="89"/>
      <c r="H52" s="90"/>
      <c r="I52" s="89"/>
      <c r="J52" s="89"/>
      <c r="K52" s="90"/>
      <c r="L52" s="89"/>
      <c r="M52" s="89"/>
      <c r="N52" s="90"/>
    </row>
    <row r="53" spans="2:14" ht="14.25">
      <c r="B53" s="89"/>
      <c r="C53" s="89"/>
      <c r="D53" s="89"/>
      <c r="G53" s="89"/>
      <c r="H53" s="90"/>
      <c r="I53" s="89"/>
      <c r="J53" s="89"/>
      <c r="K53" s="90"/>
      <c r="L53" s="89"/>
      <c r="M53" s="89"/>
      <c r="N53" s="90"/>
    </row>
    <row r="54" spans="2:14" ht="14.25">
      <c r="B54" s="89"/>
      <c r="C54" s="89"/>
      <c r="D54" s="89"/>
      <c r="G54" s="89"/>
      <c r="H54" s="90"/>
      <c r="I54" s="89"/>
      <c r="J54" s="89"/>
      <c r="K54" s="90"/>
      <c r="L54" s="89"/>
      <c r="M54" s="89"/>
      <c r="N54" s="90"/>
    </row>
    <row r="55" spans="2:14" ht="14.25">
      <c r="B55" s="89"/>
      <c r="C55" s="89"/>
      <c r="D55" s="89"/>
      <c r="G55" s="89"/>
      <c r="H55" s="90"/>
      <c r="I55" s="89"/>
      <c r="J55" s="89"/>
      <c r="K55" s="90"/>
      <c r="L55" s="89"/>
      <c r="M55" s="89"/>
      <c r="N55" s="90"/>
    </row>
    <row r="56" spans="2:14" ht="14.25">
      <c r="B56" s="89"/>
      <c r="C56" s="89"/>
      <c r="D56" s="89"/>
      <c r="G56" s="89"/>
      <c r="H56" s="90"/>
      <c r="I56" s="89"/>
      <c r="J56" s="89"/>
      <c r="K56" s="90"/>
      <c r="L56" s="89"/>
      <c r="M56" s="89"/>
      <c r="N56" s="90"/>
    </row>
    <row r="57" spans="2:14" ht="14.25">
      <c r="B57" s="89"/>
      <c r="C57" s="89"/>
      <c r="D57" s="89"/>
      <c r="G57" s="89"/>
      <c r="H57" s="90"/>
      <c r="I57" s="89"/>
      <c r="J57" s="89"/>
      <c r="K57" s="90"/>
      <c r="L57" s="89"/>
      <c r="M57" s="89"/>
      <c r="N57" s="90"/>
    </row>
    <row r="58" spans="2:14" ht="14.25">
      <c r="B58" s="89"/>
      <c r="C58" s="89"/>
      <c r="D58" s="89"/>
      <c r="G58" s="89"/>
      <c r="H58" s="90"/>
      <c r="I58" s="89"/>
      <c r="J58" s="89"/>
      <c r="K58" s="90"/>
      <c r="L58" s="89"/>
      <c r="M58" s="89"/>
      <c r="N58" s="90"/>
    </row>
    <row r="59" spans="2:14" ht="14.25">
      <c r="B59" s="89"/>
      <c r="C59" s="89"/>
      <c r="D59" s="89"/>
      <c r="G59" s="89"/>
      <c r="H59" s="90"/>
      <c r="I59" s="89"/>
      <c r="J59" s="89"/>
      <c r="K59" s="90"/>
      <c r="L59" s="89"/>
      <c r="M59" s="89"/>
      <c r="N59" s="90"/>
    </row>
    <row r="60" spans="2:14" ht="14.25">
      <c r="B60" s="89"/>
      <c r="C60" s="89"/>
      <c r="D60" s="89"/>
      <c r="G60" s="89"/>
      <c r="H60" s="90"/>
      <c r="I60" s="89"/>
      <c r="J60" s="89"/>
      <c r="K60" s="90"/>
      <c r="L60" s="89"/>
      <c r="M60" s="89"/>
      <c r="N60" s="90"/>
    </row>
  </sheetData>
  <mergeCells count="14">
    <mergeCell ref="O4:O6"/>
    <mergeCell ref="I5:K5"/>
    <mergeCell ref="L5:N5"/>
    <mergeCell ref="A7:A20"/>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showZeros="0" zoomScale="60" zoomScaleNormal="60" zoomScaleSheetLayoutView="80" workbookViewId="0"/>
  </sheetViews>
  <sheetFormatPr defaultColWidth="9"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0" max="26" width="8.875" customWidth="1"/>
    <col min="27" max="16384" width="9" style="3"/>
  </cols>
  <sheetData>
    <row r="1" spans="1:19" ht="36.75" customHeight="1">
      <c r="A1" s="1" t="s">
        <v>13</v>
      </c>
      <c r="B1" s="1"/>
      <c r="C1" s="2"/>
      <c r="D1" s="3"/>
      <c r="E1" s="2"/>
      <c r="F1" s="2"/>
      <c r="G1" s="2"/>
      <c r="H1" s="367"/>
      <c r="I1" s="367"/>
      <c r="J1" s="368"/>
      <c r="K1" s="368"/>
      <c r="L1" s="368"/>
      <c r="M1" s="368"/>
      <c r="N1" s="368"/>
      <c r="O1" s="2"/>
      <c r="P1" s="2"/>
      <c r="Q1" s="4"/>
      <c r="R1" s="4"/>
      <c r="S1" s="3"/>
    </row>
    <row r="2" spans="1:19" ht="36.75" customHeight="1">
      <c r="A2" s="367" t="s">
        <v>0</v>
      </c>
      <c r="B2" s="367"/>
      <c r="C2" s="368"/>
      <c r="D2" s="368"/>
      <c r="E2" s="368"/>
      <c r="F2" s="368"/>
      <c r="G2" s="368"/>
      <c r="H2" s="368"/>
      <c r="I2" s="368"/>
      <c r="J2" s="368"/>
      <c r="K2" s="368"/>
      <c r="L2" s="368"/>
      <c r="M2" s="368"/>
      <c r="N2" s="368"/>
      <c r="O2" s="368"/>
      <c r="P2" s="368"/>
      <c r="Q2" s="368"/>
      <c r="R2" s="368"/>
      <c r="S2" s="3"/>
    </row>
    <row r="3" spans="1:19" ht="27.75" customHeight="1" thickBot="1">
      <c r="A3" s="369" t="s">
        <v>248</v>
      </c>
      <c r="B3" s="370"/>
      <c r="C3" s="370"/>
      <c r="D3" s="370"/>
      <c r="E3" s="370"/>
      <c r="F3" s="370"/>
      <c r="G3" s="2"/>
      <c r="H3" s="2"/>
      <c r="I3" s="12"/>
      <c r="J3" s="2"/>
      <c r="K3" s="7"/>
      <c r="L3" s="7"/>
      <c r="M3" s="10"/>
      <c r="N3" s="2"/>
      <c r="O3" s="13"/>
      <c r="P3" s="12"/>
      <c r="Q3" s="14"/>
      <c r="R3" s="14"/>
      <c r="S3" s="11"/>
    </row>
    <row r="4" spans="1:19" customFormat="1" ht="42" customHeight="1" thickBot="1">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18" customHeight="1">
      <c r="A5" s="371" t="s">
        <v>48</v>
      </c>
      <c r="B5" s="66" t="s">
        <v>88</v>
      </c>
      <c r="C5" s="36" t="s">
        <v>89</v>
      </c>
      <c r="D5" s="37" t="s">
        <v>223</v>
      </c>
      <c r="E5" s="87">
        <v>0.5</v>
      </c>
      <c r="F5" s="39" t="s">
        <v>64</v>
      </c>
      <c r="G5" s="70"/>
      <c r="H5" s="74" t="s">
        <v>89</v>
      </c>
      <c r="I5" s="37" t="s">
        <v>223</v>
      </c>
      <c r="J5" s="39">
        <f>ROUNDUP(E5*0.75,2)</f>
        <v>0.38</v>
      </c>
      <c r="K5" s="39" t="s">
        <v>64</v>
      </c>
      <c r="L5" s="39"/>
      <c r="M5" s="78" t="e">
        <f>#REF!</f>
        <v>#REF!</v>
      </c>
      <c r="N5" s="66"/>
      <c r="O5" s="40" t="s">
        <v>15</v>
      </c>
      <c r="P5" s="37"/>
      <c r="Q5" s="41">
        <v>110</v>
      </c>
      <c r="R5" s="92">
        <f>ROUNDUP(Q5*0.75,2)</f>
        <v>82.5</v>
      </c>
    </row>
    <row r="6" spans="1:19" ht="18" customHeight="1">
      <c r="A6" s="372"/>
      <c r="B6" s="67"/>
      <c r="C6" s="42"/>
      <c r="D6" s="43"/>
      <c r="E6" s="44"/>
      <c r="F6" s="45"/>
      <c r="G6" s="71"/>
      <c r="H6" s="75"/>
      <c r="I6" s="43"/>
      <c r="J6" s="45"/>
      <c r="K6" s="45"/>
      <c r="L6" s="45"/>
      <c r="M6" s="79"/>
      <c r="N6" s="67"/>
      <c r="O6" s="46"/>
      <c r="P6" s="43"/>
      <c r="Q6" s="47"/>
      <c r="R6" s="93"/>
    </row>
    <row r="7" spans="1:19" ht="18" customHeight="1">
      <c r="A7" s="372"/>
      <c r="B7" s="68" t="s">
        <v>224</v>
      </c>
      <c r="C7" s="48" t="s">
        <v>52</v>
      </c>
      <c r="D7" s="49" t="s">
        <v>53</v>
      </c>
      <c r="E7" s="50">
        <v>1</v>
      </c>
      <c r="F7" s="51" t="s">
        <v>47</v>
      </c>
      <c r="G7" s="72"/>
      <c r="H7" s="76" t="s">
        <v>52</v>
      </c>
      <c r="I7" s="49" t="s">
        <v>53</v>
      </c>
      <c r="J7" s="51">
        <f>ROUNDUP(E7*0.75,2)</f>
        <v>0.75</v>
      </c>
      <c r="K7" s="51" t="s">
        <v>47</v>
      </c>
      <c r="L7" s="51"/>
      <c r="M7" s="80" t="e">
        <f>#REF!</f>
        <v>#REF!</v>
      </c>
      <c r="N7" s="68" t="s">
        <v>225</v>
      </c>
      <c r="O7" s="52" t="s">
        <v>58</v>
      </c>
      <c r="P7" s="49"/>
      <c r="Q7" s="53">
        <v>0.5</v>
      </c>
      <c r="R7" s="94">
        <f t="shared" ref="R7:R15" si="0">ROUNDUP(Q7*0.75,2)</f>
        <v>0.38</v>
      </c>
    </row>
    <row r="8" spans="1:19" ht="18" customHeight="1">
      <c r="A8" s="372"/>
      <c r="B8" s="68"/>
      <c r="C8" s="48" t="s">
        <v>54</v>
      </c>
      <c r="D8" s="49"/>
      <c r="E8" s="50">
        <v>20</v>
      </c>
      <c r="F8" s="51" t="s">
        <v>30</v>
      </c>
      <c r="G8" s="72"/>
      <c r="H8" s="76" t="s">
        <v>54</v>
      </c>
      <c r="I8" s="49"/>
      <c r="J8" s="51">
        <f>ROUNDUP(E8*0.75,2)</f>
        <v>15</v>
      </c>
      <c r="K8" s="51" t="s">
        <v>30</v>
      </c>
      <c r="L8" s="51"/>
      <c r="M8" s="80" t="e">
        <f>#REF!</f>
        <v>#REF!</v>
      </c>
      <c r="N8" s="68" t="s">
        <v>226</v>
      </c>
      <c r="O8" s="52" t="s">
        <v>39</v>
      </c>
      <c r="P8" s="49"/>
      <c r="Q8" s="53">
        <v>0.1</v>
      </c>
      <c r="R8" s="94">
        <f t="shared" si="0"/>
        <v>0.08</v>
      </c>
    </row>
    <row r="9" spans="1:19" ht="18" customHeight="1">
      <c r="A9" s="372"/>
      <c r="B9" s="68"/>
      <c r="C9" s="48" t="s">
        <v>56</v>
      </c>
      <c r="D9" s="49"/>
      <c r="E9" s="50">
        <v>20</v>
      </c>
      <c r="F9" s="51" t="s">
        <v>30</v>
      </c>
      <c r="G9" s="72"/>
      <c r="H9" s="76" t="s">
        <v>56</v>
      </c>
      <c r="I9" s="49"/>
      <c r="J9" s="51">
        <f>ROUNDUP(E9*0.75,2)</f>
        <v>15</v>
      </c>
      <c r="K9" s="51" t="s">
        <v>30</v>
      </c>
      <c r="L9" s="51"/>
      <c r="M9" s="80" t="e">
        <f>ROUND(#REF!+(#REF!*6/100),2)</f>
        <v>#REF!</v>
      </c>
      <c r="N9" s="68" t="s">
        <v>227</v>
      </c>
      <c r="O9" s="52" t="s">
        <v>122</v>
      </c>
      <c r="P9" s="49"/>
      <c r="Q9" s="53">
        <v>0.01</v>
      </c>
      <c r="R9" s="94">
        <f t="shared" si="0"/>
        <v>0.01</v>
      </c>
    </row>
    <row r="10" spans="1:19" ht="18" customHeight="1">
      <c r="A10" s="372"/>
      <c r="B10" s="68"/>
      <c r="C10" s="48" t="s">
        <v>186</v>
      </c>
      <c r="D10" s="49"/>
      <c r="E10" s="50">
        <v>2</v>
      </c>
      <c r="F10" s="51" t="s">
        <v>30</v>
      </c>
      <c r="G10" s="72"/>
      <c r="H10" s="76" t="s">
        <v>186</v>
      </c>
      <c r="I10" s="49"/>
      <c r="J10" s="51">
        <f>ROUNDUP(E10*0.75,2)</f>
        <v>1.5</v>
      </c>
      <c r="K10" s="51" t="s">
        <v>30</v>
      </c>
      <c r="L10" s="51"/>
      <c r="M10" s="80" t="e">
        <f>ROUND(#REF!+(#REF!*10/100),2)</f>
        <v>#REF!</v>
      </c>
      <c r="N10" s="85" t="s">
        <v>228</v>
      </c>
      <c r="O10" s="52" t="s">
        <v>23</v>
      </c>
      <c r="P10" s="49"/>
      <c r="Q10" s="53">
        <v>2</v>
      </c>
      <c r="R10" s="94">
        <f t="shared" si="0"/>
        <v>1.5</v>
      </c>
    </row>
    <row r="11" spans="1:19" ht="18" customHeight="1">
      <c r="A11" s="372"/>
      <c r="B11" s="68"/>
      <c r="C11" s="48"/>
      <c r="D11" s="49"/>
      <c r="E11" s="50"/>
      <c r="F11" s="51"/>
      <c r="G11" s="72"/>
      <c r="H11" s="76"/>
      <c r="I11" s="49"/>
      <c r="J11" s="51"/>
      <c r="K11" s="51"/>
      <c r="L11" s="51"/>
      <c r="M11" s="80"/>
      <c r="N11" s="95" t="s">
        <v>229</v>
      </c>
      <c r="O11" s="52" t="s">
        <v>82</v>
      </c>
      <c r="P11" s="49"/>
      <c r="Q11" s="53">
        <v>15</v>
      </c>
      <c r="R11" s="94">
        <f t="shared" si="0"/>
        <v>11.25</v>
      </c>
    </row>
    <row r="12" spans="1:19" ht="18" customHeight="1">
      <c r="A12" s="372"/>
      <c r="B12" s="68"/>
      <c r="C12" s="48"/>
      <c r="D12" s="49"/>
      <c r="E12" s="50"/>
      <c r="F12" s="51"/>
      <c r="G12" s="72"/>
      <c r="H12" s="76"/>
      <c r="I12" s="49"/>
      <c r="J12" s="51"/>
      <c r="K12" s="51"/>
      <c r="L12" s="51"/>
      <c r="M12" s="80"/>
      <c r="N12" s="68" t="s">
        <v>230</v>
      </c>
      <c r="O12" s="52" t="s">
        <v>38</v>
      </c>
      <c r="P12" s="49"/>
      <c r="Q12" s="53">
        <v>1</v>
      </c>
      <c r="R12" s="94">
        <f t="shared" si="0"/>
        <v>0.75</v>
      </c>
    </row>
    <row r="13" spans="1:19" ht="18" customHeight="1">
      <c r="A13" s="372"/>
      <c r="B13" s="68"/>
      <c r="C13" s="48"/>
      <c r="D13" s="49"/>
      <c r="E13" s="50"/>
      <c r="F13" s="51"/>
      <c r="G13" s="72"/>
      <c r="H13" s="76"/>
      <c r="I13" s="49"/>
      <c r="J13" s="51"/>
      <c r="K13" s="51"/>
      <c r="L13" s="51"/>
      <c r="M13" s="80"/>
      <c r="N13" s="68" t="s">
        <v>18</v>
      </c>
      <c r="O13" s="52" t="s">
        <v>100</v>
      </c>
      <c r="P13" s="49"/>
      <c r="Q13" s="53">
        <v>1.5</v>
      </c>
      <c r="R13" s="94">
        <f t="shared" si="0"/>
        <v>1.1300000000000001</v>
      </c>
    </row>
    <row r="14" spans="1:19" ht="18" customHeight="1">
      <c r="A14" s="372"/>
      <c r="B14" s="68"/>
      <c r="C14" s="48"/>
      <c r="D14" s="49"/>
      <c r="E14" s="50"/>
      <c r="F14" s="51"/>
      <c r="G14" s="72"/>
      <c r="H14" s="76"/>
      <c r="I14" s="49"/>
      <c r="J14" s="51"/>
      <c r="K14" s="51"/>
      <c r="L14" s="51"/>
      <c r="M14" s="80"/>
      <c r="N14" s="68"/>
      <c r="O14" s="52" t="s">
        <v>24</v>
      </c>
      <c r="P14" s="49" t="s">
        <v>22</v>
      </c>
      <c r="Q14" s="53">
        <v>1.5</v>
      </c>
      <c r="R14" s="94">
        <f t="shared" si="0"/>
        <v>1.1300000000000001</v>
      </c>
    </row>
    <row r="15" spans="1:19" ht="18" customHeight="1">
      <c r="A15" s="372"/>
      <c r="B15" s="68"/>
      <c r="C15" s="48"/>
      <c r="D15" s="49"/>
      <c r="E15" s="50"/>
      <c r="F15" s="51"/>
      <c r="G15" s="72"/>
      <c r="H15" s="76"/>
      <c r="I15" s="49"/>
      <c r="J15" s="51"/>
      <c r="K15" s="51"/>
      <c r="L15" s="51"/>
      <c r="M15" s="80"/>
      <c r="N15" s="68"/>
      <c r="O15" s="52" t="s">
        <v>85</v>
      </c>
      <c r="P15" s="49"/>
      <c r="Q15" s="53">
        <v>1</v>
      </c>
      <c r="R15" s="94">
        <f t="shared" si="0"/>
        <v>0.75</v>
      </c>
    </row>
    <row r="16" spans="1:19" ht="18" customHeight="1">
      <c r="A16" s="372"/>
      <c r="B16" s="67"/>
      <c r="C16" s="42"/>
      <c r="D16" s="43"/>
      <c r="E16" s="44"/>
      <c r="F16" s="45"/>
      <c r="G16" s="71"/>
      <c r="H16" s="75"/>
      <c r="I16" s="43"/>
      <c r="J16" s="45"/>
      <c r="K16" s="45"/>
      <c r="L16" s="45"/>
      <c r="M16" s="79"/>
      <c r="N16" s="67"/>
      <c r="O16" s="46"/>
      <c r="P16" s="43"/>
      <c r="Q16" s="47"/>
      <c r="R16" s="93"/>
    </row>
    <row r="17" spans="1:18" ht="18" customHeight="1">
      <c r="A17" s="372"/>
      <c r="B17" s="68" t="s">
        <v>231</v>
      </c>
      <c r="C17" s="48" t="s">
        <v>102</v>
      </c>
      <c r="D17" s="49"/>
      <c r="E17" s="50">
        <v>30</v>
      </c>
      <c r="F17" s="51" t="s">
        <v>30</v>
      </c>
      <c r="G17" s="72"/>
      <c r="H17" s="76" t="s">
        <v>102</v>
      </c>
      <c r="I17" s="49"/>
      <c r="J17" s="51">
        <f>ROUNDUP(E17*0.75,2)</f>
        <v>22.5</v>
      </c>
      <c r="K17" s="51" t="s">
        <v>30</v>
      </c>
      <c r="L17" s="51"/>
      <c r="M17" s="80" t="e">
        <f>ROUND(#REF!+(#REF!*15/100),2)</f>
        <v>#REF!</v>
      </c>
      <c r="N17" s="68" t="s">
        <v>136</v>
      </c>
      <c r="O17" s="52" t="s">
        <v>37</v>
      </c>
      <c r="P17" s="49"/>
      <c r="Q17" s="53">
        <v>30</v>
      </c>
      <c r="R17" s="94">
        <f>ROUNDUP(Q17*0.75,2)</f>
        <v>22.5</v>
      </c>
    </row>
    <row r="18" spans="1:18" ht="18" customHeight="1">
      <c r="A18" s="372"/>
      <c r="B18" s="68"/>
      <c r="C18" s="48" t="s">
        <v>35</v>
      </c>
      <c r="D18" s="49"/>
      <c r="E18" s="50">
        <v>10</v>
      </c>
      <c r="F18" s="51" t="s">
        <v>30</v>
      </c>
      <c r="G18" s="72"/>
      <c r="H18" s="76" t="s">
        <v>35</v>
      </c>
      <c r="I18" s="49"/>
      <c r="J18" s="51">
        <f>ROUNDUP(E18*0.75,2)</f>
        <v>7.5</v>
      </c>
      <c r="K18" s="51" t="s">
        <v>30</v>
      </c>
      <c r="L18" s="51"/>
      <c r="M18" s="80" t="e">
        <f>ROUND(#REF!+(#REF!*10/100),2)</f>
        <v>#REF!</v>
      </c>
      <c r="N18" s="68" t="s">
        <v>232</v>
      </c>
      <c r="O18" s="52" t="s">
        <v>24</v>
      </c>
      <c r="P18" s="49" t="s">
        <v>22</v>
      </c>
      <c r="Q18" s="53">
        <v>1</v>
      </c>
      <c r="R18" s="94">
        <f>ROUNDUP(Q18*0.75,2)</f>
        <v>0.75</v>
      </c>
    </row>
    <row r="19" spans="1:18" ht="18" customHeight="1">
      <c r="A19" s="372"/>
      <c r="B19" s="68"/>
      <c r="C19" s="48" t="s">
        <v>233</v>
      </c>
      <c r="D19" s="49"/>
      <c r="E19" s="50">
        <v>5</v>
      </c>
      <c r="F19" s="51" t="s">
        <v>30</v>
      </c>
      <c r="G19" s="72"/>
      <c r="H19" s="76" t="s">
        <v>233</v>
      </c>
      <c r="I19" s="49"/>
      <c r="J19" s="51">
        <f>ROUNDUP(E19*0.75,2)</f>
        <v>3.75</v>
      </c>
      <c r="K19" s="51" t="s">
        <v>30</v>
      </c>
      <c r="L19" s="51"/>
      <c r="M19" s="80" t="e">
        <f>ROUND(#REF!+(#REF!*23/100),2)</f>
        <v>#REF!</v>
      </c>
      <c r="N19" s="68" t="s">
        <v>18</v>
      </c>
      <c r="O19" s="52" t="s">
        <v>38</v>
      </c>
      <c r="P19" s="49"/>
      <c r="Q19" s="53">
        <v>1</v>
      </c>
      <c r="R19" s="94">
        <f>ROUNDUP(Q19*0.75,2)</f>
        <v>0.75</v>
      </c>
    </row>
    <row r="20" spans="1:18" ht="18" customHeight="1">
      <c r="A20" s="372"/>
      <c r="B20" s="67"/>
      <c r="C20" s="42"/>
      <c r="D20" s="43"/>
      <c r="E20" s="44"/>
      <c r="F20" s="45"/>
      <c r="G20" s="71"/>
      <c r="H20" s="75"/>
      <c r="I20" s="43"/>
      <c r="J20" s="45"/>
      <c r="K20" s="45"/>
      <c r="L20" s="45"/>
      <c r="M20" s="79"/>
      <c r="N20" s="67"/>
      <c r="O20" s="46"/>
      <c r="P20" s="43"/>
      <c r="Q20" s="47"/>
      <c r="R20" s="93"/>
    </row>
    <row r="21" spans="1:18" ht="18" customHeight="1">
      <c r="A21" s="372"/>
      <c r="B21" s="68" t="s">
        <v>94</v>
      </c>
      <c r="C21" s="48" t="s">
        <v>59</v>
      </c>
      <c r="D21" s="49"/>
      <c r="E21" s="50">
        <v>20</v>
      </c>
      <c r="F21" s="51" t="s">
        <v>30</v>
      </c>
      <c r="G21" s="72"/>
      <c r="H21" s="76" t="s">
        <v>59</v>
      </c>
      <c r="I21" s="49"/>
      <c r="J21" s="51">
        <f>ROUNDUP(E21*0.75,2)</f>
        <v>15</v>
      </c>
      <c r="K21" s="51" t="s">
        <v>30</v>
      </c>
      <c r="L21" s="51"/>
      <c r="M21" s="80" t="e">
        <f>ROUND(#REF!+(#REF!*6/100),2)</f>
        <v>#REF!</v>
      </c>
      <c r="N21" s="68" t="s">
        <v>18</v>
      </c>
      <c r="O21" s="52" t="s">
        <v>37</v>
      </c>
      <c r="P21" s="49"/>
      <c r="Q21" s="53">
        <v>100</v>
      </c>
      <c r="R21" s="94">
        <f>ROUNDUP(Q21*0.75,2)</f>
        <v>75</v>
      </c>
    </row>
    <row r="22" spans="1:18" ht="18" customHeight="1">
      <c r="A22" s="372"/>
      <c r="B22" s="68"/>
      <c r="C22" s="48" t="s">
        <v>200</v>
      </c>
      <c r="D22" s="49" t="s">
        <v>22</v>
      </c>
      <c r="E22" s="61">
        <v>0.1</v>
      </c>
      <c r="F22" s="51" t="s">
        <v>64</v>
      </c>
      <c r="G22" s="72"/>
      <c r="H22" s="76" t="s">
        <v>200</v>
      </c>
      <c r="I22" s="49" t="s">
        <v>22</v>
      </c>
      <c r="J22" s="51">
        <f>ROUNDUP(E22*0.75,2)</f>
        <v>0.08</v>
      </c>
      <c r="K22" s="51" t="s">
        <v>64</v>
      </c>
      <c r="L22" s="51"/>
      <c r="M22" s="80" t="e">
        <f>#REF!</f>
        <v>#REF!</v>
      </c>
      <c r="N22" s="68"/>
      <c r="O22" s="52" t="s">
        <v>39</v>
      </c>
      <c r="P22" s="49"/>
      <c r="Q22" s="53">
        <v>0.1</v>
      </c>
      <c r="R22" s="94">
        <f>ROUNDUP(Q22*0.75,2)</f>
        <v>0.08</v>
      </c>
    </row>
    <row r="23" spans="1:18" ht="18" customHeight="1">
      <c r="A23" s="372"/>
      <c r="B23" s="68"/>
      <c r="C23" s="48"/>
      <c r="D23" s="49"/>
      <c r="E23" s="50"/>
      <c r="F23" s="51"/>
      <c r="G23" s="72"/>
      <c r="H23" s="76"/>
      <c r="I23" s="49"/>
      <c r="J23" s="51"/>
      <c r="K23" s="51"/>
      <c r="L23" s="51"/>
      <c r="M23" s="80"/>
      <c r="N23" s="68"/>
      <c r="O23" s="52" t="s">
        <v>24</v>
      </c>
      <c r="P23" s="49" t="s">
        <v>22</v>
      </c>
      <c r="Q23" s="53">
        <v>0.5</v>
      </c>
      <c r="R23" s="94">
        <f>ROUNDUP(Q23*0.75,2)</f>
        <v>0.38</v>
      </c>
    </row>
    <row r="24" spans="1:18" ht="18" customHeight="1">
      <c r="A24" s="372"/>
      <c r="B24" s="67"/>
      <c r="C24" s="42"/>
      <c r="D24" s="43"/>
      <c r="E24" s="44"/>
      <c r="F24" s="45"/>
      <c r="G24" s="71"/>
      <c r="H24" s="75"/>
      <c r="I24" s="43"/>
      <c r="J24" s="45"/>
      <c r="K24" s="45"/>
      <c r="L24" s="45"/>
      <c r="M24" s="79"/>
      <c r="N24" s="67"/>
      <c r="O24" s="46"/>
      <c r="P24" s="43"/>
      <c r="Q24" s="47"/>
      <c r="R24" s="93"/>
    </row>
    <row r="25" spans="1:18" ht="18" customHeight="1">
      <c r="A25" s="372"/>
      <c r="B25" s="68" t="s">
        <v>108</v>
      </c>
      <c r="C25" s="48" t="s">
        <v>112</v>
      </c>
      <c r="D25" s="49" t="s">
        <v>27</v>
      </c>
      <c r="E25" s="50">
        <v>40</v>
      </c>
      <c r="F25" s="51" t="s">
        <v>30</v>
      </c>
      <c r="G25" s="72"/>
      <c r="H25" s="76" t="s">
        <v>112</v>
      </c>
      <c r="I25" s="49" t="s">
        <v>27</v>
      </c>
      <c r="J25" s="51">
        <f>ROUNDUP(E25*0.75,2)</f>
        <v>30</v>
      </c>
      <c r="K25" s="51" t="s">
        <v>30</v>
      </c>
      <c r="L25" s="51"/>
      <c r="M25" s="80" t="e">
        <f>#REF!</f>
        <v>#REF!</v>
      </c>
      <c r="N25" s="68" t="s">
        <v>109</v>
      </c>
      <c r="O25" s="52" t="s">
        <v>38</v>
      </c>
      <c r="P25" s="49"/>
      <c r="Q25" s="53">
        <v>1</v>
      </c>
      <c r="R25" s="94">
        <f>ROUNDUP(Q25*0.75,2)</f>
        <v>0.75</v>
      </c>
    </row>
    <row r="26" spans="1:18" ht="18" customHeight="1">
      <c r="A26" s="372"/>
      <c r="B26" s="68"/>
      <c r="C26" s="48"/>
      <c r="D26" s="49"/>
      <c r="E26" s="50"/>
      <c r="F26" s="51"/>
      <c r="G26" s="72"/>
      <c r="H26" s="76"/>
      <c r="I26" s="49"/>
      <c r="J26" s="51"/>
      <c r="K26" s="51"/>
      <c r="L26" s="51"/>
      <c r="M26" s="80"/>
      <c r="N26" s="68" t="s">
        <v>110</v>
      </c>
      <c r="O26" s="52" t="s">
        <v>82</v>
      </c>
      <c r="P26" s="49"/>
      <c r="Q26" s="53">
        <v>3</v>
      </c>
      <c r="R26" s="94">
        <f>ROUNDUP(Q26*0.75,2)</f>
        <v>2.25</v>
      </c>
    </row>
    <row r="27" spans="1:18" ht="18" customHeight="1">
      <c r="A27" s="372"/>
      <c r="B27" s="68"/>
      <c r="C27" s="48"/>
      <c r="D27" s="49"/>
      <c r="E27" s="50"/>
      <c r="F27" s="51"/>
      <c r="G27" s="72"/>
      <c r="H27" s="76"/>
      <c r="I27" s="49"/>
      <c r="J27" s="51"/>
      <c r="K27" s="51"/>
      <c r="L27" s="51"/>
      <c r="M27" s="80"/>
      <c r="N27" s="68" t="s">
        <v>111</v>
      </c>
      <c r="O27" s="52"/>
      <c r="P27" s="49"/>
      <c r="Q27" s="53"/>
      <c r="R27" s="94"/>
    </row>
    <row r="28" spans="1:18" ht="18" customHeight="1">
      <c r="A28" s="372"/>
      <c r="B28" s="68"/>
      <c r="C28" s="48"/>
      <c r="D28" s="49"/>
      <c r="E28" s="50"/>
      <c r="F28" s="51"/>
      <c r="G28" s="72"/>
      <c r="H28" s="76"/>
      <c r="I28" s="49"/>
      <c r="J28" s="51"/>
      <c r="K28" s="51"/>
      <c r="L28" s="51"/>
      <c r="M28" s="80"/>
      <c r="N28" s="68" t="s">
        <v>18</v>
      </c>
      <c r="O28" s="52"/>
      <c r="P28" s="49"/>
      <c r="Q28" s="53"/>
      <c r="R28" s="94"/>
    </row>
    <row r="29" spans="1:18" ht="18" customHeight="1" thickBot="1">
      <c r="A29" s="373"/>
      <c r="B29" s="69"/>
      <c r="C29" s="55"/>
      <c r="D29" s="56"/>
      <c r="E29" s="57"/>
      <c r="F29" s="58"/>
      <c r="G29" s="73"/>
      <c r="H29" s="77"/>
      <c r="I29" s="56"/>
      <c r="J29" s="58"/>
      <c r="K29" s="58"/>
      <c r="L29" s="58"/>
      <c r="M29" s="81"/>
      <c r="N29" s="69"/>
      <c r="O29" s="59"/>
      <c r="P29" s="56"/>
      <c r="Q29" s="60"/>
      <c r="R29" s="96"/>
    </row>
  </sheetData>
  <mergeCells count="4">
    <mergeCell ref="H1:N1"/>
    <mergeCell ref="A2:R2"/>
    <mergeCell ref="A3:F3"/>
    <mergeCell ref="A5:A29"/>
  </mergeCells>
  <phoneticPr fontId="17"/>
  <printOptions horizontalCentered="1" verticalCentered="1"/>
  <pageMargins left="0.39370078740157483" right="0.39370078740157483" top="0.39370078740157483" bottom="0.39370078740157483" header="0.39370078740157483" footer="0.39370078740157483"/>
  <pageSetup paperSize="12"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0"/>
  <sheetViews>
    <sheetView showZeros="0" zoomScale="60" zoomScaleNormal="60" zoomScaleSheetLayoutView="90" workbookViewId="0"/>
  </sheetViews>
  <sheetFormatPr defaultRowHeight="13.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c r="A1" s="1" t="s">
        <v>300</v>
      </c>
      <c r="B1" s="5"/>
      <c r="C1" s="1"/>
      <c r="D1" s="1"/>
      <c r="E1" s="385"/>
      <c r="F1" s="386"/>
      <c r="G1" s="386"/>
      <c r="H1" s="386"/>
      <c r="I1" s="386"/>
      <c r="J1" s="386"/>
      <c r="K1" s="386"/>
      <c r="L1" s="386"/>
      <c r="M1" s="386"/>
      <c r="N1" s="386"/>
      <c r="O1"/>
      <c r="P1"/>
      <c r="Q1"/>
      <c r="R1"/>
      <c r="S1"/>
      <c r="T1"/>
      <c r="U1"/>
    </row>
    <row r="2" spans="1:21" s="3" customFormat="1" ht="36" customHeight="1">
      <c r="A2" s="367" t="s">
        <v>0</v>
      </c>
      <c r="B2" s="368"/>
      <c r="C2" s="368"/>
      <c r="D2" s="368"/>
      <c r="E2" s="368"/>
      <c r="F2" s="368"/>
      <c r="G2" s="368"/>
      <c r="H2" s="368"/>
      <c r="I2" s="368"/>
      <c r="J2" s="368"/>
      <c r="K2" s="368"/>
      <c r="L2" s="368"/>
      <c r="M2" s="368"/>
      <c r="N2" s="368"/>
      <c r="O2" s="386"/>
      <c r="P2"/>
      <c r="Q2"/>
      <c r="R2"/>
      <c r="S2"/>
      <c r="T2"/>
      <c r="U2"/>
    </row>
    <row r="3" spans="1:21" ht="33.75" customHeight="1" thickBot="1">
      <c r="A3" s="387" t="s">
        <v>299</v>
      </c>
      <c r="B3" s="388"/>
      <c r="C3" s="388"/>
      <c r="D3" s="149"/>
      <c r="E3" s="389" t="s">
        <v>298</v>
      </c>
      <c r="F3" s="390"/>
      <c r="G3" s="88"/>
      <c r="H3" s="88"/>
      <c r="I3" s="88"/>
      <c r="J3" s="88"/>
      <c r="K3" s="148"/>
      <c r="L3" s="88"/>
      <c r="M3" s="88"/>
    </row>
    <row r="4" spans="1:21" ht="18.75" customHeight="1">
      <c r="A4" s="391"/>
      <c r="B4" s="392"/>
      <c r="C4" s="393"/>
      <c r="D4" s="397" t="s">
        <v>6</v>
      </c>
      <c r="E4" s="400" t="s">
        <v>297</v>
      </c>
      <c r="F4" s="403" t="s">
        <v>286</v>
      </c>
      <c r="G4" s="147" t="s">
        <v>296</v>
      </c>
      <c r="H4" s="146" t="s">
        <v>295</v>
      </c>
      <c r="I4" s="406" t="s">
        <v>294</v>
      </c>
      <c r="J4" s="407"/>
      <c r="K4" s="407"/>
      <c r="L4" s="408" t="s">
        <v>293</v>
      </c>
      <c r="M4" s="409"/>
      <c r="N4" s="410"/>
      <c r="O4" s="374" t="s">
        <v>6</v>
      </c>
    </row>
    <row r="5" spans="1:21" ht="18.75" customHeight="1">
      <c r="A5" s="394"/>
      <c r="B5" s="395"/>
      <c r="C5" s="396"/>
      <c r="D5" s="398"/>
      <c r="E5" s="401"/>
      <c r="F5" s="404"/>
      <c r="G5" s="145" t="s">
        <v>292</v>
      </c>
      <c r="H5" s="144" t="s">
        <v>291</v>
      </c>
      <c r="I5" s="377" t="s">
        <v>289</v>
      </c>
      <c r="J5" s="378"/>
      <c r="K5" s="378"/>
      <c r="L5" s="379" t="s">
        <v>288</v>
      </c>
      <c r="M5" s="380"/>
      <c r="N5" s="381"/>
      <c r="O5" s="375"/>
    </row>
    <row r="6" spans="1:21" ht="18.75" customHeight="1" thickBot="1">
      <c r="A6" s="143"/>
      <c r="B6" s="142" t="s">
        <v>1</v>
      </c>
      <c r="C6" s="139" t="s">
        <v>285</v>
      </c>
      <c r="D6" s="399"/>
      <c r="E6" s="402"/>
      <c r="F6" s="405"/>
      <c r="G6" s="141" t="s">
        <v>286</v>
      </c>
      <c r="H6" s="136" t="s">
        <v>284</v>
      </c>
      <c r="I6" s="140" t="s">
        <v>1</v>
      </c>
      <c r="J6" s="139" t="s">
        <v>285</v>
      </c>
      <c r="K6" s="137" t="s">
        <v>284</v>
      </c>
      <c r="L6" s="138" t="s">
        <v>1</v>
      </c>
      <c r="M6" s="137" t="s">
        <v>285</v>
      </c>
      <c r="N6" s="136" t="s">
        <v>284</v>
      </c>
      <c r="O6" s="376"/>
    </row>
    <row r="7" spans="1:21" ht="21.95" customHeight="1">
      <c r="A7" s="382" t="s">
        <v>48</v>
      </c>
      <c r="B7" s="130" t="s">
        <v>282</v>
      </c>
      <c r="C7" s="130" t="s">
        <v>279</v>
      </c>
      <c r="D7" s="135"/>
      <c r="E7" s="134"/>
      <c r="F7" s="62"/>
      <c r="G7" s="131"/>
      <c r="H7" s="129" t="s">
        <v>283</v>
      </c>
      <c r="I7" s="133" t="s">
        <v>282</v>
      </c>
      <c r="J7" s="130" t="s">
        <v>279</v>
      </c>
      <c r="K7" s="132" t="s">
        <v>281</v>
      </c>
      <c r="L7" s="131" t="s">
        <v>280</v>
      </c>
      <c r="M7" s="130" t="s">
        <v>279</v>
      </c>
      <c r="N7" s="129">
        <v>30</v>
      </c>
      <c r="O7" s="128"/>
    </row>
    <row r="8" spans="1:21" ht="21.95" customHeight="1">
      <c r="A8" s="383"/>
      <c r="B8" s="115"/>
      <c r="C8" s="115"/>
      <c r="D8" s="120"/>
      <c r="E8" s="119"/>
      <c r="F8" s="63"/>
      <c r="G8" s="118"/>
      <c r="H8" s="117"/>
      <c r="I8" s="116"/>
      <c r="J8" s="115"/>
      <c r="K8" s="114"/>
      <c r="L8" s="118"/>
      <c r="M8" s="115"/>
      <c r="N8" s="117"/>
      <c r="O8" s="124"/>
    </row>
    <row r="9" spans="1:21" ht="21.95" customHeight="1">
      <c r="A9" s="383"/>
      <c r="B9" s="107" t="s">
        <v>278</v>
      </c>
      <c r="C9" s="107" t="s">
        <v>90</v>
      </c>
      <c r="D9" s="113" t="s">
        <v>19</v>
      </c>
      <c r="E9" s="112" t="s">
        <v>91</v>
      </c>
      <c r="F9" s="64"/>
      <c r="G9" s="108"/>
      <c r="H9" s="127">
        <v>0.7</v>
      </c>
      <c r="I9" s="110" t="s">
        <v>278</v>
      </c>
      <c r="J9" s="107" t="s">
        <v>90</v>
      </c>
      <c r="K9" s="126">
        <v>0.3</v>
      </c>
      <c r="L9" s="108" t="s">
        <v>277</v>
      </c>
      <c r="M9" s="107" t="s">
        <v>90</v>
      </c>
      <c r="N9" s="125">
        <v>0.2</v>
      </c>
      <c r="O9" s="105" t="s">
        <v>19</v>
      </c>
    </row>
    <row r="10" spans="1:21" ht="21.95" customHeight="1">
      <c r="A10" s="383"/>
      <c r="B10" s="107"/>
      <c r="C10" s="107" t="s">
        <v>28</v>
      </c>
      <c r="D10" s="113" t="s">
        <v>29</v>
      </c>
      <c r="E10" s="112"/>
      <c r="F10" s="64"/>
      <c r="G10" s="108"/>
      <c r="H10" s="106">
        <v>10</v>
      </c>
      <c r="I10" s="110"/>
      <c r="J10" s="107" t="s">
        <v>28</v>
      </c>
      <c r="K10" s="121">
        <v>10</v>
      </c>
      <c r="L10" s="108"/>
      <c r="M10" s="107" t="s">
        <v>28</v>
      </c>
      <c r="N10" s="106">
        <v>10</v>
      </c>
      <c r="O10" s="105" t="s">
        <v>29</v>
      </c>
    </row>
    <row r="11" spans="1:21" ht="21.95" customHeight="1">
      <c r="A11" s="383"/>
      <c r="B11" s="107"/>
      <c r="C11" s="107"/>
      <c r="D11" s="113"/>
      <c r="E11" s="112"/>
      <c r="F11" s="64"/>
      <c r="G11" s="108" t="s">
        <v>37</v>
      </c>
      <c r="H11" s="106" t="s">
        <v>273</v>
      </c>
      <c r="I11" s="110"/>
      <c r="J11" s="107"/>
      <c r="K11" s="121"/>
      <c r="L11" s="118"/>
      <c r="M11" s="115"/>
      <c r="N11" s="117"/>
      <c r="O11" s="124"/>
    </row>
    <row r="12" spans="1:21" ht="21.95" customHeight="1">
      <c r="A12" s="383"/>
      <c r="B12" s="115"/>
      <c r="C12" s="115"/>
      <c r="D12" s="120"/>
      <c r="E12" s="119"/>
      <c r="F12" s="63"/>
      <c r="G12" s="118"/>
      <c r="H12" s="117"/>
      <c r="I12" s="116"/>
      <c r="J12" s="115"/>
      <c r="K12" s="114"/>
      <c r="L12" s="108" t="s">
        <v>276</v>
      </c>
      <c r="M12" s="107" t="s">
        <v>35</v>
      </c>
      <c r="N12" s="106">
        <v>10</v>
      </c>
      <c r="O12" s="105"/>
    </row>
    <row r="13" spans="1:21" ht="21.95" customHeight="1">
      <c r="A13" s="383"/>
      <c r="B13" s="107" t="s">
        <v>275</v>
      </c>
      <c r="C13" s="107" t="s">
        <v>34</v>
      </c>
      <c r="D13" s="113"/>
      <c r="E13" s="112"/>
      <c r="F13" s="64"/>
      <c r="G13" s="108"/>
      <c r="H13" s="106">
        <v>10</v>
      </c>
      <c r="I13" s="110" t="s">
        <v>275</v>
      </c>
      <c r="J13" s="107" t="s">
        <v>34</v>
      </c>
      <c r="K13" s="121">
        <v>10</v>
      </c>
      <c r="L13" s="108"/>
      <c r="M13" s="107" t="s">
        <v>42</v>
      </c>
      <c r="N13" s="106">
        <v>10</v>
      </c>
      <c r="O13" s="105"/>
    </row>
    <row r="14" spans="1:21" ht="21.95" customHeight="1">
      <c r="A14" s="383"/>
      <c r="B14" s="107"/>
      <c r="C14" s="107" t="s">
        <v>35</v>
      </c>
      <c r="D14" s="113"/>
      <c r="E14" s="112"/>
      <c r="F14" s="64"/>
      <c r="G14" s="108"/>
      <c r="H14" s="106">
        <v>10</v>
      </c>
      <c r="I14" s="110"/>
      <c r="J14" s="107" t="s">
        <v>35</v>
      </c>
      <c r="K14" s="121">
        <v>10</v>
      </c>
      <c r="L14" s="118"/>
      <c r="M14" s="115"/>
      <c r="N14" s="117"/>
      <c r="O14" s="124"/>
    </row>
    <row r="15" spans="1:21" ht="21.95" customHeight="1">
      <c r="A15" s="383"/>
      <c r="B15" s="107"/>
      <c r="C15" s="107"/>
      <c r="D15" s="113"/>
      <c r="E15" s="112"/>
      <c r="F15" s="64"/>
      <c r="G15" s="108" t="s">
        <v>37</v>
      </c>
      <c r="H15" s="106" t="s">
        <v>273</v>
      </c>
      <c r="I15" s="110"/>
      <c r="J15" s="107"/>
      <c r="K15" s="121"/>
      <c r="L15" s="108" t="s">
        <v>274</v>
      </c>
      <c r="M15" s="107" t="s">
        <v>46</v>
      </c>
      <c r="N15" s="123">
        <v>0.08</v>
      </c>
      <c r="O15" s="105"/>
    </row>
    <row r="16" spans="1:21" ht="21.95" customHeight="1">
      <c r="A16" s="383"/>
      <c r="B16" s="107"/>
      <c r="C16" s="107"/>
      <c r="D16" s="113"/>
      <c r="E16" s="112"/>
      <c r="F16" s="64" t="s">
        <v>22</v>
      </c>
      <c r="G16" s="108" t="s">
        <v>24</v>
      </c>
      <c r="H16" s="106" t="s">
        <v>272</v>
      </c>
      <c r="I16" s="110"/>
      <c r="J16" s="107"/>
      <c r="K16" s="121"/>
      <c r="L16" s="108"/>
      <c r="M16" s="107"/>
      <c r="N16" s="106"/>
      <c r="O16" s="105"/>
    </row>
    <row r="17" spans="1:15" ht="21.95" customHeight="1">
      <c r="A17" s="383"/>
      <c r="B17" s="107"/>
      <c r="C17" s="107"/>
      <c r="D17" s="113"/>
      <c r="E17" s="112"/>
      <c r="F17" s="64"/>
      <c r="G17" s="108" t="s">
        <v>38</v>
      </c>
      <c r="H17" s="106" t="s">
        <v>272</v>
      </c>
      <c r="I17" s="110"/>
      <c r="J17" s="107"/>
      <c r="K17" s="121"/>
      <c r="L17" s="108"/>
      <c r="M17" s="107"/>
      <c r="N17" s="106"/>
      <c r="O17" s="105"/>
    </row>
    <row r="18" spans="1:15" ht="21.95" customHeight="1">
      <c r="A18" s="383"/>
      <c r="B18" s="115"/>
      <c r="C18" s="115"/>
      <c r="D18" s="120"/>
      <c r="E18" s="119"/>
      <c r="F18" s="63"/>
      <c r="G18" s="118"/>
      <c r="H18" s="117"/>
      <c r="I18" s="116"/>
      <c r="J18" s="115"/>
      <c r="K18" s="114"/>
      <c r="L18" s="108"/>
      <c r="M18" s="107"/>
      <c r="N18" s="106"/>
      <c r="O18" s="105"/>
    </row>
    <row r="19" spans="1:15" ht="21.95" customHeight="1">
      <c r="A19" s="383"/>
      <c r="B19" s="107" t="s">
        <v>40</v>
      </c>
      <c r="C19" s="107" t="s">
        <v>42</v>
      </c>
      <c r="D19" s="113"/>
      <c r="E19" s="112"/>
      <c r="F19" s="122"/>
      <c r="G19" s="108"/>
      <c r="H19" s="106">
        <v>20</v>
      </c>
      <c r="I19" s="110" t="s">
        <v>40</v>
      </c>
      <c r="J19" s="107" t="s">
        <v>42</v>
      </c>
      <c r="K19" s="121">
        <v>15</v>
      </c>
      <c r="L19" s="108"/>
      <c r="M19" s="107"/>
      <c r="N19" s="106"/>
      <c r="O19" s="105"/>
    </row>
    <row r="20" spans="1:15" ht="21.95" customHeight="1">
      <c r="A20" s="383"/>
      <c r="B20" s="107"/>
      <c r="C20" s="107"/>
      <c r="D20" s="113"/>
      <c r="E20" s="112"/>
      <c r="F20" s="64"/>
      <c r="G20" s="108" t="s">
        <v>37</v>
      </c>
      <c r="H20" s="106" t="s">
        <v>273</v>
      </c>
      <c r="I20" s="110"/>
      <c r="J20" s="107"/>
      <c r="K20" s="121"/>
      <c r="L20" s="108"/>
      <c r="M20" s="107"/>
      <c r="N20" s="106"/>
      <c r="O20" s="105"/>
    </row>
    <row r="21" spans="1:15" ht="21.95" customHeight="1">
      <c r="A21" s="383"/>
      <c r="B21" s="107"/>
      <c r="C21" s="107"/>
      <c r="D21" s="113"/>
      <c r="E21" s="112"/>
      <c r="F21" s="64"/>
      <c r="G21" s="108" t="s">
        <v>43</v>
      </c>
      <c r="H21" s="106" t="s">
        <v>272</v>
      </c>
      <c r="I21" s="110"/>
      <c r="J21" s="107"/>
      <c r="K21" s="121"/>
      <c r="L21" s="108"/>
      <c r="M21" s="107"/>
      <c r="N21" s="106"/>
      <c r="O21" s="105"/>
    </row>
    <row r="22" spans="1:15" ht="21.95" customHeight="1">
      <c r="A22" s="383"/>
      <c r="B22" s="115"/>
      <c r="C22" s="115"/>
      <c r="D22" s="120"/>
      <c r="E22" s="119"/>
      <c r="F22" s="63"/>
      <c r="G22" s="118"/>
      <c r="H22" s="117"/>
      <c r="I22" s="116"/>
      <c r="J22" s="115"/>
      <c r="K22" s="114"/>
      <c r="L22" s="108"/>
      <c r="M22" s="107"/>
      <c r="N22" s="106"/>
      <c r="O22" s="105"/>
    </row>
    <row r="23" spans="1:15" ht="21.95" customHeight="1">
      <c r="A23" s="383"/>
      <c r="B23" s="107" t="s">
        <v>44</v>
      </c>
      <c r="C23" s="107" t="s">
        <v>46</v>
      </c>
      <c r="D23" s="113"/>
      <c r="E23" s="112"/>
      <c r="F23" s="64"/>
      <c r="G23" s="108"/>
      <c r="H23" s="111">
        <v>0.1</v>
      </c>
      <c r="I23" s="110" t="s">
        <v>44</v>
      </c>
      <c r="J23" s="107" t="s">
        <v>46</v>
      </c>
      <c r="K23" s="109">
        <v>0.1</v>
      </c>
      <c r="L23" s="108"/>
      <c r="M23" s="107"/>
      <c r="N23" s="106"/>
      <c r="O23" s="105"/>
    </row>
    <row r="24" spans="1:15" ht="21.95" customHeight="1" thickBot="1">
      <c r="A24" s="384"/>
      <c r="B24" s="99"/>
      <c r="C24" s="99"/>
      <c r="D24" s="104"/>
      <c r="E24" s="103"/>
      <c r="F24" s="65"/>
      <c r="G24" s="100"/>
      <c r="H24" s="98"/>
      <c r="I24" s="102"/>
      <c r="J24" s="99"/>
      <c r="K24" s="101"/>
      <c r="L24" s="100"/>
      <c r="M24" s="99"/>
      <c r="N24" s="98"/>
      <c r="O24" s="97"/>
    </row>
    <row r="25" spans="1:15" ht="14.25">
      <c r="B25" s="89"/>
      <c r="C25" s="89"/>
      <c r="D25" s="89"/>
      <c r="G25" s="89"/>
      <c r="H25" s="90"/>
      <c r="I25" s="89"/>
      <c r="J25" s="89"/>
      <c r="K25" s="90"/>
      <c r="L25" s="89"/>
      <c r="M25" s="89"/>
      <c r="N25" s="90"/>
    </row>
    <row r="26" spans="1:15" ht="14.25">
      <c r="B26" s="89"/>
      <c r="C26" s="89"/>
      <c r="D26" s="89"/>
      <c r="G26" s="89"/>
      <c r="H26" s="90"/>
      <c r="I26" s="89"/>
      <c r="J26" s="89"/>
      <c r="K26" s="90"/>
      <c r="L26" s="89"/>
      <c r="M26" s="89"/>
      <c r="N26" s="90"/>
    </row>
    <row r="27" spans="1:15" ht="14.25">
      <c r="B27" s="89"/>
      <c r="C27" s="89"/>
      <c r="D27" s="89"/>
      <c r="G27" s="89"/>
      <c r="H27" s="90"/>
      <c r="I27" s="89"/>
      <c r="J27" s="89"/>
      <c r="K27" s="90"/>
      <c r="L27" s="89"/>
      <c r="M27" s="89"/>
      <c r="N27" s="90"/>
    </row>
    <row r="28" spans="1:15" ht="14.25">
      <c r="B28" s="89"/>
      <c r="C28" s="89"/>
      <c r="D28" s="89"/>
      <c r="G28" s="89"/>
      <c r="H28" s="90"/>
      <c r="I28" s="89"/>
      <c r="J28" s="89"/>
      <c r="K28" s="90"/>
      <c r="L28" s="89"/>
      <c r="M28" s="89"/>
      <c r="N28" s="90"/>
    </row>
    <row r="29" spans="1:15" ht="14.25">
      <c r="B29" s="89"/>
      <c r="C29" s="89"/>
      <c r="D29" s="89"/>
      <c r="G29" s="89"/>
      <c r="H29" s="90"/>
      <c r="I29" s="89"/>
      <c r="J29" s="89"/>
      <c r="K29" s="90"/>
      <c r="L29" s="89"/>
      <c r="M29" s="89"/>
      <c r="N29" s="90"/>
    </row>
    <row r="30" spans="1:15" ht="14.25">
      <c r="B30" s="89"/>
      <c r="C30" s="89"/>
      <c r="D30" s="89"/>
      <c r="G30" s="89"/>
      <c r="H30" s="90"/>
      <c r="I30" s="89"/>
      <c r="J30" s="89"/>
      <c r="K30" s="90"/>
      <c r="L30" s="89"/>
      <c r="M30" s="89"/>
      <c r="N30" s="90"/>
    </row>
    <row r="31" spans="1:15" ht="14.25">
      <c r="B31" s="89"/>
      <c r="C31" s="89"/>
      <c r="D31" s="89"/>
      <c r="G31" s="89"/>
      <c r="H31" s="90"/>
      <c r="I31" s="89"/>
      <c r="J31" s="89"/>
      <c r="K31" s="90"/>
      <c r="L31" s="89"/>
      <c r="M31" s="89"/>
      <c r="N31" s="90"/>
    </row>
    <row r="32" spans="1:15" ht="14.25">
      <c r="B32" s="89"/>
      <c r="C32" s="89"/>
      <c r="D32" s="89"/>
      <c r="G32" s="89"/>
      <c r="H32" s="90"/>
      <c r="I32" s="89"/>
      <c r="J32" s="89"/>
      <c r="K32" s="90"/>
      <c r="L32" s="89"/>
      <c r="M32" s="89"/>
      <c r="N32" s="90"/>
    </row>
    <row r="33" spans="2:14" ht="14.25">
      <c r="B33" s="89"/>
      <c r="C33" s="89"/>
      <c r="D33" s="89"/>
      <c r="G33" s="89"/>
      <c r="H33" s="90"/>
      <c r="I33" s="89"/>
      <c r="J33" s="89"/>
      <c r="K33" s="90"/>
      <c r="L33" s="89"/>
      <c r="M33" s="89"/>
      <c r="N33" s="90"/>
    </row>
    <row r="34" spans="2:14" ht="14.25">
      <c r="B34" s="89"/>
      <c r="C34" s="89"/>
      <c r="D34" s="89"/>
      <c r="G34" s="89"/>
      <c r="H34" s="90"/>
      <c r="I34" s="89"/>
      <c r="J34" s="89"/>
      <c r="K34" s="90"/>
      <c r="L34" s="89"/>
      <c r="M34" s="89"/>
      <c r="N34" s="90"/>
    </row>
    <row r="35" spans="2:14" ht="14.25">
      <c r="B35" s="89"/>
      <c r="C35" s="89"/>
      <c r="D35" s="89"/>
      <c r="G35" s="89"/>
      <c r="H35" s="90"/>
      <c r="I35" s="89"/>
      <c r="J35" s="89"/>
      <c r="K35" s="90"/>
      <c r="L35" s="89"/>
      <c r="M35" s="89"/>
      <c r="N35" s="90"/>
    </row>
    <row r="36" spans="2:14" ht="14.25">
      <c r="B36" s="89"/>
      <c r="C36" s="89"/>
      <c r="D36" s="89"/>
      <c r="G36" s="89"/>
      <c r="H36" s="90"/>
      <c r="I36" s="89"/>
      <c r="J36" s="89"/>
      <c r="K36" s="90"/>
      <c r="L36" s="89"/>
      <c r="M36" s="89"/>
      <c r="N36" s="90"/>
    </row>
    <row r="37" spans="2:14" ht="14.25">
      <c r="B37" s="89"/>
      <c r="C37" s="89"/>
      <c r="D37" s="89"/>
      <c r="G37" s="89"/>
      <c r="H37" s="90"/>
      <c r="I37" s="89"/>
      <c r="J37" s="89"/>
      <c r="K37" s="90"/>
      <c r="L37" s="89"/>
      <c r="M37" s="89"/>
      <c r="N37" s="90"/>
    </row>
    <row r="38" spans="2:14" ht="14.25">
      <c r="B38" s="89"/>
      <c r="C38" s="89"/>
      <c r="D38" s="89"/>
      <c r="G38" s="89"/>
      <c r="H38" s="90"/>
      <c r="I38" s="89"/>
      <c r="J38" s="89"/>
      <c r="K38" s="90"/>
      <c r="L38" s="89"/>
      <c r="M38" s="89"/>
      <c r="N38" s="90"/>
    </row>
    <row r="39" spans="2:14" ht="14.25">
      <c r="B39" s="89"/>
      <c r="C39" s="89"/>
      <c r="D39" s="89"/>
      <c r="G39" s="89"/>
      <c r="H39" s="90"/>
      <c r="I39" s="89"/>
      <c r="J39" s="89"/>
      <c r="K39" s="90"/>
      <c r="L39" s="89"/>
      <c r="M39" s="89"/>
      <c r="N39" s="90"/>
    </row>
    <row r="40" spans="2:14" ht="14.25">
      <c r="B40" s="89"/>
      <c r="C40" s="89"/>
      <c r="D40" s="89"/>
      <c r="G40" s="89"/>
      <c r="H40" s="90"/>
      <c r="I40" s="89"/>
      <c r="J40" s="89"/>
      <c r="K40" s="90"/>
      <c r="L40" s="89"/>
      <c r="M40" s="89"/>
      <c r="N40" s="90"/>
    </row>
    <row r="41" spans="2:14" ht="14.25">
      <c r="B41" s="89"/>
      <c r="C41" s="89"/>
      <c r="D41" s="89"/>
      <c r="G41" s="89"/>
      <c r="H41" s="90"/>
      <c r="I41" s="89"/>
      <c r="J41" s="89"/>
      <c r="K41" s="90"/>
      <c r="L41" s="89"/>
      <c r="M41" s="89"/>
      <c r="N41" s="90"/>
    </row>
    <row r="42" spans="2:14" ht="14.25">
      <c r="B42" s="89"/>
      <c r="C42" s="89"/>
      <c r="D42" s="89"/>
      <c r="G42" s="89"/>
      <c r="H42" s="90"/>
      <c r="I42" s="89"/>
      <c r="J42" s="89"/>
      <c r="K42" s="90"/>
      <c r="L42" s="89"/>
      <c r="M42" s="89"/>
      <c r="N42" s="90"/>
    </row>
    <row r="43" spans="2:14" ht="14.25">
      <c r="B43" s="89"/>
      <c r="C43" s="89"/>
      <c r="D43" s="89"/>
      <c r="G43" s="89"/>
      <c r="H43" s="90"/>
      <c r="I43" s="89"/>
      <c r="J43" s="89"/>
      <c r="K43" s="90"/>
      <c r="L43" s="89"/>
      <c r="M43" s="89"/>
      <c r="N43" s="90"/>
    </row>
    <row r="44" spans="2:14" ht="14.25">
      <c r="B44" s="89"/>
      <c r="C44" s="89"/>
      <c r="D44" s="89"/>
      <c r="G44" s="89"/>
      <c r="H44" s="90"/>
      <c r="I44" s="89"/>
      <c r="J44" s="89"/>
      <c r="K44" s="90"/>
      <c r="L44" s="89"/>
      <c r="M44" s="89"/>
      <c r="N44" s="90"/>
    </row>
    <row r="45" spans="2:14" ht="14.25">
      <c r="B45" s="89"/>
      <c r="C45" s="89"/>
      <c r="D45" s="89"/>
      <c r="G45" s="89"/>
      <c r="H45" s="90"/>
      <c r="I45" s="89"/>
      <c r="J45" s="89"/>
      <c r="K45" s="90"/>
      <c r="L45" s="89"/>
      <c r="M45" s="89"/>
      <c r="N45" s="90"/>
    </row>
    <row r="46" spans="2:14" ht="14.25">
      <c r="B46" s="89"/>
      <c r="C46" s="89"/>
      <c r="D46" s="89"/>
      <c r="G46" s="89"/>
      <c r="H46" s="90"/>
      <c r="I46" s="89"/>
      <c r="J46" s="89"/>
      <c r="K46" s="90"/>
      <c r="L46" s="89"/>
      <c r="M46" s="89"/>
      <c r="N46" s="90"/>
    </row>
    <row r="47" spans="2:14" ht="14.25">
      <c r="B47" s="89"/>
      <c r="C47" s="89"/>
      <c r="D47" s="89"/>
      <c r="G47" s="89"/>
      <c r="H47" s="90"/>
      <c r="I47" s="89"/>
      <c r="J47" s="89"/>
      <c r="K47" s="90"/>
      <c r="L47" s="89"/>
      <c r="M47" s="89"/>
      <c r="N47" s="90"/>
    </row>
    <row r="48" spans="2:14" ht="14.25">
      <c r="B48" s="89"/>
      <c r="C48" s="89"/>
      <c r="D48" s="89"/>
      <c r="G48" s="89"/>
      <c r="H48" s="90"/>
      <c r="I48" s="89"/>
      <c r="J48" s="89"/>
      <c r="K48" s="90"/>
      <c r="L48" s="89"/>
      <c r="M48" s="89"/>
      <c r="N48" s="90"/>
    </row>
    <row r="49" spans="2:14" ht="14.25">
      <c r="B49" s="89"/>
      <c r="C49" s="89"/>
      <c r="D49" s="89"/>
      <c r="G49" s="89"/>
      <c r="H49" s="90"/>
      <c r="I49" s="89"/>
      <c r="J49" s="89"/>
      <c r="K49" s="90"/>
      <c r="L49" s="89"/>
      <c r="M49" s="89"/>
      <c r="N49" s="90"/>
    </row>
    <row r="50" spans="2:14" ht="14.25">
      <c r="B50" s="89"/>
      <c r="C50" s="89"/>
      <c r="D50" s="89"/>
      <c r="G50" s="89"/>
      <c r="H50" s="90"/>
      <c r="I50" s="89"/>
      <c r="J50" s="89"/>
      <c r="K50" s="90"/>
      <c r="L50" s="89"/>
      <c r="M50" s="89"/>
      <c r="N50" s="90"/>
    </row>
  </sheetData>
  <mergeCells count="14">
    <mergeCell ref="O4:O6"/>
    <mergeCell ref="I5:K5"/>
    <mergeCell ref="L5:N5"/>
    <mergeCell ref="A7:A24"/>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c r="A1" s="1" t="s">
        <v>300</v>
      </c>
      <c r="B1" s="5"/>
      <c r="C1" s="1"/>
      <c r="D1" s="1"/>
      <c r="E1" s="385"/>
      <c r="F1" s="386"/>
      <c r="G1" s="386"/>
      <c r="H1" s="386"/>
      <c r="I1" s="386"/>
      <c r="J1" s="386"/>
      <c r="K1" s="386"/>
      <c r="L1" s="386"/>
      <c r="M1" s="386"/>
      <c r="N1" s="386"/>
      <c r="O1"/>
      <c r="P1"/>
      <c r="Q1"/>
      <c r="R1"/>
      <c r="S1"/>
      <c r="T1"/>
      <c r="U1"/>
    </row>
    <row r="2" spans="1:21" s="3" customFormat="1" ht="36" customHeight="1">
      <c r="A2" s="367" t="s">
        <v>0</v>
      </c>
      <c r="B2" s="368"/>
      <c r="C2" s="368"/>
      <c r="D2" s="368"/>
      <c r="E2" s="368"/>
      <c r="F2" s="368"/>
      <c r="G2" s="368"/>
      <c r="H2" s="368"/>
      <c r="I2" s="368"/>
      <c r="J2" s="368"/>
      <c r="K2" s="368"/>
      <c r="L2" s="368"/>
      <c r="M2" s="368"/>
      <c r="N2" s="368"/>
      <c r="O2" s="386"/>
      <c r="P2"/>
      <c r="Q2"/>
      <c r="R2"/>
      <c r="S2"/>
      <c r="T2"/>
      <c r="U2"/>
    </row>
    <row r="3" spans="1:21" ht="33.75" customHeight="1" thickBot="1">
      <c r="A3" s="387" t="s">
        <v>368</v>
      </c>
      <c r="B3" s="388"/>
      <c r="C3" s="388"/>
      <c r="D3" s="149"/>
      <c r="E3" s="389" t="s">
        <v>308</v>
      </c>
      <c r="F3" s="390"/>
      <c r="G3" s="88"/>
      <c r="H3" s="88"/>
      <c r="I3" s="88"/>
      <c r="J3" s="88"/>
      <c r="K3" s="148"/>
      <c r="L3" s="88"/>
      <c r="M3" s="88"/>
    </row>
    <row r="4" spans="1:21" ht="18.75" customHeight="1">
      <c r="A4" s="391"/>
      <c r="B4" s="392"/>
      <c r="C4" s="393"/>
      <c r="D4" s="397" t="s">
        <v>6</v>
      </c>
      <c r="E4" s="400" t="s">
        <v>297</v>
      </c>
      <c r="F4" s="403" t="s">
        <v>286</v>
      </c>
      <c r="G4" s="155" t="s">
        <v>296</v>
      </c>
      <c r="H4" s="146" t="s">
        <v>295</v>
      </c>
      <c r="I4" s="406" t="s">
        <v>294</v>
      </c>
      <c r="J4" s="407"/>
      <c r="K4" s="407"/>
      <c r="L4" s="408" t="s">
        <v>293</v>
      </c>
      <c r="M4" s="409"/>
      <c r="N4" s="410"/>
      <c r="O4" s="374" t="s">
        <v>6</v>
      </c>
    </row>
    <row r="5" spans="1:21" ht="18.75" customHeight="1">
      <c r="A5" s="394"/>
      <c r="B5" s="395"/>
      <c r="C5" s="396"/>
      <c r="D5" s="398"/>
      <c r="E5" s="401"/>
      <c r="F5" s="404"/>
      <c r="G5" s="154" t="s">
        <v>292</v>
      </c>
      <c r="H5" s="144" t="s">
        <v>367</v>
      </c>
      <c r="I5" s="377" t="s">
        <v>289</v>
      </c>
      <c r="J5" s="378"/>
      <c r="K5" s="378"/>
      <c r="L5" s="379" t="s">
        <v>287</v>
      </c>
      <c r="M5" s="380"/>
      <c r="N5" s="381"/>
      <c r="O5" s="375"/>
    </row>
    <row r="6" spans="1:21" ht="18.75" customHeight="1" thickBot="1">
      <c r="A6" s="143"/>
      <c r="B6" s="142" t="s">
        <v>1</v>
      </c>
      <c r="C6" s="139" t="s">
        <v>285</v>
      </c>
      <c r="D6" s="399"/>
      <c r="E6" s="402"/>
      <c r="F6" s="405"/>
      <c r="G6" s="153" t="s">
        <v>286</v>
      </c>
      <c r="H6" s="136" t="s">
        <v>284</v>
      </c>
      <c r="I6" s="140" t="s">
        <v>1</v>
      </c>
      <c r="J6" s="139" t="s">
        <v>285</v>
      </c>
      <c r="K6" s="137" t="s">
        <v>284</v>
      </c>
      <c r="L6" s="138" t="s">
        <v>1</v>
      </c>
      <c r="M6" s="137" t="s">
        <v>285</v>
      </c>
      <c r="N6" s="136" t="s">
        <v>284</v>
      </c>
      <c r="O6" s="376"/>
    </row>
    <row r="7" spans="1:21" ht="21.95" customHeight="1">
      <c r="A7" s="382" t="s">
        <v>48</v>
      </c>
      <c r="B7" s="130" t="s">
        <v>282</v>
      </c>
      <c r="C7" s="130" t="s">
        <v>279</v>
      </c>
      <c r="D7" s="135"/>
      <c r="E7" s="134"/>
      <c r="F7" s="62"/>
      <c r="G7" s="133"/>
      <c r="H7" s="129" t="s">
        <v>283</v>
      </c>
      <c r="I7" s="133" t="s">
        <v>282</v>
      </c>
      <c r="J7" s="130" t="s">
        <v>279</v>
      </c>
      <c r="K7" s="132" t="s">
        <v>281</v>
      </c>
      <c r="L7" s="131" t="s">
        <v>280</v>
      </c>
      <c r="M7" s="130" t="s">
        <v>279</v>
      </c>
      <c r="N7" s="129">
        <v>30</v>
      </c>
      <c r="O7" s="128"/>
    </row>
    <row r="8" spans="1:21" ht="21.95" customHeight="1">
      <c r="A8" s="383"/>
      <c r="B8" s="115"/>
      <c r="C8" s="115"/>
      <c r="D8" s="120"/>
      <c r="E8" s="119"/>
      <c r="F8" s="63"/>
      <c r="G8" s="116"/>
      <c r="H8" s="117"/>
      <c r="I8" s="116"/>
      <c r="J8" s="115"/>
      <c r="K8" s="114"/>
      <c r="L8" s="118"/>
      <c r="M8" s="115"/>
      <c r="N8" s="117"/>
      <c r="O8" s="124"/>
    </row>
    <row r="9" spans="1:21" ht="21.95" customHeight="1">
      <c r="A9" s="383"/>
      <c r="B9" s="107" t="s">
        <v>349</v>
      </c>
      <c r="C9" s="107" t="s">
        <v>54</v>
      </c>
      <c r="D9" s="113"/>
      <c r="E9" s="112"/>
      <c r="F9" s="64"/>
      <c r="G9" s="110"/>
      <c r="H9" s="106">
        <v>10</v>
      </c>
      <c r="I9" s="110" t="s">
        <v>348</v>
      </c>
      <c r="J9" s="152" t="s">
        <v>132</v>
      </c>
      <c r="K9" s="121">
        <v>10</v>
      </c>
      <c r="L9" s="108" t="s">
        <v>347</v>
      </c>
      <c r="M9" s="107" t="s">
        <v>56</v>
      </c>
      <c r="N9" s="106">
        <v>10</v>
      </c>
      <c r="O9" s="105"/>
    </row>
    <row r="10" spans="1:21" ht="21.95" customHeight="1">
      <c r="A10" s="383"/>
      <c r="B10" s="107"/>
      <c r="C10" s="107" t="s">
        <v>56</v>
      </c>
      <c r="D10" s="113"/>
      <c r="E10" s="112"/>
      <c r="F10" s="64"/>
      <c r="G10" s="110"/>
      <c r="H10" s="106">
        <v>10</v>
      </c>
      <c r="I10" s="110"/>
      <c r="J10" s="107" t="s">
        <v>56</v>
      </c>
      <c r="K10" s="121">
        <v>10</v>
      </c>
      <c r="L10" s="108"/>
      <c r="M10" s="107" t="s">
        <v>59</v>
      </c>
      <c r="N10" s="106">
        <v>5</v>
      </c>
      <c r="O10" s="105"/>
    </row>
    <row r="11" spans="1:21" ht="21.95" customHeight="1">
      <c r="A11" s="383"/>
      <c r="B11" s="107"/>
      <c r="C11" s="107" t="s">
        <v>52</v>
      </c>
      <c r="D11" s="113"/>
      <c r="E11" s="112" t="s">
        <v>53</v>
      </c>
      <c r="F11" s="64"/>
      <c r="G11" s="110"/>
      <c r="H11" s="150">
        <v>0.13</v>
      </c>
      <c r="I11" s="110"/>
      <c r="J11" s="107" t="s">
        <v>301</v>
      </c>
      <c r="K11" s="151">
        <v>0.13</v>
      </c>
      <c r="L11" s="118"/>
      <c r="M11" s="115"/>
      <c r="N11" s="117"/>
      <c r="O11" s="124"/>
    </row>
    <row r="12" spans="1:21" ht="21.95" customHeight="1">
      <c r="A12" s="383"/>
      <c r="B12" s="107"/>
      <c r="C12" s="107"/>
      <c r="D12" s="113"/>
      <c r="E12" s="112"/>
      <c r="F12" s="64"/>
      <c r="G12" s="110" t="s">
        <v>37</v>
      </c>
      <c r="H12" s="106" t="s">
        <v>273</v>
      </c>
      <c r="I12" s="110"/>
      <c r="J12" s="107"/>
      <c r="K12" s="121"/>
      <c r="L12" s="108" t="s">
        <v>346</v>
      </c>
      <c r="M12" s="107" t="s">
        <v>102</v>
      </c>
      <c r="N12" s="106">
        <v>10</v>
      </c>
      <c r="O12" s="105"/>
    </row>
    <row r="13" spans="1:21" ht="21.95" customHeight="1">
      <c r="A13" s="383"/>
      <c r="B13" s="107"/>
      <c r="C13" s="107"/>
      <c r="D13" s="113"/>
      <c r="E13" s="112"/>
      <c r="F13" s="64"/>
      <c r="G13" s="110" t="s">
        <v>38</v>
      </c>
      <c r="H13" s="106" t="s">
        <v>272</v>
      </c>
      <c r="I13" s="110"/>
      <c r="J13" s="107"/>
      <c r="K13" s="121"/>
      <c r="L13" s="108"/>
      <c r="M13" s="107" t="s">
        <v>35</v>
      </c>
      <c r="N13" s="106">
        <v>5</v>
      </c>
      <c r="O13" s="105"/>
    </row>
    <row r="14" spans="1:21" ht="21.95" customHeight="1">
      <c r="A14" s="383"/>
      <c r="B14" s="107"/>
      <c r="C14" s="107"/>
      <c r="D14" s="113"/>
      <c r="E14" s="112"/>
      <c r="F14" s="64" t="s">
        <v>22</v>
      </c>
      <c r="G14" s="110" t="s">
        <v>24</v>
      </c>
      <c r="H14" s="106" t="s">
        <v>272</v>
      </c>
      <c r="I14" s="110"/>
      <c r="J14" s="107"/>
      <c r="K14" s="121"/>
      <c r="L14" s="108"/>
      <c r="M14" s="107" t="s">
        <v>233</v>
      </c>
      <c r="N14" s="106">
        <v>5</v>
      </c>
      <c r="O14" s="105"/>
    </row>
    <row r="15" spans="1:21" ht="21.95" customHeight="1">
      <c r="A15" s="383"/>
      <c r="B15" s="115"/>
      <c r="C15" s="115"/>
      <c r="D15" s="120"/>
      <c r="E15" s="119"/>
      <c r="F15" s="63"/>
      <c r="G15" s="116"/>
      <c r="H15" s="117"/>
      <c r="I15" s="116"/>
      <c r="J15" s="115"/>
      <c r="K15" s="114"/>
      <c r="L15" s="118"/>
      <c r="M15" s="115"/>
      <c r="N15" s="117"/>
      <c r="O15" s="124"/>
    </row>
    <row r="16" spans="1:21" ht="21.95" customHeight="1">
      <c r="A16" s="383"/>
      <c r="B16" s="107" t="s">
        <v>345</v>
      </c>
      <c r="C16" s="107" t="s">
        <v>102</v>
      </c>
      <c r="D16" s="113"/>
      <c r="E16" s="112"/>
      <c r="F16" s="64"/>
      <c r="G16" s="110"/>
      <c r="H16" s="106">
        <v>20</v>
      </c>
      <c r="I16" s="110" t="s">
        <v>345</v>
      </c>
      <c r="J16" s="107" t="s">
        <v>102</v>
      </c>
      <c r="K16" s="121">
        <v>10</v>
      </c>
      <c r="L16" s="108" t="s">
        <v>108</v>
      </c>
      <c r="M16" s="107" t="s">
        <v>112</v>
      </c>
      <c r="N16" s="106">
        <v>10</v>
      </c>
      <c r="O16" s="105"/>
    </row>
    <row r="17" spans="1:15" ht="21.95" customHeight="1">
      <c r="A17" s="383"/>
      <c r="B17" s="107"/>
      <c r="C17" s="107" t="s">
        <v>35</v>
      </c>
      <c r="D17" s="113"/>
      <c r="E17" s="112"/>
      <c r="F17" s="64"/>
      <c r="G17" s="110"/>
      <c r="H17" s="106">
        <v>10</v>
      </c>
      <c r="I17" s="110"/>
      <c r="J17" s="107" t="s">
        <v>35</v>
      </c>
      <c r="K17" s="121">
        <v>5</v>
      </c>
      <c r="L17" s="108"/>
      <c r="M17" s="107"/>
      <c r="N17" s="106"/>
      <c r="O17" s="105"/>
    </row>
    <row r="18" spans="1:15" ht="21.95" customHeight="1">
      <c r="A18" s="383"/>
      <c r="B18" s="107"/>
      <c r="C18" s="107" t="s">
        <v>233</v>
      </c>
      <c r="D18" s="113"/>
      <c r="E18" s="112"/>
      <c r="F18" s="64"/>
      <c r="G18" s="110"/>
      <c r="H18" s="106">
        <v>5</v>
      </c>
      <c r="I18" s="110"/>
      <c r="J18" s="107" t="s">
        <v>233</v>
      </c>
      <c r="K18" s="121">
        <v>5</v>
      </c>
      <c r="L18" s="108"/>
      <c r="M18" s="107"/>
      <c r="N18" s="106"/>
      <c r="O18" s="105"/>
    </row>
    <row r="19" spans="1:15" ht="21.95" customHeight="1">
      <c r="A19" s="383"/>
      <c r="B19" s="107"/>
      <c r="C19" s="107"/>
      <c r="D19" s="113"/>
      <c r="E19" s="112"/>
      <c r="F19" s="122"/>
      <c r="G19" s="110" t="s">
        <v>37</v>
      </c>
      <c r="H19" s="106" t="s">
        <v>273</v>
      </c>
      <c r="I19" s="110"/>
      <c r="J19" s="107"/>
      <c r="K19" s="121"/>
      <c r="L19" s="108"/>
      <c r="M19" s="107"/>
      <c r="N19" s="106"/>
      <c r="O19" s="105"/>
    </row>
    <row r="20" spans="1:15" ht="21.95" customHeight="1">
      <c r="A20" s="383"/>
      <c r="B20" s="115"/>
      <c r="C20" s="115"/>
      <c r="D20" s="120"/>
      <c r="E20" s="119"/>
      <c r="F20" s="63"/>
      <c r="G20" s="116"/>
      <c r="H20" s="117"/>
      <c r="I20" s="116"/>
      <c r="J20" s="115"/>
      <c r="K20" s="114"/>
      <c r="L20" s="108"/>
      <c r="M20" s="107"/>
      <c r="N20" s="106"/>
      <c r="O20" s="105"/>
    </row>
    <row r="21" spans="1:15" ht="21.95" customHeight="1">
      <c r="A21" s="383"/>
      <c r="B21" s="107" t="s">
        <v>94</v>
      </c>
      <c r="C21" s="107" t="s">
        <v>59</v>
      </c>
      <c r="D21" s="113"/>
      <c r="E21" s="112"/>
      <c r="F21" s="64"/>
      <c r="G21" s="110"/>
      <c r="H21" s="106">
        <v>10</v>
      </c>
      <c r="I21" s="110" t="s">
        <v>94</v>
      </c>
      <c r="J21" s="107" t="s">
        <v>59</v>
      </c>
      <c r="K21" s="121">
        <v>10</v>
      </c>
      <c r="L21" s="108"/>
      <c r="M21" s="107"/>
      <c r="N21" s="106"/>
      <c r="O21" s="105"/>
    </row>
    <row r="22" spans="1:15" ht="21.95" customHeight="1">
      <c r="A22" s="383"/>
      <c r="B22" s="107"/>
      <c r="C22" s="107" t="s">
        <v>200</v>
      </c>
      <c r="D22" s="113"/>
      <c r="E22" s="112" t="s">
        <v>22</v>
      </c>
      <c r="F22" s="64"/>
      <c r="G22" s="110"/>
      <c r="H22" s="158">
        <v>0.05</v>
      </c>
      <c r="I22" s="110"/>
      <c r="J22" s="107" t="s">
        <v>200</v>
      </c>
      <c r="K22" s="159">
        <v>0.05</v>
      </c>
      <c r="L22" s="108"/>
      <c r="M22" s="107"/>
      <c r="N22" s="106"/>
      <c r="O22" s="105"/>
    </row>
    <row r="23" spans="1:15" ht="21.95" customHeight="1">
      <c r="A23" s="383"/>
      <c r="B23" s="107"/>
      <c r="C23" s="107"/>
      <c r="D23" s="113"/>
      <c r="E23" s="112"/>
      <c r="F23" s="64"/>
      <c r="G23" s="110" t="s">
        <v>37</v>
      </c>
      <c r="H23" s="106" t="s">
        <v>273</v>
      </c>
      <c r="I23" s="110"/>
      <c r="J23" s="107"/>
      <c r="K23" s="121"/>
      <c r="L23" s="108"/>
      <c r="M23" s="107"/>
      <c r="N23" s="106"/>
      <c r="O23" s="105"/>
    </row>
    <row r="24" spans="1:15" ht="21.95" customHeight="1">
      <c r="A24" s="383"/>
      <c r="B24" s="107"/>
      <c r="C24" s="107"/>
      <c r="D24" s="113"/>
      <c r="E24" s="112"/>
      <c r="F24" s="64" t="s">
        <v>22</v>
      </c>
      <c r="G24" s="110" t="s">
        <v>24</v>
      </c>
      <c r="H24" s="106" t="s">
        <v>272</v>
      </c>
      <c r="I24" s="110"/>
      <c r="J24" s="107"/>
      <c r="K24" s="121"/>
      <c r="L24" s="108"/>
      <c r="M24" s="107"/>
      <c r="N24" s="106"/>
      <c r="O24" s="105"/>
    </row>
    <row r="25" spans="1:15" ht="21.95" customHeight="1" thickBot="1">
      <c r="A25" s="384"/>
      <c r="B25" s="99"/>
      <c r="C25" s="99"/>
      <c r="D25" s="104"/>
      <c r="E25" s="103"/>
      <c r="F25" s="65"/>
      <c r="G25" s="102"/>
      <c r="H25" s="98"/>
      <c r="I25" s="102"/>
      <c r="J25" s="99"/>
      <c r="K25" s="101"/>
      <c r="L25" s="100"/>
      <c r="M25" s="99"/>
      <c r="N25" s="98"/>
      <c r="O25" s="105"/>
    </row>
    <row r="26" spans="1:15" ht="14.25">
      <c r="B26" s="89"/>
      <c r="C26" s="89"/>
      <c r="D26" s="89"/>
      <c r="G26" s="89"/>
      <c r="H26" s="90"/>
      <c r="I26" s="89"/>
      <c r="J26" s="89"/>
      <c r="K26" s="90"/>
      <c r="L26" s="89"/>
      <c r="M26" s="89"/>
      <c r="N26" s="90"/>
    </row>
    <row r="27" spans="1:15" ht="14.25">
      <c r="B27" s="89"/>
      <c r="C27" s="89"/>
      <c r="D27" s="89"/>
      <c r="G27" s="89"/>
      <c r="H27" s="90"/>
      <c r="I27" s="89"/>
      <c r="J27" s="89"/>
      <c r="K27" s="90"/>
      <c r="L27" s="89"/>
      <c r="M27" s="89"/>
      <c r="N27" s="90"/>
    </row>
    <row r="28" spans="1:15" ht="14.25">
      <c r="B28" s="89"/>
      <c r="C28" s="89"/>
      <c r="D28" s="89"/>
      <c r="G28" s="89"/>
      <c r="H28" s="90"/>
      <c r="I28" s="89"/>
      <c r="J28" s="89"/>
      <c r="K28" s="90"/>
      <c r="L28" s="89"/>
      <c r="M28" s="89"/>
      <c r="N28" s="90"/>
    </row>
    <row r="29" spans="1:15" ht="14.25">
      <c r="B29" s="89"/>
      <c r="C29" s="89"/>
      <c r="D29" s="89"/>
      <c r="G29" s="89"/>
      <c r="H29" s="90"/>
      <c r="I29" s="89"/>
      <c r="J29" s="89"/>
      <c r="K29" s="90"/>
      <c r="L29" s="89"/>
      <c r="M29" s="89"/>
      <c r="N29" s="90"/>
    </row>
    <row r="30" spans="1:15" ht="14.25">
      <c r="B30" s="89"/>
      <c r="C30" s="89"/>
      <c r="D30" s="89"/>
      <c r="G30" s="89"/>
      <c r="H30" s="90"/>
      <c r="I30" s="89"/>
      <c r="J30" s="89"/>
      <c r="K30" s="90"/>
      <c r="L30" s="89"/>
      <c r="M30" s="89"/>
      <c r="N30" s="90"/>
    </row>
    <row r="31" spans="1:15" ht="14.25">
      <c r="B31" s="89"/>
      <c r="C31" s="89"/>
      <c r="D31" s="89"/>
      <c r="G31" s="89"/>
      <c r="H31" s="90"/>
      <c r="I31" s="89"/>
      <c r="J31" s="89"/>
      <c r="K31" s="90"/>
      <c r="L31" s="89"/>
      <c r="M31" s="89"/>
      <c r="N31" s="90"/>
    </row>
    <row r="32" spans="1:15" ht="14.25">
      <c r="B32" s="89"/>
      <c r="C32" s="89"/>
      <c r="D32" s="89"/>
      <c r="G32" s="89"/>
      <c r="H32" s="90"/>
      <c r="I32" s="89"/>
      <c r="J32" s="89"/>
      <c r="K32" s="90"/>
      <c r="L32" s="89"/>
      <c r="M32" s="89"/>
      <c r="N32" s="90"/>
    </row>
    <row r="33" spans="2:14" ht="14.25">
      <c r="B33" s="89"/>
      <c r="C33" s="89"/>
      <c r="D33" s="89"/>
      <c r="G33" s="89"/>
      <c r="H33" s="90"/>
      <c r="I33" s="89"/>
      <c r="J33" s="89"/>
      <c r="K33" s="90"/>
      <c r="L33" s="89"/>
      <c r="M33" s="89"/>
      <c r="N33" s="90"/>
    </row>
    <row r="34" spans="2:14" ht="14.25">
      <c r="B34" s="89"/>
      <c r="C34" s="89"/>
      <c r="D34" s="89"/>
      <c r="G34" s="89"/>
      <c r="H34" s="90"/>
      <c r="I34" s="89"/>
      <c r="J34" s="89"/>
      <c r="K34" s="90"/>
      <c r="L34" s="89"/>
      <c r="M34" s="89"/>
      <c r="N34" s="90"/>
    </row>
    <row r="35" spans="2:14" ht="14.25">
      <c r="B35" s="89"/>
      <c r="C35" s="89"/>
      <c r="D35" s="89"/>
      <c r="G35" s="89"/>
      <c r="H35" s="90"/>
      <c r="I35" s="89"/>
      <c r="J35" s="89"/>
      <c r="K35" s="90"/>
      <c r="L35" s="89"/>
      <c r="M35" s="89"/>
      <c r="N35" s="90"/>
    </row>
    <row r="36" spans="2:14" ht="14.25">
      <c r="B36" s="89"/>
      <c r="C36" s="89"/>
      <c r="D36" s="89"/>
      <c r="G36" s="89"/>
      <c r="H36" s="90"/>
      <c r="I36" s="89"/>
      <c r="J36" s="89"/>
      <c r="K36" s="90"/>
      <c r="L36" s="89"/>
      <c r="M36" s="89"/>
      <c r="N36" s="90"/>
    </row>
    <row r="37" spans="2:14" ht="14.25">
      <c r="B37" s="89"/>
      <c r="C37" s="89"/>
      <c r="D37" s="89"/>
      <c r="G37" s="89"/>
      <c r="H37" s="90"/>
      <c r="I37" s="89"/>
      <c r="J37" s="89"/>
      <c r="K37" s="90"/>
      <c r="L37" s="89"/>
      <c r="M37" s="89"/>
      <c r="N37" s="90"/>
    </row>
    <row r="38" spans="2:14" ht="14.25">
      <c r="B38" s="89"/>
      <c r="C38" s="89"/>
      <c r="D38" s="89"/>
      <c r="G38" s="89"/>
      <c r="H38" s="90"/>
      <c r="I38" s="89"/>
      <c r="J38" s="89"/>
      <c r="K38" s="90"/>
      <c r="L38" s="89"/>
      <c r="M38" s="89"/>
      <c r="N38" s="90"/>
    </row>
    <row r="39" spans="2:14" ht="14.25">
      <c r="B39" s="89"/>
      <c r="C39" s="89"/>
      <c r="D39" s="89"/>
      <c r="G39" s="89"/>
      <c r="H39" s="90"/>
      <c r="I39" s="89"/>
      <c r="J39" s="89"/>
      <c r="K39" s="90"/>
      <c r="L39" s="89"/>
      <c r="M39" s="89"/>
      <c r="N39" s="90"/>
    </row>
    <row r="40" spans="2:14" ht="14.25">
      <c r="B40" s="89"/>
      <c r="C40" s="89"/>
      <c r="D40" s="89"/>
      <c r="G40" s="89"/>
      <c r="H40" s="90"/>
      <c r="I40" s="89"/>
      <c r="J40" s="89"/>
      <c r="K40" s="90"/>
      <c r="L40" s="89"/>
      <c r="M40" s="89"/>
      <c r="N40" s="90"/>
    </row>
    <row r="41" spans="2:14" ht="14.25">
      <c r="B41" s="89"/>
      <c r="C41" s="89"/>
      <c r="D41" s="89"/>
      <c r="G41" s="89"/>
      <c r="H41" s="90"/>
      <c r="I41" s="89"/>
      <c r="J41" s="89"/>
      <c r="K41" s="90"/>
      <c r="L41" s="89"/>
      <c r="M41" s="89"/>
      <c r="N41" s="90"/>
    </row>
    <row r="42" spans="2:14" ht="14.25">
      <c r="B42" s="89"/>
      <c r="C42" s="89"/>
      <c r="D42" s="89"/>
      <c r="G42" s="89"/>
      <c r="H42" s="90"/>
      <c r="I42" s="89"/>
      <c r="J42" s="89"/>
      <c r="K42" s="90"/>
      <c r="L42" s="89"/>
      <c r="M42" s="89"/>
      <c r="N42" s="90"/>
    </row>
    <row r="43" spans="2:14" ht="14.25">
      <c r="B43" s="89"/>
      <c r="C43" s="89"/>
      <c r="D43" s="89"/>
      <c r="G43" s="89"/>
      <c r="H43" s="90"/>
      <c r="I43" s="89"/>
      <c r="J43" s="89"/>
      <c r="K43" s="90"/>
      <c r="L43" s="89"/>
      <c r="M43" s="89"/>
      <c r="N43" s="90"/>
    </row>
    <row r="44" spans="2:14" ht="14.25">
      <c r="B44" s="89"/>
      <c r="C44" s="89"/>
      <c r="D44" s="89"/>
      <c r="G44" s="89"/>
      <c r="H44" s="90"/>
      <c r="I44" s="89"/>
      <c r="J44" s="89"/>
      <c r="K44" s="90"/>
      <c r="L44" s="89"/>
      <c r="M44" s="89"/>
      <c r="N44" s="90"/>
    </row>
    <row r="45" spans="2:14" ht="14.25">
      <c r="B45" s="89"/>
      <c r="C45" s="89"/>
      <c r="D45" s="89"/>
      <c r="G45" s="89"/>
      <c r="H45" s="90"/>
      <c r="I45" s="89"/>
      <c r="J45" s="89"/>
      <c r="K45" s="90"/>
      <c r="L45" s="89"/>
      <c r="M45" s="89"/>
      <c r="N45" s="90"/>
    </row>
    <row r="46" spans="2:14" ht="14.25">
      <c r="B46" s="89"/>
      <c r="C46" s="89"/>
      <c r="D46" s="89"/>
      <c r="G46" s="89"/>
      <c r="H46" s="90"/>
      <c r="I46" s="89"/>
      <c r="J46" s="89"/>
      <c r="K46" s="90"/>
      <c r="L46" s="89"/>
      <c r="M46" s="89"/>
      <c r="N46" s="90"/>
    </row>
    <row r="47" spans="2:14" ht="14.25">
      <c r="B47" s="89"/>
      <c r="C47" s="89"/>
      <c r="D47" s="89"/>
      <c r="G47" s="89"/>
      <c r="H47" s="90"/>
      <c r="I47" s="89"/>
      <c r="J47" s="89"/>
      <c r="K47" s="90"/>
      <c r="L47" s="89"/>
      <c r="M47" s="89"/>
      <c r="N47" s="90"/>
    </row>
    <row r="48" spans="2:14" ht="14.25">
      <c r="B48" s="89"/>
      <c r="C48" s="89"/>
      <c r="D48" s="89"/>
      <c r="G48" s="89"/>
      <c r="H48" s="90"/>
      <c r="I48" s="89"/>
      <c r="J48" s="89"/>
      <c r="K48" s="90"/>
      <c r="L48" s="89"/>
      <c r="M48" s="89"/>
      <c r="N48" s="90"/>
    </row>
    <row r="49" spans="2:14" ht="14.25">
      <c r="B49" s="89"/>
      <c r="C49" s="89"/>
      <c r="D49" s="89"/>
      <c r="G49" s="89"/>
      <c r="H49" s="90"/>
      <c r="I49" s="89"/>
      <c r="J49" s="89"/>
      <c r="K49" s="90"/>
      <c r="L49" s="89"/>
      <c r="M49" s="89"/>
      <c r="N49" s="90"/>
    </row>
    <row r="50" spans="2:14" ht="14.25">
      <c r="B50" s="89"/>
      <c r="C50" s="89"/>
      <c r="D50" s="89"/>
      <c r="G50" s="89"/>
      <c r="H50" s="90"/>
      <c r="I50" s="89"/>
      <c r="J50" s="89"/>
      <c r="K50" s="90"/>
      <c r="L50" s="89"/>
      <c r="M50" s="89"/>
      <c r="N50" s="90"/>
    </row>
    <row r="51" spans="2:14" ht="14.25">
      <c r="B51" s="89"/>
      <c r="C51" s="89"/>
      <c r="D51" s="89"/>
      <c r="G51" s="89"/>
      <c r="H51" s="90"/>
      <c r="I51" s="89"/>
      <c r="J51" s="89"/>
      <c r="K51" s="90"/>
      <c r="L51" s="89"/>
      <c r="M51" s="89"/>
      <c r="N51" s="90"/>
    </row>
    <row r="52" spans="2:14" ht="14.25">
      <c r="B52" s="89"/>
      <c r="C52" s="89"/>
      <c r="D52" s="89"/>
      <c r="G52" s="89"/>
      <c r="H52" s="90"/>
      <c r="I52" s="89"/>
      <c r="J52" s="89"/>
      <c r="K52" s="90"/>
      <c r="L52" s="89"/>
      <c r="M52" s="89"/>
      <c r="N52" s="90"/>
    </row>
    <row r="53" spans="2:14" ht="14.25">
      <c r="B53" s="89"/>
      <c r="C53" s="89"/>
      <c r="D53" s="89"/>
      <c r="G53" s="89"/>
      <c r="H53" s="90"/>
      <c r="I53" s="89"/>
      <c r="J53" s="89"/>
      <c r="K53" s="90"/>
      <c r="L53" s="89"/>
      <c r="M53" s="89"/>
      <c r="N53" s="90"/>
    </row>
    <row r="54" spans="2:14" ht="14.25">
      <c r="B54" s="89"/>
      <c r="C54" s="89"/>
      <c r="D54" s="89"/>
      <c r="G54" s="89"/>
      <c r="H54" s="90"/>
      <c r="I54" s="89"/>
      <c r="J54" s="89"/>
      <c r="K54" s="90"/>
      <c r="L54" s="89"/>
      <c r="M54" s="89"/>
      <c r="N54" s="90"/>
    </row>
    <row r="55" spans="2:14" ht="14.25">
      <c r="B55" s="89"/>
      <c r="C55" s="89"/>
      <c r="D55" s="89"/>
      <c r="G55" s="89"/>
      <c r="H55" s="90"/>
      <c r="I55" s="89"/>
      <c r="J55" s="89"/>
      <c r="K55" s="90"/>
      <c r="L55" s="89"/>
      <c r="M55" s="89"/>
      <c r="N55" s="90"/>
    </row>
    <row r="56" spans="2:14" ht="14.25">
      <c r="B56" s="89"/>
      <c r="C56" s="89"/>
      <c r="D56" s="89"/>
      <c r="G56" s="89"/>
      <c r="H56" s="90"/>
      <c r="I56" s="89"/>
      <c r="J56" s="89"/>
      <c r="K56" s="90"/>
      <c r="L56" s="89"/>
      <c r="M56" s="89"/>
      <c r="N56" s="90"/>
    </row>
    <row r="57" spans="2:14" ht="14.25">
      <c r="B57" s="89"/>
      <c r="C57" s="89"/>
      <c r="D57" s="89"/>
      <c r="G57" s="89"/>
      <c r="H57" s="90"/>
      <c r="I57" s="89"/>
      <c r="J57" s="89"/>
      <c r="K57" s="90"/>
      <c r="L57" s="89"/>
      <c r="M57" s="89"/>
      <c r="N57" s="90"/>
    </row>
    <row r="58" spans="2:14" ht="14.25">
      <c r="B58" s="89"/>
      <c r="C58" s="89"/>
      <c r="D58" s="89"/>
      <c r="G58" s="89"/>
      <c r="H58" s="90"/>
      <c r="I58" s="89"/>
      <c r="J58" s="89"/>
      <c r="K58" s="90"/>
      <c r="L58" s="89"/>
      <c r="M58" s="89"/>
      <c r="N58" s="90"/>
    </row>
    <row r="59" spans="2:14" ht="14.25">
      <c r="B59" s="89"/>
      <c r="C59" s="89"/>
      <c r="D59" s="89"/>
      <c r="G59" s="89"/>
      <c r="H59" s="90"/>
      <c r="I59" s="89"/>
      <c r="J59" s="89"/>
      <c r="K59" s="90"/>
      <c r="L59" s="89"/>
      <c r="M59" s="89"/>
      <c r="N59" s="90"/>
    </row>
    <row r="60" spans="2:14" ht="14.25">
      <c r="B60" s="89"/>
      <c r="C60" s="89"/>
      <c r="D60" s="89"/>
      <c r="G60" s="89"/>
      <c r="H60" s="90"/>
      <c r="I60" s="89"/>
      <c r="J60" s="89"/>
      <c r="K60" s="90"/>
      <c r="L60" s="89"/>
      <c r="M60" s="89"/>
      <c r="N60" s="90"/>
    </row>
    <row r="61" spans="2:14" ht="14.25">
      <c r="B61" s="89"/>
      <c r="C61" s="89"/>
      <c r="D61" s="89"/>
      <c r="G61" s="89"/>
      <c r="H61" s="90"/>
      <c r="I61" s="89"/>
      <c r="J61" s="89"/>
      <c r="K61" s="90"/>
      <c r="L61" s="89"/>
      <c r="M61" s="89"/>
      <c r="N61" s="90"/>
    </row>
    <row r="62" spans="2:14" ht="14.25">
      <c r="B62" s="89"/>
      <c r="C62" s="89"/>
      <c r="D62" s="89"/>
      <c r="G62" s="89"/>
      <c r="H62" s="90"/>
      <c r="I62" s="89"/>
      <c r="J62" s="89"/>
      <c r="K62" s="90"/>
      <c r="L62" s="89"/>
      <c r="M62" s="89"/>
      <c r="N62" s="90"/>
    </row>
    <row r="63" spans="2:14" ht="14.25">
      <c r="B63" s="89"/>
      <c r="C63" s="89"/>
      <c r="D63" s="89"/>
      <c r="G63" s="89"/>
      <c r="H63" s="90"/>
      <c r="I63" s="89"/>
      <c r="J63" s="89"/>
      <c r="K63" s="90"/>
      <c r="L63" s="89"/>
      <c r="M63" s="89"/>
      <c r="N63" s="90"/>
    </row>
  </sheetData>
  <mergeCells count="14">
    <mergeCell ref="O4:O6"/>
    <mergeCell ref="I5:K5"/>
    <mergeCell ref="L5:N5"/>
    <mergeCell ref="A7:A25"/>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
  <sheetViews>
    <sheetView showZeros="0" zoomScale="60" zoomScaleNormal="60" zoomScaleSheetLayoutView="80" workbookViewId="0"/>
  </sheetViews>
  <sheetFormatPr defaultColWidth="9"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0" max="26" width="8.875" customWidth="1"/>
    <col min="27" max="16384" width="9" style="3"/>
  </cols>
  <sheetData>
    <row r="1" spans="1:19" ht="36.75" customHeight="1">
      <c r="A1" s="1" t="s">
        <v>13</v>
      </c>
      <c r="B1" s="1"/>
      <c r="C1" s="2"/>
      <c r="D1" s="3"/>
      <c r="E1" s="2"/>
      <c r="F1" s="2"/>
      <c r="G1" s="2"/>
      <c r="H1" s="367"/>
      <c r="I1" s="367"/>
      <c r="J1" s="368"/>
      <c r="K1" s="368"/>
      <c r="L1" s="368"/>
      <c r="M1" s="368"/>
      <c r="N1" s="368"/>
      <c r="O1" s="2"/>
      <c r="P1" s="2"/>
      <c r="Q1" s="4"/>
      <c r="R1" s="4"/>
      <c r="S1" s="3"/>
    </row>
    <row r="2" spans="1:19" ht="36.75" customHeight="1">
      <c r="A2" s="367" t="s">
        <v>0</v>
      </c>
      <c r="B2" s="367"/>
      <c r="C2" s="368"/>
      <c r="D2" s="368"/>
      <c r="E2" s="368"/>
      <c r="F2" s="368"/>
      <c r="G2" s="368"/>
      <c r="H2" s="368"/>
      <c r="I2" s="368"/>
      <c r="J2" s="368"/>
      <c r="K2" s="368"/>
      <c r="L2" s="368"/>
      <c r="M2" s="368"/>
      <c r="N2" s="368"/>
      <c r="O2" s="368"/>
      <c r="P2" s="368"/>
      <c r="Q2" s="368"/>
      <c r="R2" s="368"/>
      <c r="S2" s="3"/>
    </row>
    <row r="3" spans="1:19" ht="27.75" customHeight="1" thickBot="1">
      <c r="A3" s="369" t="s">
        <v>154</v>
      </c>
      <c r="B3" s="370"/>
      <c r="C3" s="370"/>
      <c r="D3" s="370"/>
      <c r="E3" s="370"/>
      <c r="F3" s="370"/>
      <c r="G3" s="2"/>
      <c r="H3" s="2"/>
      <c r="I3" s="12"/>
      <c r="J3" s="2"/>
      <c r="K3" s="7"/>
      <c r="L3" s="7"/>
      <c r="M3" s="10"/>
      <c r="N3" s="2"/>
      <c r="O3" s="13"/>
      <c r="P3" s="12"/>
      <c r="Q3" s="14"/>
      <c r="R3" s="14"/>
      <c r="S3" s="11"/>
    </row>
    <row r="4" spans="1:19" customFormat="1" ht="42" customHeight="1" thickBot="1">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3.1" customHeight="1">
      <c r="A5" s="371" t="s">
        <v>48</v>
      </c>
      <c r="B5" s="66" t="s">
        <v>15</v>
      </c>
      <c r="C5" s="36"/>
      <c r="D5" s="37"/>
      <c r="E5" s="38"/>
      <c r="F5" s="39"/>
      <c r="G5" s="70"/>
      <c r="H5" s="74"/>
      <c r="I5" s="37"/>
      <c r="J5" s="39"/>
      <c r="K5" s="39"/>
      <c r="L5" s="39"/>
      <c r="M5" s="78"/>
      <c r="N5" s="66"/>
      <c r="O5" s="40" t="s">
        <v>15</v>
      </c>
      <c r="P5" s="37"/>
      <c r="Q5" s="41">
        <v>110</v>
      </c>
      <c r="R5" s="92">
        <f>ROUNDUP(Q5*0.75,2)</f>
        <v>82.5</v>
      </c>
    </row>
    <row r="6" spans="1:19" ht="23.1" customHeight="1">
      <c r="A6" s="372"/>
      <c r="B6" s="67"/>
      <c r="C6" s="42"/>
      <c r="D6" s="43"/>
      <c r="E6" s="44"/>
      <c r="F6" s="45"/>
      <c r="G6" s="71"/>
      <c r="H6" s="75"/>
      <c r="I6" s="43"/>
      <c r="J6" s="45"/>
      <c r="K6" s="45"/>
      <c r="L6" s="45"/>
      <c r="M6" s="79"/>
      <c r="N6" s="67"/>
      <c r="O6" s="46"/>
      <c r="P6" s="43"/>
      <c r="Q6" s="47"/>
      <c r="R6" s="93"/>
    </row>
    <row r="7" spans="1:19" ht="23.1" customHeight="1">
      <c r="A7" s="372"/>
      <c r="B7" s="68" t="s">
        <v>155</v>
      </c>
      <c r="C7" s="48" t="s">
        <v>93</v>
      </c>
      <c r="D7" s="49"/>
      <c r="E7" s="50">
        <v>30</v>
      </c>
      <c r="F7" s="51" t="s">
        <v>30</v>
      </c>
      <c r="G7" s="72"/>
      <c r="H7" s="76" t="s">
        <v>93</v>
      </c>
      <c r="I7" s="49"/>
      <c r="J7" s="51">
        <f t="shared" ref="J7:J14" si="0">ROUNDUP(E7*0.75,2)</f>
        <v>22.5</v>
      </c>
      <c r="K7" s="51" t="s">
        <v>30</v>
      </c>
      <c r="L7" s="51"/>
      <c r="M7" s="80" t="e">
        <f>#REF!</f>
        <v>#REF!</v>
      </c>
      <c r="N7" s="85" t="s">
        <v>270</v>
      </c>
      <c r="O7" s="52" t="s">
        <v>23</v>
      </c>
      <c r="P7" s="49"/>
      <c r="Q7" s="53">
        <v>2</v>
      </c>
      <c r="R7" s="94">
        <f>ROUNDUP(Q7*0.75,2)</f>
        <v>1.5</v>
      </c>
    </row>
    <row r="8" spans="1:19" ht="23.1" customHeight="1">
      <c r="A8" s="372"/>
      <c r="B8" s="68"/>
      <c r="C8" s="48" t="s">
        <v>56</v>
      </c>
      <c r="D8" s="49"/>
      <c r="E8" s="50">
        <v>10</v>
      </c>
      <c r="F8" s="51" t="s">
        <v>30</v>
      </c>
      <c r="G8" s="72"/>
      <c r="H8" s="76" t="s">
        <v>56</v>
      </c>
      <c r="I8" s="49"/>
      <c r="J8" s="51">
        <f t="shared" si="0"/>
        <v>7.5</v>
      </c>
      <c r="K8" s="51" t="s">
        <v>30</v>
      </c>
      <c r="L8" s="51"/>
      <c r="M8" s="80" t="e">
        <f>ROUND(#REF!+(#REF!*6/100),2)</f>
        <v>#REF!</v>
      </c>
      <c r="N8" s="95" t="s">
        <v>271</v>
      </c>
      <c r="O8" s="52" t="s">
        <v>82</v>
      </c>
      <c r="P8" s="49"/>
      <c r="Q8" s="53">
        <v>60</v>
      </c>
      <c r="R8" s="94">
        <f>ROUNDUP(Q8*0.75,2)</f>
        <v>45</v>
      </c>
    </row>
    <row r="9" spans="1:19" ht="23.1" customHeight="1">
      <c r="A9" s="372"/>
      <c r="B9" s="68"/>
      <c r="C9" s="48" t="s">
        <v>133</v>
      </c>
      <c r="D9" s="49"/>
      <c r="E9" s="50">
        <v>30</v>
      </c>
      <c r="F9" s="51" t="s">
        <v>30</v>
      </c>
      <c r="G9" s="72"/>
      <c r="H9" s="76" t="s">
        <v>133</v>
      </c>
      <c r="I9" s="49"/>
      <c r="J9" s="51">
        <f t="shared" si="0"/>
        <v>22.5</v>
      </c>
      <c r="K9" s="51" t="s">
        <v>30</v>
      </c>
      <c r="L9" s="51"/>
      <c r="M9" s="80" t="e">
        <f>ROUND(#REF!+(#REF!*15/100),2)</f>
        <v>#REF!</v>
      </c>
      <c r="N9" s="68" t="s">
        <v>156</v>
      </c>
      <c r="O9" s="52"/>
      <c r="P9" s="49"/>
      <c r="Q9" s="53"/>
      <c r="R9" s="94"/>
    </row>
    <row r="10" spans="1:19" ht="23.1" customHeight="1">
      <c r="A10" s="372"/>
      <c r="B10" s="68"/>
      <c r="C10" s="48" t="s">
        <v>157</v>
      </c>
      <c r="D10" s="49"/>
      <c r="E10" s="50">
        <v>10</v>
      </c>
      <c r="F10" s="51" t="s">
        <v>30</v>
      </c>
      <c r="G10" s="72"/>
      <c r="H10" s="76" t="s">
        <v>157</v>
      </c>
      <c r="I10" s="49"/>
      <c r="J10" s="51">
        <f t="shared" si="0"/>
        <v>7.5</v>
      </c>
      <c r="K10" s="51" t="s">
        <v>30</v>
      </c>
      <c r="L10" s="51"/>
      <c r="M10" s="80" t="e">
        <f>ROUND(#REF!+(#REF!*20/100),2)</f>
        <v>#REF!</v>
      </c>
      <c r="N10" s="85" t="s">
        <v>164</v>
      </c>
      <c r="O10" s="52"/>
      <c r="P10" s="49"/>
      <c r="Q10" s="53"/>
      <c r="R10" s="94"/>
    </row>
    <row r="11" spans="1:19" ht="23.1" customHeight="1">
      <c r="A11" s="372"/>
      <c r="B11" s="68"/>
      <c r="C11" s="48" t="s">
        <v>35</v>
      </c>
      <c r="D11" s="49"/>
      <c r="E11" s="50">
        <v>10</v>
      </c>
      <c r="F11" s="51" t="s">
        <v>30</v>
      </c>
      <c r="G11" s="72"/>
      <c r="H11" s="76" t="s">
        <v>35</v>
      </c>
      <c r="I11" s="49"/>
      <c r="J11" s="51">
        <f t="shared" si="0"/>
        <v>7.5</v>
      </c>
      <c r="K11" s="51" t="s">
        <v>30</v>
      </c>
      <c r="L11" s="51"/>
      <c r="M11" s="80" t="e">
        <f>ROUND(#REF!+(#REF!*10/100),2)</f>
        <v>#REF!</v>
      </c>
      <c r="N11" s="95" t="s">
        <v>165</v>
      </c>
      <c r="O11" s="52"/>
      <c r="P11" s="49"/>
      <c r="Q11" s="53"/>
      <c r="R11" s="94"/>
    </row>
    <row r="12" spans="1:19" ht="23.1" customHeight="1">
      <c r="A12" s="372"/>
      <c r="B12" s="68"/>
      <c r="C12" s="48" t="s">
        <v>146</v>
      </c>
      <c r="D12" s="49" t="s">
        <v>84</v>
      </c>
      <c r="E12" s="50">
        <v>9</v>
      </c>
      <c r="F12" s="51" t="s">
        <v>30</v>
      </c>
      <c r="G12" s="72"/>
      <c r="H12" s="76" t="s">
        <v>146</v>
      </c>
      <c r="I12" s="49" t="s">
        <v>84</v>
      </c>
      <c r="J12" s="51">
        <f t="shared" si="0"/>
        <v>6.75</v>
      </c>
      <c r="K12" s="51" t="s">
        <v>30</v>
      </c>
      <c r="L12" s="51"/>
      <c r="M12" s="80" t="e">
        <f>#REF!</f>
        <v>#REF!</v>
      </c>
      <c r="N12" s="68" t="s">
        <v>18</v>
      </c>
      <c r="O12" s="52"/>
      <c r="P12" s="49"/>
      <c r="Q12" s="53"/>
      <c r="R12" s="94"/>
    </row>
    <row r="13" spans="1:19" ht="23.1" customHeight="1">
      <c r="A13" s="372"/>
      <c r="B13" s="68"/>
      <c r="C13" s="48" t="s">
        <v>49</v>
      </c>
      <c r="D13" s="49" t="s">
        <v>27</v>
      </c>
      <c r="E13" s="50">
        <v>40</v>
      </c>
      <c r="F13" s="51" t="s">
        <v>50</v>
      </c>
      <c r="G13" s="72"/>
      <c r="H13" s="76" t="s">
        <v>49</v>
      </c>
      <c r="I13" s="49" t="s">
        <v>27</v>
      </c>
      <c r="J13" s="51">
        <f t="shared" si="0"/>
        <v>30</v>
      </c>
      <c r="K13" s="51" t="s">
        <v>50</v>
      </c>
      <c r="L13" s="51"/>
      <c r="M13" s="80" t="e">
        <f>#REF!</f>
        <v>#REF!</v>
      </c>
      <c r="N13" s="68"/>
      <c r="O13" s="52"/>
      <c r="P13" s="49"/>
      <c r="Q13" s="53"/>
      <c r="R13" s="94"/>
    </row>
    <row r="14" spans="1:19" ht="23.1" customHeight="1">
      <c r="A14" s="372"/>
      <c r="B14" s="68"/>
      <c r="C14" s="48" t="s">
        <v>72</v>
      </c>
      <c r="D14" s="49"/>
      <c r="E14" s="50">
        <v>0.5</v>
      </c>
      <c r="F14" s="51" t="s">
        <v>30</v>
      </c>
      <c r="G14" s="72"/>
      <c r="H14" s="76" t="s">
        <v>72</v>
      </c>
      <c r="I14" s="49"/>
      <c r="J14" s="51">
        <f t="shared" si="0"/>
        <v>0.38</v>
      </c>
      <c r="K14" s="51" t="s">
        <v>30</v>
      </c>
      <c r="L14" s="51"/>
      <c r="M14" s="80" t="e">
        <f>ROUND(#REF!+(#REF!*10/100),2)</f>
        <v>#REF!</v>
      </c>
      <c r="N14" s="68"/>
      <c r="O14" s="52"/>
      <c r="P14" s="49"/>
      <c r="Q14" s="53"/>
      <c r="R14" s="94"/>
    </row>
    <row r="15" spans="1:19" ht="23.1" customHeight="1">
      <c r="A15" s="372"/>
      <c r="B15" s="67"/>
      <c r="C15" s="42"/>
      <c r="D15" s="43"/>
      <c r="E15" s="44"/>
      <c r="F15" s="45"/>
      <c r="G15" s="71"/>
      <c r="H15" s="75"/>
      <c r="I15" s="43"/>
      <c r="J15" s="45"/>
      <c r="K15" s="45"/>
      <c r="L15" s="45"/>
      <c r="M15" s="79"/>
      <c r="N15" s="67"/>
      <c r="O15" s="46"/>
      <c r="P15" s="43"/>
      <c r="Q15" s="47"/>
      <c r="R15" s="93"/>
    </row>
    <row r="16" spans="1:19" ht="23.1" customHeight="1">
      <c r="A16" s="372"/>
      <c r="B16" s="68" t="s">
        <v>147</v>
      </c>
      <c r="C16" s="48" t="s">
        <v>86</v>
      </c>
      <c r="D16" s="49"/>
      <c r="E16" s="50">
        <v>30</v>
      </c>
      <c r="F16" s="51" t="s">
        <v>30</v>
      </c>
      <c r="G16" s="72"/>
      <c r="H16" s="76" t="s">
        <v>86</v>
      </c>
      <c r="I16" s="49"/>
      <c r="J16" s="51">
        <f>ROUNDUP(E16*0.75,2)</f>
        <v>22.5</v>
      </c>
      <c r="K16" s="51" t="s">
        <v>30</v>
      </c>
      <c r="L16" s="51"/>
      <c r="M16" s="80" t="e">
        <f>ROUND(#REF!+(#REF!*10/100),2)</f>
        <v>#REF!</v>
      </c>
      <c r="N16" s="68" t="s">
        <v>148</v>
      </c>
      <c r="O16" s="52" t="s">
        <v>38</v>
      </c>
      <c r="P16" s="49"/>
      <c r="Q16" s="53">
        <v>1</v>
      </c>
      <c r="R16" s="94">
        <f>ROUNDUP(Q16*0.75,2)</f>
        <v>0.75</v>
      </c>
    </row>
    <row r="17" spans="1:18" ht="23.1" customHeight="1">
      <c r="A17" s="372"/>
      <c r="B17" s="68"/>
      <c r="C17" s="48" t="s">
        <v>76</v>
      </c>
      <c r="D17" s="49"/>
      <c r="E17" s="50">
        <v>10</v>
      </c>
      <c r="F17" s="51" t="s">
        <v>30</v>
      </c>
      <c r="G17" s="72"/>
      <c r="H17" s="76" t="s">
        <v>76</v>
      </c>
      <c r="I17" s="49"/>
      <c r="J17" s="51">
        <f>ROUNDUP(E17*0.75,2)</f>
        <v>7.5</v>
      </c>
      <c r="K17" s="51" t="s">
        <v>30</v>
      </c>
      <c r="L17" s="51"/>
      <c r="M17" s="80" t="e">
        <f>ROUND(#REF!+(#REF!*2/100),2)</f>
        <v>#REF!</v>
      </c>
      <c r="N17" s="68" t="s">
        <v>149</v>
      </c>
      <c r="O17" s="52" t="s">
        <v>39</v>
      </c>
      <c r="P17" s="49"/>
      <c r="Q17" s="53">
        <v>0.1</v>
      </c>
      <c r="R17" s="94">
        <f>ROUNDUP(Q17*0.75,2)</f>
        <v>0.08</v>
      </c>
    </row>
    <row r="18" spans="1:18" ht="23.1" customHeight="1">
      <c r="A18" s="372"/>
      <c r="B18" s="68"/>
      <c r="C18" s="48" t="s">
        <v>141</v>
      </c>
      <c r="D18" s="49"/>
      <c r="E18" s="50">
        <v>5</v>
      </c>
      <c r="F18" s="51" t="s">
        <v>30</v>
      </c>
      <c r="G18" s="72"/>
      <c r="H18" s="76" t="s">
        <v>141</v>
      </c>
      <c r="I18" s="49"/>
      <c r="J18" s="51">
        <f>ROUNDUP(E18*0.75,2)</f>
        <v>3.75</v>
      </c>
      <c r="K18" s="51" t="s">
        <v>30</v>
      </c>
      <c r="L18" s="51"/>
      <c r="M18" s="80" t="e">
        <f>ROUND(#REF!+(#REF!*10/100),2)</f>
        <v>#REF!</v>
      </c>
      <c r="N18" s="68" t="s">
        <v>18</v>
      </c>
      <c r="O18" s="52" t="s">
        <v>100</v>
      </c>
      <c r="P18" s="49"/>
      <c r="Q18" s="53">
        <v>2</v>
      </c>
      <c r="R18" s="94">
        <f>ROUNDUP(Q18*0.75,2)</f>
        <v>1.5</v>
      </c>
    </row>
    <row r="19" spans="1:18" ht="23.1" customHeight="1">
      <c r="A19" s="372"/>
      <c r="B19" s="68"/>
      <c r="C19" s="48" t="s">
        <v>52</v>
      </c>
      <c r="D19" s="49" t="s">
        <v>53</v>
      </c>
      <c r="E19" s="82">
        <v>0.5</v>
      </c>
      <c r="F19" s="51" t="s">
        <v>47</v>
      </c>
      <c r="G19" s="72"/>
      <c r="H19" s="76" t="s">
        <v>52</v>
      </c>
      <c r="I19" s="49" t="s">
        <v>53</v>
      </c>
      <c r="J19" s="51">
        <f>ROUNDUP(E19*0.75,2)</f>
        <v>0.38</v>
      </c>
      <c r="K19" s="51" t="s">
        <v>47</v>
      </c>
      <c r="L19" s="51"/>
      <c r="M19" s="80" t="e">
        <f>#REF!</f>
        <v>#REF!</v>
      </c>
      <c r="N19" s="68"/>
      <c r="O19" s="52" t="s">
        <v>23</v>
      </c>
      <c r="P19" s="49"/>
      <c r="Q19" s="53">
        <v>2</v>
      </c>
      <c r="R19" s="94">
        <f>ROUNDUP(Q19*0.75,2)</f>
        <v>1.5</v>
      </c>
    </row>
    <row r="20" spans="1:18" ht="23.1" customHeight="1">
      <c r="A20" s="372"/>
      <c r="B20" s="67"/>
      <c r="C20" s="42"/>
      <c r="D20" s="43"/>
      <c r="E20" s="44"/>
      <c r="F20" s="45"/>
      <c r="G20" s="71"/>
      <c r="H20" s="75"/>
      <c r="I20" s="43"/>
      <c r="J20" s="45"/>
      <c r="K20" s="45"/>
      <c r="L20" s="45"/>
      <c r="M20" s="79"/>
      <c r="N20" s="67"/>
      <c r="O20" s="46"/>
      <c r="P20" s="43"/>
      <c r="Q20" s="47"/>
      <c r="R20" s="93"/>
    </row>
    <row r="21" spans="1:18" ht="23.1" customHeight="1">
      <c r="A21" s="372"/>
      <c r="B21" s="68" t="s">
        <v>98</v>
      </c>
      <c r="C21" s="48" t="s">
        <v>99</v>
      </c>
      <c r="D21" s="49"/>
      <c r="E21" s="83">
        <v>0.16666666666666666</v>
      </c>
      <c r="F21" s="51" t="s">
        <v>47</v>
      </c>
      <c r="G21" s="72"/>
      <c r="H21" s="76" t="s">
        <v>99</v>
      </c>
      <c r="I21" s="49"/>
      <c r="J21" s="51">
        <f>ROUNDUP(E21*0.75,2)</f>
        <v>0.13</v>
      </c>
      <c r="K21" s="51" t="s">
        <v>47</v>
      </c>
      <c r="L21" s="51"/>
      <c r="M21" s="80" t="e">
        <f>#REF!</f>
        <v>#REF!</v>
      </c>
      <c r="N21" s="68" t="s">
        <v>45</v>
      </c>
      <c r="O21" s="52"/>
      <c r="P21" s="49"/>
      <c r="Q21" s="53"/>
      <c r="R21" s="94"/>
    </row>
    <row r="22" spans="1:18" ht="23.1" customHeight="1" thickBot="1">
      <c r="A22" s="373"/>
      <c r="B22" s="69"/>
      <c r="C22" s="55"/>
      <c r="D22" s="56"/>
      <c r="E22" s="57"/>
      <c r="F22" s="58"/>
      <c r="G22" s="73"/>
      <c r="H22" s="77"/>
      <c r="I22" s="56"/>
      <c r="J22" s="58"/>
      <c r="K22" s="58"/>
      <c r="L22" s="58"/>
      <c r="M22" s="81"/>
      <c r="N22" s="69"/>
      <c r="O22" s="59"/>
      <c r="P22" s="56"/>
      <c r="Q22" s="60"/>
      <c r="R22" s="96"/>
    </row>
  </sheetData>
  <mergeCells count="4">
    <mergeCell ref="H1:N1"/>
    <mergeCell ref="A2:R2"/>
    <mergeCell ref="A3:F3"/>
    <mergeCell ref="A5:A22"/>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showZeros="0" zoomScale="60" zoomScaleNormal="60" zoomScaleSheetLayoutView="90" workbookViewId="0"/>
  </sheetViews>
  <sheetFormatPr defaultRowHeight="13.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c r="A1" s="1" t="s">
        <v>300</v>
      </c>
      <c r="B1" s="5"/>
      <c r="C1" s="1"/>
      <c r="D1" s="1"/>
      <c r="E1" s="385"/>
      <c r="F1" s="386"/>
      <c r="G1" s="386"/>
      <c r="H1" s="386"/>
      <c r="I1" s="386"/>
      <c r="J1" s="386"/>
      <c r="K1" s="386"/>
      <c r="L1" s="386"/>
      <c r="M1" s="386"/>
      <c r="N1" s="386"/>
      <c r="O1"/>
      <c r="P1"/>
      <c r="Q1"/>
      <c r="R1"/>
      <c r="S1"/>
      <c r="T1"/>
      <c r="U1"/>
    </row>
    <row r="2" spans="1:21" s="3" customFormat="1" ht="36" customHeight="1">
      <c r="A2" s="367" t="s">
        <v>0</v>
      </c>
      <c r="B2" s="368"/>
      <c r="C2" s="368"/>
      <c r="D2" s="368"/>
      <c r="E2" s="368"/>
      <c r="F2" s="368"/>
      <c r="G2" s="368"/>
      <c r="H2" s="368"/>
      <c r="I2" s="368"/>
      <c r="J2" s="368"/>
      <c r="K2" s="368"/>
      <c r="L2" s="368"/>
      <c r="M2" s="368"/>
      <c r="N2" s="368"/>
      <c r="O2" s="386"/>
      <c r="P2"/>
      <c r="Q2"/>
      <c r="R2"/>
      <c r="S2"/>
      <c r="T2"/>
      <c r="U2"/>
    </row>
    <row r="3" spans="1:21" ht="33.75" customHeight="1" thickBot="1">
      <c r="A3" s="387" t="s">
        <v>371</v>
      </c>
      <c r="B3" s="388"/>
      <c r="C3" s="388"/>
      <c r="D3" s="149"/>
      <c r="E3" s="389" t="s">
        <v>308</v>
      </c>
      <c r="F3" s="390"/>
      <c r="G3" s="88"/>
      <c r="H3" s="88"/>
      <c r="I3" s="88"/>
      <c r="J3" s="88"/>
      <c r="K3" s="148"/>
      <c r="L3" s="88"/>
      <c r="M3" s="88"/>
    </row>
    <row r="4" spans="1:21" ht="18.75" customHeight="1">
      <c r="A4" s="391"/>
      <c r="B4" s="392"/>
      <c r="C4" s="393"/>
      <c r="D4" s="397" t="s">
        <v>6</v>
      </c>
      <c r="E4" s="400" t="s">
        <v>297</v>
      </c>
      <c r="F4" s="403" t="s">
        <v>286</v>
      </c>
      <c r="G4" s="155" t="s">
        <v>296</v>
      </c>
      <c r="H4" s="146" t="s">
        <v>295</v>
      </c>
      <c r="I4" s="406" t="s">
        <v>294</v>
      </c>
      <c r="J4" s="407"/>
      <c r="K4" s="407"/>
      <c r="L4" s="408" t="s">
        <v>293</v>
      </c>
      <c r="M4" s="409"/>
      <c r="N4" s="410"/>
      <c r="O4" s="374" t="s">
        <v>6</v>
      </c>
    </row>
    <row r="5" spans="1:21" ht="18.75" customHeight="1">
      <c r="A5" s="394"/>
      <c r="B5" s="395"/>
      <c r="C5" s="396"/>
      <c r="D5" s="398"/>
      <c r="E5" s="401"/>
      <c r="F5" s="404"/>
      <c r="G5" s="154" t="s">
        <v>292</v>
      </c>
      <c r="H5" s="144" t="s">
        <v>370</v>
      </c>
      <c r="I5" s="377" t="s">
        <v>289</v>
      </c>
      <c r="J5" s="378"/>
      <c r="K5" s="378"/>
      <c r="L5" s="379" t="s">
        <v>287</v>
      </c>
      <c r="M5" s="380"/>
      <c r="N5" s="381"/>
      <c r="O5" s="375"/>
    </row>
    <row r="6" spans="1:21" ht="18.75" customHeight="1" thickBot="1">
      <c r="A6" s="143"/>
      <c r="B6" s="142" t="s">
        <v>1</v>
      </c>
      <c r="C6" s="139" t="s">
        <v>285</v>
      </c>
      <c r="D6" s="399"/>
      <c r="E6" s="402"/>
      <c r="F6" s="405"/>
      <c r="G6" s="153" t="s">
        <v>286</v>
      </c>
      <c r="H6" s="136" t="s">
        <v>284</v>
      </c>
      <c r="I6" s="140" t="s">
        <v>1</v>
      </c>
      <c r="J6" s="139" t="s">
        <v>285</v>
      </c>
      <c r="K6" s="137" t="s">
        <v>284</v>
      </c>
      <c r="L6" s="138" t="s">
        <v>1</v>
      </c>
      <c r="M6" s="137" t="s">
        <v>285</v>
      </c>
      <c r="N6" s="136" t="s">
        <v>284</v>
      </c>
      <c r="O6" s="376"/>
    </row>
    <row r="7" spans="1:21" ht="23.1" customHeight="1">
      <c r="A7" s="382" t="s">
        <v>48</v>
      </c>
      <c r="B7" s="130" t="s">
        <v>282</v>
      </c>
      <c r="C7" s="130" t="s">
        <v>279</v>
      </c>
      <c r="D7" s="135"/>
      <c r="E7" s="134"/>
      <c r="F7" s="62"/>
      <c r="G7" s="133"/>
      <c r="H7" s="129" t="s">
        <v>283</v>
      </c>
      <c r="I7" s="133" t="s">
        <v>282</v>
      </c>
      <c r="J7" s="130" t="s">
        <v>279</v>
      </c>
      <c r="K7" s="132" t="s">
        <v>281</v>
      </c>
      <c r="L7" s="131" t="s">
        <v>280</v>
      </c>
      <c r="M7" s="130" t="s">
        <v>279</v>
      </c>
      <c r="N7" s="129">
        <v>30</v>
      </c>
      <c r="O7" s="128"/>
    </row>
    <row r="8" spans="1:21" ht="23.1" customHeight="1">
      <c r="A8" s="383"/>
      <c r="B8" s="115"/>
      <c r="C8" s="115"/>
      <c r="D8" s="120"/>
      <c r="E8" s="119"/>
      <c r="F8" s="63"/>
      <c r="G8" s="116"/>
      <c r="H8" s="117"/>
      <c r="I8" s="116"/>
      <c r="J8" s="115"/>
      <c r="K8" s="114"/>
      <c r="L8" s="118"/>
      <c r="M8" s="115"/>
      <c r="N8" s="117"/>
      <c r="O8" s="124"/>
    </row>
    <row r="9" spans="1:21" ht="23.1" customHeight="1">
      <c r="A9" s="383"/>
      <c r="B9" s="107" t="s">
        <v>353</v>
      </c>
      <c r="C9" s="107" t="s">
        <v>93</v>
      </c>
      <c r="D9" s="113"/>
      <c r="E9" s="112"/>
      <c r="F9" s="64"/>
      <c r="G9" s="110"/>
      <c r="H9" s="106">
        <v>15</v>
      </c>
      <c r="I9" s="110" t="s">
        <v>353</v>
      </c>
      <c r="J9" s="152" t="s">
        <v>132</v>
      </c>
      <c r="K9" s="121">
        <v>10</v>
      </c>
      <c r="L9" s="108" t="s">
        <v>369</v>
      </c>
      <c r="M9" s="107" t="s">
        <v>56</v>
      </c>
      <c r="N9" s="106">
        <v>10</v>
      </c>
      <c r="O9" s="105"/>
    </row>
    <row r="10" spans="1:21" ht="23.1" customHeight="1">
      <c r="A10" s="383"/>
      <c r="B10" s="107"/>
      <c r="C10" s="107" t="s">
        <v>56</v>
      </c>
      <c r="D10" s="113"/>
      <c r="E10" s="112"/>
      <c r="F10" s="64"/>
      <c r="G10" s="110"/>
      <c r="H10" s="106">
        <v>10</v>
      </c>
      <c r="I10" s="110"/>
      <c r="J10" s="107" t="s">
        <v>56</v>
      </c>
      <c r="K10" s="121">
        <v>10</v>
      </c>
      <c r="L10" s="108"/>
      <c r="M10" s="107" t="s">
        <v>35</v>
      </c>
      <c r="N10" s="106">
        <v>5</v>
      </c>
      <c r="O10" s="105"/>
    </row>
    <row r="11" spans="1:21" ht="23.1" customHeight="1">
      <c r="A11" s="383"/>
      <c r="B11" s="107"/>
      <c r="C11" s="107" t="s">
        <v>133</v>
      </c>
      <c r="D11" s="113"/>
      <c r="E11" s="112"/>
      <c r="F11" s="64"/>
      <c r="G11" s="110"/>
      <c r="H11" s="106">
        <v>10</v>
      </c>
      <c r="I11" s="110"/>
      <c r="J11" s="107" t="s">
        <v>133</v>
      </c>
      <c r="K11" s="121">
        <v>10</v>
      </c>
      <c r="L11" s="108"/>
      <c r="M11" s="107" t="s">
        <v>133</v>
      </c>
      <c r="N11" s="106">
        <v>5</v>
      </c>
      <c r="O11" s="105"/>
    </row>
    <row r="12" spans="1:21" ht="23.1" customHeight="1">
      <c r="A12" s="383"/>
      <c r="B12" s="107"/>
      <c r="C12" s="107" t="s">
        <v>157</v>
      </c>
      <c r="D12" s="113"/>
      <c r="E12" s="112"/>
      <c r="F12" s="64"/>
      <c r="G12" s="110"/>
      <c r="H12" s="106">
        <v>5</v>
      </c>
      <c r="I12" s="110"/>
      <c r="J12" s="107" t="s">
        <v>35</v>
      </c>
      <c r="K12" s="121">
        <v>5</v>
      </c>
      <c r="L12" s="118"/>
      <c r="M12" s="115"/>
      <c r="N12" s="117"/>
      <c r="O12" s="124"/>
    </row>
    <row r="13" spans="1:21" ht="23.1" customHeight="1">
      <c r="A13" s="383"/>
      <c r="B13" s="107"/>
      <c r="C13" s="107" t="s">
        <v>35</v>
      </c>
      <c r="D13" s="113"/>
      <c r="E13" s="112"/>
      <c r="F13" s="64"/>
      <c r="G13" s="110"/>
      <c r="H13" s="106">
        <v>5</v>
      </c>
      <c r="I13" s="110"/>
      <c r="J13" s="107" t="s">
        <v>49</v>
      </c>
      <c r="K13" s="121">
        <v>15</v>
      </c>
      <c r="L13" s="108" t="s">
        <v>352</v>
      </c>
      <c r="M13" s="107" t="s">
        <v>86</v>
      </c>
      <c r="N13" s="106">
        <v>10</v>
      </c>
      <c r="O13" s="105"/>
    </row>
    <row r="14" spans="1:21" ht="23.1" customHeight="1">
      <c r="A14" s="383"/>
      <c r="B14" s="107"/>
      <c r="C14" s="107" t="s">
        <v>49</v>
      </c>
      <c r="D14" s="113"/>
      <c r="E14" s="112" t="s">
        <v>27</v>
      </c>
      <c r="F14" s="64"/>
      <c r="G14" s="110"/>
      <c r="H14" s="106">
        <v>20</v>
      </c>
      <c r="I14" s="110"/>
      <c r="J14" s="107"/>
      <c r="K14" s="121"/>
      <c r="L14" s="118"/>
      <c r="M14" s="115"/>
      <c r="N14" s="117"/>
      <c r="O14" s="124"/>
    </row>
    <row r="15" spans="1:21" ht="23.1" customHeight="1">
      <c r="A15" s="383"/>
      <c r="B15" s="107"/>
      <c r="C15" s="107"/>
      <c r="D15" s="113"/>
      <c r="E15" s="112"/>
      <c r="F15" s="64"/>
      <c r="G15" s="110" t="s">
        <v>82</v>
      </c>
      <c r="H15" s="106" t="s">
        <v>273</v>
      </c>
      <c r="I15" s="110"/>
      <c r="J15" s="107"/>
      <c r="K15" s="121"/>
      <c r="L15" s="108" t="s">
        <v>98</v>
      </c>
      <c r="M15" s="107" t="s">
        <v>99</v>
      </c>
      <c r="N15" s="111">
        <v>0.1</v>
      </c>
      <c r="O15" s="105"/>
    </row>
    <row r="16" spans="1:21" ht="23.1" customHeight="1">
      <c r="A16" s="383"/>
      <c r="B16" s="107"/>
      <c r="C16" s="107"/>
      <c r="D16" s="113"/>
      <c r="E16" s="112"/>
      <c r="F16" s="64"/>
      <c r="G16" s="110" t="s">
        <v>39</v>
      </c>
      <c r="H16" s="106" t="s">
        <v>272</v>
      </c>
      <c r="I16" s="116"/>
      <c r="J16" s="115"/>
      <c r="K16" s="114"/>
      <c r="L16" s="108"/>
      <c r="M16" s="107"/>
      <c r="N16" s="106"/>
      <c r="O16" s="105"/>
    </row>
    <row r="17" spans="1:15" ht="23.1" customHeight="1">
      <c r="A17" s="383"/>
      <c r="B17" s="115"/>
      <c r="C17" s="115"/>
      <c r="D17" s="120"/>
      <c r="E17" s="119"/>
      <c r="F17" s="63"/>
      <c r="G17" s="116"/>
      <c r="H17" s="117"/>
      <c r="I17" s="110" t="s">
        <v>351</v>
      </c>
      <c r="J17" s="107" t="s">
        <v>86</v>
      </c>
      <c r="K17" s="121">
        <v>10</v>
      </c>
      <c r="L17" s="108"/>
      <c r="M17" s="107"/>
      <c r="N17" s="106"/>
      <c r="O17" s="105"/>
    </row>
    <row r="18" spans="1:15" ht="23.1" customHeight="1">
      <c r="A18" s="383"/>
      <c r="B18" s="107" t="s">
        <v>351</v>
      </c>
      <c r="C18" s="107" t="s">
        <v>86</v>
      </c>
      <c r="D18" s="113"/>
      <c r="E18" s="112"/>
      <c r="F18" s="64"/>
      <c r="G18" s="110"/>
      <c r="H18" s="106">
        <v>10</v>
      </c>
      <c r="I18" s="110"/>
      <c r="J18" s="107" t="s">
        <v>76</v>
      </c>
      <c r="K18" s="121">
        <v>5</v>
      </c>
      <c r="L18" s="108"/>
      <c r="M18" s="107"/>
      <c r="N18" s="106"/>
      <c r="O18" s="105"/>
    </row>
    <row r="19" spans="1:15" ht="23.1" customHeight="1">
      <c r="A19" s="383"/>
      <c r="B19" s="107"/>
      <c r="C19" s="107" t="s">
        <v>76</v>
      </c>
      <c r="D19" s="113"/>
      <c r="E19" s="112"/>
      <c r="F19" s="122"/>
      <c r="G19" s="110"/>
      <c r="H19" s="106">
        <v>5</v>
      </c>
      <c r="I19" s="110"/>
      <c r="J19" s="107" t="s">
        <v>141</v>
      </c>
      <c r="K19" s="121">
        <v>5</v>
      </c>
      <c r="L19" s="108"/>
      <c r="M19" s="107"/>
      <c r="N19" s="106"/>
      <c r="O19" s="105"/>
    </row>
    <row r="20" spans="1:15" ht="23.1" customHeight="1">
      <c r="A20" s="383"/>
      <c r="B20" s="107"/>
      <c r="C20" s="107" t="s">
        <v>141</v>
      </c>
      <c r="D20" s="113"/>
      <c r="E20" s="112"/>
      <c r="F20" s="64"/>
      <c r="G20" s="110"/>
      <c r="H20" s="106">
        <v>5</v>
      </c>
      <c r="I20" s="110"/>
      <c r="J20" s="107" t="s">
        <v>301</v>
      </c>
      <c r="K20" s="151">
        <v>0.13</v>
      </c>
      <c r="L20" s="108"/>
      <c r="M20" s="107"/>
      <c r="N20" s="106"/>
      <c r="O20" s="105"/>
    </row>
    <row r="21" spans="1:15" ht="23.1" customHeight="1">
      <c r="A21" s="383"/>
      <c r="B21" s="107"/>
      <c r="C21" s="107" t="s">
        <v>52</v>
      </c>
      <c r="D21" s="113"/>
      <c r="E21" s="112" t="s">
        <v>53</v>
      </c>
      <c r="F21" s="64"/>
      <c r="G21" s="110"/>
      <c r="H21" s="150">
        <v>0.13</v>
      </c>
      <c r="I21" s="116"/>
      <c r="J21" s="115"/>
      <c r="K21" s="114"/>
      <c r="L21" s="108"/>
      <c r="M21" s="107"/>
      <c r="N21" s="106"/>
      <c r="O21" s="105"/>
    </row>
    <row r="22" spans="1:15" ht="23.1" customHeight="1">
      <c r="A22" s="383"/>
      <c r="B22" s="115"/>
      <c r="C22" s="115"/>
      <c r="D22" s="120"/>
      <c r="E22" s="119"/>
      <c r="F22" s="63"/>
      <c r="G22" s="116"/>
      <c r="H22" s="117"/>
      <c r="I22" s="110" t="s">
        <v>98</v>
      </c>
      <c r="J22" s="107" t="s">
        <v>99</v>
      </c>
      <c r="K22" s="151">
        <v>0.13</v>
      </c>
      <c r="L22" s="108"/>
      <c r="M22" s="107"/>
      <c r="N22" s="106"/>
      <c r="O22" s="105"/>
    </row>
    <row r="23" spans="1:15" ht="23.1" customHeight="1">
      <c r="A23" s="383"/>
      <c r="B23" s="107" t="s">
        <v>98</v>
      </c>
      <c r="C23" s="107" t="s">
        <v>99</v>
      </c>
      <c r="D23" s="113"/>
      <c r="E23" s="112"/>
      <c r="F23" s="64"/>
      <c r="G23" s="110"/>
      <c r="H23" s="150">
        <v>0.13</v>
      </c>
      <c r="I23" s="110"/>
      <c r="J23" s="107"/>
      <c r="K23" s="121"/>
      <c r="L23" s="108"/>
      <c r="M23" s="107"/>
      <c r="N23" s="106"/>
      <c r="O23" s="105"/>
    </row>
    <row r="24" spans="1:15" ht="23.1" customHeight="1" thickBot="1">
      <c r="A24" s="384"/>
      <c r="B24" s="99"/>
      <c r="C24" s="99"/>
      <c r="D24" s="104"/>
      <c r="E24" s="103"/>
      <c r="F24" s="65"/>
      <c r="G24" s="102"/>
      <c r="H24" s="98"/>
      <c r="I24" s="102"/>
      <c r="J24" s="99"/>
      <c r="K24" s="101"/>
      <c r="L24" s="100"/>
      <c r="M24" s="99"/>
      <c r="N24" s="98"/>
      <c r="O24" s="97"/>
    </row>
    <row r="25" spans="1:15" ht="23.1" customHeight="1">
      <c r="B25" s="89"/>
      <c r="C25" s="89"/>
      <c r="D25" s="89"/>
      <c r="G25" s="89"/>
      <c r="H25" s="90"/>
      <c r="I25" s="89"/>
      <c r="J25" s="89"/>
      <c r="K25" s="90"/>
      <c r="L25" s="89"/>
      <c r="M25" s="89"/>
      <c r="N25" s="90"/>
    </row>
    <row r="26" spans="1:15" ht="14.25">
      <c r="B26" s="89"/>
      <c r="C26" s="89"/>
      <c r="D26" s="89"/>
      <c r="G26" s="89"/>
      <c r="H26" s="90"/>
      <c r="I26" s="89"/>
      <c r="J26" s="89"/>
      <c r="K26" s="90"/>
      <c r="L26" s="89"/>
      <c r="M26" s="89"/>
      <c r="N26" s="90"/>
    </row>
    <row r="27" spans="1:15" ht="14.25">
      <c r="B27" s="89"/>
      <c r="C27" s="89"/>
      <c r="D27" s="89"/>
      <c r="G27" s="89"/>
      <c r="H27" s="90"/>
      <c r="I27" s="89"/>
      <c r="J27" s="89"/>
      <c r="K27" s="90"/>
      <c r="L27" s="89"/>
      <c r="M27" s="89"/>
      <c r="N27" s="90"/>
    </row>
    <row r="28" spans="1:15" ht="14.25">
      <c r="B28" s="89"/>
      <c r="C28" s="89"/>
      <c r="D28" s="89"/>
      <c r="G28" s="89"/>
      <c r="H28" s="90"/>
      <c r="I28" s="89"/>
      <c r="J28" s="89"/>
      <c r="K28" s="90"/>
      <c r="L28" s="89"/>
      <c r="M28" s="89"/>
      <c r="N28" s="90"/>
    </row>
    <row r="29" spans="1:15" ht="14.25">
      <c r="B29" s="89"/>
      <c r="C29" s="89"/>
      <c r="D29" s="89"/>
      <c r="G29" s="89"/>
      <c r="H29" s="90"/>
      <c r="I29" s="89"/>
      <c r="J29" s="89"/>
      <c r="K29" s="90"/>
      <c r="L29" s="89"/>
      <c r="M29" s="89"/>
      <c r="N29" s="90"/>
    </row>
    <row r="30" spans="1:15" ht="14.25">
      <c r="B30" s="89"/>
      <c r="C30" s="89"/>
      <c r="D30" s="89"/>
      <c r="G30" s="89"/>
      <c r="H30" s="90"/>
      <c r="I30" s="89"/>
      <c r="J30" s="89"/>
      <c r="K30" s="90"/>
      <c r="L30" s="89"/>
      <c r="M30" s="89"/>
      <c r="N30" s="90"/>
    </row>
    <row r="31" spans="1:15" ht="14.25">
      <c r="B31" s="89"/>
      <c r="C31" s="89"/>
      <c r="D31" s="89"/>
      <c r="G31" s="89"/>
      <c r="H31" s="90"/>
      <c r="I31" s="89"/>
      <c r="J31" s="89"/>
      <c r="K31" s="90"/>
      <c r="L31" s="89"/>
      <c r="M31" s="89"/>
      <c r="N31" s="90"/>
    </row>
    <row r="32" spans="1:15" ht="14.25">
      <c r="B32" s="89"/>
      <c r="C32" s="89"/>
      <c r="D32" s="89"/>
      <c r="G32" s="89"/>
      <c r="H32" s="90"/>
      <c r="I32" s="89"/>
      <c r="J32" s="89"/>
      <c r="K32" s="90"/>
      <c r="L32" s="89"/>
      <c r="M32" s="89"/>
      <c r="N32" s="90"/>
    </row>
    <row r="33" spans="2:14" ht="14.25">
      <c r="B33" s="89"/>
      <c r="C33" s="89"/>
      <c r="D33" s="89"/>
      <c r="G33" s="89"/>
      <c r="H33" s="90"/>
      <c r="I33" s="89"/>
      <c r="J33" s="89"/>
      <c r="K33" s="90"/>
      <c r="L33" s="89"/>
      <c r="M33" s="89"/>
      <c r="N33" s="90"/>
    </row>
    <row r="34" spans="2:14" ht="14.25">
      <c r="B34" s="89"/>
      <c r="C34" s="89"/>
      <c r="D34" s="89"/>
      <c r="G34" s="89"/>
      <c r="H34" s="90"/>
      <c r="I34" s="89"/>
      <c r="J34" s="89"/>
      <c r="K34" s="90"/>
      <c r="L34" s="89"/>
      <c r="M34" s="89"/>
      <c r="N34" s="90"/>
    </row>
    <row r="35" spans="2:14" ht="14.25">
      <c r="B35" s="89"/>
      <c r="C35" s="89"/>
      <c r="D35" s="89"/>
      <c r="G35" s="89"/>
      <c r="H35" s="90"/>
      <c r="I35" s="89"/>
      <c r="J35" s="89"/>
      <c r="K35" s="90"/>
      <c r="L35" s="89"/>
      <c r="M35" s="89"/>
      <c r="N35" s="90"/>
    </row>
    <row r="36" spans="2:14" ht="14.25">
      <c r="B36" s="89"/>
      <c r="C36" s="89"/>
      <c r="D36" s="89"/>
      <c r="G36" s="89"/>
      <c r="H36" s="90"/>
      <c r="I36" s="89"/>
      <c r="J36" s="89"/>
      <c r="K36" s="90"/>
      <c r="L36" s="89"/>
      <c r="M36" s="89"/>
      <c r="N36" s="90"/>
    </row>
    <row r="37" spans="2:14" ht="14.25">
      <c r="B37" s="89"/>
      <c r="C37" s="89"/>
      <c r="D37" s="89"/>
      <c r="G37" s="89"/>
      <c r="H37" s="90"/>
      <c r="I37" s="89"/>
      <c r="J37" s="89"/>
      <c r="K37" s="90"/>
      <c r="L37" s="89"/>
      <c r="M37" s="89"/>
      <c r="N37" s="90"/>
    </row>
    <row r="38" spans="2:14" ht="14.25">
      <c r="B38" s="89"/>
      <c r="C38" s="89"/>
      <c r="D38" s="89"/>
      <c r="G38" s="89"/>
      <c r="H38" s="90"/>
      <c r="I38" s="89"/>
      <c r="J38" s="89"/>
      <c r="K38" s="90"/>
      <c r="L38" s="89"/>
      <c r="M38" s="89"/>
      <c r="N38" s="90"/>
    </row>
    <row r="39" spans="2:14" ht="14.25">
      <c r="B39" s="89"/>
      <c r="C39" s="89"/>
      <c r="D39" s="89"/>
      <c r="G39" s="89"/>
      <c r="H39" s="90"/>
      <c r="I39" s="89"/>
      <c r="J39" s="89"/>
      <c r="K39" s="90"/>
      <c r="L39" s="89"/>
      <c r="M39" s="89"/>
      <c r="N39" s="90"/>
    </row>
    <row r="40" spans="2:14" ht="14.25">
      <c r="B40" s="89"/>
      <c r="C40" s="89"/>
      <c r="D40" s="89"/>
      <c r="G40" s="89"/>
      <c r="H40" s="90"/>
      <c r="I40" s="89"/>
      <c r="J40" s="89"/>
      <c r="K40" s="90"/>
      <c r="L40" s="89"/>
      <c r="M40" s="89"/>
      <c r="N40" s="90"/>
    </row>
    <row r="41" spans="2:14" ht="14.25">
      <c r="B41" s="89"/>
      <c r="C41" s="89"/>
      <c r="D41" s="89"/>
      <c r="G41" s="89"/>
      <c r="H41" s="90"/>
      <c r="I41" s="89"/>
      <c r="J41" s="89"/>
      <c r="K41" s="90"/>
      <c r="L41" s="89"/>
      <c r="M41" s="89"/>
      <c r="N41" s="90"/>
    </row>
    <row r="42" spans="2:14" ht="14.25">
      <c r="B42" s="89"/>
      <c r="C42" s="89"/>
      <c r="D42" s="89"/>
      <c r="G42" s="89"/>
      <c r="H42" s="90"/>
      <c r="I42" s="89"/>
      <c r="J42" s="89"/>
      <c r="K42" s="90"/>
      <c r="L42" s="89"/>
      <c r="M42" s="89"/>
      <c r="N42" s="90"/>
    </row>
    <row r="43" spans="2:14" ht="14.25">
      <c r="B43" s="89"/>
      <c r="C43" s="89"/>
      <c r="D43" s="89"/>
      <c r="G43" s="89"/>
      <c r="H43" s="90"/>
      <c r="I43" s="89"/>
      <c r="J43" s="89"/>
      <c r="K43" s="90"/>
      <c r="L43" s="89"/>
      <c r="M43" s="89"/>
      <c r="N43" s="90"/>
    </row>
    <row r="44" spans="2:14" ht="14.25">
      <c r="B44" s="89"/>
      <c r="C44" s="89"/>
      <c r="D44" s="89"/>
      <c r="G44" s="89"/>
      <c r="H44" s="90"/>
      <c r="I44" s="89"/>
      <c r="J44" s="89"/>
      <c r="K44" s="90"/>
      <c r="L44" s="89"/>
      <c r="M44" s="89"/>
      <c r="N44" s="90"/>
    </row>
    <row r="45" spans="2:14" ht="14.25">
      <c r="B45" s="89"/>
      <c r="C45" s="89"/>
      <c r="D45" s="89"/>
      <c r="G45" s="89"/>
      <c r="H45" s="90"/>
      <c r="I45" s="89"/>
      <c r="J45" s="89"/>
      <c r="K45" s="90"/>
      <c r="L45" s="89"/>
      <c r="M45" s="89"/>
      <c r="N45" s="90"/>
    </row>
    <row r="46" spans="2:14" ht="14.25">
      <c r="B46" s="89"/>
      <c r="C46" s="89"/>
      <c r="D46" s="89"/>
      <c r="G46" s="89"/>
      <c r="H46" s="90"/>
      <c r="I46" s="89"/>
      <c r="J46" s="89"/>
      <c r="K46" s="90"/>
      <c r="L46" s="89"/>
      <c r="M46" s="89"/>
      <c r="N46" s="90"/>
    </row>
    <row r="47" spans="2:14" ht="14.25">
      <c r="B47" s="89"/>
      <c r="C47" s="89"/>
      <c r="D47" s="89"/>
      <c r="G47" s="89"/>
      <c r="H47" s="90"/>
      <c r="I47" s="89"/>
      <c r="J47" s="89"/>
      <c r="K47" s="90"/>
      <c r="L47" s="89"/>
      <c r="M47" s="89"/>
      <c r="N47" s="90"/>
    </row>
    <row r="48" spans="2:14" ht="14.25">
      <c r="B48" s="89"/>
      <c r="C48" s="89"/>
      <c r="D48" s="89"/>
      <c r="G48" s="89"/>
      <c r="H48" s="90"/>
      <c r="I48" s="89"/>
      <c r="J48" s="89"/>
      <c r="K48" s="90"/>
      <c r="L48" s="89"/>
      <c r="M48" s="89"/>
      <c r="N48" s="90"/>
    </row>
    <row r="49" spans="2:14" ht="14.25">
      <c r="B49" s="89"/>
      <c r="C49" s="89"/>
      <c r="D49" s="89"/>
      <c r="G49" s="89"/>
      <c r="H49" s="90"/>
      <c r="I49" s="89"/>
      <c r="J49" s="89"/>
      <c r="K49" s="90"/>
      <c r="L49" s="89"/>
      <c r="M49" s="89"/>
      <c r="N49" s="90"/>
    </row>
    <row r="50" spans="2:14" ht="14.25">
      <c r="B50" s="89"/>
      <c r="C50" s="89"/>
      <c r="D50" s="89"/>
      <c r="G50" s="89"/>
      <c r="H50" s="90"/>
      <c r="I50" s="89"/>
      <c r="J50" s="89"/>
      <c r="K50" s="90"/>
      <c r="L50" s="89"/>
      <c r="M50" s="89"/>
      <c r="N50" s="90"/>
    </row>
    <row r="51" spans="2:14" ht="14.25">
      <c r="B51" s="89"/>
      <c r="C51" s="89"/>
      <c r="D51" s="89"/>
      <c r="G51" s="89"/>
      <c r="H51" s="90"/>
      <c r="I51" s="89"/>
      <c r="J51" s="89"/>
      <c r="K51" s="90"/>
      <c r="L51" s="89"/>
      <c r="M51" s="89"/>
      <c r="N51" s="90"/>
    </row>
    <row r="52" spans="2:14" ht="14.25">
      <c r="B52" s="89"/>
      <c r="C52" s="89"/>
      <c r="D52" s="89"/>
      <c r="G52" s="89"/>
      <c r="H52" s="90"/>
      <c r="I52" s="89"/>
      <c r="J52" s="89"/>
      <c r="K52" s="90"/>
      <c r="L52" s="89"/>
      <c r="M52" s="89"/>
      <c r="N52" s="90"/>
    </row>
    <row r="53" spans="2:14" ht="14.25">
      <c r="B53" s="89"/>
      <c r="C53" s="89"/>
      <c r="D53" s="89"/>
      <c r="G53" s="89"/>
      <c r="H53" s="90"/>
      <c r="I53" s="89"/>
      <c r="J53" s="89"/>
      <c r="K53" s="90"/>
      <c r="L53" s="89"/>
      <c r="M53" s="89"/>
      <c r="N53" s="90"/>
    </row>
    <row r="54" spans="2:14" ht="14.25">
      <c r="B54" s="89"/>
      <c r="C54" s="89"/>
      <c r="D54" s="89"/>
      <c r="G54" s="89"/>
      <c r="H54" s="90"/>
      <c r="I54" s="89"/>
      <c r="J54" s="89"/>
      <c r="K54" s="90"/>
      <c r="L54" s="89"/>
      <c r="M54" s="89"/>
      <c r="N54" s="90"/>
    </row>
    <row r="55" spans="2:14" ht="14.25">
      <c r="B55" s="89"/>
      <c r="C55" s="89"/>
      <c r="D55" s="89"/>
      <c r="G55" s="89"/>
      <c r="H55" s="90"/>
      <c r="I55" s="89"/>
      <c r="J55" s="89"/>
      <c r="K55" s="90"/>
      <c r="L55" s="89"/>
      <c r="M55" s="89"/>
      <c r="N55" s="90"/>
    </row>
    <row r="56" spans="2:14" ht="14.25">
      <c r="B56" s="89"/>
      <c r="C56" s="89"/>
      <c r="D56" s="89"/>
      <c r="G56" s="89"/>
      <c r="H56" s="90"/>
      <c r="I56" s="89"/>
      <c r="J56" s="89"/>
      <c r="K56" s="90"/>
      <c r="L56" s="89"/>
      <c r="M56" s="89"/>
      <c r="N56" s="90"/>
    </row>
    <row r="57" spans="2:14" ht="14.25">
      <c r="B57" s="89"/>
      <c r="C57" s="89"/>
      <c r="D57" s="89"/>
      <c r="G57" s="89"/>
      <c r="H57" s="90"/>
      <c r="I57" s="89"/>
      <c r="J57" s="89"/>
      <c r="K57" s="90"/>
      <c r="L57" s="89"/>
      <c r="M57" s="89"/>
      <c r="N57" s="90"/>
    </row>
    <row r="58" spans="2:14" ht="14.25">
      <c r="B58" s="89"/>
      <c r="C58" s="89"/>
      <c r="D58" s="89"/>
      <c r="G58" s="89"/>
      <c r="H58" s="90"/>
      <c r="I58" s="89"/>
      <c r="J58" s="89"/>
      <c r="K58" s="90"/>
      <c r="L58" s="89"/>
      <c r="M58" s="89"/>
      <c r="N58" s="90"/>
    </row>
    <row r="59" spans="2:14" ht="14.25">
      <c r="B59" s="89"/>
      <c r="C59" s="89"/>
      <c r="D59" s="89"/>
      <c r="G59" s="89"/>
      <c r="H59" s="90"/>
      <c r="I59" s="89"/>
      <c r="J59" s="89"/>
      <c r="K59" s="90"/>
      <c r="L59" s="89"/>
      <c r="M59" s="89"/>
      <c r="N59" s="90"/>
    </row>
    <row r="60" spans="2:14" ht="14.25">
      <c r="B60" s="89"/>
      <c r="C60" s="89"/>
      <c r="D60" s="89"/>
      <c r="G60" s="89"/>
      <c r="H60" s="90"/>
      <c r="I60" s="89"/>
      <c r="J60" s="89"/>
      <c r="K60" s="90"/>
      <c r="L60" s="89"/>
      <c r="M60" s="89"/>
      <c r="N60" s="90"/>
    </row>
    <row r="61" spans="2:14" ht="14.25">
      <c r="B61" s="89"/>
      <c r="C61" s="89"/>
      <c r="D61" s="89"/>
      <c r="G61" s="89"/>
      <c r="H61" s="90"/>
      <c r="I61" s="89"/>
      <c r="J61" s="89"/>
      <c r="K61" s="90"/>
      <c r="L61" s="89"/>
      <c r="M61" s="89"/>
      <c r="N61" s="90"/>
    </row>
  </sheetData>
  <mergeCells count="14">
    <mergeCell ref="O4:O6"/>
    <mergeCell ref="I5:K5"/>
    <mergeCell ref="L5:N5"/>
    <mergeCell ref="A7:A24"/>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showZeros="0" zoomScale="60" zoomScaleNormal="60" zoomScaleSheetLayoutView="80" workbookViewId="0"/>
  </sheetViews>
  <sheetFormatPr defaultColWidth="9"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0" max="26" width="8.875" customWidth="1"/>
    <col min="27" max="16384" width="9" style="3"/>
  </cols>
  <sheetData>
    <row r="1" spans="1:19" ht="36.75" customHeight="1">
      <c r="A1" s="1" t="s">
        <v>13</v>
      </c>
      <c r="B1" s="1"/>
      <c r="C1" s="2"/>
      <c r="D1" s="3"/>
      <c r="E1" s="2"/>
      <c r="F1" s="2"/>
      <c r="G1" s="2"/>
      <c r="H1" s="367"/>
      <c r="I1" s="367"/>
      <c r="J1" s="368"/>
      <c r="K1" s="368"/>
      <c r="L1" s="368"/>
      <c r="M1" s="368"/>
      <c r="N1" s="368"/>
      <c r="O1" s="2"/>
      <c r="P1" s="2"/>
      <c r="Q1" s="4"/>
      <c r="R1" s="4"/>
      <c r="S1" s="3"/>
    </row>
    <row r="2" spans="1:19" ht="36.75" customHeight="1">
      <c r="A2" s="367" t="s">
        <v>0</v>
      </c>
      <c r="B2" s="367"/>
      <c r="C2" s="368"/>
      <c r="D2" s="368"/>
      <c r="E2" s="368"/>
      <c r="F2" s="368"/>
      <c r="G2" s="368"/>
      <c r="H2" s="368"/>
      <c r="I2" s="368"/>
      <c r="J2" s="368"/>
      <c r="K2" s="368"/>
      <c r="L2" s="368"/>
      <c r="M2" s="368"/>
      <c r="N2" s="368"/>
      <c r="O2" s="368"/>
      <c r="P2" s="368"/>
      <c r="Q2" s="368"/>
      <c r="R2" s="368"/>
      <c r="S2" s="3"/>
    </row>
    <row r="3" spans="1:19" ht="27.75" customHeight="1" thickBot="1">
      <c r="A3" s="369" t="s">
        <v>158</v>
      </c>
      <c r="B3" s="370"/>
      <c r="C3" s="370"/>
      <c r="D3" s="370"/>
      <c r="E3" s="370"/>
      <c r="F3" s="370"/>
      <c r="G3" s="2"/>
      <c r="H3" s="2"/>
      <c r="I3" s="12"/>
      <c r="J3" s="2"/>
      <c r="K3" s="7"/>
      <c r="L3" s="7"/>
      <c r="M3" s="10"/>
      <c r="N3" s="2"/>
      <c r="O3" s="13"/>
      <c r="P3" s="12"/>
      <c r="Q3" s="14"/>
      <c r="R3" s="14"/>
      <c r="S3" s="11"/>
    </row>
    <row r="4" spans="1:19" customFormat="1" ht="42" customHeight="1" thickBot="1">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3.1" customHeight="1">
      <c r="A5" s="371" t="s">
        <v>48</v>
      </c>
      <c r="B5" s="66" t="s">
        <v>15</v>
      </c>
      <c r="C5" s="36"/>
      <c r="D5" s="37"/>
      <c r="E5" s="38"/>
      <c r="F5" s="39"/>
      <c r="G5" s="70"/>
      <c r="H5" s="74"/>
      <c r="I5" s="37"/>
      <c r="J5" s="39"/>
      <c r="K5" s="39"/>
      <c r="L5" s="39"/>
      <c r="M5" s="78"/>
      <c r="N5" s="66"/>
      <c r="O5" s="40" t="s">
        <v>15</v>
      </c>
      <c r="P5" s="37"/>
      <c r="Q5" s="41">
        <v>110</v>
      </c>
      <c r="R5" s="92">
        <f>ROUNDUP(Q5*0.75,2)</f>
        <v>82.5</v>
      </c>
    </row>
    <row r="6" spans="1:19" ht="23.1" customHeight="1">
      <c r="A6" s="372"/>
      <c r="B6" s="67"/>
      <c r="C6" s="42"/>
      <c r="D6" s="43"/>
      <c r="E6" s="44"/>
      <c r="F6" s="45"/>
      <c r="G6" s="71"/>
      <c r="H6" s="75"/>
      <c r="I6" s="43"/>
      <c r="J6" s="45"/>
      <c r="K6" s="45"/>
      <c r="L6" s="45"/>
      <c r="M6" s="79"/>
      <c r="N6" s="67"/>
      <c r="O6" s="46"/>
      <c r="P6" s="43"/>
      <c r="Q6" s="47"/>
      <c r="R6" s="93"/>
    </row>
    <row r="7" spans="1:19" ht="23.1" customHeight="1">
      <c r="A7" s="372"/>
      <c r="B7" s="68" t="s">
        <v>250</v>
      </c>
      <c r="C7" s="48" t="s">
        <v>90</v>
      </c>
      <c r="D7" s="49" t="s">
        <v>91</v>
      </c>
      <c r="E7" s="50">
        <v>1</v>
      </c>
      <c r="F7" s="51" t="s">
        <v>20</v>
      </c>
      <c r="G7" s="72" t="s">
        <v>19</v>
      </c>
      <c r="H7" s="76" t="s">
        <v>90</v>
      </c>
      <c r="I7" s="49" t="s">
        <v>91</v>
      </c>
      <c r="J7" s="51">
        <f>ROUNDUP(E7*0.75,2)</f>
        <v>0.75</v>
      </c>
      <c r="K7" s="51" t="s">
        <v>20</v>
      </c>
      <c r="L7" s="51" t="s">
        <v>19</v>
      </c>
      <c r="M7" s="80" t="e">
        <f>#REF!</f>
        <v>#REF!</v>
      </c>
      <c r="N7" s="68" t="s">
        <v>16</v>
      </c>
      <c r="O7" s="52" t="s">
        <v>21</v>
      </c>
      <c r="P7" s="49" t="s">
        <v>22</v>
      </c>
      <c r="Q7" s="53">
        <v>3</v>
      </c>
      <c r="R7" s="94">
        <f>ROUNDUP(Q7*0.75,2)</f>
        <v>2.25</v>
      </c>
    </row>
    <row r="8" spans="1:19" ht="23.1" customHeight="1">
      <c r="A8" s="372"/>
      <c r="B8" s="68"/>
      <c r="C8" s="48" t="s">
        <v>28</v>
      </c>
      <c r="D8" s="49"/>
      <c r="E8" s="50">
        <v>20</v>
      </c>
      <c r="F8" s="51" t="s">
        <v>30</v>
      </c>
      <c r="G8" s="72" t="s">
        <v>29</v>
      </c>
      <c r="H8" s="76" t="s">
        <v>28</v>
      </c>
      <c r="I8" s="49"/>
      <c r="J8" s="51">
        <f>ROUNDUP(E8*0.75,2)</f>
        <v>15</v>
      </c>
      <c r="K8" s="51" t="s">
        <v>30</v>
      </c>
      <c r="L8" s="51" t="s">
        <v>29</v>
      </c>
      <c r="M8" s="80" t="e">
        <f>#REF!</f>
        <v>#REF!</v>
      </c>
      <c r="N8" s="68" t="s">
        <v>251</v>
      </c>
      <c r="O8" s="52" t="s">
        <v>23</v>
      </c>
      <c r="P8" s="49"/>
      <c r="Q8" s="53">
        <v>2</v>
      </c>
      <c r="R8" s="94">
        <f>ROUNDUP(Q8*0.75,2)</f>
        <v>1.5</v>
      </c>
    </row>
    <row r="9" spans="1:19" ht="23.1" customHeight="1">
      <c r="A9" s="372"/>
      <c r="B9" s="68"/>
      <c r="C9" s="48"/>
      <c r="D9" s="49"/>
      <c r="E9" s="50"/>
      <c r="F9" s="51"/>
      <c r="G9" s="72"/>
      <c r="H9" s="76"/>
      <c r="I9" s="49"/>
      <c r="J9" s="51"/>
      <c r="K9" s="51"/>
      <c r="L9" s="51"/>
      <c r="M9" s="80"/>
      <c r="N9" s="68" t="s">
        <v>17</v>
      </c>
      <c r="O9" s="52" t="s">
        <v>24</v>
      </c>
      <c r="P9" s="49" t="s">
        <v>22</v>
      </c>
      <c r="Q9" s="53">
        <v>1</v>
      </c>
      <c r="R9" s="94">
        <f>ROUNDUP(Q9*0.75,2)</f>
        <v>0.75</v>
      </c>
    </row>
    <row r="10" spans="1:19" ht="23.1" customHeight="1">
      <c r="A10" s="372"/>
      <c r="B10" s="68"/>
      <c r="C10" s="48"/>
      <c r="D10" s="49"/>
      <c r="E10" s="50"/>
      <c r="F10" s="51"/>
      <c r="G10" s="72"/>
      <c r="H10" s="76"/>
      <c r="I10" s="49"/>
      <c r="J10" s="51"/>
      <c r="K10" s="51"/>
      <c r="L10" s="51"/>
      <c r="M10" s="80"/>
      <c r="N10" s="68" t="s">
        <v>18</v>
      </c>
      <c r="O10" s="52" t="s">
        <v>25</v>
      </c>
      <c r="P10" s="49"/>
      <c r="Q10" s="53">
        <v>2</v>
      </c>
      <c r="R10" s="94">
        <f>ROUNDUP(Q10*0.75,2)</f>
        <v>1.5</v>
      </c>
    </row>
    <row r="11" spans="1:19" ht="23.1" customHeight="1">
      <c r="A11" s="372"/>
      <c r="B11" s="68"/>
      <c r="C11" s="48"/>
      <c r="D11" s="49"/>
      <c r="E11" s="50"/>
      <c r="F11" s="51"/>
      <c r="G11" s="72"/>
      <c r="H11" s="76"/>
      <c r="I11" s="49"/>
      <c r="J11" s="51"/>
      <c r="K11" s="51"/>
      <c r="L11" s="51"/>
      <c r="M11" s="80"/>
      <c r="N11" s="68"/>
      <c r="O11" s="52" t="s">
        <v>26</v>
      </c>
      <c r="P11" s="49" t="s">
        <v>27</v>
      </c>
      <c r="Q11" s="53">
        <v>1</v>
      </c>
      <c r="R11" s="94">
        <f>ROUNDUP(Q11*0.75,2)</f>
        <v>0.75</v>
      </c>
    </row>
    <row r="12" spans="1:19" ht="23.1" customHeight="1">
      <c r="A12" s="372"/>
      <c r="B12" s="67"/>
      <c r="C12" s="42"/>
      <c r="D12" s="43"/>
      <c r="E12" s="44"/>
      <c r="F12" s="45"/>
      <c r="G12" s="71"/>
      <c r="H12" s="75"/>
      <c r="I12" s="43"/>
      <c r="J12" s="45"/>
      <c r="K12" s="45"/>
      <c r="L12" s="45"/>
      <c r="M12" s="79"/>
      <c r="N12" s="67"/>
      <c r="O12" s="46"/>
      <c r="P12" s="43"/>
      <c r="Q12" s="47"/>
      <c r="R12" s="93"/>
    </row>
    <row r="13" spans="1:19" ht="23.1" customHeight="1">
      <c r="A13" s="372"/>
      <c r="B13" s="68" t="s">
        <v>31</v>
      </c>
      <c r="C13" s="48" t="s">
        <v>33</v>
      </c>
      <c r="D13" s="49"/>
      <c r="E13" s="50">
        <v>5</v>
      </c>
      <c r="F13" s="51" t="s">
        <v>30</v>
      </c>
      <c r="G13" s="72"/>
      <c r="H13" s="76" t="s">
        <v>33</v>
      </c>
      <c r="I13" s="49"/>
      <c r="J13" s="51">
        <f>ROUNDUP(E13*0.75,2)</f>
        <v>3.75</v>
      </c>
      <c r="K13" s="51" t="s">
        <v>30</v>
      </c>
      <c r="L13" s="51"/>
      <c r="M13" s="80" t="e">
        <f>#REF!</f>
        <v>#REF!</v>
      </c>
      <c r="N13" s="85" t="s">
        <v>252</v>
      </c>
      <c r="O13" s="52" t="s">
        <v>23</v>
      </c>
      <c r="P13" s="49"/>
      <c r="Q13" s="53">
        <v>1.5</v>
      </c>
      <c r="R13" s="94">
        <f>ROUNDUP(Q13*0.75,2)</f>
        <v>1.1300000000000001</v>
      </c>
    </row>
    <row r="14" spans="1:19" ht="23.1" customHeight="1">
      <c r="A14" s="372"/>
      <c r="B14" s="68"/>
      <c r="C14" s="48" t="s">
        <v>34</v>
      </c>
      <c r="D14" s="49"/>
      <c r="E14" s="50">
        <v>10</v>
      </c>
      <c r="F14" s="51" t="s">
        <v>30</v>
      </c>
      <c r="G14" s="72"/>
      <c r="H14" s="76" t="s">
        <v>34</v>
      </c>
      <c r="I14" s="49"/>
      <c r="J14" s="51">
        <f>ROUNDUP(E14*0.75,2)</f>
        <v>7.5</v>
      </c>
      <c r="K14" s="51" t="s">
        <v>30</v>
      </c>
      <c r="L14" s="51"/>
      <c r="M14" s="80" t="e">
        <f>#REF!</f>
        <v>#REF!</v>
      </c>
      <c r="N14" s="95" t="s">
        <v>166</v>
      </c>
      <c r="O14" s="52" t="s">
        <v>37</v>
      </c>
      <c r="P14" s="49"/>
      <c r="Q14" s="53">
        <v>20</v>
      </c>
      <c r="R14" s="94">
        <f>ROUNDUP(Q14*0.75,2)</f>
        <v>15</v>
      </c>
    </row>
    <row r="15" spans="1:19" ht="23.1" customHeight="1">
      <c r="A15" s="372"/>
      <c r="B15" s="68"/>
      <c r="C15" s="48" t="s">
        <v>35</v>
      </c>
      <c r="D15" s="49"/>
      <c r="E15" s="50">
        <v>10</v>
      </c>
      <c r="F15" s="51" t="s">
        <v>30</v>
      </c>
      <c r="G15" s="72"/>
      <c r="H15" s="76" t="s">
        <v>35</v>
      </c>
      <c r="I15" s="49"/>
      <c r="J15" s="51">
        <f>ROUNDUP(E15*0.75,2)</f>
        <v>7.5</v>
      </c>
      <c r="K15" s="51" t="s">
        <v>30</v>
      </c>
      <c r="L15" s="51"/>
      <c r="M15" s="80" t="e">
        <f>ROUND(#REF!+(#REF!*10/100),2)</f>
        <v>#REF!</v>
      </c>
      <c r="N15" s="68" t="s">
        <v>258</v>
      </c>
      <c r="O15" s="52" t="s">
        <v>38</v>
      </c>
      <c r="P15" s="49"/>
      <c r="Q15" s="53">
        <v>1</v>
      </c>
      <c r="R15" s="94">
        <f>ROUNDUP(Q15*0.75,2)</f>
        <v>0.75</v>
      </c>
    </row>
    <row r="16" spans="1:19" ht="23.1" customHeight="1">
      <c r="A16" s="372"/>
      <c r="B16" s="68"/>
      <c r="C16" s="48" t="s">
        <v>36</v>
      </c>
      <c r="D16" s="49"/>
      <c r="E16" s="50">
        <v>10</v>
      </c>
      <c r="F16" s="51" t="s">
        <v>30</v>
      </c>
      <c r="G16" s="72"/>
      <c r="H16" s="76" t="s">
        <v>36</v>
      </c>
      <c r="I16" s="49"/>
      <c r="J16" s="51">
        <f>ROUNDUP(E16*0.75,2)</f>
        <v>7.5</v>
      </c>
      <c r="K16" s="51" t="s">
        <v>30</v>
      </c>
      <c r="L16" s="51"/>
      <c r="M16" s="80" t="e">
        <f>#REF!</f>
        <v>#REF!</v>
      </c>
      <c r="N16" s="68" t="s">
        <v>32</v>
      </c>
      <c r="O16" s="52" t="s">
        <v>24</v>
      </c>
      <c r="P16" s="49" t="s">
        <v>22</v>
      </c>
      <c r="Q16" s="53">
        <v>1</v>
      </c>
      <c r="R16" s="94">
        <f>ROUNDUP(Q16*0.75,2)</f>
        <v>0.75</v>
      </c>
    </row>
    <row r="17" spans="1:18" ht="23.1" customHeight="1">
      <c r="A17" s="372"/>
      <c r="B17" s="68"/>
      <c r="C17" s="48"/>
      <c r="D17" s="49"/>
      <c r="E17" s="50"/>
      <c r="F17" s="51"/>
      <c r="G17" s="72"/>
      <c r="H17" s="76"/>
      <c r="I17" s="49"/>
      <c r="J17" s="51"/>
      <c r="K17" s="51"/>
      <c r="L17" s="51"/>
      <c r="M17" s="80"/>
      <c r="N17" s="68"/>
      <c r="O17" s="52" t="s">
        <v>39</v>
      </c>
      <c r="P17" s="49"/>
      <c r="Q17" s="53">
        <v>0.1</v>
      </c>
      <c r="R17" s="94">
        <f>ROUNDUP(Q17*0.75,2)</f>
        <v>0.08</v>
      </c>
    </row>
    <row r="18" spans="1:18" ht="23.1" customHeight="1">
      <c r="A18" s="372"/>
      <c r="B18" s="67"/>
      <c r="C18" s="42"/>
      <c r="D18" s="43"/>
      <c r="E18" s="44"/>
      <c r="F18" s="45"/>
      <c r="G18" s="71"/>
      <c r="H18" s="75"/>
      <c r="I18" s="43"/>
      <c r="J18" s="45"/>
      <c r="K18" s="45"/>
      <c r="L18" s="45"/>
      <c r="M18" s="79"/>
      <c r="N18" s="67"/>
      <c r="O18" s="46"/>
      <c r="P18" s="43"/>
      <c r="Q18" s="47"/>
      <c r="R18" s="93"/>
    </row>
    <row r="19" spans="1:18" ht="23.1" customHeight="1">
      <c r="A19" s="372"/>
      <c r="B19" s="68" t="s">
        <v>40</v>
      </c>
      <c r="C19" s="48" t="s">
        <v>41</v>
      </c>
      <c r="D19" s="49"/>
      <c r="E19" s="50">
        <v>5</v>
      </c>
      <c r="F19" s="51" t="s">
        <v>30</v>
      </c>
      <c r="G19" s="72"/>
      <c r="H19" s="76" t="s">
        <v>41</v>
      </c>
      <c r="I19" s="49"/>
      <c r="J19" s="51">
        <f>ROUNDUP(E19*0.75,2)</f>
        <v>3.75</v>
      </c>
      <c r="K19" s="51" t="s">
        <v>30</v>
      </c>
      <c r="L19" s="51"/>
      <c r="M19" s="80" t="e">
        <f>#REF!</f>
        <v>#REF!</v>
      </c>
      <c r="N19" s="68" t="s">
        <v>32</v>
      </c>
      <c r="O19" s="52" t="s">
        <v>37</v>
      </c>
      <c r="P19" s="49"/>
      <c r="Q19" s="53">
        <v>100</v>
      </c>
      <c r="R19" s="94">
        <f>ROUNDUP(Q19*0.75,2)</f>
        <v>75</v>
      </c>
    </row>
    <row r="20" spans="1:18" ht="23.1" customHeight="1">
      <c r="A20" s="372"/>
      <c r="B20" s="68"/>
      <c r="C20" s="48" t="s">
        <v>42</v>
      </c>
      <c r="D20" s="49"/>
      <c r="E20" s="50">
        <v>20</v>
      </c>
      <c r="F20" s="51" t="s">
        <v>30</v>
      </c>
      <c r="G20" s="72"/>
      <c r="H20" s="76" t="s">
        <v>42</v>
      </c>
      <c r="I20" s="49"/>
      <c r="J20" s="51">
        <f>ROUNDUP(E20*0.75,2)</f>
        <v>15</v>
      </c>
      <c r="K20" s="51" t="s">
        <v>30</v>
      </c>
      <c r="L20" s="51"/>
      <c r="M20" s="80" t="e">
        <f>#REF!</f>
        <v>#REF!</v>
      </c>
      <c r="N20" s="68"/>
      <c r="O20" s="52" t="s">
        <v>43</v>
      </c>
      <c r="P20" s="49"/>
      <c r="Q20" s="53">
        <v>3</v>
      </c>
      <c r="R20" s="94">
        <f>ROUNDUP(Q20*0.75,2)</f>
        <v>2.25</v>
      </c>
    </row>
    <row r="21" spans="1:18" ht="23.1" customHeight="1">
      <c r="A21" s="372"/>
      <c r="B21" s="67"/>
      <c r="C21" s="42"/>
      <c r="D21" s="43"/>
      <c r="E21" s="44"/>
      <c r="F21" s="45"/>
      <c r="G21" s="71"/>
      <c r="H21" s="75"/>
      <c r="I21" s="43"/>
      <c r="J21" s="45"/>
      <c r="K21" s="45"/>
      <c r="L21" s="45"/>
      <c r="M21" s="79"/>
      <c r="N21" s="67"/>
      <c r="O21" s="46"/>
      <c r="P21" s="43"/>
      <c r="Q21" s="47"/>
      <c r="R21" s="93"/>
    </row>
    <row r="22" spans="1:18" ht="23.1" customHeight="1">
      <c r="A22" s="372"/>
      <c r="B22" s="68" t="s">
        <v>44</v>
      </c>
      <c r="C22" s="48" t="s">
        <v>46</v>
      </c>
      <c r="D22" s="49"/>
      <c r="E22" s="54">
        <v>0.125</v>
      </c>
      <c r="F22" s="51" t="s">
        <v>47</v>
      </c>
      <c r="G22" s="72"/>
      <c r="H22" s="76" t="s">
        <v>46</v>
      </c>
      <c r="I22" s="49"/>
      <c r="J22" s="51">
        <f>ROUNDUP(E22*0.75,2)</f>
        <v>9.9999999999999992E-2</v>
      </c>
      <c r="K22" s="51" t="s">
        <v>47</v>
      </c>
      <c r="L22" s="51"/>
      <c r="M22" s="80" t="e">
        <f>#REF!</f>
        <v>#REF!</v>
      </c>
      <c r="N22" s="68" t="s">
        <v>45</v>
      </c>
      <c r="O22" s="52"/>
      <c r="P22" s="49"/>
      <c r="Q22" s="53"/>
      <c r="R22" s="94"/>
    </row>
    <row r="23" spans="1:18" ht="23.1" customHeight="1" thickBot="1">
      <c r="A23" s="373"/>
      <c r="B23" s="69"/>
      <c r="C23" s="55"/>
      <c r="D23" s="56"/>
      <c r="E23" s="57"/>
      <c r="F23" s="58"/>
      <c r="G23" s="73"/>
      <c r="H23" s="77"/>
      <c r="I23" s="56"/>
      <c r="J23" s="58"/>
      <c r="K23" s="58"/>
      <c r="L23" s="58"/>
      <c r="M23" s="81"/>
      <c r="N23" s="69"/>
      <c r="O23" s="59"/>
      <c r="P23" s="56"/>
      <c r="Q23" s="60"/>
      <c r="R23" s="96"/>
    </row>
  </sheetData>
  <mergeCells count="4">
    <mergeCell ref="H1:N1"/>
    <mergeCell ref="A2:R2"/>
    <mergeCell ref="A3:F3"/>
    <mergeCell ref="A5:A23"/>
  </mergeCells>
  <phoneticPr fontId="18"/>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showZeros="0" zoomScale="60" zoomScaleNormal="60" zoomScaleSheetLayoutView="90" workbookViewId="0"/>
  </sheetViews>
  <sheetFormatPr defaultRowHeight="13.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c r="A1" s="1" t="s">
        <v>300</v>
      </c>
      <c r="B1" s="5"/>
      <c r="C1" s="1"/>
      <c r="D1" s="1"/>
      <c r="E1" s="385"/>
      <c r="F1" s="386"/>
      <c r="G1" s="386"/>
      <c r="H1" s="386"/>
      <c r="I1" s="386"/>
      <c r="J1" s="386"/>
      <c r="K1" s="386"/>
      <c r="L1" s="386"/>
      <c r="M1" s="386"/>
      <c r="N1" s="386"/>
      <c r="O1"/>
      <c r="P1"/>
      <c r="Q1"/>
      <c r="R1"/>
      <c r="S1"/>
      <c r="T1"/>
      <c r="U1"/>
    </row>
    <row r="2" spans="1:21" s="3" customFormat="1" ht="36" customHeight="1">
      <c r="A2" s="367" t="s">
        <v>0</v>
      </c>
      <c r="B2" s="368"/>
      <c r="C2" s="368"/>
      <c r="D2" s="368"/>
      <c r="E2" s="368"/>
      <c r="F2" s="368"/>
      <c r="G2" s="368"/>
      <c r="H2" s="368"/>
      <c r="I2" s="368"/>
      <c r="J2" s="368"/>
      <c r="K2" s="368"/>
      <c r="L2" s="368"/>
      <c r="M2" s="368"/>
      <c r="N2" s="368"/>
      <c r="O2" s="386"/>
      <c r="P2"/>
      <c r="Q2"/>
      <c r="R2"/>
      <c r="S2"/>
      <c r="T2"/>
      <c r="U2"/>
    </row>
    <row r="3" spans="1:21" ht="33.75" customHeight="1" thickBot="1">
      <c r="A3" s="387" t="s">
        <v>158</v>
      </c>
      <c r="B3" s="388"/>
      <c r="C3" s="388"/>
      <c r="D3" s="149"/>
      <c r="E3" s="389" t="s">
        <v>320</v>
      </c>
      <c r="F3" s="390"/>
      <c r="G3" s="88"/>
      <c r="H3" s="88"/>
      <c r="I3" s="88"/>
      <c r="J3" s="88"/>
      <c r="K3" s="148"/>
      <c r="L3" s="88"/>
      <c r="M3" s="88"/>
    </row>
    <row r="4" spans="1:21" ht="18.75" customHeight="1">
      <c r="A4" s="391"/>
      <c r="B4" s="392"/>
      <c r="C4" s="393"/>
      <c r="D4" s="397" t="s">
        <v>6</v>
      </c>
      <c r="E4" s="400" t="s">
        <v>297</v>
      </c>
      <c r="F4" s="403" t="s">
        <v>286</v>
      </c>
      <c r="G4" s="155" t="s">
        <v>296</v>
      </c>
      <c r="H4" s="146" t="s">
        <v>295</v>
      </c>
      <c r="I4" s="406" t="s">
        <v>294</v>
      </c>
      <c r="J4" s="407"/>
      <c r="K4" s="407"/>
      <c r="L4" s="408" t="s">
        <v>293</v>
      </c>
      <c r="M4" s="409"/>
      <c r="N4" s="410"/>
      <c r="O4" s="374" t="s">
        <v>6</v>
      </c>
    </row>
    <row r="5" spans="1:21" ht="18.75" customHeight="1">
      <c r="A5" s="394"/>
      <c r="B5" s="395"/>
      <c r="C5" s="396"/>
      <c r="D5" s="398"/>
      <c r="E5" s="401"/>
      <c r="F5" s="404"/>
      <c r="G5" s="154" t="s">
        <v>292</v>
      </c>
      <c r="H5" s="144" t="s">
        <v>290</v>
      </c>
      <c r="I5" s="377" t="s">
        <v>289</v>
      </c>
      <c r="J5" s="378"/>
      <c r="K5" s="378"/>
      <c r="L5" s="379" t="s">
        <v>287</v>
      </c>
      <c r="M5" s="380"/>
      <c r="N5" s="381"/>
      <c r="O5" s="375"/>
    </row>
    <row r="6" spans="1:21" ht="18.75" customHeight="1" thickBot="1">
      <c r="A6" s="143"/>
      <c r="B6" s="142" t="s">
        <v>1</v>
      </c>
      <c r="C6" s="139" t="s">
        <v>285</v>
      </c>
      <c r="D6" s="399"/>
      <c r="E6" s="402"/>
      <c r="F6" s="405"/>
      <c r="G6" s="153" t="s">
        <v>286</v>
      </c>
      <c r="H6" s="136" t="s">
        <v>284</v>
      </c>
      <c r="I6" s="140" t="s">
        <v>1</v>
      </c>
      <c r="J6" s="139" t="s">
        <v>285</v>
      </c>
      <c r="K6" s="137" t="s">
        <v>284</v>
      </c>
      <c r="L6" s="138" t="s">
        <v>1</v>
      </c>
      <c r="M6" s="137" t="s">
        <v>285</v>
      </c>
      <c r="N6" s="136" t="s">
        <v>284</v>
      </c>
      <c r="O6" s="376"/>
    </row>
    <row r="7" spans="1:21" ht="23.1" customHeight="1">
      <c r="A7" s="382" t="s">
        <v>48</v>
      </c>
      <c r="B7" s="130" t="s">
        <v>282</v>
      </c>
      <c r="C7" s="130" t="s">
        <v>279</v>
      </c>
      <c r="D7" s="135"/>
      <c r="E7" s="134"/>
      <c r="F7" s="62"/>
      <c r="G7" s="133"/>
      <c r="H7" s="129" t="s">
        <v>283</v>
      </c>
      <c r="I7" s="133" t="s">
        <v>282</v>
      </c>
      <c r="J7" s="130" t="s">
        <v>279</v>
      </c>
      <c r="K7" s="132" t="s">
        <v>281</v>
      </c>
      <c r="L7" s="131" t="s">
        <v>280</v>
      </c>
      <c r="M7" s="130" t="s">
        <v>279</v>
      </c>
      <c r="N7" s="129">
        <v>30</v>
      </c>
      <c r="O7" s="128"/>
    </row>
    <row r="8" spans="1:21" ht="23.1" customHeight="1">
      <c r="A8" s="383"/>
      <c r="B8" s="115"/>
      <c r="C8" s="115"/>
      <c r="D8" s="120"/>
      <c r="E8" s="119"/>
      <c r="F8" s="63"/>
      <c r="G8" s="116"/>
      <c r="H8" s="117"/>
      <c r="I8" s="116"/>
      <c r="J8" s="115"/>
      <c r="K8" s="114"/>
      <c r="L8" s="118"/>
      <c r="M8" s="115"/>
      <c r="N8" s="117"/>
      <c r="O8" s="124"/>
    </row>
    <row r="9" spans="1:21" ht="23.1" customHeight="1">
      <c r="A9" s="383"/>
      <c r="B9" s="107" t="s">
        <v>278</v>
      </c>
      <c r="C9" s="107" t="s">
        <v>90</v>
      </c>
      <c r="D9" s="113" t="s">
        <v>19</v>
      </c>
      <c r="E9" s="112" t="s">
        <v>91</v>
      </c>
      <c r="F9" s="64"/>
      <c r="G9" s="110"/>
      <c r="H9" s="127">
        <v>0.7</v>
      </c>
      <c r="I9" s="110" t="s">
        <v>278</v>
      </c>
      <c r="J9" s="107" t="s">
        <v>90</v>
      </c>
      <c r="K9" s="126">
        <v>0.3</v>
      </c>
      <c r="L9" s="108" t="s">
        <v>277</v>
      </c>
      <c r="M9" s="107" t="s">
        <v>90</v>
      </c>
      <c r="N9" s="125">
        <v>0.2</v>
      </c>
      <c r="O9" s="105" t="s">
        <v>19</v>
      </c>
    </row>
    <row r="10" spans="1:21" ht="23.1" customHeight="1">
      <c r="A10" s="383"/>
      <c r="B10" s="107"/>
      <c r="C10" s="107" t="s">
        <v>28</v>
      </c>
      <c r="D10" s="113" t="s">
        <v>29</v>
      </c>
      <c r="E10" s="112"/>
      <c r="F10" s="64"/>
      <c r="G10" s="110"/>
      <c r="H10" s="106">
        <v>10</v>
      </c>
      <c r="I10" s="110"/>
      <c r="J10" s="107" t="s">
        <v>28</v>
      </c>
      <c r="K10" s="121">
        <v>10</v>
      </c>
      <c r="L10" s="108"/>
      <c r="M10" s="107" t="s">
        <v>28</v>
      </c>
      <c r="N10" s="106">
        <v>10</v>
      </c>
      <c r="O10" s="105" t="s">
        <v>29</v>
      </c>
    </row>
    <row r="11" spans="1:21" ht="23.1" customHeight="1">
      <c r="A11" s="383"/>
      <c r="B11" s="107"/>
      <c r="C11" s="107"/>
      <c r="D11" s="113"/>
      <c r="E11" s="112"/>
      <c r="F11" s="64"/>
      <c r="G11" s="110" t="s">
        <v>37</v>
      </c>
      <c r="H11" s="106" t="s">
        <v>273</v>
      </c>
      <c r="I11" s="110"/>
      <c r="J11" s="107"/>
      <c r="K11" s="121"/>
      <c r="L11" s="118"/>
      <c r="M11" s="115"/>
      <c r="N11" s="117"/>
      <c r="O11" s="124"/>
    </row>
    <row r="12" spans="1:21" ht="23.1" customHeight="1">
      <c r="A12" s="383"/>
      <c r="B12" s="115"/>
      <c r="C12" s="115"/>
      <c r="D12" s="120"/>
      <c r="E12" s="119"/>
      <c r="F12" s="63"/>
      <c r="G12" s="116"/>
      <c r="H12" s="117"/>
      <c r="I12" s="116"/>
      <c r="J12" s="115"/>
      <c r="K12" s="114"/>
      <c r="L12" s="108" t="s">
        <v>276</v>
      </c>
      <c r="M12" s="107" t="s">
        <v>35</v>
      </c>
      <c r="N12" s="106">
        <v>10</v>
      </c>
      <c r="O12" s="105"/>
    </row>
    <row r="13" spans="1:21" ht="23.1" customHeight="1">
      <c r="A13" s="383"/>
      <c r="B13" s="107" t="s">
        <v>275</v>
      </c>
      <c r="C13" s="107" t="s">
        <v>34</v>
      </c>
      <c r="D13" s="113"/>
      <c r="E13" s="112"/>
      <c r="F13" s="64"/>
      <c r="G13" s="110"/>
      <c r="H13" s="106">
        <v>10</v>
      </c>
      <c r="I13" s="110" t="s">
        <v>275</v>
      </c>
      <c r="J13" s="107" t="s">
        <v>34</v>
      </c>
      <c r="K13" s="121">
        <v>10</v>
      </c>
      <c r="L13" s="108"/>
      <c r="M13" s="107" t="s">
        <v>42</v>
      </c>
      <c r="N13" s="106">
        <v>10</v>
      </c>
      <c r="O13" s="105"/>
    </row>
    <row r="14" spans="1:21" ht="23.1" customHeight="1">
      <c r="A14" s="383"/>
      <c r="B14" s="107"/>
      <c r="C14" s="107" t="s">
        <v>35</v>
      </c>
      <c r="D14" s="113"/>
      <c r="E14" s="112"/>
      <c r="F14" s="64"/>
      <c r="G14" s="110"/>
      <c r="H14" s="106">
        <v>10</v>
      </c>
      <c r="I14" s="110"/>
      <c r="J14" s="107" t="s">
        <v>35</v>
      </c>
      <c r="K14" s="121">
        <v>10</v>
      </c>
      <c r="L14" s="118"/>
      <c r="M14" s="115"/>
      <c r="N14" s="117"/>
      <c r="O14" s="124"/>
    </row>
    <row r="15" spans="1:21" ht="23.1" customHeight="1">
      <c r="A15" s="383"/>
      <c r="B15" s="107"/>
      <c r="C15" s="107"/>
      <c r="D15" s="113"/>
      <c r="E15" s="112"/>
      <c r="F15" s="64"/>
      <c r="G15" s="110" t="s">
        <v>37</v>
      </c>
      <c r="H15" s="106" t="s">
        <v>273</v>
      </c>
      <c r="I15" s="110"/>
      <c r="J15" s="107"/>
      <c r="K15" s="121"/>
      <c r="L15" s="108" t="s">
        <v>274</v>
      </c>
      <c r="M15" s="107" t="s">
        <v>46</v>
      </c>
      <c r="N15" s="123">
        <v>0.08</v>
      </c>
      <c r="O15" s="105"/>
    </row>
    <row r="16" spans="1:21" ht="23.1" customHeight="1">
      <c r="A16" s="383"/>
      <c r="B16" s="107"/>
      <c r="C16" s="107"/>
      <c r="D16" s="113"/>
      <c r="E16" s="112"/>
      <c r="F16" s="64" t="s">
        <v>22</v>
      </c>
      <c r="G16" s="110" t="s">
        <v>24</v>
      </c>
      <c r="H16" s="106" t="s">
        <v>272</v>
      </c>
      <c r="I16" s="110"/>
      <c r="J16" s="107"/>
      <c r="K16" s="121"/>
      <c r="L16" s="108"/>
      <c r="M16" s="107"/>
      <c r="N16" s="106"/>
      <c r="O16" s="105"/>
    </row>
    <row r="17" spans="1:15" ht="23.1" customHeight="1">
      <c r="A17" s="383"/>
      <c r="B17" s="107"/>
      <c r="C17" s="107"/>
      <c r="D17" s="113"/>
      <c r="E17" s="112"/>
      <c r="F17" s="64"/>
      <c r="G17" s="110" t="s">
        <v>38</v>
      </c>
      <c r="H17" s="106" t="s">
        <v>272</v>
      </c>
      <c r="I17" s="110"/>
      <c r="J17" s="107"/>
      <c r="K17" s="121"/>
      <c r="L17" s="108"/>
      <c r="M17" s="107"/>
      <c r="N17" s="106"/>
      <c r="O17" s="105"/>
    </row>
    <row r="18" spans="1:15" ht="23.1" customHeight="1">
      <c r="A18" s="383"/>
      <c r="B18" s="115"/>
      <c r="C18" s="115"/>
      <c r="D18" s="120"/>
      <c r="E18" s="119"/>
      <c r="F18" s="63"/>
      <c r="G18" s="116"/>
      <c r="H18" s="117"/>
      <c r="I18" s="116"/>
      <c r="J18" s="115"/>
      <c r="K18" s="114"/>
      <c r="L18" s="108"/>
      <c r="M18" s="107"/>
      <c r="N18" s="106"/>
      <c r="O18" s="105"/>
    </row>
    <row r="19" spans="1:15" ht="23.1" customHeight="1">
      <c r="A19" s="383"/>
      <c r="B19" s="107" t="s">
        <v>40</v>
      </c>
      <c r="C19" s="107" t="s">
        <v>42</v>
      </c>
      <c r="D19" s="113"/>
      <c r="E19" s="112"/>
      <c r="F19" s="122"/>
      <c r="G19" s="110"/>
      <c r="H19" s="106">
        <v>20</v>
      </c>
      <c r="I19" s="110" t="s">
        <v>40</v>
      </c>
      <c r="J19" s="107" t="s">
        <v>42</v>
      </c>
      <c r="K19" s="121">
        <v>15</v>
      </c>
      <c r="L19" s="108"/>
      <c r="M19" s="107"/>
      <c r="N19" s="106"/>
      <c r="O19" s="105"/>
    </row>
    <row r="20" spans="1:15" ht="23.1" customHeight="1">
      <c r="A20" s="383"/>
      <c r="B20" s="107"/>
      <c r="C20" s="107"/>
      <c r="D20" s="113"/>
      <c r="E20" s="112"/>
      <c r="F20" s="64"/>
      <c r="G20" s="110" t="s">
        <v>37</v>
      </c>
      <c r="H20" s="106" t="s">
        <v>273</v>
      </c>
      <c r="I20" s="110"/>
      <c r="J20" s="107"/>
      <c r="K20" s="121"/>
      <c r="L20" s="108"/>
      <c r="M20" s="107"/>
      <c r="N20" s="106"/>
      <c r="O20" s="105"/>
    </row>
    <row r="21" spans="1:15" ht="23.1" customHeight="1">
      <c r="A21" s="383"/>
      <c r="B21" s="107"/>
      <c r="C21" s="107"/>
      <c r="D21" s="113"/>
      <c r="E21" s="112"/>
      <c r="F21" s="64"/>
      <c r="G21" s="110" t="s">
        <v>43</v>
      </c>
      <c r="H21" s="106" t="s">
        <v>272</v>
      </c>
      <c r="I21" s="110"/>
      <c r="J21" s="107"/>
      <c r="K21" s="121"/>
      <c r="L21" s="108"/>
      <c r="M21" s="107"/>
      <c r="N21" s="106"/>
      <c r="O21" s="105"/>
    </row>
    <row r="22" spans="1:15" ht="23.1" customHeight="1">
      <c r="A22" s="383"/>
      <c r="B22" s="115"/>
      <c r="C22" s="115"/>
      <c r="D22" s="120"/>
      <c r="E22" s="119"/>
      <c r="F22" s="63"/>
      <c r="G22" s="116"/>
      <c r="H22" s="117"/>
      <c r="I22" s="116"/>
      <c r="J22" s="115"/>
      <c r="K22" s="114"/>
      <c r="L22" s="108"/>
      <c r="M22" s="107"/>
      <c r="N22" s="106"/>
      <c r="O22" s="105"/>
    </row>
    <row r="23" spans="1:15" ht="23.1" customHeight="1">
      <c r="A23" s="383"/>
      <c r="B23" s="107" t="s">
        <v>44</v>
      </c>
      <c r="C23" s="107" t="s">
        <v>46</v>
      </c>
      <c r="D23" s="113"/>
      <c r="E23" s="112"/>
      <c r="F23" s="64"/>
      <c r="G23" s="110"/>
      <c r="H23" s="111">
        <v>0.1</v>
      </c>
      <c r="I23" s="110" t="s">
        <v>44</v>
      </c>
      <c r="J23" s="107" t="s">
        <v>46</v>
      </c>
      <c r="K23" s="109">
        <v>0.1</v>
      </c>
      <c r="L23" s="108"/>
      <c r="M23" s="107"/>
      <c r="N23" s="106"/>
      <c r="O23" s="105"/>
    </row>
    <row r="24" spans="1:15" ht="23.1" customHeight="1" thickBot="1">
      <c r="A24" s="384"/>
      <c r="B24" s="99"/>
      <c r="C24" s="99"/>
      <c r="D24" s="104"/>
      <c r="E24" s="103"/>
      <c r="F24" s="65"/>
      <c r="G24" s="102"/>
      <c r="H24" s="98"/>
      <c r="I24" s="102"/>
      <c r="J24" s="99"/>
      <c r="K24" s="101"/>
      <c r="L24" s="100"/>
      <c r="M24" s="99"/>
      <c r="N24" s="98"/>
      <c r="O24" s="97"/>
    </row>
    <row r="25" spans="1:15" ht="14.25">
      <c r="B25" s="89"/>
      <c r="C25" s="89"/>
      <c r="D25" s="89"/>
      <c r="G25" s="89"/>
      <c r="H25" s="90"/>
      <c r="I25" s="89"/>
      <c r="J25" s="89"/>
      <c r="K25" s="90"/>
      <c r="L25" s="89"/>
      <c r="M25" s="89"/>
      <c r="N25" s="90"/>
    </row>
    <row r="26" spans="1:15" ht="14.25">
      <c r="B26" s="89"/>
      <c r="C26" s="89"/>
      <c r="D26" s="89"/>
      <c r="G26" s="89"/>
      <c r="H26" s="90"/>
      <c r="I26" s="89"/>
      <c r="J26" s="89"/>
      <c r="K26" s="90"/>
      <c r="L26" s="89"/>
      <c r="M26" s="89"/>
      <c r="N26" s="90"/>
    </row>
    <row r="27" spans="1:15" ht="14.25">
      <c r="B27" s="89"/>
      <c r="C27" s="89"/>
      <c r="D27" s="89"/>
      <c r="G27" s="89"/>
      <c r="H27" s="90"/>
      <c r="I27" s="89"/>
      <c r="J27" s="89"/>
      <c r="K27" s="90"/>
      <c r="L27" s="89"/>
      <c r="M27" s="89"/>
      <c r="N27" s="90"/>
    </row>
    <row r="28" spans="1:15" ht="14.25">
      <c r="B28" s="89"/>
      <c r="C28" s="89"/>
      <c r="D28" s="89"/>
      <c r="G28" s="89"/>
      <c r="H28" s="90"/>
      <c r="I28" s="89"/>
      <c r="J28" s="89"/>
      <c r="K28" s="90"/>
      <c r="L28" s="89"/>
      <c r="M28" s="89"/>
      <c r="N28" s="90"/>
    </row>
    <row r="29" spans="1:15" ht="14.25">
      <c r="B29" s="89"/>
      <c r="C29" s="89"/>
      <c r="D29" s="89"/>
      <c r="G29" s="89"/>
      <c r="H29" s="90"/>
      <c r="I29" s="89"/>
      <c r="J29" s="89"/>
      <c r="K29" s="90"/>
      <c r="L29" s="89"/>
      <c r="M29" s="89"/>
      <c r="N29" s="90"/>
    </row>
    <row r="30" spans="1:15" ht="14.25">
      <c r="B30" s="89"/>
      <c r="C30" s="89"/>
      <c r="D30" s="89"/>
      <c r="G30" s="89"/>
      <c r="H30" s="90"/>
      <c r="I30" s="89"/>
      <c r="J30" s="89"/>
      <c r="K30" s="90"/>
      <c r="L30" s="89"/>
      <c r="M30" s="89"/>
      <c r="N30" s="90"/>
    </row>
    <row r="31" spans="1:15" ht="14.25">
      <c r="B31" s="89"/>
      <c r="C31" s="89"/>
      <c r="D31" s="89"/>
      <c r="G31" s="89"/>
      <c r="H31" s="90"/>
      <c r="I31" s="89"/>
      <c r="J31" s="89"/>
      <c r="K31" s="90"/>
      <c r="L31" s="89"/>
      <c r="M31" s="89"/>
      <c r="N31" s="90"/>
    </row>
    <row r="32" spans="1:15" ht="14.25">
      <c r="B32" s="89"/>
      <c r="C32" s="89"/>
      <c r="D32" s="89"/>
      <c r="G32" s="89"/>
      <c r="H32" s="90"/>
      <c r="I32" s="89"/>
      <c r="J32" s="89"/>
      <c r="K32" s="90"/>
      <c r="L32" s="89"/>
      <c r="M32" s="89"/>
      <c r="N32" s="90"/>
    </row>
    <row r="33" spans="2:14" ht="14.25">
      <c r="B33" s="89"/>
      <c r="C33" s="89"/>
      <c r="D33" s="89"/>
      <c r="G33" s="89"/>
      <c r="H33" s="90"/>
      <c r="I33" s="89"/>
      <c r="J33" s="89"/>
      <c r="K33" s="90"/>
      <c r="L33" s="89"/>
      <c r="M33" s="89"/>
      <c r="N33" s="90"/>
    </row>
    <row r="34" spans="2:14" ht="14.25">
      <c r="B34" s="89"/>
      <c r="C34" s="89"/>
      <c r="D34" s="89"/>
      <c r="G34" s="89"/>
      <c r="H34" s="90"/>
      <c r="I34" s="89"/>
      <c r="J34" s="89"/>
      <c r="K34" s="90"/>
      <c r="L34" s="89"/>
      <c r="M34" s="89"/>
      <c r="N34" s="90"/>
    </row>
    <row r="35" spans="2:14" ht="14.25">
      <c r="B35" s="89"/>
      <c r="C35" s="89"/>
      <c r="D35" s="89"/>
      <c r="G35" s="89"/>
      <c r="H35" s="90"/>
      <c r="I35" s="89"/>
      <c r="J35" s="89"/>
      <c r="K35" s="90"/>
      <c r="L35" s="89"/>
      <c r="M35" s="89"/>
      <c r="N35" s="90"/>
    </row>
    <row r="36" spans="2:14" ht="14.25">
      <c r="B36" s="89"/>
      <c r="C36" s="89"/>
      <c r="D36" s="89"/>
      <c r="G36" s="89"/>
      <c r="H36" s="90"/>
      <c r="I36" s="89"/>
      <c r="J36" s="89"/>
      <c r="K36" s="90"/>
      <c r="L36" s="89"/>
      <c r="M36" s="89"/>
      <c r="N36" s="90"/>
    </row>
    <row r="37" spans="2:14" ht="14.25">
      <c r="B37" s="89"/>
      <c r="C37" s="89"/>
      <c r="D37" s="89"/>
      <c r="G37" s="89"/>
      <c r="H37" s="90"/>
      <c r="I37" s="89"/>
      <c r="J37" s="89"/>
      <c r="K37" s="90"/>
      <c r="L37" s="89"/>
      <c r="M37" s="89"/>
      <c r="N37" s="90"/>
    </row>
    <row r="38" spans="2:14" ht="14.25">
      <c r="B38" s="89"/>
      <c r="C38" s="89"/>
      <c r="D38" s="89"/>
      <c r="G38" s="89"/>
      <c r="H38" s="90"/>
      <c r="I38" s="89"/>
      <c r="J38" s="89"/>
      <c r="K38" s="90"/>
      <c r="L38" s="89"/>
      <c r="M38" s="89"/>
      <c r="N38" s="90"/>
    </row>
    <row r="39" spans="2:14" ht="14.25">
      <c r="B39" s="89"/>
      <c r="C39" s="89"/>
      <c r="D39" s="89"/>
      <c r="G39" s="89"/>
      <c r="H39" s="90"/>
      <c r="I39" s="89"/>
      <c r="J39" s="89"/>
      <c r="K39" s="90"/>
      <c r="L39" s="89"/>
      <c r="M39" s="89"/>
      <c r="N39" s="90"/>
    </row>
    <row r="40" spans="2:14" ht="14.25">
      <c r="B40" s="89"/>
      <c r="C40" s="89"/>
      <c r="D40" s="89"/>
      <c r="G40" s="89"/>
      <c r="H40" s="90"/>
      <c r="I40" s="89"/>
      <c r="J40" s="89"/>
      <c r="K40" s="90"/>
      <c r="L40" s="89"/>
      <c r="M40" s="89"/>
      <c r="N40" s="90"/>
    </row>
    <row r="41" spans="2:14" ht="14.25">
      <c r="B41" s="89"/>
      <c r="C41" s="89"/>
      <c r="D41" s="89"/>
      <c r="G41" s="89"/>
      <c r="H41" s="90"/>
      <c r="I41" s="89"/>
      <c r="J41" s="89"/>
      <c r="K41" s="90"/>
      <c r="L41" s="89"/>
      <c r="M41" s="89"/>
      <c r="N41" s="90"/>
    </row>
    <row r="42" spans="2:14" ht="14.25">
      <c r="B42" s="89"/>
      <c r="C42" s="89"/>
      <c r="D42" s="89"/>
      <c r="G42" s="89"/>
      <c r="H42" s="90"/>
      <c r="I42" s="89"/>
      <c r="J42" s="89"/>
      <c r="K42" s="90"/>
      <c r="L42" s="89"/>
      <c r="M42" s="89"/>
      <c r="N42" s="90"/>
    </row>
    <row r="43" spans="2:14" ht="14.25">
      <c r="B43" s="89"/>
      <c r="C43" s="89"/>
      <c r="D43" s="89"/>
      <c r="G43" s="89"/>
      <c r="H43" s="90"/>
      <c r="I43" s="89"/>
      <c r="J43" s="89"/>
      <c r="K43" s="90"/>
      <c r="L43" s="89"/>
      <c r="M43" s="89"/>
      <c r="N43" s="90"/>
    </row>
    <row r="44" spans="2:14" ht="14.25">
      <c r="B44" s="89"/>
      <c r="C44" s="89"/>
      <c r="D44" s="89"/>
      <c r="G44" s="89"/>
      <c r="H44" s="90"/>
      <c r="I44" s="89"/>
      <c r="J44" s="89"/>
      <c r="K44" s="90"/>
      <c r="L44" s="89"/>
      <c r="M44" s="89"/>
      <c r="N44" s="90"/>
    </row>
    <row r="45" spans="2:14" ht="14.25">
      <c r="B45" s="89"/>
      <c r="C45" s="89"/>
      <c r="D45" s="89"/>
      <c r="G45" s="89"/>
      <c r="H45" s="90"/>
      <c r="I45" s="89"/>
      <c r="J45" s="89"/>
      <c r="K45" s="90"/>
      <c r="L45" s="89"/>
      <c r="M45" s="89"/>
      <c r="N45" s="90"/>
    </row>
    <row r="46" spans="2:14" ht="14.25">
      <c r="B46" s="89"/>
      <c r="C46" s="89"/>
      <c r="D46" s="89"/>
      <c r="G46" s="89"/>
      <c r="H46" s="90"/>
      <c r="I46" s="89"/>
      <c r="J46" s="89"/>
      <c r="K46" s="90"/>
      <c r="L46" s="89"/>
      <c r="M46" s="89"/>
      <c r="N46" s="90"/>
    </row>
    <row r="47" spans="2:14" ht="14.25">
      <c r="B47" s="89"/>
      <c r="C47" s="89"/>
      <c r="D47" s="89"/>
      <c r="G47" s="89"/>
      <c r="H47" s="90"/>
      <c r="I47" s="89"/>
      <c r="J47" s="89"/>
      <c r="K47" s="90"/>
      <c r="L47" s="89"/>
      <c r="M47" s="89"/>
      <c r="N47" s="90"/>
    </row>
    <row r="48" spans="2:14" ht="14.25">
      <c r="B48" s="89"/>
      <c r="C48" s="89"/>
      <c r="D48" s="89"/>
      <c r="G48" s="89"/>
      <c r="H48" s="90"/>
      <c r="I48" s="89"/>
      <c r="J48" s="89"/>
      <c r="K48" s="90"/>
      <c r="L48" s="89"/>
      <c r="M48" s="89"/>
      <c r="N48" s="90"/>
    </row>
    <row r="49" spans="2:14" ht="14.25">
      <c r="B49" s="89"/>
      <c r="C49" s="89"/>
      <c r="D49" s="89"/>
      <c r="G49" s="89"/>
      <c r="H49" s="90"/>
      <c r="I49" s="89"/>
      <c r="J49" s="89"/>
      <c r="K49" s="90"/>
      <c r="L49" s="89"/>
      <c r="M49" s="89"/>
      <c r="N49" s="90"/>
    </row>
    <row r="50" spans="2:14" ht="14.25">
      <c r="B50" s="89"/>
      <c r="C50" s="89"/>
      <c r="D50" s="89"/>
      <c r="G50" s="89"/>
      <c r="H50" s="90"/>
      <c r="I50" s="89"/>
      <c r="J50" s="89"/>
      <c r="K50" s="90"/>
      <c r="L50" s="89"/>
      <c r="M50" s="89"/>
      <c r="N50" s="90"/>
    </row>
    <row r="51" spans="2:14" ht="14.25">
      <c r="B51" s="89"/>
      <c r="C51" s="89"/>
      <c r="D51" s="89"/>
      <c r="G51" s="89"/>
      <c r="H51" s="90"/>
      <c r="I51" s="89"/>
      <c r="J51" s="89"/>
      <c r="K51" s="90"/>
      <c r="L51" s="89"/>
      <c r="M51" s="89"/>
      <c r="N51" s="90"/>
    </row>
    <row r="52" spans="2:14" ht="14.25">
      <c r="B52" s="89"/>
      <c r="C52" s="89"/>
      <c r="D52" s="89"/>
      <c r="G52" s="89"/>
      <c r="H52" s="90"/>
      <c r="I52" s="89"/>
      <c r="J52" s="89"/>
      <c r="K52" s="90"/>
      <c r="L52" s="89"/>
      <c r="M52" s="89"/>
      <c r="N52" s="90"/>
    </row>
    <row r="53" spans="2:14" ht="14.25">
      <c r="B53" s="89"/>
      <c r="C53" s="89"/>
      <c r="D53" s="89"/>
      <c r="G53" s="89"/>
      <c r="H53" s="90"/>
      <c r="I53" s="89"/>
      <c r="J53" s="89"/>
      <c r="K53" s="90"/>
      <c r="L53" s="89"/>
      <c r="M53" s="89"/>
      <c r="N53" s="90"/>
    </row>
    <row r="54" spans="2:14" ht="14.25">
      <c r="B54" s="89"/>
      <c r="C54" s="89"/>
      <c r="D54" s="89"/>
      <c r="G54" s="89"/>
      <c r="H54" s="90"/>
      <c r="I54" s="89"/>
      <c r="J54" s="89"/>
      <c r="K54" s="90"/>
      <c r="L54" s="89"/>
      <c r="M54" s="89"/>
      <c r="N54" s="90"/>
    </row>
    <row r="55" spans="2:14" ht="14.25">
      <c r="B55" s="89"/>
      <c r="C55" s="89"/>
      <c r="D55" s="89"/>
      <c r="G55" s="89"/>
      <c r="H55" s="90"/>
      <c r="I55" s="89"/>
      <c r="J55" s="89"/>
      <c r="K55" s="90"/>
      <c r="L55" s="89"/>
      <c r="M55" s="89"/>
      <c r="N55" s="90"/>
    </row>
    <row r="56" spans="2:14" ht="14.25">
      <c r="B56" s="89"/>
      <c r="C56" s="89"/>
      <c r="D56" s="89"/>
      <c r="G56" s="89"/>
      <c r="H56" s="90"/>
      <c r="I56" s="89"/>
      <c r="J56" s="89"/>
      <c r="K56" s="90"/>
      <c r="L56" s="89"/>
      <c r="M56" s="89"/>
      <c r="N56" s="90"/>
    </row>
    <row r="57" spans="2:14" ht="14.25">
      <c r="B57" s="89"/>
      <c r="C57" s="89"/>
      <c r="D57" s="89"/>
      <c r="G57" s="89"/>
      <c r="H57" s="90"/>
      <c r="I57" s="89"/>
      <c r="J57" s="89"/>
      <c r="K57" s="90"/>
      <c r="L57" s="89"/>
      <c r="M57" s="89"/>
      <c r="N57" s="90"/>
    </row>
    <row r="58" spans="2:14" ht="14.25">
      <c r="B58" s="89"/>
      <c r="C58" s="89"/>
      <c r="D58" s="89"/>
      <c r="G58" s="89"/>
      <c r="H58" s="90"/>
      <c r="I58" s="89"/>
      <c r="J58" s="89"/>
      <c r="K58" s="90"/>
      <c r="L58" s="89"/>
      <c r="M58" s="89"/>
      <c r="N58" s="90"/>
    </row>
    <row r="59" spans="2:14" ht="14.25">
      <c r="B59" s="89"/>
      <c r="C59" s="89"/>
      <c r="D59" s="89"/>
      <c r="G59" s="89"/>
      <c r="H59" s="90"/>
      <c r="I59" s="89"/>
      <c r="J59" s="89"/>
      <c r="K59" s="90"/>
      <c r="L59" s="89"/>
      <c r="M59" s="89"/>
      <c r="N59" s="90"/>
    </row>
    <row r="60" spans="2:14" ht="14.25">
      <c r="B60" s="89"/>
      <c r="C60" s="89"/>
      <c r="D60" s="89"/>
      <c r="G60" s="89"/>
      <c r="H60" s="90"/>
      <c r="I60" s="89"/>
      <c r="J60" s="89"/>
      <c r="K60" s="90"/>
      <c r="L60" s="89"/>
      <c r="M60" s="89"/>
      <c r="N60" s="90"/>
    </row>
  </sheetData>
  <mergeCells count="14">
    <mergeCell ref="O4:O6"/>
    <mergeCell ref="I5:K5"/>
    <mergeCell ref="L5:N5"/>
    <mergeCell ref="A7:A24"/>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ColWidth="9"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0" max="26" width="8.875" customWidth="1"/>
    <col min="27" max="16384" width="9" style="3"/>
  </cols>
  <sheetData>
    <row r="1" spans="1:19" ht="36.75" customHeight="1">
      <c r="A1" s="1" t="s">
        <v>13</v>
      </c>
      <c r="B1" s="1"/>
      <c r="C1" s="2"/>
      <c r="D1" s="3"/>
      <c r="E1" s="2"/>
      <c r="F1" s="2"/>
      <c r="G1" s="2"/>
      <c r="H1" s="367"/>
      <c r="I1" s="367"/>
      <c r="J1" s="368"/>
      <c r="K1" s="368"/>
      <c r="L1" s="368"/>
      <c r="M1" s="368"/>
      <c r="N1" s="368"/>
      <c r="O1" s="2"/>
      <c r="P1" s="2"/>
      <c r="Q1" s="4"/>
      <c r="R1" s="4"/>
      <c r="S1" s="3"/>
    </row>
    <row r="2" spans="1:19" ht="36.75" customHeight="1">
      <c r="A2" s="367" t="s">
        <v>0</v>
      </c>
      <c r="B2" s="367"/>
      <c r="C2" s="368"/>
      <c r="D2" s="368"/>
      <c r="E2" s="368"/>
      <c r="F2" s="368"/>
      <c r="G2" s="368"/>
      <c r="H2" s="368"/>
      <c r="I2" s="368"/>
      <c r="J2" s="368"/>
      <c r="K2" s="368"/>
      <c r="L2" s="368"/>
      <c r="M2" s="368"/>
      <c r="N2" s="368"/>
      <c r="O2" s="368"/>
      <c r="P2" s="368"/>
      <c r="Q2" s="368"/>
      <c r="R2" s="368"/>
      <c r="S2" s="3"/>
    </row>
    <row r="3" spans="1:19" ht="27.75" customHeight="1" thickBot="1">
      <c r="A3" s="369" t="s">
        <v>159</v>
      </c>
      <c r="B3" s="370"/>
      <c r="C3" s="370"/>
      <c r="D3" s="370"/>
      <c r="E3" s="370"/>
      <c r="F3" s="370"/>
      <c r="G3" s="2"/>
      <c r="H3" s="2"/>
      <c r="I3" s="12"/>
      <c r="J3" s="2"/>
      <c r="K3" s="7"/>
      <c r="L3" s="7"/>
      <c r="M3" s="10"/>
      <c r="N3" s="2"/>
      <c r="O3" s="13"/>
      <c r="P3" s="12"/>
      <c r="Q3" s="14"/>
      <c r="R3" s="14"/>
      <c r="S3" s="11"/>
    </row>
    <row r="4" spans="1:19" customFormat="1" ht="42" customHeight="1" thickBot="1">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3.1" customHeight="1">
      <c r="A5" s="371" t="s">
        <v>48</v>
      </c>
      <c r="B5" s="66" t="s">
        <v>66</v>
      </c>
      <c r="C5" s="36" t="s">
        <v>69</v>
      </c>
      <c r="D5" s="37" t="s">
        <v>22</v>
      </c>
      <c r="E5" s="38">
        <v>40</v>
      </c>
      <c r="F5" s="39" t="s">
        <v>30</v>
      </c>
      <c r="G5" s="70"/>
      <c r="H5" s="74" t="s">
        <v>69</v>
      </c>
      <c r="I5" s="37" t="s">
        <v>22</v>
      </c>
      <c r="J5" s="39">
        <f>ROUNDUP(E5*0.75,2)</f>
        <v>30</v>
      </c>
      <c r="K5" s="39" t="s">
        <v>30</v>
      </c>
      <c r="L5" s="39"/>
      <c r="M5" s="78" t="e">
        <f>#REF!</f>
        <v>#REF!</v>
      </c>
      <c r="N5" s="66" t="s">
        <v>67</v>
      </c>
      <c r="O5" s="40" t="s">
        <v>26</v>
      </c>
      <c r="P5" s="37" t="s">
        <v>27</v>
      </c>
      <c r="Q5" s="41">
        <v>2</v>
      </c>
      <c r="R5" s="92">
        <f t="shared" ref="R5:R10" si="0">ROUNDUP(Q5*0.75,2)</f>
        <v>1.5</v>
      </c>
    </row>
    <row r="6" spans="1:19" ht="23.1" customHeight="1">
      <c r="A6" s="372"/>
      <c r="B6" s="68"/>
      <c r="C6" s="48" t="s">
        <v>54</v>
      </c>
      <c r="D6" s="49"/>
      <c r="E6" s="50">
        <v>20</v>
      </c>
      <c r="F6" s="51" t="s">
        <v>30</v>
      </c>
      <c r="G6" s="72"/>
      <c r="H6" s="76" t="s">
        <v>54</v>
      </c>
      <c r="I6" s="49"/>
      <c r="J6" s="51">
        <f>ROUNDUP(E6*0.75,2)</f>
        <v>15</v>
      </c>
      <c r="K6" s="51" t="s">
        <v>30</v>
      </c>
      <c r="L6" s="51"/>
      <c r="M6" s="80" t="e">
        <f>#REF!</f>
        <v>#REF!</v>
      </c>
      <c r="N6" s="68" t="s">
        <v>68</v>
      </c>
      <c r="O6" s="52" t="s">
        <v>58</v>
      </c>
      <c r="P6" s="49"/>
      <c r="Q6" s="53">
        <v>0.5</v>
      </c>
      <c r="R6" s="94">
        <f t="shared" si="0"/>
        <v>0.38</v>
      </c>
    </row>
    <row r="7" spans="1:19" ht="23.1" customHeight="1">
      <c r="A7" s="372"/>
      <c r="B7" s="68"/>
      <c r="C7" s="48" t="s">
        <v>56</v>
      </c>
      <c r="D7" s="49"/>
      <c r="E7" s="50">
        <v>30</v>
      </c>
      <c r="F7" s="51" t="s">
        <v>30</v>
      </c>
      <c r="G7" s="72"/>
      <c r="H7" s="76" t="s">
        <v>56</v>
      </c>
      <c r="I7" s="49"/>
      <c r="J7" s="51">
        <f>ROUNDUP(E7*0.75,2)</f>
        <v>22.5</v>
      </c>
      <c r="K7" s="51" t="s">
        <v>30</v>
      </c>
      <c r="L7" s="51"/>
      <c r="M7" s="80" t="e">
        <f>ROUND(#REF!+(#REF!*6/100),2)</f>
        <v>#REF!</v>
      </c>
      <c r="N7" s="85" t="s">
        <v>253</v>
      </c>
      <c r="O7" s="52" t="s">
        <v>23</v>
      </c>
      <c r="P7" s="49"/>
      <c r="Q7" s="53">
        <v>2</v>
      </c>
      <c r="R7" s="94">
        <f t="shared" si="0"/>
        <v>1.5</v>
      </c>
    </row>
    <row r="8" spans="1:19" ht="23.1" customHeight="1">
      <c r="A8" s="372"/>
      <c r="B8" s="68"/>
      <c r="C8" s="48" t="s">
        <v>72</v>
      </c>
      <c r="D8" s="49"/>
      <c r="E8" s="50">
        <v>0.5</v>
      </c>
      <c r="F8" s="51" t="s">
        <v>30</v>
      </c>
      <c r="G8" s="72"/>
      <c r="H8" s="76" t="s">
        <v>72</v>
      </c>
      <c r="I8" s="49"/>
      <c r="J8" s="51">
        <f>ROUNDUP(E8*0.75,2)</f>
        <v>0.38</v>
      </c>
      <c r="K8" s="51" t="s">
        <v>30</v>
      </c>
      <c r="L8" s="51"/>
      <c r="M8" s="80" t="e">
        <f>ROUND(#REF!+(#REF!*10/100),2)</f>
        <v>#REF!</v>
      </c>
      <c r="N8" s="95" t="s">
        <v>234</v>
      </c>
      <c r="O8" s="52" t="s">
        <v>70</v>
      </c>
      <c r="P8" s="49"/>
      <c r="Q8" s="53">
        <v>10</v>
      </c>
      <c r="R8" s="94">
        <f t="shared" si="0"/>
        <v>7.5</v>
      </c>
    </row>
    <row r="9" spans="1:19" ht="23.1" customHeight="1">
      <c r="A9" s="372"/>
      <c r="B9" s="68"/>
      <c r="C9" s="48"/>
      <c r="D9" s="49"/>
      <c r="E9" s="50"/>
      <c r="F9" s="51"/>
      <c r="G9" s="72"/>
      <c r="H9" s="76"/>
      <c r="I9" s="49"/>
      <c r="J9" s="51"/>
      <c r="K9" s="51"/>
      <c r="L9" s="51"/>
      <c r="M9" s="80"/>
      <c r="N9" s="68" t="s">
        <v>18</v>
      </c>
      <c r="O9" s="52" t="s">
        <v>71</v>
      </c>
      <c r="P9" s="49"/>
      <c r="Q9" s="53">
        <v>2</v>
      </c>
      <c r="R9" s="94">
        <f t="shared" si="0"/>
        <v>1.5</v>
      </c>
    </row>
    <row r="10" spans="1:19" ht="23.1" customHeight="1">
      <c r="A10" s="372"/>
      <c r="B10" s="68"/>
      <c r="C10" s="48"/>
      <c r="D10" s="49"/>
      <c r="E10" s="50"/>
      <c r="F10" s="51"/>
      <c r="G10" s="72"/>
      <c r="H10" s="76"/>
      <c r="I10" s="49"/>
      <c r="J10" s="51"/>
      <c r="K10" s="51"/>
      <c r="L10" s="51"/>
      <c r="M10" s="80"/>
      <c r="N10" s="68"/>
      <c r="O10" s="52" t="s">
        <v>38</v>
      </c>
      <c r="P10" s="49"/>
      <c r="Q10" s="53">
        <v>0.5</v>
      </c>
      <c r="R10" s="94">
        <f t="shared" si="0"/>
        <v>0.38</v>
      </c>
    </row>
    <row r="11" spans="1:19" ht="23.1" customHeight="1">
      <c r="A11" s="372"/>
      <c r="B11" s="67"/>
      <c r="C11" s="42"/>
      <c r="D11" s="43"/>
      <c r="E11" s="44"/>
      <c r="F11" s="45"/>
      <c r="G11" s="71"/>
      <c r="H11" s="75"/>
      <c r="I11" s="43"/>
      <c r="J11" s="45"/>
      <c r="K11" s="45"/>
      <c r="L11" s="45"/>
      <c r="M11" s="79"/>
      <c r="N11" s="67"/>
      <c r="O11" s="46"/>
      <c r="P11" s="43"/>
      <c r="Q11" s="47"/>
      <c r="R11" s="93"/>
    </row>
    <row r="12" spans="1:19" ht="23.1" customHeight="1">
      <c r="A12" s="372"/>
      <c r="B12" s="68" t="s">
        <v>73</v>
      </c>
      <c r="C12" s="48" t="s">
        <v>75</v>
      </c>
      <c r="D12" s="49"/>
      <c r="E12" s="50">
        <v>10</v>
      </c>
      <c r="F12" s="51" t="s">
        <v>30</v>
      </c>
      <c r="G12" s="72"/>
      <c r="H12" s="76" t="s">
        <v>75</v>
      </c>
      <c r="I12" s="49"/>
      <c r="J12" s="51">
        <f>ROUNDUP(E12*0.75,2)</f>
        <v>7.5</v>
      </c>
      <c r="K12" s="51" t="s">
        <v>30</v>
      </c>
      <c r="L12" s="51"/>
      <c r="M12" s="80" t="e">
        <f>ROUND(#REF!+(#REF!*10/100),2)</f>
        <v>#REF!</v>
      </c>
      <c r="N12" s="68" t="s">
        <v>255</v>
      </c>
      <c r="O12" s="52" t="s">
        <v>38</v>
      </c>
      <c r="P12" s="49"/>
      <c r="Q12" s="53">
        <v>0.3</v>
      </c>
      <c r="R12" s="94">
        <f>ROUNDUP(Q12*0.75,2)</f>
        <v>0.23</v>
      </c>
    </row>
    <row r="13" spans="1:19" ht="23.1" customHeight="1">
      <c r="A13" s="372"/>
      <c r="B13" s="68"/>
      <c r="C13" s="48" t="s">
        <v>76</v>
      </c>
      <c r="D13" s="49"/>
      <c r="E13" s="50">
        <v>10</v>
      </c>
      <c r="F13" s="51" t="s">
        <v>30</v>
      </c>
      <c r="G13" s="72"/>
      <c r="H13" s="76" t="s">
        <v>76</v>
      </c>
      <c r="I13" s="49"/>
      <c r="J13" s="51">
        <f>ROUNDUP(E13*0.75,2)</f>
        <v>7.5</v>
      </c>
      <c r="K13" s="51" t="s">
        <v>30</v>
      </c>
      <c r="L13" s="51"/>
      <c r="M13" s="80" t="e">
        <f>ROUND(#REF!+(#REF!*2/100),2)</f>
        <v>#REF!</v>
      </c>
      <c r="N13" s="68" t="s">
        <v>74</v>
      </c>
      <c r="O13" s="52" t="s">
        <v>39</v>
      </c>
      <c r="P13" s="49"/>
      <c r="Q13" s="53">
        <v>0.1</v>
      </c>
      <c r="R13" s="94">
        <f>ROUNDUP(Q13*0.75,2)</f>
        <v>0.08</v>
      </c>
    </row>
    <row r="14" spans="1:19" ht="23.1" customHeight="1">
      <c r="A14" s="372"/>
      <c r="B14" s="68"/>
      <c r="C14" s="48" t="s">
        <v>52</v>
      </c>
      <c r="D14" s="49" t="s">
        <v>53</v>
      </c>
      <c r="E14" s="82">
        <v>0.5</v>
      </c>
      <c r="F14" s="51" t="s">
        <v>47</v>
      </c>
      <c r="G14" s="72"/>
      <c r="H14" s="76" t="s">
        <v>52</v>
      </c>
      <c r="I14" s="49" t="s">
        <v>53</v>
      </c>
      <c r="J14" s="51">
        <f>ROUNDUP(E14*0.75,2)</f>
        <v>0.38</v>
      </c>
      <c r="K14" s="51" t="s">
        <v>47</v>
      </c>
      <c r="L14" s="51"/>
      <c r="M14" s="80" t="e">
        <f>#REF!</f>
        <v>#REF!</v>
      </c>
      <c r="N14" s="68" t="s">
        <v>32</v>
      </c>
      <c r="O14" s="52" t="s">
        <v>62</v>
      </c>
      <c r="P14" s="49" t="s">
        <v>63</v>
      </c>
      <c r="Q14" s="53">
        <v>4</v>
      </c>
      <c r="R14" s="94">
        <f>ROUNDUP(Q14*0.75,2)</f>
        <v>3</v>
      </c>
    </row>
    <row r="15" spans="1:19" ht="23.1" customHeight="1">
      <c r="A15" s="372"/>
      <c r="B15" s="68"/>
      <c r="C15" s="48"/>
      <c r="D15" s="49"/>
      <c r="E15" s="50"/>
      <c r="F15" s="51"/>
      <c r="G15" s="72"/>
      <c r="H15" s="76"/>
      <c r="I15" s="49"/>
      <c r="J15" s="51"/>
      <c r="K15" s="51"/>
      <c r="L15" s="51"/>
      <c r="M15" s="80"/>
      <c r="N15" s="68"/>
      <c r="O15" s="52"/>
      <c r="P15" s="49"/>
      <c r="Q15" s="53"/>
      <c r="R15" s="94"/>
    </row>
    <row r="16" spans="1:19" ht="23.1" customHeight="1">
      <c r="A16" s="372"/>
      <c r="B16" s="67"/>
      <c r="C16" s="42"/>
      <c r="D16" s="43"/>
      <c r="E16" s="44"/>
      <c r="F16" s="45"/>
      <c r="G16" s="71"/>
      <c r="H16" s="75"/>
      <c r="I16" s="43"/>
      <c r="J16" s="45"/>
      <c r="K16" s="45"/>
      <c r="L16" s="45"/>
      <c r="M16" s="79"/>
      <c r="N16" s="67"/>
      <c r="O16" s="46"/>
      <c r="P16" s="43"/>
      <c r="Q16" s="47"/>
      <c r="R16" s="93"/>
    </row>
    <row r="17" spans="1:18" ht="23.1" customHeight="1">
      <c r="A17" s="372"/>
      <c r="B17" s="68" t="s">
        <v>77</v>
      </c>
      <c r="C17" s="48" t="s">
        <v>35</v>
      </c>
      <c r="D17" s="49"/>
      <c r="E17" s="50">
        <v>10</v>
      </c>
      <c r="F17" s="51" t="s">
        <v>30</v>
      </c>
      <c r="G17" s="72"/>
      <c r="H17" s="76" t="s">
        <v>35</v>
      </c>
      <c r="I17" s="49"/>
      <c r="J17" s="51">
        <f>ROUNDUP(E17*0.75,2)</f>
        <v>7.5</v>
      </c>
      <c r="K17" s="51" t="s">
        <v>30</v>
      </c>
      <c r="L17" s="51"/>
      <c r="M17" s="80" t="e">
        <f>ROUND(#REF!+(#REF!*10/100),2)</f>
        <v>#REF!</v>
      </c>
      <c r="N17" s="85" t="s">
        <v>260</v>
      </c>
      <c r="O17" s="52" t="s">
        <v>26</v>
      </c>
      <c r="P17" s="49" t="s">
        <v>27</v>
      </c>
      <c r="Q17" s="53">
        <v>1</v>
      </c>
      <c r="R17" s="94">
        <f>ROUNDUP(Q17*0.75,2)</f>
        <v>0.75</v>
      </c>
    </row>
    <row r="18" spans="1:18" ht="23.1" customHeight="1">
      <c r="A18" s="372"/>
      <c r="B18" s="68"/>
      <c r="C18" s="48" t="s">
        <v>81</v>
      </c>
      <c r="D18" s="49"/>
      <c r="E18" s="50">
        <v>5</v>
      </c>
      <c r="F18" s="51" t="s">
        <v>30</v>
      </c>
      <c r="G18" s="72"/>
      <c r="H18" s="76" t="s">
        <v>81</v>
      </c>
      <c r="I18" s="49"/>
      <c r="J18" s="51">
        <f>ROUNDUP(E18*0.75,2)</f>
        <v>3.75</v>
      </c>
      <c r="K18" s="51" t="s">
        <v>30</v>
      </c>
      <c r="L18" s="51"/>
      <c r="M18" s="80" t="e">
        <f>ROUND(#REF!+(#REF!*10/100),2)</f>
        <v>#REF!</v>
      </c>
      <c r="N18" s="95" t="s">
        <v>261</v>
      </c>
      <c r="O18" s="52" t="s">
        <v>82</v>
      </c>
      <c r="P18" s="49"/>
      <c r="Q18" s="53">
        <v>60</v>
      </c>
      <c r="R18" s="94">
        <f>ROUNDUP(Q18*0.75,2)</f>
        <v>45</v>
      </c>
    </row>
    <row r="19" spans="1:18" ht="23.1" customHeight="1">
      <c r="A19" s="372"/>
      <c r="B19" s="68"/>
      <c r="C19" s="48" t="s">
        <v>49</v>
      </c>
      <c r="D19" s="49" t="s">
        <v>27</v>
      </c>
      <c r="E19" s="50">
        <v>40</v>
      </c>
      <c r="F19" s="51" t="s">
        <v>50</v>
      </c>
      <c r="G19" s="72"/>
      <c r="H19" s="76" t="s">
        <v>49</v>
      </c>
      <c r="I19" s="49" t="s">
        <v>27</v>
      </c>
      <c r="J19" s="51">
        <f>ROUNDUP(E19*0.75,2)</f>
        <v>30</v>
      </c>
      <c r="K19" s="51" t="s">
        <v>50</v>
      </c>
      <c r="L19" s="51"/>
      <c r="M19" s="80" t="e">
        <f>#REF!</f>
        <v>#REF!</v>
      </c>
      <c r="N19" s="68" t="s">
        <v>78</v>
      </c>
      <c r="O19" s="52" t="s">
        <v>83</v>
      </c>
      <c r="P19" s="49" t="s">
        <v>84</v>
      </c>
      <c r="Q19" s="53">
        <v>0.5</v>
      </c>
      <c r="R19" s="94">
        <f>ROUNDUP(Q19*0.75,2)</f>
        <v>0.38</v>
      </c>
    </row>
    <row r="20" spans="1:18" ht="23.1" customHeight="1">
      <c r="A20" s="372"/>
      <c r="B20" s="68"/>
      <c r="C20" s="48"/>
      <c r="D20" s="49"/>
      <c r="E20" s="50"/>
      <c r="F20" s="51"/>
      <c r="G20" s="72"/>
      <c r="H20" s="76"/>
      <c r="I20" s="49"/>
      <c r="J20" s="51"/>
      <c r="K20" s="51"/>
      <c r="L20" s="51"/>
      <c r="M20" s="80"/>
      <c r="N20" s="68" t="s">
        <v>79</v>
      </c>
      <c r="O20" s="52" t="s">
        <v>39</v>
      </c>
      <c r="P20" s="49"/>
      <c r="Q20" s="53">
        <v>0.1</v>
      </c>
      <c r="R20" s="94">
        <f>ROUNDUP(Q20*0.75,2)</f>
        <v>0.08</v>
      </c>
    </row>
    <row r="21" spans="1:18" ht="23.1" customHeight="1">
      <c r="A21" s="372"/>
      <c r="B21" s="68"/>
      <c r="C21" s="48"/>
      <c r="D21" s="49"/>
      <c r="E21" s="50"/>
      <c r="F21" s="51"/>
      <c r="G21" s="72"/>
      <c r="H21" s="76"/>
      <c r="I21" s="49"/>
      <c r="J21" s="51"/>
      <c r="K21" s="51"/>
      <c r="L21" s="51"/>
      <c r="M21" s="80"/>
      <c r="N21" s="68" t="s">
        <v>80</v>
      </c>
      <c r="O21" s="52" t="s">
        <v>85</v>
      </c>
      <c r="P21" s="49"/>
      <c r="Q21" s="53">
        <v>1</v>
      </c>
      <c r="R21" s="94">
        <f>ROUNDUP(Q21*0.75,2)</f>
        <v>0.75</v>
      </c>
    </row>
    <row r="22" spans="1:18" ht="23.1" customHeight="1">
      <c r="A22" s="372"/>
      <c r="B22" s="68"/>
      <c r="C22" s="48"/>
      <c r="D22" s="49"/>
      <c r="E22" s="50"/>
      <c r="F22" s="51"/>
      <c r="G22" s="72"/>
      <c r="H22" s="76"/>
      <c r="I22" s="49"/>
      <c r="J22" s="51"/>
      <c r="K22" s="51"/>
      <c r="L22" s="51"/>
      <c r="M22" s="80"/>
      <c r="N22" s="68" t="s">
        <v>254</v>
      </c>
      <c r="O22" s="52"/>
      <c r="P22" s="49"/>
      <c r="Q22" s="53"/>
      <c r="R22" s="94"/>
    </row>
    <row r="23" spans="1:18" ht="23.1" customHeight="1">
      <c r="A23" s="372"/>
      <c r="B23" s="68"/>
      <c r="C23" s="48"/>
      <c r="D23" s="49"/>
      <c r="E23" s="50"/>
      <c r="F23" s="51"/>
      <c r="G23" s="72"/>
      <c r="H23" s="76"/>
      <c r="I23" s="49"/>
      <c r="J23" s="51"/>
      <c r="K23" s="51"/>
      <c r="L23" s="51"/>
      <c r="M23" s="80"/>
      <c r="N23" s="68" t="s">
        <v>32</v>
      </c>
      <c r="O23" s="52"/>
      <c r="P23" s="49"/>
      <c r="Q23" s="53"/>
      <c r="R23" s="94"/>
    </row>
    <row r="24" spans="1:18" ht="23.1" customHeight="1" thickBot="1">
      <c r="A24" s="373"/>
      <c r="B24" s="69"/>
      <c r="C24" s="55"/>
      <c r="D24" s="56"/>
      <c r="E24" s="57"/>
      <c r="F24" s="58"/>
      <c r="G24" s="73"/>
      <c r="H24" s="77"/>
      <c r="I24" s="56"/>
      <c r="J24" s="58"/>
      <c r="K24" s="58"/>
      <c r="L24" s="58"/>
      <c r="M24" s="81"/>
      <c r="N24" s="69"/>
      <c r="O24" s="59"/>
      <c r="P24" s="56"/>
      <c r="Q24" s="60"/>
      <c r="R24" s="96"/>
    </row>
  </sheetData>
  <mergeCells count="4">
    <mergeCell ref="H1:N1"/>
    <mergeCell ref="A2:R2"/>
    <mergeCell ref="A3:F3"/>
    <mergeCell ref="A5:A24"/>
  </mergeCells>
  <phoneticPr fontId="19"/>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showZeros="0" zoomScale="60" zoomScaleNormal="60" zoomScaleSheetLayoutView="90" workbookViewId="0"/>
  </sheetViews>
  <sheetFormatPr defaultRowHeight="13.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c r="A1" s="1" t="s">
        <v>300</v>
      </c>
      <c r="B1" s="5"/>
      <c r="C1" s="1"/>
      <c r="D1" s="1"/>
      <c r="E1" s="385"/>
      <c r="F1" s="386"/>
      <c r="G1" s="386"/>
      <c r="H1" s="386"/>
      <c r="I1" s="386"/>
      <c r="J1" s="386"/>
      <c r="K1" s="386"/>
      <c r="L1" s="386"/>
      <c r="M1" s="386"/>
      <c r="N1" s="386"/>
      <c r="O1"/>
      <c r="P1"/>
      <c r="Q1"/>
      <c r="R1"/>
      <c r="S1"/>
      <c r="T1"/>
      <c r="U1"/>
    </row>
    <row r="2" spans="1:21" s="3" customFormat="1" ht="36" customHeight="1">
      <c r="A2" s="367" t="s">
        <v>0</v>
      </c>
      <c r="B2" s="368"/>
      <c r="C2" s="368"/>
      <c r="D2" s="368"/>
      <c r="E2" s="368"/>
      <c r="F2" s="368"/>
      <c r="G2" s="368"/>
      <c r="H2" s="368"/>
      <c r="I2" s="368"/>
      <c r="J2" s="368"/>
      <c r="K2" s="368"/>
      <c r="L2" s="368"/>
      <c r="M2" s="368"/>
      <c r="N2" s="368"/>
      <c r="O2" s="386"/>
      <c r="P2"/>
      <c r="Q2"/>
      <c r="R2"/>
      <c r="S2"/>
      <c r="T2"/>
      <c r="U2"/>
    </row>
    <row r="3" spans="1:21" ht="33.75" customHeight="1" thickBot="1">
      <c r="A3" s="387" t="s">
        <v>373</v>
      </c>
      <c r="B3" s="388"/>
      <c r="C3" s="388"/>
      <c r="D3" s="149"/>
      <c r="E3" s="389" t="s">
        <v>308</v>
      </c>
      <c r="F3" s="390"/>
      <c r="G3" s="88"/>
      <c r="H3" s="88"/>
      <c r="I3" s="88"/>
      <c r="J3" s="88"/>
      <c r="K3" s="148"/>
      <c r="L3" s="88"/>
      <c r="M3" s="88"/>
    </row>
    <row r="4" spans="1:21" ht="18.75" customHeight="1">
      <c r="A4" s="391"/>
      <c r="B4" s="392"/>
      <c r="C4" s="393"/>
      <c r="D4" s="397" t="s">
        <v>6</v>
      </c>
      <c r="E4" s="400" t="s">
        <v>297</v>
      </c>
      <c r="F4" s="403" t="s">
        <v>286</v>
      </c>
      <c r="G4" s="155" t="s">
        <v>296</v>
      </c>
      <c r="H4" s="146" t="s">
        <v>295</v>
      </c>
      <c r="I4" s="406" t="s">
        <v>294</v>
      </c>
      <c r="J4" s="407"/>
      <c r="K4" s="407"/>
      <c r="L4" s="408" t="s">
        <v>293</v>
      </c>
      <c r="M4" s="409"/>
      <c r="N4" s="410"/>
      <c r="O4" s="374" t="s">
        <v>6</v>
      </c>
    </row>
    <row r="5" spans="1:21" ht="18.75" customHeight="1">
      <c r="A5" s="394"/>
      <c r="B5" s="395"/>
      <c r="C5" s="396"/>
      <c r="D5" s="398"/>
      <c r="E5" s="401"/>
      <c r="F5" s="404"/>
      <c r="G5" s="154" t="s">
        <v>292</v>
      </c>
      <c r="H5" s="144" t="s">
        <v>291</v>
      </c>
      <c r="I5" s="377" t="s">
        <v>289</v>
      </c>
      <c r="J5" s="378"/>
      <c r="K5" s="378"/>
      <c r="L5" s="379" t="s">
        <v>372</v>
      </c>
      <c r="M5" s="380"/>
      <c r="N5" s="381"/>
      <c r="O5" s="375"/>
    </row>
    <row r="6" spans="1:21" ht="18.75" customHeight="1" thickBot="1">
      <c r="A6" s="143"/>
      <c r="B6" s="142" t="s">
        <v>1</v>
      </c>
      <c r="C6" s="139" t="s">
        <v>285</v>
      </c>
      <c r="D6" s="399"/>
      <c r="E6" s="402"/>
      <c r="F6" s="405"/>
      <c r="G6" s="153" t="s">
        <v>286</v>
      </c>
      <c r="H6" s="136" t="s">
        <v>284</v>
      </c>
      <c r="I6" s="140" t="s">
        <v>1</v>
      </c>
      <c r="J6" s="139" t="s">
        <v>285</v>
      </c>
      <c r="K6" s="137" t="s">
        <v>284</v>
      </c>
      <c r="L6" s="138" t="s">
        <v>1</v>
      </c>
      <c r="M6" s="137" t="s">
        <v>285</v>
      </c>
      <c r="N6" s="136" t="s">
        <v>284</v>
      </c>
      <c r="O6" s="376"/>
    </row>
    <row r="7" spans="1:21" ht="23.1" customHeight="1">
      <c r="A7" s="382" t="s">
        <v>48</v>
      </c>
      <c r="B7" s="130" t="s">
        <v>282</v>
      </c>
      <c r="C7" s="130" t="s">
        <v>279</v>
      </c>
      <c r="D7" s="135"/>
      <c r="E7" s="134"/>
      <c r="F7" s="62"/>
      <c r="G7" s="133"/>
      <c r="H7" s="129" t="s">
        <v>283</v>
      </c>
      <c r="I7" s="133" t="s">
        <v>282</v>
      </c>
      <c r="J7" s="130" t="s">
        <v>279</v>
      </c>
      <c r="K7" s="132" t="s">
        <v>281</v>
      </c>
      <c r="L7" s="131" t="s">
        <v>280</v>
      </c>
      <c r="M7" s="130" t="s">
        <v>279</v>
      </c>
      <c r="N7" s="129">
        <v>30</v>
      </c>
      <c r="O7" s="128"/>
    </row>
    <row r="8" spans="1:21" ht="23.1" customHeight="1">
      <c r="A8" s="383"/>
      <c r="B8" s="115"/>
      <c r="C8" s="115"/>
      <c r="D8" s="120"/>
      <c r="E8" s="119"/>
      <c r="F8" s="63"/>
      <c r="G8" s="116"/>
      <c r="H8" s="117"/>
      <c r="I8" s="116"/>
      <c r="J8" s="115"/>
      <c r="K8" s="114"/>
      <c r="L8" s="118"/>
      <c r="M8" s="115"/>
      <c r="N8" s="117"/>
      <c r="O8" s="124"/>
    </row>
    <row r="9" spans="1:21" ht="23.1" customHeight="1">
      <c r="A9" s="383"/>
      <c r="B9" s="107" t="s">
        <v>307</v>
      </c>
      <c r="C9" s="107" t="s">
        <v>54</v>
      </c>
      <c r="D9" s="113"/>
      <c r="E9" s="112"/>
      <c r="F9" s="64"/>
      <c r="G9" s="110"/>
      <c r="H9" s="106">
        <v>10</v>
      </c>
      <c r="I9" s="110" t="s">
        <v>306</v>
      </c>
      <c r="J9" s="152" t="s">
        <v>132</v>
      </c>
      <c r="K9" s="121">
        <v>5</v>
      </c>
      <c r="L9" s="108" t="s">
        <v>305</v>
      </c>
      <c r="M9" s="107" t="s">
        <v>56</v>
      </c>
      <c r="N9" s="106">
        <v>20</v>
      </c>
      <c r="O9" s="105"/>
    </row>
    <row r="10" spans="1:21" ht="23.1" customHeight="1">
      <c r="A10" s="383"/>
      <c r="B10" s="107"/>
      <c r="C10" s="107" t="s">
        <v>56</v>
      </c>
      <c r="D10" s="113"/>
      <c r="E10" s="112"/>
      <c r="F10" s="64"/>
      <c r="G10" s="110"/>
      <c r="H10" s="106">
        <v>20</v>
      </c>
      <c r="I10" s="110"/>
      <c r="J10" s="107" t="s">
        <v>56</v>
      </c>
      <c r="K10" s="121">
        <v>20</v>
      </c>
      <c r="L10" s="118"/>
      <c r="M10" s="115"/>
      <c r="N10" s="117"/>
      <c r="O10" s="124"/>
    </row>
    <row r="11" spans="1:21" ht="23.1" customHeight="1">
      <c r="A11" s="383"/>
      <c r="B11" s="107"/>
      <c r="C11" s="107"/>
      <c r="D11" s="113"/>
      <c r="E11" s="112"/>
      <c r="F11" s="64"/>
      <c r="G11" s="110" t="s">
        <v>37</v>
      </c>
      <c r="H11" s="106" t="s">
        <v>273</v>
      </c>
      <c r="I11" s="110"/>
      <c r="J11" s="107"/>
      <c r="K11" s="121"/>
      <c r="L11" s="108" t="s">
        <v>304</v>
      </c>
      <c r="M11" s="107" t="s">
        <v>35</v>
      </c>
      <c r="N11" s="106">
        <v>5</v>
      </c>
      <c r="O11" s="105"/>
    </row>
    <row r="12" spans="1:21" ht="23.1" customHeight="1">
      <c r="A12" s="383"/>
      <c r="B12" s="107"/>
      <c r="C12" s="107"/>
      <c r="D12" s="113"/>
      <c r="E12" s="112"/>
      <c r="F12" s="64"/>
      <c r="G12" s="110" t="s">
        <v>38</v>
      </c>
      <c r="H12" s="106" t="s">
        <v>272</v>
      </c>
      <c r="I12" s="110"/>
      <c r="J12" s="107"/>
      <c r="K12" s="121"/>
      <c r="L12" s="108"/>
      <c r="M12" s="107"/>
      <c r="N12" s="106"/>
      <c r="O12" s="105"/>
    </row>
    <row r="13" spans="1:21" ht="23.1" customHeight="1">
      <c r="A13" s="383"/>
      <c r="B13" s="107"/>
      <c r="C13" s="107"/>
      <c r="D13" s="113"/>
      <c r="E13" s="112"/>
      <c r="F13" s="64" t="s">
        <v>22</v>
      </c>
      <c r="G13" s="110" t="s">
        <v>24</v>
      </c>
      <c r="H13" s="106" t="s">
        <v>272</v>
      </c>
      <c r="I13" s="110"/>
      <c r="J13" s="107"/>
      <c r="K13" s="121"/>
      <c r="L13" s="108"/>
      <c r="M13" s="107"/>
      <c r="N13" s="106"/>
      <c r="O13" s="105"/>
    </row>
    <row r="14" spans="1:21" ht="23.1" customHeight="1">
      <c r="A14" s="383"/>
      <c r="B14" s="115"/>
      <c r="C14" s="115"/>
      <c r="D14" s="120"/>
      <c r="E14" s="119"/>
      <c r="F14" s="63"/>
      <c r="G14" s="116"/>
      <c r="H14" s="117"/>
      <c r="I14" s="116"/>
      <c r="J14" s="115"/>
      <c r="K14" s="114"/>
      <c r="L14" s="108"/>
      <c r="M14" s="107"/>
      <c r="N14" s="106"/>
      <c r="O14" s="105"/>
    </row>
    <row r="15" spans="1:21" ht="23.1" customHeight="1">
      <c r="A15" s="383"/>
      <c r="B15" s="107" t="s">
        <v>303</v>
      </c>
      <c r="C15" s="107" t="s">
        <v>75</v>
      </c>
      <c r="D15" s="113"/>
      <c r="E15" s="112"/>
      <c r="F15" s="64"/>
      <c r="G15" s="110"/>
      <c r="H15" s="106">
        <v>10</v>
      </c>
      <c r="I15" s="110" t="s">
        <v>302</v>
      </c>
      <c r="J15" s="107" t="s">
        <v>76</v>
      </c>
      <c r="K15" s="121">
        <v>10</v>
      </c>
      <c r="L15" s="108"/>
      <c r="M15" s="107"/>
      <c r="N15" s="106"/>
      <c r="O15" s="105"/>
    </row>
    <row r="16" spans="1:21" ht="23.1" customHeight="1">
      <c r="A16" s="383"/>
      <c r="B16" s="107"/>
      <c r="C16" s="107" t="s">
        <v>76</v>
      </c>
      <c r="D16" s="113"/>
      <c r="E16" s="112"/>
      <c r="F16" s="64"/>
      <c r="G16" s="110"/>
      <c r="H16" s="106">
        <v>10</v>
      </c>
      <c r="I16" s="110"/>
      <c r="J16" s="107" t="s">
        <v>301</v>
      </c>
      <c r="K16" s="151">
        <v>0.13</v>
      </c>
      <c r="L16" s="108"/>
      <c r="M16" s="107"/>
      <c r="N16" s="106"/>
      <c r="O16" s="105"/>
    </row>
    <row r="17" spans="1:15" ht="23.1" customHeight="1">
      <c r="A17" s="383"/>
      <c r="B17" s="107"/>
      <c r="C17" s="107" t="s">
        <v>52</v>
      </c>
      <c r="D17" s="113"/>
      <c r="E17" s="112" t="s">
        <v>53</v>
      </c>
      <c r="F17" s="64"/>
      <c r="G17" s="110"/>
      <c r="H17" s="150">
        <v>0.13</v>
      </c>
      <c r="I17" s="116"/>
      <c r="J17" s="115"/>
      <c r="K17" s="114"/>
      <c r="L17" s="108"/>
      <c r="M17" s="107"/>
      <c r="N17" s="106"/>
      <c r="O17" s="105"/>
    </row>
    <row r="18" spans="1:15" ht="23.1" customHeight="1">
      <c r="A18" s="383"/>
      <c r="B18" s="115"/>
      <c r="C18" s="115"/>
      <c r="D18" s="120"/>
      <c r="E18" s="119"/>
      <c r="F18" s="63"/>
      <c r="G18" s="116"/>
      <c r="H18" s="117"/>
      <c r="I18" s="110" t="s">
        <v>77</v>
      </c>
      <c r="J18" s="107" t="s">
        <v>35</v>
      </c>
      <c r="K18" s="121">
        <v>5</v>
      </c>
      <c r="L18" s="108"/>
      <c r="M18" s="107"/>
      <c r="N18" s="106"/>
      <c r="O18" s="105"/>
    </row>
    <row r="19" spans="1:15" ht="23.1" customHeight="1">
      <c r="A19" s="383"/>
      <c r="B19" s="107" t="s">
        <v>77</v>
      </c>
      <c r="C19" s="107" t="s">
        <v>81</v>
      </c>
      <c r="D19" s="113"/>
      <c r="E19" s="112"/>
      <c r="F19" s="122"/>
      <c r="G19" s="110"/>
      <c r="H19" s="106">
        <v>5</v>
      </c>
      <c r="I19" s="110"/>
      <c r="J19" s="107" t="s">
        <v>49</v>
      </c>
      <c r="K19" s="121">
        <v>15</v>
      </c>
      <c r="L19" s="108"/>
      <c r="M19" s="107"/>
      <c r="N19" s="106"/>
      <c r="O19" s="105"/>
    </row>
    <row r="20" spans="1:15" ht="23.1" customHeight="1">
      <c r="A20" s="383"/>
      <c r="B20" s="107"/>
      <c r="C20" s="107" t="s">
        <v>35</v>
      </c>
      <c r="D20" s="113"/>
      <c r="E20" s="112"/>
      <c r="F20" s="64"/>
      <c r="G20" s="110"/>
      <c r="H20" s="106">
        <v>5</v>
      </c>
      <c r="I20" s="110"/>
      <c r="J20" s="107"/>
      <c r="K20" s="121"/>
      <c r="L20" s="108"/>
      <c r="M20" s="107"/>
      <c r="N20" s="106"/>
      <c r="O20" s="105"/>
    </row>
    <row r="21" spans="1:15" ht="23.1" customHeight="1">
      <c r="A21" s="383"/>
      <c r="B21" s="107"/>
      <c r="C21" s="107" t="s">
        <v>49</v>
      </c>
      <c r="D21" s="113"/>
      <c r="E21" s="112" t="s">
        <v>27</v>
      </c>
      <c r="F21" s="64"/>
      <c r="G21" s="110"/>
      <c r="H21" s="106">
        <v>20</v>
      </c>
      <c r="I21" s="110"/>
      <c r="J21" s="107"/>
      <c r="K21" s="121"/>
      <c r="L21" s="108"/>
      <c r="M21" s="107"/>
      <c r="N21" s="106"/>
      <c r="O21" s="105"/>
    </row>
    <row r="22" spans="1:15" ht="23.1" customHeight="1">
      <c r="A22" s="383"/>
      <c r="B22" s="107"/>
      <c r="C22" s="107"/>
      <c r="D22" s="113"/>
      <c r="E22" s="112"/>
      <c r="F22" s="64"/>
      <c r="G22" s="110" t="s">
        <v>82</v>
      </c>
      <c r="H22" s="106" t="s">
        <v>273</v>
      </c>
      <c r="I22" s="110"/>
      <c r="J22" s="107"/>
      <c r="K22" s="121"/>
      <c r="L22" s="108"/>
      <c r="M22" s="107"/>
      <c r="N22" s="106"/>
      <c r="O22" s="105"/>
    </row>
    <row r="23" spans="1:15" ht="23.1" customHeight="1" thickBot="1">
      <c r="A23" s="384"/>
      <c r="B23" s="99"/>
      <c r="C23" s="99"/>
      <c r="D23" s="104"/>
      <c r="E23" s="103"/>
      <c r="F23" s="65"/>
      <c r="G23" s="102"/>
      <c r="H23" s="98"/>
      <c r="I23" s="102"/>
      <c r="J23" s="99"/>
      <c r="K23" s="101"/>
      <c r="L23" s="100"/>
      <c r="M23" s="99"/>
      <c r="N23" s="98"/>
      <c r="O23" s="97"/>
    </row>
    <row r="24" spans="1:15" ht="14.25">
      <c r="B24" s="89"/>
      <c r="C24" s="89"/>
      <c r="D24" s="89"/>
      <c r="G24" s="89"/>
      <c r="H24" s="90"/>
      <c r="I24" s="89"/>
      <c r="J24" s="89"/>
      <c r="K24" s="90"/>
      <c r="L24" s="89"/>
      <c r="M24" s="89"/>
      <c r="N24" s="90"/>
    </row>
    <row r="25" spans="1:15" ht="14.25">
      <c r="B25" s="89"/>
      <c r="C25" s="89"/>
      <c r="D25" s="89"/>
      <c r="G25" s="89"/>
      <c r="H25" s="90"/>
      <c r="I25" s="89"/>
      <c r="J25" s="89"/>
      <c r="K25" s="90"/>
      <c r="L25" s="89"/>
      <c r="M25" s="89"/>
      <c r="N25" s="90"/>
    </row>
    <row r="26" spans="1:15" ht="14.25">
      <c r="B26" s="89"/>
      <c r="C26" s="89"/>
      <c r="D26" s="89"/>
      <c r="G26" s="89"/>
      <c r="H26" s="90"/>
      <c r="I26" s="89"/>
      <c r="J26" s="89"/>
      <c r="K26" s="90"/>
      <c r="L26" s="89"/>
      <c r="M26" s="89"/>
      <c r="N26" s="90"/>
    </row>
    <row r="27" spans="1:15" ht="14.25">
      <c r="B27" s="89"/>
      <c r="C27" s="89"/>
      <c r="D27" s="89"/>
      <c r="G27" s="89"/>
      <c r="H27" s="90"/>
      <c r="I27" s="89"/>
      <c r="J27" s="89"/>
      <c r="K27" s="90"/>
      <c r="L27" s="89"/>
      <c r="M27" s="89"/>
      <c r="N27" s="90"/>
    </row>
    <row r="28" spans="1:15" ht="14.25">
      <c r="B28" s="89"/>
      <c r="C28" s="89"/>
      <c r="D28" s="89"/>
      <c r="G28" s="89"/>
      <c r="H28" s="90"/>
      <c r="I28" s="89"/>
      <c r="J28" s="89"/>
      <c r="K28" s="90"/>
      <c r="L28" s="89"/>
      <c r="M28" s="89"/>
      <c r="N28" s="90"/>
    </row>
    <row r="29" spans="1:15" ht="14.25">
      <c r="B29" s="89"/>
      <c r="C29" s="89"/>
      <c r="D29" s="89"/>
      <c r="G29" s="89"/>
      <c r="H29" s="90"/>
      <c r="I29" s="89"/>
      <c r="J29" s="89"/>
      <c r="K29" s="90"/>
      <c r="L29" s="89"/>
      <c r="M29" s="89"/>
      <c r="N29" s="90"/>
    </row>
    <row r="30" spans="1:15" ht="14.25">
      <c r="B30" s="89"/>
      <c r="C30" s="89"/>
      <c r="D30" s="89"/>
      <c r="G30" s="89"/>
      <c r="H30" s="90"/>
      <c r="I30" s="89"/>
      <c r="J30" s="89"/>
      <c r="K30" s="90"/>
      <c r="L30" s="89"/>
      <c r="M30" s="89"/>
      <c r="N30" s="90"/>
    </row>
    <row r="31" spans="1:15" ht="14.25">
      <c r="B31" s="89"/>
      <c r="C31" s="89"/>
      <c r="D31" s="89"/>
      <c r="G31" s="89"/>
      <c r="H31" s="90"/>
      <c r="I31" s="89"/>
      <c r="J31" s="89"/>
      <c r="K31" s="90"/>
      <c r="L31" s="89"/>
      <c r="M31" s="89"/>
      <c r="N31" s="90"/>
    </row>
    <row r="32" spans="1:15" ht="14.25">
      <c r="B32" s="89"/>
      <c r="C32" s="89"/>
      <c r="D32" s="89"/>
      <c r="G32" s="89"/>
      <c r="H32" s="90"/>
      <c r="I32" s="89"/>
      <c r="J32" s="89"/>
      <c r="K32" s="90"/>
      <c r="L32" s="89"/>
      <c r="M32" s="89"/>
      <c r="N32" s="90"/>
    </row>
    <row r="33" spans="2:14" ht="14.25">
      <c r="B33" s="89"/>
      <c r="C33" s="89"/>
      <c r="D33" s="89"/>
      <c r="G33" s="89"/>
      <c r="H33" s="90"/>
      <c r="I33" s="89"/>
      <c r="J33" s="89"/>
      <c r="K33" s="90"/>
      <c r="L33" s="89"/>
      <c r="M33" s="89"/>
      <c r="N33" s="90"/>
    </row>
    <row r="34" spans="2:14" ht="14.25">
      <c r="B34" s="89"/>
      <c r="C34" s="89"/>
      <c r="D34" s="89"/>
      <c r="G34" s="89"/>
      <c r="H34" s="90"/>
      <c r="I34" s="89"/>
      <c r="J34" s="89"/>
      <c r="K34" s="90"/>
      <c r="L34" s="89"/>
      <c r="M34" s="89"/>
      <c r="N34" s="90"/>
    </row>
    <row r="35" spans="2:14" ht="14.25">
      <c r="B35" s="89"/>
      <c r="C35" s="89"/>
      <c r="D35" s="89"/>
      <c r="G35" s="89"/>
      <c r="H35" s="90"/>
      <c r="I35" s="89"/>
      <c r="J35" s="89"/>
      <c r="K35" s="90"/>
      <c r="L35" s="89"/>
      <c r="M35" s="89"/>
      <c r="N35" s="90"/>
    </row>
    <row r="36" spans="2:14" ht="14.25">
      <c r="B36" s="89"/>
      <c r="C36" s="89"/>
      <c r="D36" s="89"/>
      <c r="G36" s="89"/>
      <c r="H36" s="90"/>
      <c r="I36" s="89"/>
      <c r="J36" s="89"/>
      <c r="K36" s="90"/>
      <c r="L36" s="89"/>
      <c r="M36" s="89"/>
      <c r="N36" s="90"/>
    </row>
    <row r="37" spans="2:14" ht="14.25">
      <c r="B37" s="89"/>
      <c r="C37" s="89"/>
      <c r="D37" s="89"/>
      <c r="G37" s="89"/>
      <c r="H37" s="90"/>
      <c r="I37" s="89"/>
      <c r="J37" s="89"/>
      <c r="K37" s="90"/>
      <c r="L37" s="89"/>
      <c r="M37" s="89"/>
      <c r="N37" s="90"/>
    </row>
    <row r="38" spans="2:14" ht="14.25">
      <c r="B38" s="89"/>
      <c r="C38" s="89"/>
      <c r="D38" s="89"/>
      <c r="G38" s="89"/>
      <c r="H38" s="90"/>
      <c r="I38" s="89"/>
      <c r="J38" s="89"/>
      <c r="K38" s="90"/>
      <c r="L38" s="89"/>
      <c r="M38" s="89"/>
      <c r="N38" s="90"/>
    </row>
    <row r="39" spans="2:14" ht="14.25">
      <c r="B39" s="89"/>
      <c r="C39" s="89"/>
      <c r="D39" s="89"/>
      <c r="G39" s="89"/>
      <c r="H39" s="90"/>
      <c r="I39" s="89"/>
      <c r="J39" s="89"/>
      <c r="K39" s="90"/>
      <c r="L39" s="89"/>
      <c r="M39" s="89"/>
      <c r="N39" s="90"/>
    </row>
    <row r="40" spans="2:14" ht="14.25">
      <c r="B40" s="89"/>
      <c r="C40" s="89"/>
      <c r="D40" s="89"/>
      <c r="G40" s="89"/>
      <c r="H40" s="90"/>
      <c r="I40" s="89"/>
      <c r="J40" s="89"/>
      <c r="K40" s="90"/>
      <c r="L40" s="89"/>
      <c r="M40" s="89"/>
      <c r="N40" s="90"/>
    </row>
    <row r="41" spans="2:14" ht="14.25">
      <c r="B41" s="89"/>
      <c r="C41" s="89"/>
      <c r="D41" s="89"/>
      <c r="G41" s="89"/>
      <c r="H41" s="90"/>
      <c r="I41" s="89"/>
      <c r="J41" s="89"/>
      <c r="K41" s="90"/>
      <c r="L41" s="89"/>
      <c r="M41" s="89"/>
      <c r="N41" s="90"/>
    </row>
    <row r="42" spans="2:14" ht="14.25">
      <c r="B42" s="89"/>
      <c r="C42" s="89"/>
      <c r="D42" s="89"/>
      <c r="G42" s="89"/>
      <c r="H42" s="90"/>
      <c r="I42" s="89"/>
      <c r="J42" s="89"/>
      <c r="K42" s="90"/>
      <c r="L42" s="89"/>
      <c r="M42" s="89"/>
      <c r="N42" s="90"/>
    </row>
    <row r="43" spans="2:14" ht="14.25">
      <c r="B43" s="89"/>
      <c r="C43" s="89"/>
      <c r="D43" s="89"/>
      <c r="G43" s="89"/>
      <c r="H43" s="90"/>
      <c r="I43" s="89"/>
      <c r="J43" s="89"/>
      <c r="K43" s="90"/>
      <c r="L43" s="89"/>
      <c r="M43" s="89"/>
      <c r="N43" s="90"/>
    </row>
    <row r="44" spans="2:14" ht="14.25">
      <c r="B44" s="89"/>
      <c r="C44" s="89"/>
      <c r="D44" s="89"/>
      <c r="G44" s="89"/>
      <c r="H44" s="90"/>
      <c r="I44" s="89"/>
      <c r="J44" s="89"/>
      <c r="K44" s="90"/>
      <c r="L44" s="89"/>
      <c r="M44" s="89"/>
      <c r="N44" s="90"/>
    </row>
    <row r="45" spans="2:14" ht="14.25">
      <c r="B45" s="89"/>
      <c r="C45" s="89"/>
      <c r="D45" s="89"/>
      <c r="G45" s="89"/>
      <c r="H45" s="90"/>
      <c r="I45" s="89"/>
      <c r="J45" s="89"/>
      <c r="K45" s="90"/>
      <c r="L45" s="89"/>
      <c r="M45" s="89"/>
      <c r="N45" s="90"/>
    </row>
    <row r="46" spans="2:14" ht="14.25">
      <c r="B46" s="89"/>
      <c r="C46" s="89"/>
      <c r="D46" s="89"/>
      <c r="G46" s="89"/>
      <c r="H46" s="90"/>
      <c r="I46" s="89"/>
      <c r="J46" s="89"/>
      <c r="K46" s="90"/>
      <c r="L46" s="89"/>
      <c r="M46" s="89"/>
      <c r="N46" s="90"/>
    </row>
    <row r="47" spans="2:14" ht="14.25">
      <c r="B47" s="89"/>
      <c r="C47" s="89"/>
      <c r="D47" s="89"/>
      <c r="G47" s="89"/>
      <c r="H47" s="90"/>
      <c r="I47" s="89"/>
      <c r="J47" s="89"/>
      <c r="K47" s="90"/>
      <c r="L47" s="89"/>
      <c r="M47" s="89"/>
      <c r="N47" s="90"/>
    </row>
    <row r="48" spans="2:14" ht="14.25">
      <c r="B48" s="89"/>
      <c r="C48" s="89"/>
      <c r="D48" s="89"/>
      <c r="G48" s="89"/>
      <c r="H48" s="90"/>
      <c r="I48" s="89"/>
      <c r="J48" s="89"/>
      <c r="K48" s="90"/>
      <c r="L48" s="89"/>
      <c r="M48" s="89"/>
      <c r="N48" s="90"/>
    </row>
    <row r="49" spans="2:14" ht="14.25">
      <c r="B49" s="89"/>
      <c r="C49" s="89"/>
      <c r="D49" s="89"/>
      <c r="G49" s="89"/>
      <c r="H49" s="90"/>
      <c r="I49" s="89"/>
      <c r="J49" s="89"/>
      <c r="K49" s="90"/>
      <c r="L49" s="89"/>
      <c r="M49" s="89"/>
      <c r="N49" s="90"/>
    </row>
    <row r="50" spans="2:14" ht="14.25">
      <c r="B50" s="89"/>
      <c r="C50" s="89"/>
      <c r="D50" s="89"/>
      <c r="G50" s="89"/>
      <c r="H50" s="90"/>
      <c r="I50" s="89"/>
      <c r="J50" s="89"/>
      <c r="K50" s="90"/>
      <c r="L50" s="89"/>
      <c r="M50" s="89"/>
      <c r="N50" s="90"/>
    </row>
    <row r="51" spans="2:14" ht="14.25">
      <c r="B51" s="89"/>
      <c r="C51" s="89"/>
      <c r="D51" s="89"/>
      <c r="G51" s="89"/>
      <c r="H51" s="90"/>
      <c r="I51" s="89"/>
      <c r="J51" s="89"/>
      <c r="K51" s="90"/>
      <c r="L51" s="89"/>
      <c r="M51" s="89"/>
      <c r="N51" s="90"/>
    </row>
    <row r="52" spans="2:14" ht="14.25">
      <c r="B52" s="89"/>
      <c r="C52" s="89"/>
      <c r="D52" s="89"/>
      <c r="G52" s="89"/>
      <c r="H52" s="90"/>
      <c r="I52" s="89"/>
      <c r="J52" s="89"/>
      <c r="K52" s="90"/>
      <c r="L52" s="89"/>
      <c r="M52" s="89"/>
      <c r="N52" s="90"/>
    </row>
    <row r="53" spans="2:14" ht="14.25">
      <c r="B53" s="89"/>
      <c r="C53" s="89"/>
      <c r="D53" s="89"/>
      <c r="G53" s="89"/>
      <c r="H53" s="90"/>
      <c r="I53" s="89"/>
      <c r="J53" s="89"/>
      <c r="K53" s="90"/>
      <c r="L53" s="89"/>
      <c r="M53" s="89"/>
      <c r="N53" s="90"/>
    </row>
    <row r="54" spans="2:14" ht="14.25">
      <c r="B54" s="89"/>
      <c r="C54" s="89"/>
      <c r="D54" s="89"/>
      <c r="G54" s="89"/>
      <c r="H54" s="90"/>
      <c r="I54" s="89"/>
      <c r="J54" s="89"/>
      <c r="K54" s="90"/>
      <c r="L54" s="89"/>
      <c r="M54" s="89"/>
      <c r="N54" s="90"/>
    </row>
    <row r="55" spans="2:14" ht="14.25">
      <c r="B55" s="89"/>
      <c r="C55" s="89"/>
      <c r="D55" s="89"/>
      <c r="G55" s="89"/>
      <c r="H55" s="90"/>
      <c r="I55" s="89"/>
      <c r="J55" s="89"/>
      <c r="K55" s="90"/>
      <c r="L55" s="89"/>
      <c r="M55" s="89"/>
      <c r="N55" s="90"/>
    </row>
    <row r="56" spans="2:14" ht="14.25">
      <c r="B56" s="89"/>
      <c r="C56" s="89"/>
      <c r="D56" s="89"/>
      <c r="G56" s="89"/>
      <c r="H56" s="90"/>
      <c r="I56" s="89"/>
      <c r="J56" s="89"/>
      <c r="K56" s="90"/>
      <c r="L56" s="89"/>
      <c r="M56" s="89"/>
      <c r="N56" s="90"/>
    </row>
    <row r="57" spans="2:14" ht="14.25">
      <c r="B57" s="89"/>
      <c r="C57" s="89"/>
      <c r="D57" s="89"/>
      <c r="G57" s="89"/>
      <c r="H57" s="90"/>
      <c r="I57" s="89"/>
      <c r="J57" s="89"/>
      <c r="K57" s="90"/>
      <c r="L57" s="89"/>
      <c r="M57" s="89"/>
      <c r="N57" s="90"/>
    </row>
    <row r="58" spans="2:14" ht="14.25">
      <c r="B58" s="89"/>
      <c r="C58" s="89"/>
      <c r="D58" s="89"/>
      <c r="G58" s="89"/>
      <c r="H58" s="90"/>
      <c r="I58" s="89"/>
      <c r="J58" s="89"/>
      <c r="K58" s="90"/>
      <c r="L58" s="89"/>
      <c r="M58" s="89"/>
      <c r="N58" s="90"/>
    </row>
    <row r="59" spans="2:14" ht="14.25">
      <c r="B59" s="89"/>
      <c r="C59" s="89"/>
      <c r="D59" s="89"/>
      <c r="G59" s="89"/>
      <c r="H59" s="90"/>
      <c r="I59" s="89"/>
      <c r="J59" s="89"/>
      <c r="K59" s="90"/>
      <c r="L59" s="89"/>
      <c r="M59" s="89"/>
      <c r="N59" s="90"/>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showZeros="0" zoomScale="60" zoomScaleNormal="60" zoomScaleSheetLayoutView="80" workbookViewId="0"/>
  </sheetViews>
  <sheetFormatPr defaultColWidth="9"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0" max="26" width="8.875" customWidth="1"/>
    <col min="27" max="16384" width="9" style="3"/>
  </cols>
  <sheetData>
    <row r="1" spans="1:19" ht="36.75" customHeight="1">
      <c r="A1" s="1" t="s">
        <v>13</v>
      </c>
      <c r="B1" s="1"/>
      <c r="C1" s="2"/>
      <c r="D1" s="3"/>
      <c r="E1" s="2"/>
      <c r="F1" s="2"/>
      <c r="G1" s="2"/>
      <c r="H1" s="367"/>
      <c r="I1" s="367"/>
      <c r="J1" s="368"/>
      <c r="K1" s="368"/>
      <c r="L1" s="368"/>
      <c r="M1" s="368"/>
      <c r="N1" s="368"/>
      <c r="O1" s="2"/>
      <c r="P1" s="2"/>
      <c r="Q1" s="4"/>
      <c r="R1" s="4"/>
      <c r="S1" s="3"/>
    </row>
    <row r="2" spans="1:19" ht="36.75" customHeight="1">
      <c r="A2" s="367" t="s">
        <v>0</v>
      </c>
      <c r="B2" s="367"/>
      <c r="C2" s="368"/>
      <c r="D2" s="368"/>
      <c r="E2" s="368"/>
      <c r="F2" s="368"/>
      <c r="G2" s="368"/>
      <c r="H2" s="368"/>
      <c r="I2" s="368"/>
      <c r="J2" s="368"/>
      <c r="K2" s="368"/>
      <c r="L2" s="368"/>
      <c r="M2" s="368"/>
      <c r="N2" s="368"/>
      <c r="O2" s="368"/>
      <c r="P2" s="368"/>
      <c r="Q2" s="368"/>
      <c r="R2" s="368"/>
      <c r="S2" s="3"/>
    </row>
    <row r="3" spans="1:19" ht="27.75" customHeight="1" thickBot="1">
      <c r="A3" s="369" t="s">
        <v>249</v>
      </c>
      <c r="B3" s="370"/>
      <c r="C3" s="370"/>
      <c r="D3" s="370"/>
      <c r="E3" s="370"/>
      <c r="F3" s="370"/>
      <c r="G3" s="2"/>
      <c r="H3" s="2"/>
      <c r="I3" s="12"/>
      <c r="J3" s="2"/>
      <c r="K3" s="7"/>
      <c r="L3" s="7"/>
      <c r="M3" s="10"/>
      <c r="N3" s="2"/>
      <c r="O3" s="13"/>
      <c r="P3" s="12"/>
      <c r="Q3" s="14"/>
      <c r="R3" s="14"/>
      <c r="S3" s="11"/>
    </row>
    <row r="4" spans="1:19" customFormat="1" ht="42" customHeight="1" thickBot="1">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3.1" customHeight="1">
      <c r="A5" s="371" t="s">
        <v>48</v>
      </c>
      <c r="B5" s="66" t="s">
        <v>15</v>
      </c>
      <c r="C5" s="36"/>
      <c r="D5" s="37"/>
      <c r="E5" s="38"/>
      <c r="F5" s="39"/>
      <c r="G5" s="70"/>
      <c r="H5" s="74"/>
      <c r="I5" s="37"/>
      <c r="J5" s="39"/>
      <c r="K5" s="39"/>
      <c r="L5" s="39"/>
      <c r="M5" s="78"/>
      <c r="N5" s="66"/>
      <c r="O5" s="40" t="s">
        <v>15</v>
      </c>
      <c r="P5" s="37"/>
      <c r="Q5" s="41">
        <v>110</v>
      </c>
      <c r="R5" s="92">
        <f>ROUNDUP(Q5*0.75,2)</f>
        <v>82.5</v>
      </c>
    </row>
    <row r="6" spans="1:19" ht="23.1" customHeight="1">
      <c r="A6" s="372"/>
      <c r="B6" s="67"/>
      <c r="C6" s="42"/>
      <c r="D6" s="43"/>
      <c r="E6" s="44"/>
      <c r="F6" s="45"/>
      <c r="G6" s="71"/>
      <c r="H6" s="75"/>
      <c r="I6" s="43"/>
      <c r="J6" s="45"/>
      <c r="K6" s="45"/>
      <c r="L6" s="45"/>
      <c r="M6" s="79"/>
      <c r="N6" s="67"/>
      <c r="O6" s="46"/>
      <c r="P6" s="43"/>
      <c r="Q6" s="47"/>
      <c r="R6" s="93"/>
    </row>
    <row r="7" spans="1:19" ht="23.1" customHeight="1">
      <c r="A7" s="372"/>
      <c r="B7" s="68" t="s">
        <v>236</v>
      </c>
      <c r="C7" s="48" t="s">
        <v>212</v>
      </c>
      <c r="D7" s="49"/>
      <c r="E7" s="50">
        <v>1</v>
      </c>
      <c r="F7" s="51" t="s">
        <v>101</v>
      </c>
      <c r="G7" s="72"/>
      <c r="H7" s="76" t="s">
        <v>212</v>
      </c>
      <c r="I7" s="49"/>
      <c r="J7" s="51">
        <f>ROUNDUP(E7*0.75,2)</f>
        <v>0.75</v>
      </c>
      <c r="K7" s="51" t="s">
        <v>101</v>
      </c>
      <c r="L7" s="51"/>
      <c r="M7" s="80" t="e">
        <f>#REF!</f>
        <v>#REF!</v>
      </c>
      <c r="N7" s="85" t="s">
        <v>268</v>
      </c>
      <c r="O7" s="52" t="s">
        <v>38</v>
      </c>
      <c r="P7" s="49"/>
      <c r="Q7" s="53">
        <v>0.5</v>
      </c>
      <c r="R7" s="94">
        <f t="shared" ref="R7:R13" si="0">ROUNDUP(Q7*0.75,2)</f>
        <v>0.38</v>
      </c>
    </row>
    <row r="8" spans="1:19" ht="23.1" customHeight="1">
      <c r="A8" s="372"/>
      <c r="B8" s="68"/>
      <c r="C8" s="48" t="s">
        <v>237</v>
      </c>
      <c r="D8" s="49"/>
      <c r="E8" s="50">
        <v>0.5</v>
      </c>
      <c r="F8" s="51" t="s">
        <v>30</v>
      </c>
      <c r="G8" s="72"/>
      <c r="H8" s="76" t="s">
        <v>237</v>
      </c>
      <c r="I8" s="49"/>
      <c r="J8" s="51">
        <f>ROUNDUP(E8*0.75,2)</f>
        <v>0.38</v>
      </c>
      <c r="K8" s="51" t="s">
        <v>30</v>
      </c>
      <c r="L8" s="51"/>
      <c r="M8" s="80"/>
      <c r="N8" s="95" t="s">
        <v>269</v>
      </c>
      <c r="O8" s="52" t="s">
        <v>25</v>
      </c>
      <c r="P8" s="49"/>
      <c r="Q8" s="53">
        <v>2</v>
      </c>
      <c r="R8" s="94">
        <f t="shared" si="0"/>
        <v>1.5</v>
      </c>
    </row>
    <row r="9" spans="1:19" ht="23.1" customHeight="1">
      <c r="A9" s="372"/>
      <c r="B9" s="68"/>
      <c r="C9" s="48" t="s">
        <v>55</v>
      </c>
      <c r="D9" s="49"/>
      <c r="E9" s="50">
        <v>0.5</v>
      </c>
      <c r="F9" s="51" t="s">
        <v>30</v>
      </c>
      <c r="G9" s="72"/>
      <c r="H9" s="76" t="s">
        <v>55</v>
      </c>
      <c r="I9" s="49"/>
      <c r="J9" s="51">
        <f>ROUNDUP(E9*0.75,2)</f>
        <v>0.38</v>
      </c>
      <c r="K9" s="51" t="s">
        <v>30</v>
      </c>
      <c r="L9" s="51"/>
      <c r="M9" s="80" t="e">
        <f>ROUND(#REF!+(#REF!*20/100),2)</f>
        <v>#REF!</v>
      </c>
      <c r="N9" s="68" t="s">
        <v>238</v>
      </c>
      <c r="O9" s="52" t="s">
        <v>24</v>
      </c>
      <c r="P9" s="49" t="s">
        <v>22</v>
      </c>
      <c r="Q9" s="53">
        <v>2</v>
      </c>
      <c r="R9" s="94">
        <f t="shared" si="0"/>
        <v>1.5</v>
      </c>
    </row>
    <row r="10" spans="1:19" ht="23.1" customHeight="1">
      <c r="A10" s="372"/>
      <c r="B10" s="68"/>
      <c r="C10" s="48" t="s">
        <v>133</v>
      </c>
      <c r="D10" s="49"/>
      <c r="E10" s="50">
        <v>20</v>
      </c>
      <c r="F10" s="51" t="s">
        <v>30</v>
      </c>
      <c r="G10" s="72"/>
      <c r="H10" s="76" t="s">
        <v>133</v>
      </c>
      <c r="I10" s="49"/>
      <c r="J10" s="51">
        <f>ROUNDUP(E10*0.75,2)</f>
        <v>15</v>
      </c>
      <c r="K10" s="51" t="s">
        <v>30</v>
      </c>
      <c r="L10" s="51"/>
      <c r="M10" s="80" t="e">
        <f>ROUND(#REF!+(#REF!*15/100),2)</f>
        <v>#REF!</v>
      </c>
      <c r="N10" s="68" t="s">
        <v>239</v>
      </c>
      <c r="O10" s="52" t="s">
        <v>58</v>
      </c>
      <c r="P10" s="49"/>
      <c r="Q10" s="53">
        <v>1</v>
      </c>
      <c r="R10" s="94">
        <f t="shared" si="0"/>
        <v>0.75</v>
      </c>
    </row>
    <row r="11" spans="1:19" ht="23.1" customHeight="1">
      <c r="A11" s="372"/>
      <c r="B11" s="68"/>
      <c r="C11" s="48"/>
      <c r="D11" s="49"/>
      <c r="E11" s="50"/>
      <c r="F11" s="51"/>
      <c r="G11" s="72"/>
      <c r="H11" s="76"/>
      <c r="I11" s="49"/>
      <c r="J11" s="51"/>
      <c r="K11" s="51"/>
      <c r="L11" s="51"/>
      <c r="M11" s="80"/>
      <c r="N11" s="68" t="s">
        <v>240</v>
      </c>
      <c r="O11" s="52" t="s">
        <v>21</v>
      </c>
      <c r="P11" s="49" t="s">
        <v>22</v>
      </c>
      <c r="Q11" s="53">
        <v>2</v>
      </c>
      <c r="R11" s="94">
        <f t="shared" si="0"/>
        <v>1.5</v>
      </c>
    </row>
    <row r="12" spans="1:19" ht="23.1" customHeight="1">
      <c r="A12" s="372"/>
      <c r="B12" s="68"/>
      <c r="C12" s="48"/>
      <c r="D12" s="49"/>
      <c r="E12" s="50"/>
      <c r="F12" s="51"/>
      <c r="G12" s="72"/>
      <c r="H12" s="76"/>
      <c r="I12" s="49"/>
      <c r="J12" s="51"/>
      <c r="K12" s="51"/>
      <c r="L12" s="51"/>
      <c r="M12" s="80"/>
      <c r="N12" s="68" t="s">
        <v>32</v>
      </c>
      <c r="O12" s="52" t="s">
        <v>85</v>
      </c>
      <c r="P12" s="49"/>
      <c r="Q12" s="53">
        <v>2</v>
      </c>
      <c r="R12" s="94">
        <f t="shared" si="0"/>
        <v>1.5</v>
      </c>
    </row>
    <row r="13" spans="1:19" ht="23.1" customHeight="1">
      <c r="A13" s="372"/>
      <c r="B13" s="68"/>
      <c r="C13" s="48"/>
      <c r="D13" s="49"/>
      <c r="E13" s="50"/>
      <c r="F13" s="51"/>
      <c r="G13" s="72"/>
      <c r="H13" s="76"/>
      <c r="I13" s="49"/>
      <c r="J13" s="51"/>
      <c r="K13" s="51"/>
      <c r="L13" s="51"/>
      <c r="M13" s="80"/>
      <c r="N13" s="68"/>
      <c r="O13" s="52" t="s">
        <v>23</v>
      </c>
      <c r="P13" s="49"/>
      <c r="Q13" s="53">
        <v>4</v>
      </c>
      <c r="R13" s="94">
        <f t="shared" si="0"/>
        <v>3</v>
      </c>
    </row>
    <row r="14" spans="1:19" ht="23.1" customHeight="1">
      <c r="A14" s="372"/>
      <c r="B14" s="67"/>
      <c r="C14" s="42"/>
      <c r="D14" s="43"/>
      <c r="E14" s="44"/>
      <c r="F14" s="45"/>
      <c r="G14" s="71"/>
      <c r="H14" s="75"/>
      <c r="I14" s="43"/>
      <c r="J14" s="45"/>
      <c r="K14" s="45"/>
      <c r="L14" s="45"/>
      <c r="M14" s="79"/>
      <c r="N14" s="67"/>
      <c r="O14" s="46"/>
      <c r="P14" s="43"/>
      <c r="Q14" s="47"/>
      <c r="R14" s="93"/>
    </row>
    <row r="15" spans="1:19" ht="23.1" customHeight="1">
      <c r="A15" s="372"/>
      <c r="B15" s="68" t="s">
        <v>241</v>
      </c>
      <c r="C15" s="48" t="s">
        <v>102</v>
      </c>
      <c r="D15" s="49"/>
      <c r="E15" s="50">
        <v>30</v>
      </c>
      <c r="F15" s="51" t="s">
        <v>30</v>
      </c>
      <c r="G15" s="72"/>
      <c r="H15" s="76" t="s">
        <v>102</v>
      </c>
      <c r="I15" s="49"/>
      <c r="J15" s="51">
        <f>ROUNDUP(E15*0.75,2)</f>
        <v>22.5</v>
      </c>
      <c r="K15" s="51" t="s">
        <v>30</v>
      </c>
      <c r="L15" s="51"/>
      <c r="M15" s="80" t="e">
        <f>ROUND(#REF!+(#REF!*15/100),2)</f>
        <v>#REF!</v>
      </c>
      <c r="N15" s="85" t="s">
        <v>266</v>
      </c>
      <c r="O15" s="52" t="s">
        <v>23</v>
      </c>
      <c r="P15" s="49"/>
      <c r="Q15" s="53">
        <v>1.5</v>
      </c>
      <c r="R15" s="94">
        <f>ROUNDUP(Q15*0.75,2)</f>
        <v>1.1300000000000001</v>
      </c>
    </row>
    <row r="16" spans="1:19" ht="23.1" customHeight="1">
      <c r="A16" s="372"/>
      <c r="B16" s="68"/>
      <c r="C16" s="48" t="s">
        <v>35</v>
      </c>
      <c r="D16" s="49"/>
      <c r="E16" s="50">
        <v>10</v>
      </c>
      <c r="F16" s="51" t="s">
        <v>30</v>
      </c>
      <c r="G16" s="72"/>
      <c r="H16" s="76" t="s">
        <v>35</v>
      </c>
      <c r="I16" s="49"/>
      <c r="J16" s="51">
        <f>ROUNDUP(E16*0.75,2)</f>
        <v>7.5</v>
      </c>
      <c r="K16" s="51" t="s">
        <v>30</v>
      </c>
      <c r="L16" s="51"/>
      <c r="M16" s="80" t="e">
        <f>ROUND(#REF!+(#REF!*10/100),2)</f>
        <v>#REF!</v>
      </c>
      <c r="N16" s="95" t="s">
        <v>267</v>
      </c>
      <c r="O16" s="52" t="s">
        <v>37</v>
      </c>
      <c r="P16" s="49"/>
      <c r="Q16" s="53">
        <v>10</v>
      </c>
      <c r="R16" s="94">
        <f>ROUNDUP(Q16*0.75,2)</f>
        <v>7.5</v>
      </c>
    </row>
    <row r="17" spans="1:18" ht="23.1" customHeight="1">
      <c r="A17" s="372"/>
      <c r="B17" s="68"/>
      <c r="C17" s="48" t="s">
        <v>41</v>
      </c>
      <c r="D17" s="49"/>
      <c r="E17" s="50">
        <v>10</v>
      </c>
      <c r="F17" s="51" t="s">
        <v>30</v>
      </c>
      <c r="G17" s="72"/>
      <c r="H17" s="76" t="s">
        <v>41</v>
      </c>
      <c r="I17" s="49"/>
      <c r="J17" s="51">
        <f>ROUNDUP(E17*0.75,2)</f>
        <v>7.5</v>
      </c>
      <c r="K17" s="51" t="s">
        <v>30</v>
      </c>
      <c r="L17" s="51"/>
      <c r="M17" s="80" t="e">
        <f>#REF!</f>
        <v>#REF!</v>
      </c>
      <c r="N17" s="68" t="s">
        <v>32</v>
      </c>
      <c r="O17" s="52" t="s">
        <v>25</v>
      </c>
      <c r="P17" s="49"/>
      <c r="Q17" s="53">
        <v>1</v>
      </c>
      <c r="R17" s="94">
        <f>ROUNDUP(Q17*0.75,2)</f>
        <v>0.75</v>
      </c>
    </row>
    <row r="18" spans="1:18" ht="23.1" customHeight="1">
      <c r="A18" s="372"/>
      <c r="B18" s="68"/>
      <c r="C18" s="48"/>
      <c r="D18" s="49"/>
      <c r="E18" s="50"/>
      <c r="F18" s="51"/>
      <c r="G18" s="72"/>
      <c r="H18" s="76"/>
      <c r="I18" s="49"/>
      <c r="J18" s="51"/>
      <c r="K18" s="51"/>
      <c r="L18" s="51"/>
      <c r="M18" s="80"/>
      <c r="N18" s="68"/>
      <c r="O18" s="52" t="s">
        <v>38</v>
      </c>
      <c r="P18" s="49"/>
      <c r="Q18" s="53">
        <v>0.5</v>
      </c>
      <c r="R18" s="94">
        <f>ROUNDUP(Q18*0.75,2)</f>
        <v>0.38</v>
      </c>
    </row>
    <row r="19" spans="1:18" ht="23.1" customHeight="1">
      <c r="A19" s="372"/>
      <c r="B19" s="68"/>
      <c r="C19" s="48"/>
      <c r="D19" s="49"/>
      <c r="E19" s="50"/>
      <c r="F19" s="51"/>
      <c r="G19" s="72"/>
      <c r="H19" s="76"/>
      <c r="I19" s="49"/>
      <c r="J19" s="51"/>
      <c r="K19" s="51"/>
      <c r="L19" s="51"/>
      <c r="M19" s="80"/>
      <c r="N19" s="68"/>
      <c r="O19" s="52" t="s">
        <v>24</v>
      </c>
      <c r="P19" s="49" t="s">
        <v>22</v>
      </c>
      <c r="Q19" s="53">
        <v>1.5</v>
      </c>
      <c r="R19" s="94">
        <f>ROUNDUP(Q19*0.75,2)</f>
        <v>1.1300000000000001</v>
      </c>
    </row>
    <row r="20" spans="1:18" ht="23.1" customHeight="1">
      <c r="A20" s="372"/>
      <c r="B20" s="67"/>
      <c r="C20" s="42"/>
      <c r="D20" s="43"/>
      <c r="E20" s="44"/>
      <c r="F20" s="45"/>
      <c r="G20" s="71"/>
      <c r="H20" s="75"/>
      <c r="I20" s="43"/>
      <c r="J20" s="45"/>
      <c r="K20" s="45"/>
      <c r="L20" s="45"/>
      <c r="M20" s="79"/>
      <c r="N20" s="67"/>
      <c r="O20" s="46"/>
      <c r="P20" s="43"/>
      <c r="Q20" s="47"/>
      <c r="R20" s="93"/>
    </row>
    <row r="21" spans="1:18" ht="23.1" customHeight="1">
      <c r="A21" s="372"/>
      <c r="B21" s="68" t="s">
        <v>40</v>
      </c>
      <c r="C21" s="48" t="s">
        <v>52</v>
      </c>
      <c r="D21" s="49" t="s">
        <v>53</v>
      </c>
      <c r="E21" s="84">
        <v>0.25</v>
      </c>
      <c r="F21" s="51" t="s">
        <v>47</v>
      </c>
      <c r="G21" s="72"/>
      <c r="H21" s="76" t="s">
        <v>52</v>
      </c>
      <c r="I21" s="49" t="s">
        <v>53</v>
      </c>
      <c r="J21" s="51">
        <f>ROUNDUP(E21*0.75,2)</f>
        <v>0.19</v>
      </c>
      <c r="K21" s="51" t="s">
        <v>47</v>
      </c>
      <c r="L21" s="51"/>
      <c r="M21" s="80" t="e">
        <f>#REF!</f>
        <v>#REF!</v>
      </c>
      <c r="N21" s="68" t="s">
        <v>18</v>
      </c>
      <c r="O21" s="52" t="s">
        <v>37</v>
      </c>
      <c r="P21" s="49"/>
      <c r="Q21" s="53">
        <v>100</v>
      </c>
      <c r="R21" s="94">
        <f>ROUNDUP(Q21*0.75,2)</f>
        <v>75</v>
      </c>
    </row>
    <row r="22" spans="1:18" ht="23.1" customHeight="1">
      <c r="A22" s="372"/>
      <c r="B22" s="68"/>
      <c r="C22" s="48" t="s">
        <v>186</v>
      </c>
      <c r="D22" s="49"/>
      <c r="E22" s="50">
        <v>2</v>
      </c>
      <c r="F22" s="51" t="s">
        <v>30</v>
      </c>
      <c r="G22" s="72"/>
      <c r="H22" s="76" t="s">
        <v>186</v>
      </c>
      <c r="I22" s="49"/>
      <c r="J22" s="51">
        <f>ROUNDUP(E22*0.75,2)</f>
        <v>1.5</v>
      </c>
      <c r="K22" s="51" t="s">
        <v>30</v>
      </c>
      <c r="L22" s="51"/>
      <c r="M22" s="80" t="e">
        <f>ROUND(#REF!+(#REF!*10/100),2)</f>
        <v>#REF!</v>
      </c>
      <c r="N22" s="68"/>
      <c r="O22" s="52" t="s">
        <v>43</v>
      </c>
      <c r="P22" s="49"/>
      <c r="Q22" s="53">
        <v>3</v>
      </c>
      <c r="R22" s="94">
        <f>ROUNDUP(Q22*0.75,2)</f>
        <v>2.25</v>
      </c>
    </row>
    <row r="23" spans="1:18" ht="23.1" customHeight="1" thickBot="1">
      <c r="A23" s="373"/>
      <c r="B23" s="69"/>
      <c r="C23" s="55"/>
      <c r="D23" s="56"/>
      <c r="E23" s="57"/>
      <c r="F23" s="58"/>
      <c r="G23" s="73"/>
      <c r="H23" s="77"/>
      <c r="I23" s="56"/>
      <c r="J23" s="58"/>
      <c r="K23" s="58"/>
      <c r="L23" s="58"/>
      <c r="M23" s="81"/>
      <c r="N23" s="69"/>
      <c r="O23" s="59"/>
      <c r="P23" s="56"/>
      <c r="Q23" s="60"/>
      <c r="R23" s="96"/>
    </row>
  </sheetData>
  <mergeCells count="4">
    <mergeCell ref="H1:N1"/>
    <mergeCell ref="A2:R2"/>
    <mergeCell ref="A3:F3"/>
    <mergeCell ref="A5:A23"/>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
  <sheetViews>
    <sheetView showZeros="0" zoomScale="60" zoomScaleNormal="60" zoomScaleSheetLayoutView="90" workbookViewId="0"/>
  </sheetViews>
  <sheetFormatPr defaultRowHeight="13.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c r="A1" s="1" t="s">
        <v>300</v>
      </c>
      <c r="B1" s="5"/>
      <c r="C1" s="1"/>
      <c r="D1" s="1"/>
      <c r="E1" s="385"/>
      <c r="F1" s="386"/>
      <c r="G1" s="386"/>
      <c r="H1" s="386"/>
      <c r="I1" s="386"/>
      <c r="J1" s="386"/>
      <c r="K1" s="386"/>
      <c r="L1" s="386"/>
      <c r="M1" s="386"/>
      <c r="N1" s="386"/>
      <c r="O1"/>
      <c r="P1"/>
      <c r="Q1"/>
      <c r="R1"/>
      <c r="S1"/>
      <c r="T1"/>
      <c r="U1"/>
    </row>
    <row r="2" spans="1:21" s="3" customFormat="1" ht="36" customHeight="1">
      <c r="A2" s="367" t="s">
        <v>0</v>
      </c>
      <c r="B2" s="368"/>
      <c r="C2" s="368"/>
      <c r="D2" s="368"/>
      <c r="E2" s="368"/>
      <c r="F2" s="368"/>
      <c r="G2" s="368"/>
      <c r="H2" s="368"/>
      <c r="I2" s="368"/>
      <c r="J2" s="368"/>
      <c r="K2" s="368"/>
      <c r="L2" s="368"/>
      <c r="M2" s="368"/>
      <c r="N2" s="368"/>
      <c r="O2" s="386"/>
      <c r="P2"/>
      <c r="Q2"/>
      <c r="R2"/>
      <c r="S2"/>
      <c r="T2"/>
      <c r="U2"/>
    </row>
    <row r="3" spans="1:21" ht="33.75" customHeight="1" thickBot="1">
      <c r="A3" s="387" t="s">
        <v>374</v>
      </c>
      <c r="B3" s="388"/>
      <c r="C3" s="388"/>
      <c r="D3" s="149"/>
      <c r="E3" s="389" t="s">
        <v>298</v>
      </c>
      <c r="F3" s="390"/>
      <c r="G3" s="88"/>
      <c r="H3" s="88"/>
      <c r="I3" s="88"/>
      <c r="J3" s="88"/>
      <c r="K3" s="148"/>
      <c r="L3" s="88"/>
      <c r="M3" s="88"/>
    </row>
    <row r="4" spans="1:21" ht="18.75" customHeight="1">
      <c r="A4" s="391"/>
      <c r="B4" s="392"/>
      <c r="C4" s="393"/>
      <c r="D4" s="397" t="s">
        <v>6</v>
      </c>
      <c r="E4" s="400" t="s">
        <v>297</v>
      </c>
      <c r="F4" s="403" t="s">
        <v>286</v>
      </c>
      <c r="G4" s="155" t="s">
        <v>296</v>
      </c>
      <c r="H4" s="146" t="s">
        <v>295</v>
      </c>
      <c r="I4" s="406" t="s">
        <v>294</v>
      </c>
      <c r="J4" s="407"/>
      <c r="K4" s="407"/>
      <c r="L4" s="408" t="s">
        <v>293</v>
      </c>
      <c r="M4" s="409"/>
      <c r="N4" s="410"/>
      <c r="O4" s="374" t="s">
        <v>6</v>
      </c>
    </row>
    <row r="5" spans="1:21" ht="18.75" customHeight="1">
      <c r="A5" s="394"/>
      <c r="B5" s="395"/>
      <c r="C5" s="396"/>
      <c r="D5" s="398"/>
      <c r="E5" s="401"/>
      <c r="F5" s="404"/>
      <c r="G5" s="154" t="s">
        <v>292</v>
      </c>
      <c r="H5" s="144" t="s">
        <v>291</v>
      </c>
      <c r="I5" s="377" t="s">
        <v>289</v>
      </c>
      <c r="J5" s="378"/>
      <c r="K5" s="378"/>
      <c r="L5" s="379" t="s">
        <v>288</v>
      </c>
      <c r="M5" s="380"/>
      <c r="N5" s="381"/>
      <c r="O5" s="375"/>
    </row>
    <row r="6" spans="1:21" ht="18.75" customHeight="1" thickBot="1">
      <c r="A6" s="143"/>
      <c r="B6" s="142" t="s">
        <v>1</v>
      </c>
      <c r="C6" s="139" t="s">
        <v>285</v>
      </c>
      <c r="D6" s="399"/>
      <c r="E6" s="402"/>
      <c r="F6" s="405"/>
      <c r="G6" s="153" t="s">
        <v>286</v>
      </c>
      <c r="H6" s="136" t="s">
        <v>284</v>
      </c>
      <c r="I6" s="140" t="s">
        <v>1</v>
      </c>
      <c r="J6" s="139" t="s">
        <v>285</v>
      </c>
      <c r="K6" s="137" t="s">
        <v>284</v>
      </c>
      <c r="L6" s="138" t="s">
        <v>1</v>
      </c>
      <c r="M6" s="137" t="s">
        <v>285</v>
      </c>
      <c r="N6" s="136" t="s">
        <v>284</v>
      </c>
      <c r="O6" s="376"/>
    </row>
    <row r="7" spans="1:21" ht="23.1" customHeight="1">
      <c r="A7" s="382" t="s">
        <v>48</v>
      </c>
      <c r="B7" s="130" t="s">
        <v>282</v>
      </c>
      <c r="C7" s="130" t="s">
        <v>279</v>
      </c>
      <c r="D7" s="135"/>
      <c r="E7" s="134"/>
      <c r="F7" s="62"/>
      <c r="G7" s="133"/>
      <c r="H7" s="129" t="s">
        <v>283</v>
      </c>
      <c r="I7" s="133" t="s">
        <v>282</v>
      </c>
      <c r="J7" s="130" t="s">
        <v>279</v>
      </c>
      <c r="K7" s="132" t="s">
        <v>281</v>
      </c>
      <c r="L7" s="131" t="s">
        <v>280</v>
      </c>
      <c r="M7" s="130" t="s">
        <v>279</v>
      </c>
      <c r="N7" s="129">
        <v>30</v>
      </c>
      <c r="O7" s="128"/>
    </row>
    <row r="8" spans="1:21" ht="23.1" customHeight="1">
      <c r="A8" s="383"/>
      <c r="B8" s="115"/>
      <c r="C8" s="115"/>
      <c r="D8" s="120"/>
      <c r="E8" s="119"/>
      <c r="F8" s="63"/>
      <c r="G8" s="116"/>
      <c r="H8" s="117"/>
      <c r="I8" s="116"/>
      <c r="J8" s="115"/>
      <c r="K8" s="114"/>
      <c r="L8" s="118"/>
      <c r="M8" s="115"/>
      <c r="N8" s="117"/>
      <c r="O8" s="124"/>
    </row>
    <row r="9" spans="1:21" ht="23.1" customHeight="1">
      <c r="A9" s="383"/>
      <c r="B9" s="107" t="s">
        <v>362</v>
      </c>
      <c r="C9" s="107" t="s">
        <v>212</v>
      </c>
      <c r="D9" s="113"/>
      <c r="E9" s="112"/>
      <c r="F9" s="64"/>
      <c r="G9" s="110"/>
      <c r="H9" s="160">
        <v>0.5</v>
      </c>
      <c r="I9" s="110" t="s">
        <v>362</v>
      </c>
      <c r="J9" s="152" t="s">
        <v>132</v>
      </c>
      <c r="K9" s="121">
        <v>10</v>
      </c>
      <c r="L9" s="108" t="s">
        <v>361</v>
      </c>
      <c r="M9" s="107" t="s">
        <v>133</v>
      </c>
      <c r="N9" s="106">
        <v>10</v>
      </c>
      <c r="O9" s="105"/>
    </row>
    <row r="10" spans="1:21" ht="23.1" customHeight="1">
      <c r="A10" s="383"/>
      <c r="B10" s="107"/>
      <c r="C10" s="107" t="s">
        <v>133</v>
      </c>
      <c r="D10" s="113"/>
      <c r="E10" s="112"/>
      <c r="F10" s="64"/>
      <c r="G10" s="110"/>
      <c r="H10" s="106">
        <v>20</v>
      </c>
      <c r="I10" s="110"/>
      <c r="J10" s="107" t="s">
        <v>133</v>
      </c>
      <c r="K10" s="121">
        <v>10</v>
      </c>
      <c r="L10" s="118"/>
      <c r="M10" s="115"/>
      <c r="N10" s="117"/>
      <c r="O10" s="124"/>
    </row>
    <row r="11" spans="1:21" ht="23.1" customHeight="1">
      <c r="A11" s="383"/>
      <c r="B11" s="107"/>
      <c r="C11" s="107"/>
      <c r="D11" s="113"/>
      <c r="E11" s="112"/>
      <c r="F11" s="64"/>
      <c r="G11" s="110" t="s">
        <v>37</v>
      </c>
      <c r="H11" s="106" t="s">
        <v>273</v>
      </c>
      <c r="I11" s="110"/>
      <c r="J11" s="107"/>
      <c r="K11" s="121"/>
      <c r="L11" s="108" t="s">
        <v>360</v>
      </c>
      <c r="M11" s="107" t="s">
        <v>102</v>
      </c>
      <c r="N11" s="106">
        <v>10</v>
      </c>
      <c r="O11" s="105"/>
    </row>
    <row r="12" spans="1:21" ht="23.1" customHeight="1">
      <c r="A12" s="383"/>
      <c r="B12" s="107"/>
      <c r="C12" s="107"/>
      <c r="D12" s="113"/>
      <c r="E12" s="112"/>
      <c r="F12" s="64"/>
      <c r="G12" s="110" t="s">
        <v>38</v>
      </c>
      <c r="H12" s="106" t="s">
        <v>272</v>
      </c>
      <c r="I12" s="110"/>
      <c r="J12" s="107"/>
      <c r="K12" s="121"/>
      <c r="L12" s="108"/>
      <c r="M12" s="107" t="s">
        <v>35</v>
      </c>
      <c r="N12" s="106">
        <v>5</v>
      </c>
      <c r="O12" s="105"/>
    </row>
    <row r="13" spans="1:21" ht="23.1" customHeight="1">
      <c r="A13" s="383"/>
      <c r="B13" s="107"/>
      <c r="C13" s="107"/>
      <c r="D13" s="113"/>
      <c r="E13" s="112"/>
      <c r="F13" s="64" t="s">
        <v>22</v>
      </c>
      <c r="G13" s="110" t="s">
        <v>24</v>
      </c>
      <c r="H13" s="106" t="s">
        <v>272</v>
      </c>
      <c r="I13" s="110"/>
      <c r="J13" s="107"/>
      <c r="K13" s="121"/>
      <c r="L13" s="108"/>
      <c r="M13" s="107"/>
      <c r="N13" s="106"/>
      <c r="O13" s="105"/>
    </row>
    <row r="14" spans="1:21" ht="23.1" customHeight="1">
      <c r="A14" s="383"/>
      <c r="B14" s="115"/>
      <c r="C14" s="115"/>
      <c r="D14" s="120"/>
      <c r="E14" s="119"/>
      <c r="F14" s="63"/>
      <c r="G14" s="116"/>
      <c r="H14" s="117"/>
      <c r="I14" s="116"/>
      <c r="J14" s="115"/>
      <c r="K14" s="114"/>
      <c r="L14" s="108"/>
      <c r="M14" s="107"/>
      <c r="N14" s="106"/>
      <c r="O14" s="105"/>
    </row>
    <row r="15" spans="1:21" ht="23.1" customHeight="1">
      <c r="A15" s="383"/>
      <c r="B15" s="107" t="s">
        <v>345</v>
      </c>
      <c r="C15" s="107" t="s">
        <v>102</v>
      </c>
      <c r="D15" s="113"/>
      <c r="E15" s="112"/>
      <c r="F15" s="64"/>
      <c r="G15" s="110"/>
      <c r="H15" s="106">
        <v>20</v>
      </c>
      <c r="I15" s="110" t="s">
        <v>345</v>
      </c>
      <c r="J15" s="107" t="s">
        <v>102</v>
      </c>
      <c r="K15" s="121">
        <v>20</v>
      </c>
      <c r="L15" s="108"/>
      <c r="M15" s="107"/>
      <c r="N15" s="106"/>
      <c r="O15" s="105"/>
    </row>
    <row r="16" spans="1:21" ht="23.1" customHeight="1">
      <c r="A16" s="383"/>
      <c r="B16" s="107"/>
      <c r="C16" s="107" t="s">
        <v>35</v>
      </c>
      <c r="D16" s="113"/>
      <c r="E16" s="112"/>
      <c r="F16" s="64"/>
      <c r="G16" s="110"/>
      <c r="H16" s="106">
        <v>10</v>
      </c>
      <c r="I16" s="110"/>
      <c r="J16" s="107" t="s">
        <v>35</v>
      </c>
      <c r="K16" s="121">
        <v>5</v>
      </c>
      <c r="L16" s="108"/>
      <c r="M16" s="107"/>
      <c r="N16" s="106"/>
      <c r="O16" s="105"/>
    </row>
    <row r="17" spans="1:15" ht="23.1" customHeight="1">
      <c r="A17" s="383"/>
      <c r="B17" s="107"/>
      <c r="C17" s="107"/>
      <c r="D17" s="113"/>
      <c r="E17" s="112"/>
      <c r="F17" s="64"/>
      <c r="G17" s="110" t="s">
        <v>37</v>
      </c>
      <c r="H17" s="106" t="s">
        <v>273</v>
      </c>
      <c r="I17" s="110"/>
      <c r="J17" s="107"/>
      <c r="K17" s="121"/>
      <c r="L17" s="108"/>
      <c r="M17" s="107"/>
      <c r="N17" s="106"/>
      <c r="O17" s="105"/>
    </row>
    <row r="18" spans="1:15" ht="23.1" customHeight="1">
      <c r="A18" s="383"/>
      <c r="B18" s="115"/>
      <c r="C18" s="115"/>
      <c r="D18" s="120"/>
      <c r="E18" s="119"/>
      <c r="F18" s="63"/>
      <c r="G18" s="116"/>
      <c r="H18" s="117"/>
      <c r="I18" s="116"/>
      <c r="J18" s="115"/>
      <c r="K18" s="114"/>
      <c r="L18" s="108"/>
      <c r="M18" s="107"/>
      <c r="N18" s="106"/>
      <c r="O18" s="105"/>
    </row>
    <row r="19" spans="1:15" ht="23.1" customHeight="1">
      <c r="A19" s="383"/>
      <c r="B19" s="107" t="s">
        <v>40</v>
      </c>
      <c r="C19" s="107" t="s">
        <v>52</v>
      </c>
      <c r="D19" s="113"/>
      <c r="E19" s="112" t="s">
        <v>53</v>
      </c>
      <c r="F19" s="122"/>
      <c r="G19" s="110"/>
      <c r="H19" s="150">
        <v>0.13</v>
      </c>
      <c r="I19" s="110" t="s">
        <v>40</v>
      </c>
      <c r="J19" s="107" t="s">
        <v>301</v>
      </c>
      <c r="K19" s="151">
        <v>0.13</v>
      </c>
      <c r="L19" s="108"/>
      <c r="M19" s="107"/>
      <c r="N19" s="106"/>
      <c r="O19" s="105"/>
    </row>
    <row r="20" spans="1:15" ht="23.1" customHeight="1">
      <c r="A20" s="383"/>
      <c r="B20" s="107"/>
      <c r="C20" s="107"/>
      <c r="D20" s="113"/>
      <c r="E20" s="112"/>
      <c r="F20" s="64"/>
      <c r="G20" s="110" t="s">
        <v>37</v>
      </c>
      <c r="H20" s="106" t="s">
        <v>273</v>
      </c>
      <c r="I20" s="110"/>
      <c r="J20" s="107"/>
      <c r="K20" s="121"/>
      <c r="L20" s="108"/>
      <c r="M20" s="107"/>
      <c r="N20" s="106"/>
      <c r="O20" s="105"/>
    </row>
    <row r="21" spans="1:15" ht="23.1" customHeight="1">
      <c r="A21" s="383"/>
      <c r="B21" s="107"/>
      <c r="C21" s="107"/>
      <c r="D21" s="113"/>
      <c r="E21" s="112"/>
      <c r="F21" s="64"/>
      <c r="G21" s="110" t="s">
        <v>43</v>
      </c>
      <c r="H21" s="106" t="s">
        <v>272</v>
      </c>
      <c r="I21" s="110"/>
      <c r="J21" s="107"/>
      <c r="K21" s="121"/>
      <c r="L21" s="108"/>
      <c r="M21" s="107"/>
      <c r="N21" s="106"/>
      <c r="O21" s="105"/>
    </row>
    <row r="22" spans="1:15" ht="15" thickBot="1">
      <c r="A22" s="384"/>
      <c r="B22" s="99"/>
      <c r="C22" s="99"/>
      <c r="D22" s="104"/>
      <c r="E22" s="103"/>
      <c r="F22" s="65"/>
      <c r="G22" s="102"/>
      <c r="H22" s="98"/>
      <c r="I22" s="102"/>
      <c r="J22" s="99"/>
      <c r="K22" s="101"/>
      <c r="L22" s="100"/>
      <c r="M22" s="99"/>
      <c r="N22" s="98"/>
      <c r="O22" s="97"/>
    </row>
    <row r="23" spans="1:15" ht="14.25">
      <c r="B23" s="89"/>
      <c r="C23" s="89"/>
      <c r="D23" s="89"/>
      <c r="G23" s="89"/>
      <c r="H23" s="90"/>
      <c r="I23" s="89"/>
      <c r="J23" s="89"/>
      <c r="K23" s="90"/>
      <c r="L23" s="89"/>
      <c r="M23" s="89"/>
      <c r="N23" s="90"/>
    </row>
    <row r="24" spans="1:15" ht="14.25">
      <c r="B24" s="89"/>
      <c r="C24" s="89"/>
      <c r="D24" s="89"/>
      <c r="G24" s="89"/>
      <c r="H24" s="90"/>
      <c r="I24" s="89"/>
      <c r="J24" s="89"/>
      <c r="K24" s="90"/>
      <c r="L24" s="89"/>
      <c r="M24" s="89"/>
      <c r="N24" s="90"/>
    </row>
    <row r="25" spans="1:15" ht="14.25">
      <c r="B25" s="89"/>
      <c r="C25" s="89"/>
      <c r="D25" s="89"/>
      <c r="G25" s="89"/>
      <c r="H25" s="90"/>
      <c r="I25" s="89"/>
      <c r="J25" s="89"/>
      <c r="K25" s="90"/>
      <c r="L25" s="89"/>
      <c r="M25" s="89"/>
      <c r="N25" s="90"/>
    </row>
    <row r="26" spans="1:15" ht="14.25">
      <c r="B26" s="89"/>
      <c r="C26" s="89"/>
      <c r="D26" s="89"/>
      <c r="G26" s="89"/>
      <c r="H26" s="90"/>
      <c r="I26" s="89"/>
      <c r="J26" s="89"/>
      <c r="K26" s="90"/>
      <c r="L26" s="89"/>
      <c r="M26" s="89"/>
      <c r="N26" s="90"/>
    </row>
    <row r="27" spans="1:15" ht="14.25">
      <c r="B27" s="89"/>
      <c r="C27" s="89"/>
      <c r="D27" s="89"/>
      <c r="G27" s="89"/>
      <c r="H27" s="90"/>
      <c r="I27" s="89"/>
      <c r="J27" s="89"/>
      <c r="K27" s="90"/>
      <c r="L27" s="89"/>
      <c r="M27" s="89"/>
      <c r="N27" s="90"/>
    </row>
    <row r="28" spans="1:15" ht="14.25">
      <c r="B28" s="89"/>
      <c r="C28" s="89"/>
      <c r="D28" s="89"/>
      <c r="G28" s="89"/>
      <c r="H28" s="90"/>
      <c r="I28" s="89"/>
      <c r="J28" s="89"/>
      <c r="K28" s="90"/>
      <c r="L28" s="89"/>
      <c r="M28" s="89"/>
      <c r="N28" s="90"/>
    </row>
    <row r="29" spans="1:15" ht="14.25">
      <c r="B29" s="89"/>
      <c r="C29" s="89"/>
      <c r="D29" s="89"/>
      <c r="G29" s="89"/>
      <c r="H29" s="90"/>
      <c r="I29" s="89"/>
      <c r="J29" s="89"/>
      <c r="K29" s="90"/>
      <c r="L29" s="89"/>
      <c r="M29" s="89"/>
      <c r="N29" s="90"/>
    </row>
    <row r="30" spans="1:15" ht="14.25">
      <c r="B30" s="89"/>
      <c r="C30" s="89"/>
      <c r="D30" s="89"/>
      <c r="G30" s="89"/>
      <c r="H30" s="90"/>
      <c r="I30" s="89"/>
      <c r="J30" s="89"/>
      <c r="K30" s="90"/>
      <c r="L30" s="89"/>
      <c r="M30" s="89"/>
      <c r="N30" s="90"/>
    </row>
    <row r="31" spans="1:15" ht="14.25">
      <c r="B31" s="89"/>
      <c r="C31" s="89"/>
      <c r="D31" s="89"/>
      <c r="G31" s="89"/>
      <c r="H31" s="90"/>
      <c r="I31" s="89"/>
      <c r="J31" s="89"/>
      <c r="K31" s="90"/>
      <c r="L31" s="89"/>
      <c r="M31" s="89"/>
      <c r="N31" s="90"/>
    </row>
    <row r="32" spans="1:15" ht="14.25">
      <c r="B32" s="89"/>
      <c r="C32" s="89"/>
      <c r="D32" s="89"/>
      <c r="G32" s="89"/>
      <c r="H32" s="90"/>
      <c r="I32" s="89"/>
      <c r="J32" s="89"/>
      <c r="K32" s="90"/>
      <c r="L32" s="89"/>
      <c r="M32" s="89"/>
      <c r="N32" s="90"/>
    </row>
    <row r="33" spans="2:14" ht="14.25">
      <c r="B33" s="89"/>
      <c r="C33" s="89"/>
      <c r="D33" s="89"/>
      <c r="G33" s="89"/>
      <c r="H33" s="90"/>
      <c r="I33" s="89"/>
      <c r="J33" s="89"/>
      <c r="K33" s="90"/>
      <c r="L33" s="89"/>
      <c r="M33" s="89"/>
      <c r="N33" s="90"/>
    </row>
    <row r="34" spans="2:14" ht="14.25">
      <c r="B34" s="89"/>
      <c r="C34" s="89"/>
      <c r="D34" s="89"/>
      <c r="G34" s="89"/>
      <c r="H34" s="90"/>
      <c r="I34" s="89"/>
      <c r="J34" s="89"/>
      <c r="K34" s="90"/>
      <c r="L34" s="89"/>
      <c r="M34" s="89"/>
      <c r="N34" s="90"/>
    </row>
    <row r="35" spans="2:14" ht="14.25">
      <c r="B35" s="89"/>
      <c r="C35" s="89"/>
      <c r="D35" s="89"/>
      <c r="G35" s="89"/>
      <c r="H35" s="90"/>
      <c r="I35" s="89"/>
      <c r="J35" s="89"/>
      <c r="K35" s="90"/>
      <c r="L35" s="89"/>
      <c r="M35" s="89"/>
      <c r="N35" s="90"/>
    </row>
    <row r="36" spans="2:14" ht="14.25">
      <c r="B36" s="89"/>
      <c r="C36" s="89"/>
      <c r="D36" s="89"/>
      <c r="G36" s="89"/>
      <c r="H36" s="90"/>
      <c r="I36" s="89"/>
      <c r="J36" s="89"/>
      <c r="K36" s="90"/>
      <c r="L36" s="89"/>
      <c r="M36" s="89"/>
      <c r="N36" s="90"/>
    </row>
    <row r="37" spans="2:14" ht="14.25">
      <c r="B37" s="89"/>
      <c r="C37" s="89"/>
      <c r="D37" s="89"/>
      <c r="G37" s="89"/>
      <c r="H37" s="90"/>
      <c r="I37" s="89"/>
      <c r="J37" s="89"/>
      <c r="K37" s="90"/>
      <c r="L37" s="89"/>
      <c r="M37" s="89"/>
      <c r="N37" s="90"/>
    </row>
    <row r="38" spans="2:14" ht="14.25">
      <c r="B38" s="89"/>
      <c r="C38" s="89"/>
      <c r="D38" s="89"/>
      <c r="G38" s="89"/>
      <c r="H38" s="90"/>
      <c r="I38" s="89"/>
      <c r="J38" s="89"/>
      <c r="K38" s="90"/>
      <c r="L38" s="89"/>
      <c r="M38" s="89"/>
      <c r="N38" s="90"/>
    </row>
    <row r="39" spans="2:14" ht="14.25">
      <c r="B39" s="89"/>
      <c r="C39" s="89"/>
      <c r="D39" s="89"/>
      <c r="G39" s="89"/>
      <c r="H39" s="90"/>
      <c r="I39" s="89"/>
      <c r="J39" s="89"/>
      <c r="K39" s="90"/>
      <c r="L39" s="89"/>
      <c r="M39" s="89"/>
      <c r="N39" s="90"/>
    </row>
    <row r="40" spans="2:14" ht="14.25">
      <c r="B40" s="89"/>
      <c r="C40" s="89"/>
      <c r="D40" s="89"/>
      <c r="G40" s="89"/>
      <c r="H40" s="90"/>
      <c r="I40" s="89"/>
      <c r="J40" s="89"/>
      <c r="K40" s="90"/>
      <c r="L40" s="89"/>
      <c r="M40" s="89"/>
      <c r="N40" s="90"/>
    </row>
    <row r="41" spans="2:14" ht="14.25">
      <c r="B41" s="89"/>
      <c r="C41" s="89"/>
      <c r="D41" s="89"/>
      <c r="G41" s="89"/>
      <c r="H41" s="90"/>
      <c r="I41" s="89"/>
      <c r="J41" s="89"/>
      <c r="K41" s="90"/>
      <c r="L41" s="89"/>
      <c r="M41" s="89"/>
      <c r="N41" s="90"/>
    </row>
    <row r="42" spans="2:14" ht="14.25">
      <c r="B42" s="89"/>
      <c r="C42" s="89"/>
      <c r="D42" s="89"/>
      <c r="G42" s="89"/>
      <c r="H42" s="90"/>
      <c r="I42" s="89"/>
      <c r="J42" s="89"/>
      <c r="K42" s="90"/>
      <c r="L42" s="89"/>
      <c r="M42" s="89"/>
      <c r="N42" s="90"/>
    </row>
    <row r="43" spans="2:14" ht="14.25">
      <c r="B43" s="89"/>
      <c r="C43" s="89"/>
      <c r="D43" s="89"/>
      <c r="G43" s="89"/>
      <c r="H43" s="90"/>
      <c r="I43" s="89"/>
      <c r="J43" s="89"/>
      <c r="K43" s="90"/>
      <c r="L43" s="89"/>
      <c r="M43" s="89"/>
      <c r="N43" s="90"/>
    </row>
    <row r="44" spans="2:14" ht="14.25">
      <c r="B44" s="89"/>
      <c r="C44" s="89"/>
      <c r="D44" s="89"/>
      <c r="G44" s="89"/>
      <c r="H44" s="90"/>
      <c r="I44" s="89"/>
      <c r="J44" s="89"/>
      <c r="K44" s="90"/>
      <c r="L44" s="89"/>
      <c r="M44" s="89"/>
      <c r="N44" s="90"/>
    </row>
    <row r="45" spans="2:14" ht="14.25">
      <c r="B45" s="89"/>
      <c r="C45" s="89"/>
      <c r="D45" s="89"/>
      <c r="G45" s="89"/>
      <c r="H45" s="90"/>
      <c r="I45" s="89"/>
      <c r="J45" s="89"/>
      <c r="K45" s="90"/>
      <c r="L45" s="89"/>
      <c r="M45" s="89"/>
      <c r="N45" s="90"/>
    </row>
    <row r="46" spans="2:14" ht="14.25">
      <c r="B46" s="89"/>
      <c r="C46" s="89"/>
      <c r="D46" s="89"/>
      <c r="G46" s="89"/>
      <c r="H46" s="90"/>
      <c r="I46" s="89"/>
      <c r="J46" s="89"/>
      <c r="K46" s="90"/>
      <c r="L46" s="89"/>
      <c r="M46" s="89"/>
      <c r="N46" s="90"/>
    </row>
    <row r="47" spans="2:14" ht="14.25">
      <c r="B47" s="89"/>
      <c r="C47" s="89"/>
      <c r="D47" s="89"/>
      <c r="G47" s="89"/>
      <c r="H47" s="90"/>
      <c r="I47" s="89"/>
      <c r="J47" s="89"/>
      <c r="K47" s="90"/>
      <c r="L47" s="89"/>
      <c r="M47" s="89"/>
      <c r="N47" s="90"/>
    </row>
    <row r="48" spans="2:14" ht="14.25">
      <c r="B48" s="89"/>
      <c r="C48" s="89"/>
      <c r="D48" s="89"/>
      <c r="G48" s="89"/>
      <c r="H48" s="90"/>
      <c r="I48" s="89"/>
      <c r="J48" s="89"/>
      <c r="K48" s="90"/>
      <c r="L48" s="89"/>
      <c r="M48" s="89"/>
      <c r="N48" s="90"/>
    </row>
    <row r="49" spans="2:14" ht="14.25">
      <c r="B49" s="89"/>
      <c r="C49" s="89"/>
      <c r="D49" s="89"/>
      <c r="G49" s="89"/>
      <c r="H49" s="90"/>
      <c r="I49" s="89"/>
      <c r="J49" s="89"/>
      <c r="K49" s="90"/>
      <c r="L49" s="89"/>
      <c r="M49" s="89"/>
      <c r="N49" s="90"/>
    </row>
    <row r="50" spans="2:14" ht="14.25">
      <c r="B50" s="89"/>
      <c r="C50" s="89"/>
      <c r="D50" s="89"/>
      <c r="G50" s="89"/>
      <c r="H50" s="90"/>
      <c r="I50" s="89"/>
      <c r="J50" s="89"/>
      <c r="K50" s="90"/>
      <c r="L50" s="89"/>
      <c r="M50" s="89"/>
      <c r="N50" s="90"/>
    </row>
    <row r="51" spans="2:14" ht="14.25">
      <c r="B51" s="89"/>
      <c r="C51" s="89"/>
      <c r="D51" s="89"/>
      <c r="G51" s="89"/>
      <c r="H51" s="90"/>
      <c r="I51" s="89"/>
      <c r="J51" s="89"/>
      <c r="K51" s="90"/>
      <c r="L51" s="89"/>
      <c r="M51" s="89"/>
      <c r="N51" s="90"/>
    </row>
    <row r="52" spans="2:14" ht="14.25">
      <c r="B52" s="89"/>
      <c r="C52" s="89"/>
      <c r="D52" s="89"/>
      <c r="G52" s="89"/>
      <c r="H52" s="90"/>
      <c r="I52" s="89"/>
      <c r="J52" s="89"/>
      <c r="K52" s="90"/>
      <c r="L52" s="89"/>
      <c r="M52" s="89"/>
      <c r="N52" s="90"/>
    </row>
    <row r="53" spans="2:14" ht="14.25">
      <c r="B53" s="89"/>
      <c r="C53" s="89"/>
      <c r="D53" s="89"/>
      <c r="G53" s="89"/>
      <c r="H53" s="90"/>
      <c r="I53" s="89"/>
      <c r="J53" s="89"/>
      <c r="K53" s="90"/>
      <c r="L53" s="89"/>
      <c r="M53" s="89"/>
      <c r="N53" s="90"/>
    </row>
    <row r="54" spans="2:14" ht="14.25">
      <c r="B54" s="89"/>
      <c r="C54" s="89"/>
      <c r="D54" s="89"/>
      <c r="G54" s="89"/>
      <c r="H54" s="90"/>
      <c r="I54" s="89"/>
      <c r="J54" s="89"/>
      <c r="K54" s="90"/>
      <c r="L54" s="89"/>
      <c r="M54" s="89"/>
      <c r="N54" s="90"/>
    </row>
    <row r="55" spans="2:14" ht="14.25">
      <c r="B55" s="89"/>
      <c r="C55" s="89"/>
      <c r="D55" s="89"/>
      <c r="G55" s="89"/>
      <c r="H55" s="90"/>
      <c r="I55" s="89"/>
      <c r="J55" s="89"/>
      <c r="K55" s="90"/>
      <c r="L55" s="89"/>
      <c r="M55" s="89"/>
      <c r="N55" s="90"/>
    </row>
    <row r="56" spans="2:14" ht="14.25">
      <c r="B56" s="89"/>
      <c r="C56" s="89"/>
      <c r="D56" s="89"/>
      <c r="G56" s="89"/>
      <c r="H56" s="90"/>
      <c r="I56" s="89"/>
      <c r="J56" s="89"/>
      <c r="K56" s="90"/>
      <c r="L56" s="89"/>
      <c r="M56" s="89"/>
      <c r="N56" s="90"/>
    </row>
    <row r="57" spans="2:14" ht="14.25">
      <c r="B57" s="89"/>
      <c r="C57" s="89"/>
      <c r="D57" s="89"/>
      <c r="G57" s="89"/>
      <c r="H57" s="90"/>
      <c r="I57" s="89"/>
      <c r="J57" s="89"/>
      <c r="K57" s="90"/>
      <c r="L57" s="89"/>
      <c r="M57" s="89"/>
      <c r="N57" s="90"/>
    </row>
    <row r="58" spans="2:14" ht="14.25">
      <c r="B58" s="89"/>
      <c r="C58" s="89"/>
      <c r="D58" s="89"/>
      <c r="G58" s="89"/>
      <c r="H58" s="90"/>
      <c r="I58" s="89"/>
      <c r="J58" s="89"/>
      <c r="K58" s="90"/>
      <c r="L58" s="89"/>
      <c r="M58" s="89"/>
      <c r="N58" s="90"/>
    </row>
    <row r="59" spans="2:14" ht="14.25">
      <c r="B59" s="89"/>
      <c r="C59" s="89"/>
      <c r="D59" s="89"/>
      <c r="G59" s="89"/>
      <c r="H59" s="90"/>
      <c r="I59" s="89"/>
      <c r="J59" s="89"/>
      <c r="K59" s="90"/>
      <c r="L59" s="89"/>
      <c r="M59" s="89"/>
      <c r="N59" s="90"/>
    </row>
    <row r="60" spans="2:14" ht="14.25">
      <c r="B60" s="89"/>
      <c r="C60" s="89"/>
      <c r="D60" s="89"/>
      <c r="G60" s="89"/>
      <c r="H60" s="90"/>
      <c r="I60" s="89"/>
      <c r="J60" s="89"/>
      <c r="K60" s="90"/>
      <c r="L60" s="89"/>
      <c r="M60" s="89"/>
      <c r="N60" s="90"/>
    </row>
    <row r="61" spans="2:14" ht="14.25">
      <c r="B61" s="89"/>
      <c r="C61" s="89"/>
      <c r="D61" s="89"/>
      <c r="G61" s="89"/>
      <c r="H61" s="90"/>
      <c r="I61" s="89"/>
      <c r="J61" s="89"/>
      <c r="K61" s="90"/>
      <c r="L61" s="89"/>
      <c r="M61" s="89"/>
      <c r="N61" s="90"/>
    </row>
    <row r="62" spans="2:14" ht="14.25">
      <c r="B62" s="89"/>
      <c r="C62" s="89"/>
      <c r="D62" s="89"/>
      <c r="G62" s="89"/>
      <c r="H62" s="90"/>
      <c r="I62" s="89"/>
      <c r="J62" s="89"/>
      <c r="K62" s="90"/>
      <c r="L62" s="89"/>
      <c r="M62" s="89"/>
      <c r="N62" s="90"/>
    </row>
    <row r="63" spans="2:14" ht="14.25">
      <c r="B63" s="89"/>
      <c r="C63" s="89"/>
      <c r="D63" s="89"/>
      <c r="G63" s="89"/>
      <c r="H63" s="90"/>
      <c r="I63" s="89"/>
      <c r="J63" s="89"/>
      <c r="K63" s="90"/>
      <c r="L63" s="89"/>
      <c r="M63" s="89"/>
      <c r="N63" s="90"/>
    </row>
    <row r="64" spans="2:14" ht="14.25">
      <c r="B64" s="89"/>
      <c r="C64" s="89"/>
      <c r="D64" s="89"/>
      <c r="G64" s="89"/>
      <c r="H64" s="90"/>
      <c r="I64" s="89"/>
      <c r="J64" s="89"/>
      <c r="K64" s="90"/>
      <c r="L64" s="89"/>
      <c r="M64" s="89"/>
      <c r="N64" s="90"/>
    </row>
    <row r="65" spans="2:14" ht="14.25">
      <c r="B65" s="89"/>
      <c r="C65" s="89"/>
      <c r="D65" s="89"/>
      <c r="G65" s="89"/>
      <c r="H65" s="90"/>
      <c r="I65" s="89"/>
      <c r="J65" s="89"/>
      <c r="K65" s="90"/>
      <c r="L65" s="89"/>
      <c r="M65" s="89"/>
      <c r="N65" s="90"/>
    </row>
    <row r="66" spans="2:14" ht="14.25">
      <c r="B66" s="89"/>
      <c r="C66" s="89"/>
      <c r="D66" s="89"/>
      <c r="G66" s="89"/>
      <c r="H66" s="90"/>
      <c r="I66" s="89"/>
      <c r="J66" s="89"/>
      <c r="K66" s="90"/>
      <c r="L66" s="89"/>
      <c r="M66" s="89"/>
      <c r="N66" s="90"/>
    </row>
  </sheetData>
  <mergeCells count="14">
    <mergeCell ref="O4:O6"/>
    <mergeCell ref="I5:K5"/>
    <mergeCell ref="L5:N5"/>
    <mergeCell ref="A7:A22"/>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ColWidth="9"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0" max="26" width="8.875" customWidth="1"/>
    <col min="27" max="16384" width="9" style="3"/>
  </cols>
  <sheetData>
    <row r="1" spans="1:19" ht="36.75" customHeight="1">
      <c r="A1" s="1" t="s">
        <v>13</v>
      </c>
      <c r="B1" s="1"/>
      <c r="C1" s="2"/>
      <c r="D1" s="3"/>
      <c r="E1" s="2"/>
      <c r="F1" s="2"/>
      <c r="G1" s="2"/>
      <c r="H1" s="367"/>
      <c r="I1" s="367"/>
      <c r="J1" s="368"/>
      <c r="K1" s="368"/>
      <c r="L1" s="368"/>
      <c r="M1" s="368"/>
      <c r="N1" s="368"/>
      <c r="O1" s="2"/>
      <c r="P1" s="2"/>
      <c r="Q1" s="4"/>
      <c r="R1" s="4"/>
      <c r="S1" s="3"/>
    </row>
    <row r="2" spans="1:19" ht="36.75" customHeight="1">
      <c r="A2" s="367" t="s">
        <v>0</v>
      </c>
      <c r="B2" s="367"/>
      <c r="C2" s="368"/>
      <c r="D2" s="368"/>
      <c r="E2" s="368"/>
      <c r="F2" s="368"/>
      <c r="G2" s="368"/>
      <c r="H2" s="368"/>
      <c r="I2" s="368"/>
      <c r="J2" s="368"/>
      <c r="K2" s="368"/>
      <c r="L2" s="368"/>
      <c r="M2" s="368"/>
      <c r="N2" s="368"/>
      <c r="O2" s="368"/>
      <c r="P2" s="368"/>
      <c r="Q2" s="368"/>
      <c r="R2" s="368"/>
      <c r="S2" s="3"/>
    </row>
    <row r="3" spans="1:19" ht="27.75" customHeight="1" thickBot="1">
      <c r="A3" s="369" t="s">
        <v>65</v>
      </c>
      <c r="B3" s="370"/>
      <c r="C3" s="370"/>
      <c r="D3" s="370"/>
      <c r="E3" s="370"/>
      <c r="F3" s="370"/>
      <c r="G3" s="2"/>
      <c r="H3" s="2"/>
      <c r="I3" s="12"/>
      <c r="J3" s="2"/>
      <c r="K3" s="7"/>
      <c r="L3" s="7"/>
      <c r="M3" s="10"/>
      <c r="N3" s="2"/>
      <c r="O3" s="13"/>
      <c r="P3" s="12"/>
      <c r="Q3" s="14"/>
      <c r="R3" s="14"/>
      <c r="S3" s="11"/>
    </row>
    <row r="4" spans="1:19" customFormat="1" ht="42" customHeight="1" thickBot="1">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21" customHeight="1">
      <c r="A5" s="371" t="s">
        <v>48</v>
      </c>
      <c r="B5" s="66" t="s">
        <v>66</v>
      </c>
      <c r="C5" s="36" t="s">
        <v>69</v>
      </c>
      <c r="D5" s="37" t="s">
        <v>22</v>
      </c>
      <c r="E5" s="38">
        <v>40</v>
      </c>
      <c r="F5" s="39" t="s">
        <v>30</v>
      </c>
      <c r="G5" s="70"/>
      <c r="H5" s="74" t="s">
        <v>69</v>
      </c>
      <c r="I5" s="37" t="s">
        <v>22</v>
      </c>
      <c r="J5" s="39">
        <f>ROUNDUP(E5*0.75,2)</f>
        <v>30</v>
      </c>
      <c r="K5" s="39" t="s">
        <v>30</v>
      </c>
      <c r="L5" s="39"/>
      <c r="M5" s="78" t="e">
        <f>#REF!</f>
        <v>#REF!</v>
      </c>
      <c r="N5" s="66" t="s">
        <v>67</v>
      </c>
      <c r="O5" s="40" t="s">
        <v>26</v>
      </c>
      <c r="P5" s="37" t="s">
        <v>27</v>
      </c>
      <c r="Q5" s="41">
        <v>2</v>
      </c>
      <c r="R5" s="92">
        <f t="shared" ref="R5:R10" si="0">ROUNDUP(Q5*0.75,2)</f>
        <v>1.5</v>
      </c>
    </row>
    <row r="6" spans="1:19" ht="21" customHeight="1">
      <c r="A6" s="372"/>
      <c r="B6" s="68"/>
      <c r="C6" s="48" t="s">
        <v>54</v>
      </c>
      <c r="D6" s="49"/>
      <c r="E6" s="50">
        <v>20</v>
      </c>
      <c r="F6" s="51" t="s">
        <v>30</v>
      </c>
      <c r="G6" s="72"/>
      <c r="H6" s="76" t="s">
        <v>54</v>
      </c>
      <c r="I6" s="49"/>
      <c r="J6" s="51">
        <f>ROUNDUP(E6*0.75,2)</f>
        <v>15</v>
      </c>
      <c r="K6" s="51" t="s">
        <v>30</v>
      </c>
      <c r="L6" s="51"/>
      <c r="M6" s="80" t="e">
        <f>#REF!</f>
        <v>#REF!</v>
      </c>
      <c r="N6" s="68" t="s">
        <v>68</v>
      </c>
      <c r="O6" s="52" t="s">
        <v>58</v>
      </c>
      <c r="P6" s="49"/>
      <c r="Q6" s="53">
        <v>0.5</v>
      </c>
      <c r="R6" s="94">
        <f t="shared" si="0"/>
        <v>0.38</v>
      </c>
    </row>
    <row r="7" spans="1:19" ht="21" customHeight="1">
      <c r="A7" s="372"/>
      <c r="B7" s="68"/>
      <c r="C7" s="48" t="s">
        <v>56</v>
      </c>
      <c r="D7" s="49"/>
      <c r="E7" s="50">
        <v>30</v>
      </c>
      <c r="F7" s="51" t="s">
        <v>30</v>
      </c>
      <c r="G7" s="72"/>
      <c r="H7" s="76" t="s">
        <v>56</v>
      </c>
      <c r="I7" s="49"/>
      <c r="J7" s="51">
        <f>ROUNDUP(E7*0.75,2)</f>
        <v>22.5</v>
      </c>
      <c r="K7" s="51" t="s">
        <v>30</v>
      </c>
      <c r="L7" s="51"/>
      <c r="M7" s="80" t="e">
        <f>ROUND(#REF!+(#REF!*6/100),2)</f>
        <v>#REF!</v>
      </c>
      <c r="N7" s="85" t="s">
        <v>253</v>
      </c>
      <c r="O7" s="52" t="s">
        <v>23</v>
      </c>
      <c r="P7" s="49"/>
      <c r="Q7" s="53">
        <v>2</v>
      </c>
      <c r="R7" s="94">
        <f t="shared" si="0"/>
        <v>1.5</v>
      </c>
    </row>
    <row r="8" spans="1:19" ht="21" customHeight="1">
      <c r="A8" s="372"/>
      <c r="B8" s="68"/>
      <c r="C8" s="48" t="s">
        <v>72</v>
      </c>
      <c r="D8" s="49"/>
      <c r="E8" s="50">
        <v>0.5</v>
      </c>
      <c r="F8" s="51" t="s">
        <v>30</v>
      </c>
      <c r="G8" s="72"/>
      <c r="H8" s="76" t="s">
        <v>72</v>
      </c>
      <c r="I8" s="49"/>
      <c r="J8" s="51">
        <f>ROUNDUP(E8*0.75,2)</f>
        <v>0.38</v>
      </c>
      <c r="K8" s="51" t="s">
        <v>30</v>
      </c>
      <c r="L8" s="51"/>
      <c r="M8" s="80" t="e">
        <f>ROUND(#REF!+(#REF!*10/100),2)</f>
        <v>#REF!</v>
      </c>
      <c r="N8" s="95" t="s">
        <v>234</v>
      </c>
      <c r="O8" s="52" t="s">
        <v>70</v>
      </c>
      <c r="P8" s="49"/>
      <c r="Q8" s="53">
        <v>10</v>
      </c>
      <c r="R8" s="94">
        <f t="shared" si="0"/>
        <v>7.5</v>
      </c>
    </row>
    <row r="9" spans="1:19" ht="21" customHeight="1">
      <c r="A9" s="372"/>
      <c r="B9" s="68"/>
      <c r="C9" s="48"/>
      <c r="D9" s="49"/>
      <c r="E9" s="50"/>
      <c r="F9" s="51"/>
      <c r="G9" s="72"/>
      <c r="H9" s="76"/>
      <c r="I9" s="49"/>
      <c r="J9" s="51"/>
      <c r="K9" s="51"/>
      <c r="L9" s="51"/>
      <c r="M9" s="80"/>
      <c r="N9" s="68" t="s">
        <v>18</v>
      </c>
      <c r="O9" s="52" t="s">
        <v>71</v>
      </c>
      <c r="P9" s="49"/>
      <c r="Q9" s="53">
        <v>2</v>
      </c>
      <c r="R9" s="94">
        <f t="shared" si="0"/>
        <v>1.5</v>
      </c>
    </row>
    <row r="10" spans="1:19" ht="21" customHeight="1">
      <c r="A10" s="372"/>
      <c r="B10" s="68"/>
      <c r="C10" s="48"/>
      <c r="D10" s="49"/>
      <c r="E10" s="50"/>
      <c r="F10" s="51"/>
      <c r="G10" s="72"/>
      <c r="H10" s="76"/>
      <c r="I10" s="49"/>
      <c r="J10" s="51"/>
      <c r="K10" s="51"/>
      <c r="L10" s="51"/>
      <c r="M10" s="80"/>
      <c r="N10" s="68"/>
      <c r="O10" s="52" t="s">
        <v>38</v>
      </c>
      <c r="P10" s="49"/>
      <c r="Q10" s="53">
        <v>0.5</v>
      </c>
      <c r="R10" s="94">
        <f t="shared" si="0"/>
        <v>0.38</v>
      </c>
    </row>
    <row r="11" spans="1:19" ht="21" customHeight="1">
      <c r="A11" s="372"/>
      <c r="B11" s="67"/>
      <c r="C11" s="42"/>
      <c r="D11" s="43"/>
      <c r="E11" s="44"/>
      <c r="F11" s="45"/>
      <c r="G11" s="71"/>
      <c r="H11" s="75"/>
      <c r="I11" s="43"/>
      <c r="J11" s="45"/>
      <c r="K11" s="45"/>
      <c r="L11" s="45"/>
      <c r="M11" s="79"/>
      <c r="N11" s="67"/>
      <c r="O11" s="46"/>
      <c r="P11" s="43"/>
      <c r="Q11" s="47"/>
      <c r="R11" s="93"/>
    </row>
    <row r="12" spans="1:19" ht="21" customHeight="1">
      <c r="A12" s="372"/>
      <c r="B12" s="68" t="s">
        <v>73</v>
      </c>
      <c r="C12" s="48" t="s">
        <v>75</v>
      </c>
      <c r="D12" s="49"/>
      <c r="E12" s="50">
        <v>10</v>
      </c>
      <c r="F12" s="51" t="s">
        <v>30</v>
      </c>
      <c r="G12" s="72"/>
      <c r="H12" s="76" t="s">
        <v>75</v>
      </c>
      <c r="I12" s="49"/>
      <c r="J12" s="51">
        <f>ROUNDUP(E12*0.75,2)</f>
        <v>7.5</v>
      </c>
      <c r="K12" s="51" t="s">
        <v>30</v>
      </c>
      <c r="L12" s="51"/>
      <c r="M12" s="80" t="e">
        <f>ROUND(#REF!+(#REF!*10/100),2)</f>
        <v>#REF!</v>
      </c>
      <c r="N12" s="68" t="s">
        <v>255</v>
      </c>
      <c r="O12" s="52" t="s">
        <v>38</v>
      </c>
      <c r="P12" s="49"/>
      <c r="Q12" s="53">
        <v>0.3</v>
      </c>
      <c r="R12" s="94">
        <f>ROUNDUP(Q12*0.75,2)</f>
        <v>0.23</v>
      </c>
    </row>
    <row r="13" spans="1:19" ht="21" customHeight="1">
      <c r="A13" s="372"/>
      <c r="B13" s="68"/>
      <c r="C13" s="48" t="s">
        <v>76</v>
      </c>
      <c r="D13" s="49"/>
      <c r="E13" s="50">
        <v>10</v>
      </c>
      <c r="F13" s="51" t="s">
        <v>30</v>
      </c>
      <c r="G13" s="72"/>
      <c r="H13" s="76" t="s">
        <v>76</v>
      </c>
      <c r="I13" s="49"/>
      <c r="J13" s="51">
        <f>ROUNDUP(E13*0.75,2)</f>
        <v>7.5</v>
      </c>
      <c r="K13" s="51" t="s">
        <v>30</v>
      </c>
      <c r="L13" s="51"/>
      <c r="M13" s="80" t="e">
        <f>ROUND(#REF!+(#REF!*2/100),2)</f>
        <v>#REF!</v>
      </c>
      <c r="N13" s="68" t="s">
        <v>74</v>
      </c>
      <c r="O13" s="52" t="s">
        <v>39</v>
      </c>
      <c r="P13" s="49"/>
      <c r="Q13" s="53">
        <v>0.1</v>
      </c>
      <c r="R13" s="94">
        <f>ROUNDUP(Q13*0.75,2)</f>
        <v>0.08</v>
      </c>
    </row>
    <row r="14" spans="1:19" ht="21" customHeight="1">
      <c r="A14" s="372"/>
      <c r="B14" s="68"/>
      <c r="C14" s="48" t="s">
        <v>52</v>
      </c>
      <c r="D14" s="49" t="s">
        <v>53</v>
      </c>
      <c r="E14" s="82">
        <v>0.5</v>
      </c>
      <c r="F14" s="51" t="s">
        <v>47</v>
      </c>
      <c r="G14" s="72"/>
      <c r="H14" s="76" t="s">
        <v>52</v>
      </c>
      <c r="I14" s="49" t="s">
        <v>53</v>
      </c>
      <c r="J14" s="51">
        <f>ROUNDUP(E14*0.75,2)</f>
        <v>0.38</v>
      </c>
      <c r="K14" s="51" t="s">
        <v>47</v>
      </c>
      <c r="L14" s="51"/>
      <c r="M14" s="80" t="e">
        <f>#REF!</f>
        <v>#REF!</v>
      </c>
      <c r="N14" s="68" t="s">
        <v>32</v>
      </c>
      <c r="O14" s="52" t="s">
        <v>62</v>
      </c>
      <c r="P14" s="49" t="s">
        <v>63</v>
      </c>
      <c r="Q14" s="53">
        <v>4</v>
      </c>
      <c r="R14" s="94">
        <f>ROUNDUP(Q14*0.75,2)</f>
        <v>3</v>
      </c>
    </row>
    <row r="15" spans="1:19" ht="21" customHeight="1">
      <c r="A15" s="372"/>
      <c r="B15" s="68"/>
      <c r="C15" s="48"/>
      <c r="D15" s="49"/>
      <c r="E15" s="50"/>
      <c r="F15" s="51"/>
      <c r="G15" s="72"/>
      <c r="H15" s="76"/>
      <c r="I15" s="49"/>
      <c r="J15" s="51"/>
      <c r="K15" s="51"/>
      <c r="L15" s="51"/>
      <c r="M15" s="80"/>
      <c r="N15" s="68"/>
      <c r="O15" s="52"/>
      <c r="P15" s="49"/>
      <c r="Q15" s="53"/>
      <c r="R15" s="94"/>
    </row>
    <row r="16" spans="1:19" ht="21" customHeight="1">
      <c r="A16" s="372"/>
      <c r="B16" s="67"/>
      <c r="C16" s="42"/>
      <c r="D16" s="43"/>
      <c r="E16" s="44"/>
      <c r="F16" s="45"/>
      <c r="G16" s="71"/>
      <c r="H16" s="75"/>
      <c r="I16" s="43"/>
      <c r="J16" s="45"/>
      <c r="K16" s="45"/>
      <c r="L16" s="45"/>
      <c r="M16" s="79"/>
      <c r="N16" s="67"/>
      <c r="O16" s="46"/>
      <c r="P16" s="43"/>
      <c r="Q16" s="47"/>
      <c r="R16" s="93"/>
    </row>
    <row r="17" spans="1:18" ht="21" customHeight="1">
      <c r="A17" s="372"/>
      <c r="B17" s="68" t="s">
        <v>77</v>
      </c>
      <c r="C17" s="48" t="s">
        <v>35</v>
      </c>
      <c r="D17" s="49"/>
      <c r="E17" s="50">
        <v>10</v>
      </c>
      <c r="F17" s="51" t="s">
        <v>30</v>
      </c>
      <c r="G17" s="72"/>
      <c r="H17" s="76" t="s">
        <v>35</v>
      </c>
      <c r="I17" s="49"/>
      <c r="J17" s="51">
        <f>ROUNDUP(E17*0.75,2)</f>
        <v>7.5</v>
      </c>
      <c r="K17" s="51" t="s">
        <v>30</v>
      </c>
      <c r="L17" s="51"/>
      <c r="M17" s="80" t="e">
        <f>ROUND(#REF!+(#REF!*10/100),2)</f>
        <v>#REF!</v>
      </c>
      <c r="N17" s="85" t="s">
        <v>260</v>
      </c>
      <c r="O17" s="52" t="s">
        <v>26</v>
      </c>
      <c r="P17" s="49" t="s">
        <v>27</v>
      </c>
      <c r="Q17" s="53">
        <v>1</v>
      </c>
      <c r="R17" s="94">
        <f>ROUNDUP(Q17*0.75,2)</f>
        <v>0.75</v>
      </c>
    </row>
    <row r="18" spans="1:18" ht="21" customHeight="1">
      <c r="A18" s="372"/>
      <c r="B18" s="68"/>
      <c r="C18" s="48" t="s">
        <v>81</v>
      </c>
      <c r="D18" s="49"/>
      <c r="E18" s="50">
        <v>5</v>
      </c>
      <c r="F18" s="51" t="s">
        <v>30</v>
      </c>
      <c r="G18" s="72"/>
      <c r="H18" s="76" t="s">
        <v>81</v>
      </c>
      <c r="I18" s="49"/>
      <c r="J18" s="51">
        <f>ROUNDUP(E18*0.75,2)</f>
        <v>3.75</v>
      </c>
      <c r="K18" s="51" t="s">
        <v>30</v>
      </c>
      <c r="L18" s="51"/>
      <c r="M18" s="80" t="e">
        <f>ROUND(#REF!+(#REF!*10/100),2)</f>
        <v>#REF!</v>
      </c>
      <c r="N18" s="95" t="s">
        <v>261</v>
      </c>
      <c r="O18" s="52" t="s">
        <v>82</v>
      </c>
      <c r="P18" s="49"/>
      <c r="Q18" s="53">
        <v>60</v>
      </c>
      <c r="R18" s="94">
        <f>ROUNDUP(Q18*0.75,2)</f>
        <v>45</v>
      </c>
    </row>
    <row r="19" spans="1:18" ht="21" customHeight="1">
      <c r="A19" s="372"/>
      <c r="B19" s="68"/>
      <c r="C19" s="48" t="s">
        <v>49</v>
      </c>
      <c r="D19" s="49" t="s">
        <v>27</v>
      </c>
      <c r="E19" s="50">
        <v>40</v>
      </c>
      <c r="F19" s="51" t="s">
        <v>50</v>
      </c>
      <c r="G19" s="72"/>
      <c r="H19" s="76" t="s">
        <v>49</v>
      </c>
      <c r="I19" s="49" t="s">
        <v>27</v>
      </c>
      <c r="J19" s="51">
        <f>ROUNDUP(E19*0.75,2)</f>
        <v>30</v>
      </c>
      <c r="K19" s="51" t="s">
        <v>50</v>
      </c>
      <c r="L19" s="51"/>
      <c r="M19" s="80" t="e">
        <f>#REF!</f>
        <v>#REF!</v>
      </c>
      <c r="N19" s="68" t="s">
        <v>78</v>
      </c>
      <c r="O19" s="52" t="s">
        <v>83</v>
      </c>
      <c r="P19" s="49" t="s">
        <v>84</v>
      </c>
      <c r="Q19" s="53">
        <v>0.5</v>
      </c>
      <c r="R19" s="94">
        <f>ROUNDUP(Q19*0.75,2)</f>
        <v>0.38</v>
      </c>
    </row>
    <row r="20" spans="1:18" ht="21" customHeight="1">
      <c r="A20" s="372"/>
      <c r="B20" s="68"/>
      <c r="C20" s="48"/>
      <c r="D20" s="49"/>
      <c r="E20" s="50"/>
      <c r="F20" s="51"/>
      <c r="G20" s="72"/>
      <c r="H20" s="76"/>
      <c r="I20" s="49"/>
      <c r="J20" s="51"/>
      <c r="K20" s="51"/>
      <c r="L20" s="51"/>
      <c r="M20" s="80"/>
      <c r="N20" s="68" t="s">
        <v>79</v>
      </c>
      <c r="O20" s="52" t="s">
        <v>39</v>
      </c>
      <c r="P20" s="49"/>
      <c r="Q20" s="53">
        <v>0.1</v>
      </c>
      <c r="R20" s="94">
        <f>ROUNDUP(Q20*0.75,2)</f>
        <v>0.08</v>
      </c>
    </row>
    <row r="21" spans="1:18" ht="21" customHeight="1">
      <c r="A21" s="372"/>
      <c r="B21" s="68"/>
      <c r="C21" s="48"/>
      <c r="D21" s="49"/>
      <c r="E21" s="50"/>
      <c r="F21" s="51"/>
      <c r="G21" s="72"/>
      <c r="H21" s="76"/>
      <c r="I21" s="49"/>
      <c r="J21" s="51"/>
      <c r="K21" s="51"/>
      <c r="L21" s="51"/>
      <c r="M21" s="80"/>
      <c r="N21" s="68" t="s">
        <v>80</v>
      </c>
      <c r="O21" s="52" t="s">
        <v>85</v>
      </c>
      <c r="P21" s="49"/>
      <c r="Q21" s="53">
        <v>1</v>
      </c>
      <c r="R21" s="94">
        <f>ROUNDUP(Q21*0.75,2)</f>
        <v>0.75</v>
      </c>
    </row>
    <row r="22" spans="1:18" ht="21" customHeight="1">
      <c r="A22" s="372"/>
      <c r="B22" s="68"/>
      <c r="C22" s="48"/>
      <c r="D22" s="49"/>
      <c r="E22" s="50"/>
      <c r="F22" s="51"/>
      <c r="G22" s="72"/>
      <c r="H22" s="76"/>
      <c r="I22" s="49"/>
      <c r="J22" s="51"/>
      <c r="K22" s="51"/>
      <c r="L22" s="51"/>
      <c r="M22" s="80"/>
      <c r="N22" s="68" t="s">
        <v>254</v>
      </c>
      <c r="O22" s="52"/>
      <c r="P22" s="49"/>
      <c r="Q22" s="53"/>
      <c r="R22" s="94"/>
    </row>
    <row r="23" spans="1:18" ht="21" customHeight="1">
      <c r="A23" s="372"/>
      <c r="B23" s="68"/>
      <c r="C23" s="48"/>
      <c r="D23" s="49"/>
      <c r="E23" s="50"/>
      <c r="F23" s="51"/>
      <c r="G23" s="72"/>
      <c r="H23" s="76"/>
      <c r="I23" s="49"/>
      <c r="J23" s="51"/>
      <c r="K23" s="51"/>
      <c r="L23" s="51"/>
      <c r="M23" s="80"/>
      <c r="N23" s="68" t="s">
        <v>32</v>
      </c>
      <c r="O23" s="52"/>
      <c r="P23" s="49"/>
      <c r="Q23" s="53"/>
      <c r="R23" s="94"/>
    </row>
    <row r="24" spans="1:18" ht="21" customHeight="1" thickBot="1">
      <c r="A24" s="373"/>
      <c r="B24" s="69"/>
      <c r="C24" s="55"/>
      <c r="D24" s="56"/>
      <c r="E24" s="57"/>
      <c r="F24" s="58"/>
      <c r="G24" s="73"/>
      <c r="H24" s="77"/>
      <c r="I24" s="56"/>
      <c r="J24" s="58"/>
      <c r="K24" s="58"/>
      <c r="L24" s="58"/>
      <c r="M24" s="81"/>
      <c r="N24" s="69"/>
      <c r="O24" s="59"/>
      <c r="P24" s="56"/>
      <c r="Q24" s="60"/>
      <c r="R24" s="96"/>
    </row>
  </sheetData>
  <mergeCells count="4">
    <mergeCell ref="H1:N1"/>
    <mergeCell ref="A2:R2"/>
    <mergeCell ref="A3:F3"/>
    <mergeCell ref="A5:A24"/>
  </mergeCells>
  <phoneticPr fontId="19"/>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showZeros="0" zoomScale="60" zoomScaleNormal="60" zoomScaleSheetLayoutView="90" workbookViewId="0"/>
  </sheetViews>
  <sheetFormatPr defaultRowHeight="13.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c r="A1" s="1" t="s">
        <v>300</v>
      </c>
      <c r="B1" s="5"/>
      <c r="C1" s="1"/>
      <c r="D1" s="1"/>
      <c r="E1" s="385"/>
      <c r="F1" s="386"/>
      <c r="G1" s="386"/>
      <c r="H1" s="386"/>
      <c r="I1" s="386"/>
      <c r="J1" s="386"/>
      <c r="K1" s="386"/>
      <c r="L1" s="386"/>
      <c r="M1" s="386"/>
      <c r="N1" s="386"/>
      <c r="O1"/>
      <c r="P1"/>
      <c r="Q1"/>
      <c r="R1"/>
      <c r="S1"/>
      <c r="T1"/>
      <c r="U1"/>
    </row>
    <row r="2" spans="1:21" s="3" customFormat="1" ht="36" customHeight="1">
      <c r="A2" s="367" t="s">
        <v>0</v>
      </c>
      <c r="B2" s="368"/>
      <c r="C2" s="368"/>
      <c r="D2" s="368"/>
      <c r="E2" s="368"/>
      <c r="F2" s="368"/>
      <c r="G2" s="368"/>
      <c r="H2" s="368"/>
      <c r="I2" s="368"/>
      <c r="J2" s="368"/>
      <c r="K2" s="368"/>
      <c r="L2" s="368"/>
      <c r="M2" s="368"/>
      <c r="N2" s="368"/>
      <c r="O2" s="386"/>
      <c r="P2"/>
      <c r="Q2"/>
      <c r="R2"/>
      <c r="S2"/>
      <c r="T2"/>
      <c r="U2"/>
    </row>
    <row r="3" spans="1:21" ht="33.75" customHeight="1" thickBot="1">
      <c r="A3" s="387" t="s">
        <v>309</v>
      </c>
      <c r="B3" s="388"/>
      <c r="C3" s="388"/>
      <c r="D3" s="149"/>
      <c r="E3" s="389" t="s">
        <v>308</v>
      </c>
      <c r="F3" s="390"/>
      <c r="G3" s="88"/>
      <c r="H3" s="88"/>
      <c r="I3" s="88"/>
      <c r="J3" s="88"/>
      <c r="K3" s="148"/>
      <c r="L3" s="88"/>
      <c r="M3" s="88"/>
    </row>
    <row r="4" spans="1:21" ht="18.75" customHeight="1">
      <c r="A4" s="391"/>
      <c r="B4" s="392"/>
      <c r="C4" s="393"/>
      <c r="D4" s="397" t="s">
        <v>6</v>
      </c>
      <c r="E4" s="400" t="s">
        <v>297</v>
      </c>
      <c r="F4" s="403" t="s">
        <v>286</v>
      </c>
      <c r="G4" s="155" t="s">
        <v>296</v>
      </c>
      <c r="H4" s="146" t="s">
        <v>295</v>
      </c>
      <c r="I4" s="406" t="s">
        <v>294</v>
      </c>
      <c r="J4" s="407"/>
      <c r="K4" s="407"/>
      <c r="L4" s="408" t="s">
        <v>293</v>
      </c>
      <c r="M4" s="409"/>
      <c r="N4" s="410"/>
      <c r="O4" s="374" t="s">
        <v>6</v>
      </c>
    </row>
    <row r="5" spans="1:21" ht="18.75" customHeight="1">
      <c r="A5" s="394"/>
      <c r="B5" s="395"/>
      <c r="C5" s="396"/>
      <c r="D5" s="398"/>
      <c r="E5" s="401"/>
      <c r="F5" s="404"/>
      <c r="G5" s="154" t="s">
        <v>292</v>
      </c>
      <c r="H5" s="144" t="s">
        <v>291</v>
      </c>
      <c r="I5" s="377" t="s">
        <v>289</v>
      </c>
      <c r="J5" s="378"/>
      <c r="K5" s="378"/>
      <c r="L5" s="379" t="s">
        <v>288</v>
      </c>
      <c r="M5" s="380"/>
      <c r="N5" s="381"/>
      <c r="O5" s="375"/>
    </row>
    <row r="6" spans="1:21" ht="18.75" customHeight="1" thickBot="1">
      <c r="A6" s="143"/>
      <c r="B6" s="142" t="s">
        <v>1</v>
      </c>
      <c r="C6" s="139" t="s">
        <v>285</v>
      </c>
      <c r="D6" s="399"/>
      <c r="E6" s="402"/>
      <c r="F6" s="405"/>
      <c r="G6" s="153" t="s">
        <v>286</v>
      </c>
      <c r="H6" s="136" t="s">
        <v>284</v>
      </c>
      <c r="I6" s="140" t="s">
        <v>1</v>
      </c>
      <c r="J6" s="139" t="s">
        <v>285</v>
      </c>
      <c r="K6" s="137" t="s">
        <v>284</v>
      </c>
      <c r="L6" s="138" t="s">
        <v>1</v>
      </c>
      <c r="M6" s="137" t="s">
        <v>285</v>
      </c>
      <c r="N6" s="136" t="s">
        <v>284</v>
      </c>
      <c r="O6" s="376"/>
    </row>
    <row r="7" spans="1:21" ht="21.95" customHeight="1">
      <c r="A7" s="382" t="s">
        <v>48</v>
      </c>
      <c r="B7" s="130" t="s">
        <v>282</v>
      </c>
      <c r="C7" s="130" t="s">
        <v>279</v>
      </c>
      <c r="D7" s="135"/>
      <c r="E7" s="134"/>
      <c r="F7" s="62"/>
      <c r="G7" s="133"/>
      <c r="H7" s="129" t="s">
        <v>283</v>
      </c>
      <c r="I7" s="133" t="s">
        <v>282</v>
      </c>
      <c r="J7" s="130" t="s">
        <v>279</v>
      </c>
      <c r="K7" s="132" t="s">
        <v>281</v>
      </c>
      <c r="L7" s="131" t="s">
        <v>280</v>
      </c>
      <c r="M7" s="130" t="s">
        <v>279</v>
      </c>
      <c r="N7" s="129">
        <v>30</v>
      </c>
      <c r="O7" s="128"/>
    </row>
    <row r="8" spans="1:21" ht="21.95" customHeight="1">
      <c r="A8" s="383"/>
      <c r="B8" s="115"/>
      <c r="C8" s="115"/>
      <c r="D8" s="120"/>
      <c r="E8" s="119"/>
      <c r="F8" s="63"/>
      <c r="G8" s="116"/>
      <c r="H8" s="117"/>
      <c r="I8" s="116"/>
      <c r="J8" s="115"/>
      <c r="K8" s="114"/>
      <c r="L8" s="118"/>
      <c r="M8" s="115"/>
      <c r="N8" s="117"/>
      <c r="O8" s="124"/>
    </row>
    <row r="9" spans="1:21" ht="21.95" customHeight="1">
      <c r="A9" s="383"/>
      <c r="B9" s="107" t="s">
        <v>307</v>
      </c>
      <c r="C9" s="107" t="s">
        <v>54</v>
      </c>
      <c r="D9" s="113"/>
      <c r="E9" s="112"/>
      <c r="F9" s="64"/>
      <c r="G9" s="110"/>
      <c r="H9" s="106">
        <v>10</v>
      </c>
      <c r="I9" s="110" t="s">
        <v>306</v>
      </c>
      <c r="J9" s="152" t="s">
        <v>132</v>
      </c>
      <c r="K9" s="121">
        <v>5</v>
      </c>
      <c r="L9" s="108" t="s">
        <v>305</v>
      </c>
      <c r="M9" s="107" t="s">
        <v>56</v>
      </c>
      <c r="N9" s="106">
        <v>20</v>
      </c>
      <c r="O9" s="105"/>
    </row>
    <row r="10" spans="1:21" ht="21.95" customHeight="1">
      <c r="A10" s="383"/>
      <c r="B10" s="107"/>
      <c r="C10" s="107" t="s">
        <v>56</v>
      </c>
      <c r="D10" s="113"/>
      <c r="E10" s="112"/>
      <c r="F10" s="64"/>
      <c r="G10" s="110"/>
      <c r="H10" s="106">
        <v>20</v>
      </c>
      <c r="I10" s="110"/>
      <c r="J10" s="107" t="s">
        <v>56</v>
      </c>
      <c r="K10" s="121">
        <v>20</v>
      </c>
      <c r="L10" s="118"/>
      <c r="M10" s="115"/>
      <c r="N10" s="117"/>
      <c r="O10" s="124"/>
    </row>
    <row r="11" spans="1:21" ht="21.95" customHeight="1">
      <c r="A11" s="383"/>
      <c r="B11" s="107"/>
      <c r="C11" s="107"/>
      <c r="D11" s="113"/>
      <c r="E11" s="112"/>
      <c r="F11" s="64"/>
      <c r="G11" s="110" t="s">
        <v>37</v>
      </c>
      <c r="H11" s="106" t="s">
        <v>273</v>
      </c>
      <c r="I11" s="110"/>
      <c r="J11" s="107"/>
      <c r="K11" s="121"/>
      <c r="L11" s="108" t="s">
        <v>304</v>
      </c>
      <c r="M11" s="107" t="s">
        <v>35</v>
      </c>
      <c r="N11" s="106">
        <v>5</v>
      </c>
      <c r="O11" s="105"/>
    </row>
    <row r="12" spans="1:21" ht="21.95" customHeight="1">
      <c r="A12" s="383"/>
      <c r="B12" s="107"/>
      <c r="C12" s="107"/>
      <c r="D12" s="113"/>
      <c r="E12" s="112"/>
      <c r="F12" s="64"/>
      <c r="G12" s="110" t="s">
        <v>38</v>
      </c>
      <c r="H12" s="106" t="s">
        <v>272</v>
      </c>
      <c r="I12" s="110"/>
      <c r="J12" s="107"/>
      <c r="K12" s="121"/>
      <c r="L12" s="108"/>
      <c r="M12" s="107"/>
      <c r="N12" s="106"/>
      <c r="O12" s="105"/>
    </row>
    <row r="13" spans="1:21" ht="21.95" customHeight="1">
      <c r="A13" s="383"/>
      <c r="B13" s="107"/>
      <c r="C13" s="107"/>
      <c r="D13" s="113"/>
      <c r="E13" s="112"/>
      <c r="F13" s="64" t="s">
        <v>22</v>
      </c>
      <c r="G13" s="110" t="s">
        <v>24</v>
      </c>
      <c r="H13" s="106" t="s">
        <v>272</v>
      </c>
      <c r="I13" s="110"/>
      <c r="J13" s="107"/>
      <c r="K13" s="121"/>
      <c r="L13" s="108"/>
      <c r="M13" s="107"/>
      <c r="N13" s="106"/>
      <c r="O13" s="105"/>
    </row>
    <row r="14" spans="1:21" ht="21.95" customHeight="1">
      <c r="A14" s="383"/>
      <c r="B14" s="115"/>
      <c r="C14" s="115"/>
      <c r="D14" s="120"/>
      <c r="E14" s="119"/>
      <c r="F14" s="63"/>
      <c r="G14" s="116"/>
      <c r="H14" s="117"/>
      <c r="I14" s="116"/>
      <c r="J14" s="115"/>
      <c r="K14" s="114"/>
      <c r="L14" s="108"/>
      <c r="M14" s="107"/>
      <c r="N14" s="106"/>
      <c r="O14" s="105"/>
    </row>
    <row r="15" spans="1:21" ht="21.95" customHeight="1">
      <c r="A15" s="383"/>
      <c r="B15" s="107" t="s">
        <v>303</v>
      </c>
      <c r="C15" s="107" t="s">
        <v>75</v>
      </c>
      <c r="D15" s="113"/>
      <c r="E15" s="112"/>
      <c r="F15" s="64"/>
      <c r="G15" s="110"/>
      <c r="H15" s="106">
        <v>10</v>
      </c>
      <c r="I15" s="110" t="s">
        <v>302</v>
      </c>
      <c r="J15" s="107" t="s">
        <v>76</v>
      </c>
      <c r="K15" s="121">
        <v>10</v>
      </c>
      <c r="L15" s="108"/>
      <c r="M15" s="107"/>
      <c r="N15" s="106"/>
      <c r="O15" s="105"/>
    </row>
    <row r="16" spans="1:21" ht="21.95" customHeight="1">
      <c r="A16" s="383"/>
      <c r="B16" s="107"/>
      <c r="C16" s="107" t="s">
        <v>76</v>
      </c>
      <c r="D16" s="113"/>
      <c r="E16" s="112"/>
      <c r="F16" s="64"/>
      <c r="G16" s="110"/>
      <c r="H16" s="106">
        <v>10</v>
      </c>
      <c r="I16" s="110"/>
      <c r="J16" s="107" t="s">
        <v>301</v>
      </c>
      <c r="K16" s="151">
        <v>0.13</v>
      </c>
      <c r="L16" s="108"/>
      <c r="M16" s="107"/>
      <c r="N16" s="106"/>
      <c r="O16" s="105"/>
    </row>
    <row r="17" spans="1:15" ht="21.95" customHeight="1">
      <c r="A17" s="383"/>
      <c r="B17" s="107"/>
      <c r="C17" s="107" t="s">
        <v>52</v>
      </c>
      <c r="D17" s="113"/>
      <c r="E17" s="112" t="s">
        <v>53</v>
      </c>
      <c r="F17" s="64"/>
      <c r="G17" s="110"/>
      <c r="H17" s="150">
        <v>0.13</v>
      </c>
      <c r="I17" s="116"/>
      <c r="J17" s="115"/>
      <c r="K17" s="114"/>
      <c r="L17" s="108"/>
      <c r="M17" s="107"/>
      <c r="N17" s="106"/>
      <c r="O17" s="105"/>
    </row>
    <row r="18" spans="1:15" ht="21.95" customHeight="1">
      <c r="A18" s="383"/>
      <c r="B18" s="115"/>
      <c r="C18" s="115"/>
      <c r="D18" s="120"/>
      <c r="E18" s="119"/>
      <c r="F18" s="63"/>
      <c r="G18" s="116"/>
      <c r="H18" s="117"/>
      <c r="I18" s="110" t="s">
        <v>77</v>
      </c>
      <c r="J18" s="107" t="s">
        <v>35</v>
      </c>
      <c r="K18" s="121">
        <v>5</v>
      </c>
      <c r="L18" s="108"/>
      <c r="M18" s="107"/>
      <c r="N18" s="106"/>
      <c r="O18" s="105"/>
    </row>
    <row r="19" spans="1:15" ht="21.95" customHeight="1">
      <c r="A19" s="383"/>
      <c r="B19" s="107" t="s">
        <v>77</v>
      </c>
      <c r="C19" s="107" t="s">
        <v>81</v>
      </c>
      <c r="D19" s="113"/>
      <c r="E19" s="112"/>
      <c r="F19" s="122"/>
      <c r="G19" s="110"/>
      <c r="H19" s="106">
        <v>5</v>
      </c>
      <c r="I19" s="110"/>
      <c r="J19" s="107" t="s">
        <v>49</v>
      </c>
      <c r="K19" s="121">
        <v>15</v>
      </c>
      <c r="L19" s="108"/>
      <c r="M19" s="107"/>
      <c r="N19" s="106"/>
      <c r="O19" s="105"/>
    </row>
    <row r="20" spans="1:15" ht="21.95" customHeight="1">
      <c r="A20" s="383"/>
      <c r="B20" s="107"/>
      <c r="C20" s="107" t="s">
        <v>35</v>
      </c>
      <c r="D20" s="113"/>
      <c r="E20" s="112"/>
      <c r="F20" s="64"/>
      <c r="G20" s="110"/>
      <c r="H20" s="106">
        <v>5</v>
      </c>
      <c r="I20" s="110"/>
      <c r="J20" s="107"/>
      <c r="K20" s="121"/>
      <c r="L20" s="108"/>
      <c r="M20" s="107"/>
      <c r="N20" s="106"/>
      <c r="O20" s="105"/>
    </row>
    <row r="21" spans="1:15" ht="21.95" customHeight="1">
      <c r="A21" s="383"/>
      <c r="B21" s="107"/>
      <c r="C21" s="107" t="s">
        <v>49</v>
      </c>
      <c r="D21" s="113"/>
      <c r="E21" s="112" t="s">
        <v>27</v>
      </c>
      <c r="F21" s="64"/>
      <c r="G21" s="110"/>
      <c r="H21" s="106">
        <v>20</v>
      </c>
      <c r="I21" s="110"/>
      <c r="J21" s="107"/>
      <c r="K21" s="121"/>
      <c r="L21" s="108"/>
      <c r="M21" s="107"/>
      <c r="N21" s="106"/>
      <c r="O21" s="105"/>
    </row>
    <row r="22" spans="1:15" ht="21.95" customHeight="1">
      <c r="A22" s="383"/>
      <c r="B22" s="107"/>
      <c r="C22" s="107"/>
      <c r="D22" s="113"/>
      <c r="E22" s="112"/>
      <c r="F22" s="64"/>
      <c r="G22" s="110" t="s">
        <v>82</v>
      </c>
      <c r="H22" s="106" t="s">
        <v>273</v>
      </c>
      <c r="I22" s="110"/>
      <c r="J22" s="107"/>
      <c r="K22" s="121"/>
      <c r="L22" s="108"/>
      <c r="M22" s="107"/>
      <c r="N22" s="106"/>
      <c r="O22" s="105"/>
    </row>
    <row r="23" spans="1:15" ht="21.95" customHeight="1" thickBot="1">
      <c r="A23" s="384"/>
      <c r="B23" s="99"/>
      <c r="C23" s="99"/>
      <c r="D23" s="104"/>
      <c r="E23" s="103"/>
      <c r="F23" s="65"/>
      <c r="G23" s="102"/>
      <c r="H23" s="98"/>
      <c r="I23" s="102"/>
      <c r="J23" s="99"/>
      <c r="K23" s="101"/>
      <c r="L23" s="100"/>
      <c r="M23" s="99"/>
      <c r="N23" s="98"/>
      <c r="O23" s="97"/>
    </row>
    <row r="24" spans="1:15" ht="14.25">
      <c r="B24" s="89"/>
      <c r="C24" s="89"/>
      <c r="D24" s="89"/>
      <c r="G24" s="89"/>
      <c r="H24" s="90"/>
      <c r="I24" s="89"/>
      <c r="J24" s="89"/>
      <c r="K24" s="90"/>
      <c r="L24" s="89"/>
      <c r="M24" s="89"/>
      <c r="N24" s="90"/>
    </row>
    <row r="25" spans="1:15" ht="14.25">
      <c r="B25" s="89"/>
      <c r="C25" s="89"/>
      <c r="D25" s="89"/>
      <c r="G25" s="89"/>
      <c r="H25" s="90"/>
      <c r="I25" s="89"/>
      <c r="J25" s="89"/>
      <c r="K25" s="90"/>
      <c r="L25" s="89"/>
      <c r="M25" s="89"/>
      <c r="N25" s="90"/>
    </row>
    <row r="26" spans="1:15" ht="14.25">
      <c r="B26" s="89"/>
      <c r="C26" s="89"/>
      <c r="D26" s="89"/>
      <c r="G26" s="89"/>
      <c r="H26" s="90"/>
      <c r="I26" s="89"/>
      <c r="J26" s="89"/>
      <c r="K26" s="90"/>
      <c r="L26" s="89"/>
      <c r="M26" s="89"/>
      <c r="N26" s="90"/>
    </row>
    <row r="27" spans="1:15" ht="14.25">
      <c r="B27" s="89"/>
      <c r="C27" s="89"/>
      <c r="D27" s="89"/>
      <c r="G27" s="89"/>
      <c r="H27" s="90"/>
      <c r="I27" s="89"/>
      <c r="J27" s="89"/>
      <c r="K27" s="90"/>
      <c r="L27" s="89"/>
      <c r="M27" s="89"/>
      <c r="N27" s="90"/>
    </row>
    <row r="28" spans="1:15" ht="14.25">
      <c r="B28" s="89"/>
      <c r="C28" s="89"/>
      <c r="D28" s="89"/>
      <c r="G28" s="89"/>
      <c r="H28" s="90"/>
      <c r="I28" s="89"/>
      <c r="J28" s="89"/>
      <c r="K28" s="90"/>
      <c r="L28" s="89"/>
      <c r="M28" s="89"/>
      <c r="N28" s="90"/>
    </row>
    <row r="29" spans="1:15" ht="14.25">
      <c r="B29" s="89"/>
      <c r="C29" s="89"/>
      <c r="D29" s="89"/>
      <c r="G29" s="89"/>
      <c r="H29" s="90"/>
      <c r="I29" s="89"/>
      <c r="J29" s="89"/>
      <c r="K29" s="90"/>
      <c r="L29" s="89"/>
      <c r="M29" s="89"/>
      <c r="N29" s="90"/>
    </row>
    <row r="30" spans="1:15" ht="14.25">
      <c r="B30" s="89"/>
      <c r="C30" s="89"/>
      <c r="D30" s="89"/>
      <c r="G30" s="89"/>
      <c r="H30" s="90"/>
      <c r="I30" s="89"/>
      <c r="J30" s="89"/>
      <c r="K30" s="90"/>
      <c r="L30" s="89"/>
      <c r="M30" s="89"/>
      <c r="N30" s="90"/>
    </row>
    <row r="31" spans="1:15" ht="14.25">
      <c r="B31" s="89"/>
      <c r="C31" s="89"/>
      <c r="D31" s="89"/>
      <c r="G31" s="89"/>
      <c r="H31" s="90"/>
      <c r="I31" s="89"/>
      <c r="J31" s="89"/>
      <c r="K31" s="90"/>
      <c r="L31" s="89"/>
      <c r="M31" s="89"/>
      <c r="N31" s="90"/>
    </row>
    <row r="32" spans="1:15" ht="14.25">
      <c r="B32" s="89"/>
      <c r="C32" s="89"/>
      <c r="D32" s="89"/>
      <c r="G32" s="89"/>
      <c r="H32" s="90"/>
      <c r="I32" s="89"/>
      <c r="J32" s="89"/>
      <c r="K32" s="90"/>
      <c r="L32" s="89"/>
      <c r="M32" s="89"/>
      <c r="N32" s="90"/>
    </row>
    <row r="33" spans="2:14" ht="14.25">
      <c r="B33" s="89"/>
      <c r="C33" s="89"/>
      <c r="D33" s="89"/>
      <c r="G33" s="89"/>
      <c r="H33" s="90"/>
      <c r="I33" s="89"/>
      <c r="J33" s="89"/>
      <c r="K33" s="90"/>
      <c r="L33" s="89"/>
      <c r="M33" s="89"/>
      <c r="N33" s="90"/>
    </row>
    <row r="34" spans="2:14" ht="14.25">
      <c r="B34" s="89"/>
      <c r="C34" s="89"/>
      <c r="D34" s="89"/>
      <c r="G34" s="89"/>
      <c r="H34" s="90"/>
      <c r="I34" s="89"/>
      <c r="J34" s="89"/>
      <c r="K34" s="90"/>
      <c r="L34" s="89"/>
      <c r="M34" s="89"/>
      <c r="N34" s="90"/>
    </row>
    <row r="35" spans="2:14" ht="14.25">
      <c r="B35" s="89"/>
      <c r="C35" s="89"/>
      <c r="D35" s="89"/>
      <c r="G35" s="89"/>
      <c r="H35" s="90"/>
      <c r="I35" s="89"/>
      <c r="J35" s="89"/>
      <c r="K35" s="90"/>
      <c r="L35" s="89"/>
      <c r="M35" s="89"/>
      <c r="N35" s="90"/>
    </row>
    <row r="36" spans="2:14" ht="14.25">
      <c r="B36" s="89"/>
      <c r="C36" s="89"/>
      <c r="D36" s="89"/>
      <c r="G36" s="89"/>
      <c r="H36" s="90"/>
      <c r="I36" s="89"/>
      <c r="J36" s="89"/>
      <c r="K36" s="90"/>
      <c r="L36" s="89"/>
      <c r="M36" s="89"/>
      <c r="N36" s="90"/>
    </row>
    <row r="37" spans="2:14" ht="14.25">
      <c r="B37" s="89"/>
      <c r="C37" s="89"/>
      <c r="D37" s="89"/>
      <c r="G37" s="89"/>
      <c r="H37" s="90"/>
      <c r="I37" s="89"/>
      <c r="J37" s="89"/>
      <c r="K37" s="90"/>
      <c r="L37" s="89"/>
      <c r="M37" s="89"/>
      <c r="N37" s="90"/>
    </row>
    <row r="38" spans="2:14" ht="14.25">
      <c r="B38" s="89"/>
      <c r="C38" s="89"/>
      <c r="D38" s="89"/>
      <c r="G38" s="89"/>
      <c r="H38" s="90"/>
      <c r="I38" s="89"/>
      <c r="J38" s="89"/>
      <c r="K38" s="90"/>
      <c r="L38" s="89"/>
      <c r="M38" s="89"/>
      <c r="N38" s="90"/>
    </row>
    <row r="39" spans="2:14" ht="14.25">
      <c r="B39" s="89"/>
      <c r="C39" s="89"/>
      <c r="D39" s="89"/>
      <c r="G39" s="89"/>
      <c r="H39" s="90"/>
      <c r="I39" s="89"/>
      <c r="J39" s="89"/>
      <c r="K39" s="90"/>
      <c r="L39" s="89"/>
      <c r="M39" s="89"/>
      <c r="N39" s="90"/>
    </row>
    <row r="40" spans="2:14" ht="14.25">
      <c r="B40" s="89"/>
      <c r="C40" s="89"/>
      <c r="D40" s="89"/>
      <c r="G40" s="89"/>
      <c r="H40" s="90"/>
      <c r="I40" s="89"/>
      <c r="J40" s="89"/>
      <c r="K40" s="90"/>
      <c r="L40" s="89"/>
      <c r="M40" s="89"/>
      <c r="N40" s="90"/>
    </row>
    <row r="41" spans="2:14" ht="14.25">
      <c r="B41" s="89"/>
      <c r="C41" s="89"/>
      <c r="D41" s="89"/>
      <c r="G41" s="89"/>
      <c r="H41" s="90"/>
      <c r="I41" s="89"/>
      <c r="J41" s="89"/>
      <c r="K41" s="90"/>
      <c r="L41" s="89"/>
      <c r="M41" s="89"/>
      <c r="N41" s="90"/>
    </row>
    <row r="42" spans="2:14" ht="14.25">
      <c r="B42" s="89"/>
      <c r="C42" s="89"/>
      <c r="D42" s="89"/>
      <c r="G42" s="89"/>
      <c r="H42" s="90"/>
      <c r="I42" s="89"/>
      <c r="J42" s="89"/>
      <c r="K42" s="90"/>
      <c r="L42" s="89"/>
      <c r="M42" s="89"/>
      <c r="N42" s="90"/>
    </row>
    <row r="43" spans="2:14" ht="14.25">
      <c r="B43" s="89"/>
      <c r="C43" s="89"/>
      <c r="D43" s="89"/>
      <c r="G43" s="89"/>
      <c r="H43" s="90"/>
      <c r="I43" s="89"/>
      <c r="J43" s="89"/>
      <c r="K43" s="90"/>
      <c r="L43" s="89"/>
      <c r="M43" s="89"/>
      <c r="N43" s="90"/>
    </row>
    <row r="44" spans="2:14" ht="14.25">
      <c r="B44" s="89"/>
      <c r="C44" s="89"/>
      <c r="D44" s="89"/>
      <c r="G44" s="89"/>
      <c r="H44" s="90"/>
      <c r="I44" s="89"/>
      <c r="J44" s="89"/>
      <c r="K44" s="90"/>
      <c r="L44" s="89"/>
      <c r="M44" s="89"/>
      <c r="N44" s="90"/>
    </row>
    <row r="45" spans="2:14" ht="14.25">
      <c r="B45" s="89"/>
      <c r="C45" s="89"/>
      <c r="D45" s="89"/>
      <c r="G45" s="89"/>
      <c r="H45" s="90"/>
      <c r="I45" s="89"/>
      <c r="J45" s="89"/>
      <c r="K45" s="90"/>
      <c r="L45" s="89"/>
      <c r="M45" s="89"/>
      <c r="N45" s="90"/>
    </row>
    <row r="46" spans="2:14" ht="14.25">
      <c r="B46" s="89"/>
      <c r="C46" s="89"/>
      <c r="D46" s="89"/>
      <c r="G46" s="89"/>
      <c r="H46" s="90"/>
      <c r="I46" s="89"/>
      <c r="J46" s="89"/>
      <c r="K46" s="90"/>
      <c r="L46" s="89"/>
      <c r="M46" s="89"/>
      <c r="N46" s="90"/>
    </row>
    <row r="47" spans="2:14" ht="14.25">
      <c r="B47" s="89"/>
      <c r="C47" s="89"/>
      <c r="D47" s="89"/>
      <c r="G47" s="89"/>
      <c r="H47" s="90"/>
      <c r="I47" s="89"/>
      <c r="J47" s="89"/>
      <c r="K47" s="90"/>
      <c r="L47" s="89"/>
      <c r="M47" s="89"/>
      <c r="N47" s="90"/>
    </row>
    <row r="48" spans="2:14" ht="14.25">
      <c r="B48" s="89"/>
      <c r="C48" s="89"/>
      <c r="D48" s="89"/>
      <c r="G48" s="89"/>
      <c r="H48" s="90"/>
      <c r="I48" s="89"/>
      <c r="J48" s="89"/>
      <c r="K48" s="90"/>
      <c r="L48" s="89"/>
      <c r="M48" s="89"/>
      <c r="N48" s="90"/>
    </row>
    <row r="49" spans="2:14" ht="14.25">
      <c r="B49" s="89"/>
      <c r="C49" s="89"/>
      <c r="D49" s="89"/>
      <c r="G49" s="89"/>
      <c r="H49" s="90"/>
      <c r="I49" s="89"/>
      <c r="J49" s="89"/>
      <c r="K49" s="90"/>
      <c r="L49" s="89"/>
      <c r="M49" s="89"/>
      <c r="N49" s="90"/>
    </row>
    <row r="50" spans="2:14" ht="14.25">
      <c r="B50" s="89"/>
      <c r="C50" s="89"/>
      <c r="D50" s="89"/>
      <c r="G50" s="89"/>
      <c r="H50" s="90"/>
      <c r="I50" s="89"/>
      <c r="J50" s="89"/>
      <c r="K50" s="90"/>
      <c r="L50" s="89"/>
      <c r="M50" s="89"/>
      <c r="N50" s="90"/>
    </row>
    <row r="51" spans="2:14" ht="14.25">
      <c r="B51" s="89"/>
      <c r="C51" s="89"/>
      <c r="D51" s="89"/>
      <c r="G51" s="89"/>
      <c r="H51" s="90"/>
      <c r="I51" s="89"/>
      <c r="J51" s="89"/>
      <c r="K51" s="90"/>
      <c r="L51" s="89"/>
      <c r="M51" s="89"/>
      <c r="N51" s="90"/>
    </row>
    <row r="52" spans="2:14" ht="14.25">
      <c r="B52" s="89"/>
      <c r="C52" s="89"/>
      <c r="D52" s="89"/>
      <c r="G52" s="89"/>
      <c r="H52" s="90"/>
      <c r="I52" s="89"/>
      <c r="J52" s="89"/>
      <c r="K52" s="90"/>
      <c r="L52" s="89"/>
      <c r="M52" s="89"/>
      <c r="N52" s="90"/>
    </row>
    <row r="53" spans="2:14" ht="14.25">
      <c r="B53" s="89"/>
      <c r="C53" s="89"/>
      <c r="D53" s="89"/>
      <c r="G53" s="89"/>
      <c r="H53" s="90"/>
      <c r="I53" s="89"/>
      <c r="J53" s="89"/>
      <c r="K53" s="90"/>
      <c r="L53" s="89"/>
      <c r="M53" s="89"/>
      <c r="N53" s="90"/>
    </row>
    <row r="54" spans="2:14" ht="14.25">
      <c r="B54" s="89"/>
      <c r="C54" s="89"/>
      <c r="D54" s="89"/>
      <c r="G54" s="89"/>
      <c r="H54" s="90"/>
      <c r="I54" s="89"/>
      <c r="J54" s="89"/>
      <c r="K54" s="90"/>
      <c r="L54" s="89"/>
      <c r="M54" s="89"/>
      <c r="N54" s="90"/>
    </row>
    <row r="55" spans="2:14" ht="14.25">
      <c r="B55" s="89"/>
      <c r="C55" s="89"/>
      <c r="D55" s="89"/>
      <c r="G55" s="89"/>
      <c r="H55" s="90"/>
      <c r="I55" s="89"/>
      <c r="J55" s="89"/>
      <c r="K55" s="90"/>
      <c r="L55" s="89"/>
      <c r="M55" s="89"/>
      <c r="N55" s="90"/>
    </row>
    <row r="56" spans="2:14" ht="14.25">
      <c r="B56" s="89"/>
      <c r="C56" s="89"/>
      <c r="D56" s="89"/>
      <c r="G56" s="89"/>
      <c r="H56" s="90"/>
      <c r="I56" s="89"/>
      <c r="J56" s="89"/>
      <c r="K56" s="90"/>
      <c r="L56" s="89"/>
      <c r="M56" s="89"/>
      <c r="N56" s="90"/>
    </row>
    <row r="57" spans="2:14" ht="14.25">
      <c r="B57" s="89"/>
      <c r="C57" s="89"/>
      <c r="D57" s="89"/>
      <c r="G57" s="89"/>
      <c r="H57" s="90"/>
      <c r="I57" s="89"/>
      <c r="J57" s="89"/>
      <c r="K57" s="90"/>
      <c r="L57" s="89"/>
      <c r="M57" s="89"/>
      <c r="N57" s="90"/>
    </row>
    <row r="58" spans="2:14" ht="14.25">
      <c r="B58" s="89"/>
      <c r="C58" s="89"/>
      <c r="D58" s="89"/>
      <c r="G58" s="89"/>
      <c r="H58" s="90"/>
      <c r="I58" s="89"/>
      <c r="J58" s="89"/>
      <c r="K58" s="90"/>
      <c r="L58" s="89"/>
      <c r="M58" s="89"/>
      <c r="N58" s="90"/>
    </row>
    <row r="59" spans="2:14" ht="14.25">
      <c r="B59" s="89"/>
      <c r="C59" s="89"/>
      <c r="D59" s="89"/>
      <c r="G59" s="89"/>
      <c r="H59" s="90"/>
      <c r="I59" s="89"/>
      <c r="J59" s="89"/>
      <c r="K59" s="90"/>
      <c r="L59" s="89"/>
      <c r="M59" s="89"/>
      <c r="N59" s="90"/>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2"/>
  <sheetViews>
    <sheetView showZeros="0" zoomScale="60" zoomScaleNormal="60" zoomScaleSheetLayoutView="80" workbookViewId="0"/>
  </sheetViews>
  <sheetFormatPr defaultColWidth="9"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0" max="26" width="8.875" customWidth="1"/>
    <col min="27" max="16384" width="9" style="3"/>
  </cols>
  <sheetData>
    <row r="1" spans="1:19" ht="36.75" customHeight="1">
      <c r="A1" s="1" t="s">
        <v>13</v>
      </c>
      <c r="B1" s="1"/>
      <c r="C1" s="2"/>
      <c r="D1" s="3"/>
      <c r="E1" s="2"/>
      <c r="F1" s="2"/>
      <c r="G1" s="2"/>
      <c r="H1" s="367"/>
      <c r="I1" s="367"/>
      <c r="J1" s="368"/>
      <c r="K1" s="368"/>
      <c r="L1" s="368"/>
      <c r="M1" s="368"/>
      <c r="N1" s="368"/>
      <c r="O1" s="2"/>
      <c r="P1" s="2"/>
      <c r="Q1" s="4"/>
      <c r="R1" s="4"/>
      <c r="S1" s="3"/>
    </row>
    <row r="2" spans="1:19" ht="36.75" customHeight="1">
      <c r="A2" s="367" t="s">
        <v>0</v>
      </c>
      <c r="B2" s="367"/>
      <c r="C2" s="368"/>
      <c r="D2" s="368"/>
      <c r="E2" s="368"/>
      <c r="F2" s="368"/>
      <c r="G2" s="368"/>
      <c r="H2" s="368"/>
      <c r="I2" s="368"/>
      <c r="J2" s="368"/>
      <c r="K2" s="368"/>
      <c r="L2" s="368"/>
      <c r="M2" s="368"/>
      <c r="N2" s="368"/>
      <c r="O2" s="368"/>
      <c r="P2" s="368"/>
      <c r="Q2" s="368"/>
      <c r="R2" s="368"/>
      <c r="S2" s="3"/>
    </row>
    <row r="3" spans="1:19" ht="22.5" customHeight="1">
      <c r="A3" s="5"/>
      <c r="B3" s="411" t="s">
        <v>167</v>
      </c>
      <c r="C3" s="411"/>
      <c r="D3" s="3"/>
      <c r="E3" s="6"/>
      <c r="F3" s="2"/>
      <c r="G3" s="2"/>
      <c r="H3" s="2"/>
      <c r="I3" s="3"/>
      <c r="J3" s="2"/>
      <c r="K3" s="7"/>
      <c r="L3" s="7"/>
      <c r="M3" s="8"/>
      <c r="N3" s="2"/>
      <c r="O3" s="91" t="s">
        <v>168</v>
      </c>
      <c r="Q3" s="26"/>
      <c r="R3" s="26"/>
      <c r="S3"/>
    </row>
    <row r="4" spans="1:19" ht="22.5" customHeight="1">
      <c r="A4" s="5"/>
      <c r="B4" s="411"/>
      <c r="C4" s="411"/>
      <c r="D4" s="9"/>
      <c r="E4" s="6"/>
      <c r="F4" s="2"/>
      <c r="G4" s="2"/>
      <c r="H4" s="2"/>
      <c r="I4" s="9"/>
      <c r="J4" s="2"/>
      <c r="K4" s="7"/>
      <c r="L4" s="7"/>
      <c r="M4" s="8"/>
      <c r="N4" s="2"/>
      <c r="O4"/>
      <c r="P4"/>
      <c r="Q4"/>
      <c r="R4"/>
      <c r="S4"/>
    </row>
    <row r="5" spans="1:19" ht="27.75" customHeight="1" thickBot="1">
      <c r="A5" s="369" t="s">
        <v>170</v>
      </c>
      <c r="B5" s="370"/>
      <c r="C5" s="370"/>
      <c r="D5" s="370"/>
      <c r="E5" s="370"/>
      <c r="F5" s="370"/>
      <c r="G5" s="2"/>
      <c r="H5" s="2"/>
      <c r="I5" s="12"/>
      <c r="J5" s="2"/>
      <c r="K5" s="7"/>
      <c r="L5" s="7"/>
      <c r="M5" s="10"/>
      <c r="N5" s="2"/>
      <c r="O5" s="13"/>
      <c r="P5" s="12"/>
      <c r="Q5" s="14"/>
      <c r="R5" s="14"/>
      <c r="S5" s="11"/>
    </row>
    <row r="6" spans="1:19" customFormat="1" ht="42" customHeight="1" thickBot="1">
      <c r="A6" s="15"/>
      <c r="B6" s="16" t="s">
        <v>1</v>
      </c>
      <c r="C6" s="17" t="s">
        <v>2</v>
      </c>
      <c r="D6" s="18" t="s">
        <v>3</v>
      </c>
      <c r="E6" s="34" t="s">
        <v>7</v>
      </c>
      <c r="F6" s="19" t="s">
        <v>5</v>
      </c>
      <c r="G6" s="17" t="s">
        <v>6</v>
      </c>
      <c r="H6" s="16" t="s">
        <v>2</v>
      </c>
      <c r="I6" s="18" t="s">
        <v>3</v>
      </c>
      <c r="J6" s="35" t="s">
        <v>4</v>
      </c>
      <c r="K6" s="19" t="s">
        <v>5</v>
      </c>
      <c r="L6" s="19" t="s">
        <v>6</v>
      </c>
      <c r="M6" s="21" t="s">
        <v>8</v>
      </c>
      <c r="N6" s="22" t="s">
        <v>9</v>
      </c>
      <c r="O6" s="19" t="s">
        <v>10</v>
      </c>
      <c r="P6" s="23" t="s">
        <v>3</v>
      </c>
      <c r="Q6" s="20" t="s">
        <v>12</v>
      </c>
      <c r="R6" s="24" t="s">
        <v>11</v>
      </c>
      <c r="S6" s="25"/>
    </row>
    <row r="7" spans="1:19" ht="18" customHeight="1">
      <c r="A7" s="371" t="s">
        <v>48</v>
      </c>
      <c r="B7" s="66" t="s">
        <v>171</v>
      </c>
      <c r="C7" s="36" t="s">
        <v>172</v>
      </c>
      <c r="D7" s="37"/>
      <c r="E7" s="38">
        <v>1</v>
      </c>
      <c r="F7" s="39" t="s">
        <v>101</v>
      </c>
      <c r="G7" s="70"/>
      <c r="H7" s="74" t="s">
        <v>172</v>
      </c>
      <c r="I7" s="37"/>
      <c r="J7" s="39">
        <f>ROUNDUP(E7*0.75,2)</f>
        <v>0.75</v>
      </c>
      <c r="K7" s="39" t="s">
        <v>101</v>
      </c>
      <c r="L7" s="39"/>
      <c r="M7" s="78" t="e">
        <f>#REF!</f>
        <v>#REF!</v>
      </c>
      <c r="N7" s="66" t="s">
        <v>173</v>
      </c>
      <c r="O7" s="40" t="s">
        <v>15</v>
      </c>
      <c r="P7" s="37"/>
      <c r="Q7" s="41">
        <v>110</v>
      </c>
      <c r="R7" s="92">
        <f t="shared" ref="R7:R17" si="0">ROUNDUP(Q7*0.75,2)</f>
        <v>82.5</v>
      </c>
    </row>
    <row r="8" spans="1:19" ht="18" customHeight="1">
      <c r="A8" s="372"/>
      <c r="B8" s="68"/>
      <c r="C8" s="48" t="s">
        <v>52</v>
      </c>
      <c r="D8" s="49" t="s">
        <v>53</v>
      </c>
      <c r="E8" s="82">
        <v>0.5</v>
      </c>
      <c r="F8" s="51" t="s">
        <v>47</v>
      </c>
      <c r="G8" s="72"/>
      <c r="H8" s="76" t="s">
        <v>52</v>
      </c>
      <c r="I8" s="49" t="s">
        <v>53</v>
      </c>
      <c r="J8" s="51">
        <f>ROUNDUP(E8*0.75,2)</f>
        <v>0.38</v>
      </c>
      <c r="K8" s="51" t="s">
        <v>47</v>
      </c>
      <c r="L8" s="51"/>
      <c r="M8" s="80" t="e">
        <f>#REF!</f>
        <v>#REF!</v>
      </c>
      <c r="N8" s="68" t="s">
        <v>174</v>
      </c>
      <c r="O8" s="52" t="s">
        <v>100</v>
      </c>
      <c r="P8" s="49"/>
      <c r="Q8" s="53">
        <v>4</v>
      </c>
      <c r="R8" s="94">
        <f t="shared" si="0"/>
        <v>3</v>
      </c>
    </row>
    <row r="9" spans="1:19" ht="18" customHeight="1">
      <c r="A9" s="372"/>
      <c r="B9" s="68"/>
      <c r="C9" s="48" t="s">
        <v>35</v>
      </c>
      <c r="D9" s="49"/>
      <c r="E9" s="50">
        <v>10</v>
      </c>
      <c r="F9" s="51" t="s">
        <v>30</v>
      </c>
      <c r="G9" s="72"/>
      <c r="H9" s="76" t="s">
        <v>35</v>
      </c>
      <c r="I9" s="49"/>
      <c r="J9" s="51">
        <f>ROUNDUP(E9*0.75,2)</f>
        <v>7.5</v>
      </c>
      <c r="K9" s="51" t="s">
        <v>30</v>
      </c>
      <c r="L9" s="51"/>
      <c r="M9" s="80" t="e">
        <f>ROUND(#REF!+(#REF!*10/100),2)</f>
        <v>#REF!</v>
      </c>
      <c r="N9" s="85" t="s">
        <v>175</v>
      </c>
      <c r="O9" s="52" t="s">
        <v>38</v>
      </c>
      <c r="P9" s="49"/>
      <c r="Q9" s="53">
        <v>2</v>
      </c>
      <c r="R9" s="94">
        <f t="shared" si="0"/>
        <v>1.5</v>
      </c>
    </row>
    <row r="10" spans="1:19" ht="18" customHeight="1">
      <c r="A10" s="372"/>
      <c r="B10" s="68"/>
      <c r="C10" s="48" t="s">
        <v>176</v>
      </c>
      <c r="D10" s="49"/>
      <c r="E10" s="50">
        <v>3</v>
      </c>
      <c r="F10" s="51" t="s">
        <v>30</v>
      </c>
      <c r="G10" s="72"/>
      <c r="H10" s="76" t="s">
        <v>176</v>
      </c>
      <c r="I10" s="49"/>
      <c r="J10" s="51">
        <f>ROUNDUP(E10*0.75,2)</f>
        <v>2.25</v>
      </c>
      <c r="K10" s="51" t="s">
        <v>30</v>
      </c>
      <c r="L10" s="51"/>
      <c r="M10" s="80" t="e">
        <f>ROUND(#REF!+(#REF!*9/100),2)</f>
        <v>#REF!</v>
      </c>
      <c r="N10" s="95" t="s">
        <v>177</v>
      </c>
      <c r="O10" s="52" t="s">
        <v>39</v>
      </c>
      <c r="P10" s="49"/>
      <c r="Q10" s="53">
        <v>0.3</v>
      </c>
      <c r="R10" s="94">
        <f t="shared" si="0"/>
        <v>0.23</v>
      </c>
    </row>
    <row r="11" spans="1:19" ht="18" customHeight="1">
      <c r="A11" s="372"/>
      <c r="B11" s="68"/>
      <c r="C11" s="48"/>
      <c r="D11" s="49"/>
      <c r="E11" s="50"/>
      <c r="F11" s="51"/>
      <c r="G11" s="72"/>
      <c r="H11" s="76"/>
      <c r="I11" s="49"/>
      <c r="J11" s="51"/>
      <c r="K11" s="51"/>
      <c r="L11" s="51"/>
      <c r="M11" s="80"/>
      <c r="N11" s="68" t="s">
        <v>178</v>
      </c>
      <c r="O11" s="52" t="s">
        <v>37</v>
      </c>
      <c r="P11" s="49"/>
      <c r="Q11" s="53">
        <v>20</v>
      </c>
      <c r="R11" s="94">
        <f t="shared" si="0"/>
        <v>15</v>
      </c>
    </row>
    <row r="12" spans="1:19" ht="18" customHeight="1">
      <c r="A12" s="372"/>
      <c r="B12" s="68"/>
      <c r="C12" s="48"/>
      <c r="D12" s="49"/>
      <c r="E12" s="50"/>
      <c r="F12" s="51"/>
      <c r="G12" s="72"/>
      <c r="H12" s="76"/>
      <c r="I12" s="49"/>
      <c r="J12" s="51"/>
      <c r="K12" s="51"/>
      <c r="L12" s="51"/>
      <c r="M12" s="80"/>
      <c r="N12" s="68" t="s">
        <v>179</v>
      </c>
      <c r="O12" s="52" t="s">
        <v>38</v>
      </c>
      <c r="P12" s="49"/>
      <c r="Q12" s="53">
        <v>0.3</v>
      </c>
      <c r="R12" s="94">
        <f t="shared" si="0"/>
        <v>0.23</v>
      </c>
    </row>
    <row r="13" spans="1:19" ht="18" customHeight="1">
      <c r="A13" s="372"/>
      <c r="B13" s="68"/>
      <c r="C13" s="48"/>
      <c r="D13" s="49"/>
      <c r="E13" s="50"/>
      <c r="F13" s="51"/>
      <c r="G13" s="72"/>
      <c r="H13" s="76"/>
      <c r="I13" s="49"/>
      <c r="J13" s="51"/>
      <c r="K13" s="51"/>
      <c r="L13" s="51"/>
      <c r="M13" s="80"/>
      <c r="N13" s="68" t="s">
        <v>180</v>
      </c>
      <c r="O13" s="52" t="s">
        <v>58</v>
      </c>
      <c r="P13" s="49"/>
      <c r="Q13" s="53">
        <v>1</v>
      </c>
      <c r="R13" s="94">
        <f t="shared" si="0"/>
        <v>0.75</v>
      </c>
    </row>
    <row r="14" spans="1:19" ht="18" customHeight="1">
      <c r="A14" s="372"/>
      <c r="B14" s="68"/>
      <c r="C14" s="48"/>
      <c r="D14" s="49"/>
      <c r="E14" s="50"/>
      <c r="F14" s="51"/>
      <c r="G14" s="72"/>
      <c r="H14" s="76"/>
      <c r="I14" s="49"/>
      <c r="J14" s="51"/>
      <c r="K14" s="51"/>
      <c r="L14" s="51"/>
      <c r="M14" s="80"/>
      <c r="N14" s="85" t="s">
        <v>181</v>
      </c>
      <c r="O14" s="52" t="s">
        <v>24</v>
      </c>
      <c r="P14" s="49" t="s">
        <v>22</v>
      </c>
      <c r="Q14" s="53">
        <v>1</v>
      </c>
      <c r="R14" s="94">
        <f t="shared" si="0"/>
        <v>0.75</v>
      </c>
    </row>
    <row r="15" spans="1:19" ht="18" customHeight="1">
      <c r="A15" s="372"/>
      <c r="B15" s="68"/>
      <c r="C15" s="48"/>
      <c r="D15" s="49"/>
      <c r="E15" s="50"/>
      <c r="F15" s="51"/>
      <c r="G15" s="72"/>
      <c r="H15" s="76"/>
      <c r="I15" s="49"/>
      <c r="J15" s="51"/>
      <c r="K15" s="51"/>
      <c r="L15" s="51"/>
      <c r="M15" s="80"/>
      <c r="N15" s="95" t="s">
        <v>182</v>
      </c>
      <c r="O15" s="52" t="s">
        <v>25</v>
      </c>
      <c r="P15" s="49"/>
      <c r="Q15" s="53">
        <v>1.5</v>
      </c>
      <c r="R15" s="94">
        <f t="shared" si="0"/>
        <v>1.1300000000000001</v>
      </c>
    </row>
    <row r="16" spans="1:19" ht="18" customHeight="1">
      <c r="A16" s="372"/>
      <c r="B16" s="68"/>
      <c r="C16" s="48"/>
      <c r="D16" s="49"/>
      <c r="E16" s="50"/>
      <c r="F16" s="51"/>
      <c r="G16" s="72"/>
      <c r="H16" s="76"/>
      <c r="I16" s="49"/>
      <c r="J16" s="51"/>
      <c r="K16" s="51"/>
      <c r="L16" s="51"/>
      <c r="M16" s="80"/>
      <c r="N16" s="68" t="s">
        <v>183</v>
      </c>
      <c r="O16" s="52" t="s">
        <v>39</v>
      </c>
      <c r="P16" s="49"/>
      <c r="Q16" s="53">
        <v>0.1</v>
      </c>
      <c r="R16" s="94">
        <f t="shared" si="0"/>
        <v>0.08</v>
      </c>
    </row>
    <row r="17" spans="1:18" ht="18" customHeight="1">
      <c r="A17" s="372"/>
      <c r="B17" s="68"/>
      <c r="C17" s="48"/>
      <c r="D17" s="49"/>
      <c r="E17" s="50"/>
      <c r="F17" s="51"/>
      <c r="G17" s="72"/>
      <c r="H17" s="76"/>
      <c r="I17" s="49"/>
      <c r="J17" s="51"/>
      <c r="K17" s="51"/>
      <c r="L17" s="51"/>
      <c r="M17" s="80"/>
      <c r="N17" s="68" t="s">
        <v>18</v>
      </c>
      <c r="O17" s="52" t="s">
        <v>23</v>
      </c>
      <c r="P17" s="49"/>
      <c r="Q17" s="53">
        <v>1</v>
      </c>
      <c r="R17" s="94">
        <f t="shared" si="0"/>
        <v>0.75</v>
      </c>
    </row>
    <row r="18" spans="1:18" ht="18" customHeight="1">
      <c r="A18" s="372"/>
      <c r="B18" s="67"/>
      <c r="C18" s="42"/>
      <c r="D18" s="43"/>
      <c r="E18" s="44"/>
      <c r="F18" s="45"/>
      <c r="G18" s="71"/>
      <c r="H18" s="75"/>
      <c r="I18" s="43"/>
      <c r="J18" s="45"/>
      <c r="K18" s="45"/>
      <c r="L18" s="45"/>
      <c r="M18" s="79"/>
      <c r="N18" s="67"/>
      <c r="O18" s="46"/>
      <c r="P18" s="43"/>
      <c r="Q18" s="47"/>
      <c r="R18" s="93"/>
    </row>
    <row r="19" spans="1:18" ht="18" customHeight="1">
      <c r="A19" s="372"/>
      <c r="B19" s="68" t="s">
        <v>184</v>
      </c>
      <c r="C19" s="48" t="s">
        <v>102</v>
      </c>
      <c r="D19" s="49"/>
      <c r="E19" s="50">
        <v>40</v>
      </c>
      <c r="F19" s="51" t="s">
        <v>30</v>
      </c>
      <c r="G19" s="72"/>
      <c r="H19" s="76" t="s">
        <v>102</v>
      </c>
      <c r="I19" s="49"/>
      <c r="J19" s="51">
        <f>ROUNDUP(E19*0.75,2)</f>
        <v>30</v>
      </c>
      <c r="K19" s="51" t="s">
        <v>30</v>
      </c>
      <c r="L19" s="51"/>
      <c r="M19" s="80" t="e">
        <f>ROUND(#REF!+(#REF!*15/100),2)</f>
        <v>#REF!</v>
      </c>
      <c r="N19" s="68" t="s">
        <v>136</v>
      </c>
      <c r="O19" s="52" t="s">
        <v>37</v>
      </c>
      <c r="P19" s="49"/>
      <c r="Q19" s="53">
        <v>30</v>
      </c>
      <c r="R19" s="94">
        <f>ROUNDUP(Q19*0.75,2)</f>
        <v>22.5</v>
      </c>
    </row>
    <row r="20" spans="1:18" ht="18" customHeight="1">
      <c r="A20" s="372"/>
      <c r="B20" s="68"/>
      <c r="C20" s="48" t="s">
        <v>93</v>
      </c>
      <c r="D20" s="49"/>
      <c r="E20" s="50">
        <v>20</v>
      </c>
      <c r="F20" s="51" t="s">
        <v>30</v>
      </c>
      <c r="G20" s="72"/>
      <c r="H20" s="76" t="s">
        <v>93</v>
      </c>
      <c r="I20" s="49"/>
      <c r="J20" s="51">
        <f>ROUNDUP(E20*0.75,2)</f>
        <v>15</v>
      </c>
      <c r="K20" s="51" t="s">
        <v>30</v>
      </c>
      <c r="L20" s="51"/>
      <c r="M20" s="80" t="e">
        <f>#REF!</f>
        <v>#REF!</v>
      </c>
      <c r="N20" s="68" t="s">
        <v>185</v>
      </c>
      <c r="O20" s="52" t="s">
        <v>24</v>
      </c>
      <c r="P20" s="49" t="s">
        <v>22</v>
      </c>
      <c r="Q20" s="53">
        <v>1</v>
      </c>
      <c r="R20" s="94">
        <f>ROUNDUP(Q20*0.75,2)</f>
        <v>0.75</v>
      </c>
    </row>
    <row r="21" spans="1:18" ht="18" customHeight="1">
      <c r="A21" s="372"/>
      <c r="B21" s="68"/>
      <c r="C21" s="48" t="s">
        <v>186</v>
      </c>
      <c r="D21" s="49"/>
      <c r="E21" s="50">
        <v>2</v>
      </c>
      <c r="F21" s="51" t="s">
        <v>30</v>
      </c>
      <c r="G21" s="72"/>
      <c r="H21" s="76" t="s">
        <v>186</v>
      </c>
      <c r="I21" s="49"/>
      <c r="J21" s="51">
        <f>ROUNDUP(E21*0.75,2)</f>
        <v>1.5</v>
      </c>
      <c r="K21" s="51" t="s">
        <v>30</v>
      </c>
      <c r="L21" s="51"/>
      <c r="M21" s="80" t="e">
        <f>ROUND(#REF!+(#REF!*10/100),2)</f>
        <v>#REF!</v>
      </c>
      <c r="N21" s="68" t="s">
        <v>18</v>
      </c>
      <c r="O21" s="52" t="s">
        <v>38</v>
      </c>
      <c r="P21" s="49"/>
      <c r="Q21" s="53">
        <v>1</v>
      </c>
      <c r="R21" s="94">
        <f>ROUNDUP(Q21*0.75,2)</f>
        <v>0.75</v>
      </c>
    </row>
    <row r="22" spans="1:18" ht="18" customHeight="1">
      <c r="A22" s="372"/>
      <c r="B22" s="67"/>
      <c r="C22" s="42"/>
      <c r="D22" s="43"/>
      <c r="E22" s="44"/>
      <c r="F22" s="45"/>
      <c r="G22" s="71"/>
      <c r="H22" s="75"/>
      <c r="I22" s="43"/>
      <c r="J22" s="45"/>
      <c r="K22" s="45"/>
      <c r="L22" s="45"/>
      <c r="M22" s="79"/>
      <c r="N22" s="67"/>
      <c r="O22" s="46"/>
      <c r="P22" s="43"/>
      <c r="Q22" s="47"/>
      <c r="R22" s="93"/>
    </row>
    <row r="23" spans="1:18" ht="18" customHeight="1">
      <c r="A23" s="372"/>
      <c r="B23" s="68" t="s">
        <v>94</v>
      </c>
      <c r="C23" s="48" t="s">
        <v>187</v>
      </c>
      <c r="D23" s="49" t="s">
        <v>22</v>
      </c>
      <c r="E23" s="50">
        <v>2</v>
      </c>
      <c r="F23" s="51" t="s">
        <v>188</v>
      </c>
      <c r="G23" s="72"/>
      <c r="H23" s="76" t="s">
        <v>187</v>
      </c>
      <c r="I23" s="49" t="s">
        <v>22</v>
      </c>
      <c r="J23" s="51">
        <f>ROUNDUP(E23*0.75,2)</f>
        <v>1.5</v>
      </c>
      <c r="K23" s="51" t="s">
        <v>188</v>
      </c>
      <c r="L23" s="51"/>
      <c r="M23" s="80" t="e">
        <f>#REF!</f>
        <v>#REF!</v>
      </c>
      <c r="N23" s="68" t="s">
        <v>18</v>
      </c>
      <c r="O23" s="52" t="s">
        <v>37</v>
      </c>
      <c r="P23" s="49"/>
      <c r="Q23" s="53">
        <v>100</v>
      </c>
      <c r="R23" s="94">
        <f>ROUNDUP(Q23*0.75,2)</f>
        <v>75</v>
      </c>
    </row>
    <row r="24" spans="1:18" ht="18" customHeight="1">
      <c r="A24" s="372"/>
      <c r="B24" s="68"/>
      <c r="C24" s="48" t="s">
        <v>189</v>
      </c>
      <c r="D24" s="49"/>
      <c r="E24" s="50">
        <v>5</v>
      </c>
      <c r="F24" s="51" t="s">
        <v>30</v>
      </c>
      <c r="G24" s="72"/>
      <c r="H24" s="76" t="s">
        <v>189</v>
      </c>
      <c r="I24" s="49"/>
      <c r="J24" s="51">
        <f>ROUNDUP(E24*0.75,2)</f>
        <v>3.75</v>
      </c>
      <c r="K24" s="51" t="s">
        <v>30</v>
      </c>
      <c r="L24" s="51"/>
      <c r="M24" s="80" t="e">
        <f>ROUND(#REF!+(#REF!*0/100),2)</f>
        <v>#REF!</v>
      </c>
      <c r="N24" s="68"/>
      <c r="O24" s="52" t="s">
        <v>39</v>
      </c>
      <c r="P24" s="49"/>
      <c r="Q24" s="53">
        <v>0.1</v>
      </c>
      <c r="R24" s="94">
        <f>ROUNDUP(Q24*0.75,2)</f>
        <v>0.08</v>
      </c>
    </row>
    <row r="25" spans="1:18" ht="18" customHeight="1">
      <c r="A25" s="372"/>
      <c r="B25" s="68"/>
      <c r="C25" s="48"/>
      <c r="D25" s="49"/>
      <c r="E25" s="50"/>
      <c r="F25" s="51"/>
      <c r="G25" s="72"/>
      <c r="H25" s="76"/>
      <c r="I25" s="49"/>
      <c r="J25" s="51"/>
      <c r="K25" s="51"/>
      <c r="L25" s="51"/>
      <c r="M25" s="80"/>
      <c r="N25" s="68"/>
      <c r="O25" s="52" t="s">
        <v>24</v>
      </c>
      <c r="P25" s="49" t="s">
        <v>22</v>
      </c>
      <c r="Q25" s="53">
        <v>0.5</v>
      </c>
      <c r="R25" s="94">
        <f>ROUNDUP(Q25*0.75,2)</f>
        <v>0.38</v>
      </c>
    </row>
    <row r="26" spans="1:18" ht="18" customHeight="1">
      <c r="A26" s="372"/>
      <c r="B26" s="67"/>
      <c r="C26" s="42"/>
      <c r="D26" s="43"/>
      <c r="E26" s="44"/>
      <c r="F26" s="45"/>
      <c r="G26" s="71"/>
      <c r="H26" s="75"/>
      <c r="I26" s="43"/>
      <c r="J26" s="45"/>
      <c r="K26" s="45"/>
      <c r="L26" s="45"/>
      <c r="M26" s="79"/>
      <c r="N26" s="67"/>
      <c r="O26" s="46"/>
      <c r="P26" s="43"/>
      <c r="Q26" s="47"/>
      <c r="R26" s="93"/>
    </row>
    <row r="27" spans="1:18" ht="18" customHeight="1">
      <c r="A27" s="372"/>
      <c r="B27" s="68" t="s">
        <v>103</v>
      </c>
      <c r="C27" s="48" t="s">
        <v>104</v>
      </c>
      <c r="D27" s="49"/>
      <c r="E27" s="84">
        <v>0.25</v>
      </c>
      <c r="F27" s="51" t="s">
        <v>105</v>
      </c>
      <c r="G27" s="72"/>
      <c r="H27" s="76" t="s">
        <v>104</v>
      </c>
      <c r="I27" s="49"/>
      <c r="J27" s="51">
        <f>ROUNDUP(E27*0.75,2)</f>
        <v>0.19</v>
      </c>
      <c r="K27" s="51" t="s">
        <v>105</v>
      </c>
      <c r="L27" s="51"/>
      <c r="M27" s="80" t="e">
        <f>#REF!</f>
        <v>#REF!</v>
      </c>
      <c r="N27" s="68" t="s">
        <v>45</v>
      </c>
      <c r="O27" s="52"/>
      <c r="P27" s="49"/>
      <c r="Q27" s="53"/>
      <c r="R27" s="94"/>
    </row>
    <row r="28" spans="1:18" ht="18" customHeight="1" thickBot="1">
      <c r="A28" s="373"/>
      <c r="B28" s="69"/>
      <c r="C28" s="55"/>
      <c r="D28" s="56"/>
      <c r="E28" s="57"/>
      <c r="F28" s="58"/>
      <c r="G28" s="73"/>
      <c r="H28" s="77"/>
      <c r="I28" s="56"/>
      <c r="J28" s="58"/>
      <c r="K28" s="58"/>
      <c r="L28" s="58"/>
      <c r="M28" s="81"/>
      <c r="N28" s="69"/>
      <c r="O28" s="59"/>
      <c r="P28" s="56"/>
      <c r="Q28" s="60"/>
      <c r="R28" s="96"/>
    </row>
    <row r="32" spans="1:18" ht="18.75" customHeight="1">
      <c r="O32" s="3"/>
      <c r="P32" s="3"/>
      <c r="Q32" s="3"/>
      <c r="R32" s="3"/>
    </row>
  </sheetData>
  <mergeCells count="5">
    <mergeCell ref="H1:N1"/>
    <mergeCell ref="A2:R2"/>
    <mergeCell ref="A5:F5"/>
    <mergeCell ref="A7:A28"/>
    <mergeCell ref="B3:C4"/>
  </mergeCells>
  <phoneticPr fontId="17"/>
  <printOptions horizontalCentered="1" verticalCentered="1"/>
  <pageMargins left="0.39370078740157483" right="0.39370078740157483" top="0.39370078740157483" bottom="0.39370078740157483" header="0.39370078740157483" footer="0.39370078740157483"/>
  <pageSetup paperSize="12"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showZeros="0" zoomScale="60" zoomScaleNormal="60" zoomScaleSheetLayoutView="90" workbookViewId="0"/>
  </sheetViews>
  <sheetFormatPr defaultRowHeight="13.5"/>
  <cols>
    <col min="1" max="1" width="4.5" style="3" customWidth="1"/>
    <col min="2" max="2" width="24.375" style="3" customWidth="1"/>
    <col min="3" max="3" width="28.25" style="3" customWidth="1"/>
    <col min="4" max="4" width="12.5" style="3" hidden="1" customWidth="1"/>
    <col min="5" max="6" width="10.375" style="26"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c r="A1" s="1" t="s">
        <v>300</v>
      </c>
      <c r="B1" s="5"/>
      <c r="C1" s="1"/>
      <c r="D1" s="1"/>
      <c r="E1" s="385"/>
      <c r="F1" s="386"/>
      <c r="G1" s="386"/>
      <c r="H1" s="386"/>
      <c r="I1" s="386"/>
      <c r="J1" s="386"/>
      <c r="K1" s="386"/>
      <c r="L1" s="386"/>
      <c r="M1" s="386"/>
      <c r="N1" s="386"/>
      <c r="O1"/>
      <c r="P1"/>
      <c r="Q1"/>
      <c r="R1"/>
      <c r="S1"/>
      <c r="T1"/>
      <c r="U1"/>
    </row>
    <row r="2" spans="1:21" s="3" customFormat="1" ht="36" customHeight="1">
      <c r="A2" s="367" t="s">
        <v>0</v>
      </c>
      <c r="B2" s="368"/>
      <c r="C2" s="368"/>
      <c r="D2" s="368"/>
      <c r="E2" s="368"/>
      <c r="F2" s="368"/>
      <c r="G2" s="368"/>
      <c r="H2" s="368"/>
      <c r="I2" s="368"/>
      <c r="J2" s="368"/>
      <c r="K2" s="368"/>
      <c r="L2" s="368"/>
      <c r="M2" s="368"/>
      <c r="N2" s="368"/>
      <c r="O2" s="386"/>
      <c r="P2"/>
      <c r="Q2"/>
      <c r="R2"/>
      <c r="S2"/>
      <c r="T2"/>
      <c r="U2"/>
    </row>
    <row r="3" spans="1:21" ht="33.75" customHeight="1" thickBot="1">
      <c r="A3" s="387" t="s">
        <v>314</v>
      </c>
      <c r="B3" s="388"/>
      <c r="C3" s="388"/>
      <c r="D3" s="149"/>
      <c r="E3" s="389" t="s">
        <v>298</v>
      </c>
      <c r="F3" s="390"/>
      <c r="G3" s="88"/>
      <c r="H3" s="88"/>
      <c r="I3" s="88"/>
      <c r="J3" s="88"/>
      <c r="K3" s="148"/>
      <c r="L3" s="88"/>
      <c r="M3" s="88"/>
    </row>
    <row r="4" spans="1:21" ht="18.75" customHeight="1">
      <c r="A4" s="391"/>
      <c r="B4" s="392"/>
      <c r="C4" s="393"/>
      <c r="D4" s="397" t="s">
        <v>6</v>
      </c>
      <c r="E4" s="400" t="s">
        <v>297</v>
      </c>
      <c r="F4" s="403" t="s">
        <v>286</v>
      </c>
      <c r="G4" s="155" t="s">
        <v>296</v>
      </c>
      <c r="H4" s="146" t="s">
        <v>295</v>
      </c>
      <c r="I4" s="406" t="s">
        <v>294</v>
      </c>
      <c r="J4" s="407"/>
      <c r="K4" s="407"/>
      <c r="L4" s="408" t="s">
        <v>293</v>
      </c>
      <c r="M4" s="409"/>
      <c r="N4" s="410"/>
      <c r="O4" s="374" t="s">
        <v>6</v>
      </c>
    </row>
    <row r="5" spans="1:21" ht="18.75" customHeight="1">
      <c r="A5" s="394"/>
      <c r="B5" s="395"/>
      <c r="C5" s="396"/>
      <c r="D5" s="398"/>
      <c r="E5" s="401"/>
      <c r="F5" s="404"/>
      <c r="G5" s="154" t="s">
        <v>292</v>
      </c>
      <c r="H5" s="144" t="s">
        <v>291</v>
      </c>
      <c r="I5" s="377" t="s">
        <v>289</v>
      </c>
      <c r="J5" s="378"/>
      <c r="K5" s="378"/>
      <c r="L5" s="379" t="s">
        <v>288</v>
      </c>
      <c r="M5" s="380"/>
      <c r="N5" s="381"/>
      <c r="O5" s="375"/>
    </row>
    <row r="6" spans="1:21" ht="18.75" customHeight="1" thickBot="1">
      <c r="A6" s="143"/>
      <c r="B6" s="142" t="s">
        <v>1</v>
      </c>
      <c r="C6" s="139" t="s">
        <v>285</v>
      </c>
      <c r="D6" s="399"/>
      <c r="E6" s="402"/>
      <c r="F6" s="405"/>
      <c r="G6" s="153" t="s">
        <v>286</v>
      </c>
      <c r="H6" s="136" t="s">
        <v>284</v>
      </c>
      <c r="I6" s="140" t="s">
        <v>1</v>
      </c>
      <c r="J6" s="139" t="s">
        <v>285</v>
      </c>
      <c r="K6" s="137" t="s">
        <v>284</v>
      </c>
      <c r="L6" s="138" t="s">
        <v>1</v>
      </c>
      <c r="M6" s="137" t="s">
        <v>285</v>
      </c>
      <c r="N6" s="136" t="s">
        <v>284</v>
      </c>
      <c r="O6" s="376"/>
    </row>
    <row r="7" spans="1:21" ht="21.95" customHeight="1">
      <c r="A7" s="382" t="s">
        <v>48</v>
      </c>
      <c r="B7" s="130" t="s">
        <v>282</v>
      </c>
      <c r="C7" s="130" t="s">
        <v>279</v>
      </c>
      <c r="D7" s="135"/>
      <c r="E7" s="134"/>
      <c r="F7" s="62"/>
      <c r="G7" s="133"/>
      <c r="H7" s="129" t="s">
        <v>283</v>
      </c>
      <c r="I7" s="133" t="s">
        <v>282</v>
      </c>
      <c r="J7" s="130" t="s">
        <v>279</v>
      </c>
      <c r="K7" s="132" t="s">
        <v>281</v>
      </c>
      <c r="L7" s="131" t="s">
        <v>280</v>
      </c>
      <c r="M7" s="130" t="s">
        <v>279</v>
      </c>
      <c r="N7" s="129">
        <v>30</v>
      </c>
      <c r="O7" s="128"/>
    </row>
    <row r="8" spans="1:21" ht="21.95" customHeight="1">
      <c r="A8" s="383"/>
      <c r="B8" s="115"/>
      <c r="C8" s="115"/>
      <c r="D8" s="120"/>
      <c r="E8" s="119"/>
      <c r="F8" s="63"/>
      <c r="G8" s="116"/>
      <c r="H8" s="117"/>
      <c r="I8" s="116"/>
      <c r="J8" s="115"/>
      <c r="K8" s="114"/>
      <c r="L8" s="118"/>
      <c r="M8" s="115"/>
      <c r="N8" s="117"/>
      <c r="O8" s="124"/>
    </row>
    <row r="9" spans="1:21" ht="21.95" customHeight="1">
      <c r="A9" s="383"/>
      <c r="B9" s="107" t="s">
        <v>313</v>
      </c>
      <c r="C9" s="107" t="s">
        <v>93</v>
      </c>
      <c r="D9" s="113"/>
      <c r="E9" s="112"/>
      <c r="F9" s="64"/>
      <c r="G9" s="110"/>
      <c r="H9" s="106">
        <v>10</v>
      </c>
      <c r="I9" s="110" t="s">
        <v>313</v>
      </c>
      <c r="J9" s="152" t="s">
        <v>132</v>
      </c>
      <c r="K9" s="121">
        <v>5</v>
      </c>
      <c r="L9" s="108" t="s">
        <v>312</v>
      </c>
      <c r="M9" s="107" t="s">
        <v>35</v>
      </c>
      <c r="N9" s="106">
        <v>5</v>
      </c>
      <c r="O9" s="105"/>
    </row>
    <row r="10" spans="1:21" ht="21.95" customHeight="1">
      <c r="A10" s="383"/>
      <c r="B10" s="107"/>
      <c r="C10" s="107" t="s">
        <v>35</v>
      </c>
      <c r="D10" s="113"/>
      <c r="E10" s="112"/>
      <c r="F10" s="64"/>
      <c r="G10" s="110"/>
      <c r="H10" s="106">
        <v>5</v>
      </c>
      <c r="I10" s="110"/>
      <c r="J10" s="107" t="s">
        <v>35</v>
      </c>
      <c r="K10" s="121">
        <v>5</v>
      </c>
      <c r="L10" s="108"/>
      <c r="M10" s="107" t="s">
        <v>102</v>
      </c>
      <c r="N10" s="106">
        <v>15</v>
      </c>
      <c r="O10" s="105"/>
    </row>
    <row r="11" spans="1:21" ht="21.95" customHeight="1">
      <c r="A11" s="383"/>
      <c r="B11" s="107"/>
      <c r="C11" s="107" t="s">
        <v>102</v>
      </c>
      <c r="D11" s="113"/>
      <c r="E11" s="112"/>
      <c r="F11" s="64"/>
      <c r="G11" s="110"/>
      <c r="H11" s="106">
        <v>40</v>
      </c>
      <c r="I11" s="110"/>
      <c r="J11" s="107" t="s">
        <v>102</v>
      </c>
      <c r="K11" s="121">
        <v>20</v>
      </c>
      <c r="L11" s="118"/>
      <c r="M11" s="115"/>
      <c r="N11" s="117"/>
      <c r="O11" s="124"/>
    </row>
    <row r="12" spans="1:21" ht="21.95" customHeight="1">
      <c r="A12" s="383"/>
      <c r="B12" s="107"/>
      <c r="C12" s="107" t="s">
        <v>52</v>
      </c>
      <c r="D12" s="113"/>
      <c r="E12" s="112" t="s">
        <v>53</v>
      </c>
      <c r="F12" s="64"/>
      <c r="G12" s="110"/>
      <c r="H12" s="150">
        <v>0.13</v>
      </c>
      <c r="I12" s="110"/>
      <c r="J12" s="107" t="s">
        <v>301</v>
      </c>
      <c r="K12" s="151">
        <v>0.13</v>
      </c>
      <c r="L12" s="108" t="s">
        <v>311</v>
      </c>
      <c r="M12" s="107" t="s">
        <v>189</v>
      </c>
      <c r="N12" s="106">
        <v>5</v>
      </c>
      <c r="O12" s="105"/>
    </row>
    <row r="13" spans="1:21" ht="21.95" customHeight="1">
      <c r="A13" s="383"/>
      <c r="B13" s="107"/>
      <c r="C13" s="107"/>
      <c r="D13" s="113"/>
      <c r="E13" s="112"/>
      <c r="F13" s="64"/>
      <c r="G13" s="110" t="s">
        <v>37</v>
      </c>
      <c r="H13" s="106" t="s">
        <v>273</v>
      </c>
      <c r="I13" s="110"/>
      <c r="J13" s="107"/>
      <c r="K13" s="121"/>
      <c r="L13" s="118"/>
      <c r="M13" s="115"/>
      <c r="N13" s="117"/>
      <c r="O13" s="124"/>
    </row>
    <row r="14" spans="1:21" ht="21.95" customHeight="1">
      <c r="A14" s="383"/>
      <c r="B14" s="115"/>
      <c r="C14" s="115"/>
      <c r="D14" s="120"/>
      <c r="E14" s="119"/>
      <c r="F14" s="63"/>
      <c r="G14" s="116"/>
      <c r="H14" s="117"/>
      <c r="I14" s="116"/>
      <c r="J14" s="115"/>
      <c r="K14" s="114"/>
      <c r="L14" s="108" t="s">
        <v>310</v>
      </c>
      <c r="M14" s="107" t="s">
        <v>104</v>
      </c>
      <c r="N14" s="150">
        <v>0.13</v>
      </c>
      <c r="O14" s="105"/>
    </row>
    <row r="15" spans="1:21" ht="21.95" customHeight="1">
      <c r="A15" s="383"/>
      <c r="B15" s="107" t="s">
        <v>94</v>
      </c>
      <c r="C15" s="107" t="s">
        <v>189</v>
      </c>
      <c r="D15" s="113"/>
      <c r="E15" s="112"/>
      <c r="F15" s="64"/>
      <c r="G15" s="110"/>
      <c r="H15" s="106">
        <v>5</v>
      </c>
      <c r="I15" s="110" t="s">
        <v>94</v>
      </c>
      <c r="J15" s="107" t="s">
        <v>189</v>
      </c>
      <c r="K15" s="121">
        <v>5</v>
      </c>
      <c r="L15" s="108"/>
      <c r="M15" s="107"/>
      <c r="N15" s="106"/>
      <c r="O15" s="105"/>
    </row>
    <row r="16" spans="1:21" ht="21.95" customHeight="1">
      <c r="A16" s="383"/>
      <c r="B16" s="107"/>
      <c r="C16" s="107"/>
      <c r="D16" s="113"/>
      <c r="E16" s="112"/>
      <c r="F16" s="64"/>
      <c r="G16" s="110" t="s">
        <v>37</v>
      </c>
      <c r="H16" s="106" t="s">
        <v>273</v>
      </c>
      <c r="I16" s="110"/>
      <c r="J16" s="107"/>
      <c r="K16" s="121"/>
      <c r="L16" s="108"/>
      <c r="M16" s="107"/>
      <c r="N16" s="106"/>
      <c r="O16" s="105"/>
    </row>
    <row r="17" spans="1:15" ht="21.95" customHeight="1">
      <c r="A17" s="383"/>
      <c r="B17" s="107"/>
      <c r="C17" s="107"/>
      <c r="D17" s="113"/>
      <c r="E17" s="112"/>
      <c r="F17" s="64" t="s">
        <v>22</v>
      </c>
      <c r="G17" s="110" t="s">
        <v>24</v>
      </c>
      <c r="H17" s="106" t="s">
        <v>272</v>
      </c>
      <c r="I17" s="110"/>
      <c r="J17" s="107"/>
      <c r="K17" s="121"/>
      <c r="L17" s="108"/>
      <c r="M17" s="107"/>
      <c r="N17" s="106"/>
      <c r="O17" s="105"/>
    </row>
    <row r="18" spans="1:15" ht="21.95" customHeight="1">
      <c r="A18" s="383"/>
      <c r="B18" s="115"/>
      <c r="C18" s="115"/>
      <c r="D18" s="120"/>
      <c r="E18" s="119"/>
      <c r="F18" s="63"/>
      <c r="G18" s="116"/>
      <c r="H18" s="117"/>
      <c r="I18" s="116"/>
      <c r="J18" s="115"/>
      <c r="K18" s="114"/>
      <c r="L18" s="108"/>
      <c r="M18" s="107"/>
      <c r="N18" s="106"/>
      <c r="O18" s="105"/>
    </row>
    <row r="19" spans="1:15" ht="21.95" customHeight="1">
      <c r="A19" s="383"/>
      <c r="B19" s="107" t="s">
        <v>103</v>
      </c>
      <c r="C19" s="107" t="s">
        <v>104</v>
      </c>
      <c r="D19" s="113"/>
      <c r="E19" s="112"/>
      <c r="F19" s="122"/>
      <c r="G19" s="110"/>
      <c r="H19" s="125">
        <v>0.17</v>
      </c>
      <c r="I19" s="110" t="s">
        <v>103</v>
      </c>
      <c r="J19" s="107" t="s">
        <v>104</v>
      </c>
      <c r="K19" s="156">
        <v>0.17</v>
      </c>
      <c r="L19" s="108"/>
      <c r="M19" s="107"/>
      <c r="N19" s="106"/>
      <c r="O19" s="105"/>
    </row>
    <row r="20" spans="1:15" ht="21.95" customHeight="1" thickBot="1">
      <c r="A20" s="384"/>
      <c r="B20" s="99"/>
      <c r="C20" s="99"/>
      <c r="D20" s="104"/>
      <c r="E20" s="103"/>
      <c r="F20" s="65"/>
      <c r="G20" s="102"/>
      <c r="H20" s="98"/>
      <c r="I20" s="102"/>
      <c r="J20" s="99"/>
      <c r="K20" s="101"/>
      <c r="L20" s="100"/>
      <c r="M20" s="99"/>
      <c r="N20" s="98"/>
      <c r="O20" s="97"/>
    </row>
    <row r="21" spans="1:15" ht="14.25">
      <c r="B21" s="89"/>
      <c r="C21" s="89"/>
      <c r="D21" s="89"/>
      <c r="G21" s="89"/>
      <c r="H21" s="90"/>
      <c r="I21" s="89"/>
      <c r="J21" s="89"/>
      <c r="K21" s="90"/>
      <c r="L21" s="89"/>
      <c r="M21" s="89"/>
      <c r="N21" s="90"/>
    </row>
    <row r="22" spans="1:15" ht="14.25">
      <c r="B22" s="89"/>
      <c r="C22" s="89"/>
      <c r="D22" s="89"/>
      <c r="G22" s="89"/>
      <c r="H22" s="90"/>
      <c r="I22" s="89"/>
      <c r="J22" s="89"/>
      <c r="K22" s="90"/>
      <c r="L22" s="89"/>
      <c r="M22" s="89"/>
      <c r="N22" s="90"/>
    </row>
    <row r="23" spans="1:15" ht="14.25">
      <c r="B23" s="89"/>
      <c r="C23" s="89"/>
      <c r="D23" s="89"/>
      <c r="G23" s="89"/>
      <c r="H23" s="90"/>
      <c r="I23" s="89"/>
      <c r="J23" s="89"/>
      <c r="K23" s="90"/>
      <c r="L23" s="89"/>
      <c r="M23" s="89"/>
      <c r="N23" s="90"/>
    </row>
    <row r="24" spans="1:15" ht="14.25">
      <c r="B24" s="89"/>
      <c r="C24" s="89"/>
      <c r="D24" s="89"/>
      <c r="G24" s="89"/>
      <c r="H24" s="90"/>
      <c r="I24" s="89"/>
      <c r="J24" s="89"/>
      <c r="K24" s="90"/>
      <c r="L24" s="89"/>
      <c r="M24" s="89"/>
      <c r="N24" s="90"/>
    </row>
    <row r="25" spans="1:15" ht="14.25">
      <c r="B25" s="89"/>
      <c r="C25" s="89"/>
      <c r="D25" s="89"/>
      <c r="G25" s="89"/>
      <c r="H25" s="90"/>
      <c r="I25" s="89"/>
      <c r="J25" s="89"/>
      <c r="K25" s="90"/>
      <c r="L25" s="89"/>
      <c r="M25" s="89"/>
      <c r="N25" s="90"/>
    </row>
    <row r="26" spans="1:15" ht="14.25">
      <c r="B26" s="89"/>
      <c r="C26" s="89"/>
      <c r="D26" s="89"/>
      <c r="G26" s="89"/>
      <c r="H26" s="90"/>
      <c r="I26" s="89"/>
      <c r="J26" s="89"/>
      <c r="K26" s="90"/>
      <c r="L26" s="89"/>
      <c r="M26" s="89"/>
      <c r="N26" s="90"/>
    </row>
    <row r="27" spans="1:15" ht="14.25">
      <c r="B27" s="89"/>
      <c r="C27" s="89"/>
      <c r="D27" s="89"/>
      <c r="G27" s="89"/>
      <c r="H27" s="90"/>
      <c r="I27" s="89"/>
      <c r="J27" s="89"/>
      <c r="K27" s="90"/>
      <c r="L27" s="89"/>
      <c r="M27" s="89"/>
      <c r="N27" s="90"/>
    </row>
    <row r="28" spans="1:15" ht="14.25">
      <c r="B28" s="89"/>
      <c r="C28" s="89"/>
      <c r="D28" s="89"/>
      <c r="G28" s="89"/>
      <c r="H28" s="90"/>
      <c r="I28" s="89"/>
      <c r="J28" s="89"/>
      <c r="K28" s="90"/>
      <c r="L28" s="89"/>
      <c r="M28" s="89"/>
      <c r="N28" s="90"/>
    </row>
    <row r="29" spans="1:15" ht="14.25">
      <c r="B29" s="89"/>
      <c r="C29" s="89"/>
      <c r="D29" s="89"/>
      <c r="G29" s="89"/>
      <c r="H29" s="90"/>
      <c r="I29" s="89"/>
      <c r="J29" s="89"/>
      <c r="K29" s="90"/>
      <c r="L29" s="89"/>
      <c r="M29" s="89"/>
      <c r="N29" s="90"/>
    </row>
    <row r="30" spans="1:15" ht="14.25">
      <c r="B30" s="89"/>
      <c r="C30" s="89"/>
      <c r="D30" s="89"/>
      <c r="G30" s="89"/>
      <c r="H30" s="90"/>
      <c r="I30" s="89"/>
      <c r="J30" s="89"/>
      <c r="K30" s="90"/>
      <c r="L30" s="89"/>
      <c r="M30" s="89"/>
      <c r="N30" s="90"/>
    </row>
    <row r="31" spans="1:15" ht="14.25">
      <c r="B31" s="89"/>
      <c r="C31" s="89"/>
      <c r="D31" s="89"/>
      <c r="G31" s="89"/>
      <c r="H31" s="90"/>
      <c r="I31" s="89"/>
      <c r="J31" s="89"/>
      <c r="K31" s="90"/>
      <c r="L31" s="89"/>
      <c r="M31" s="89"/>
      <c r="N31" s="90"/>
    </row>
    <row r="32" spans="1:15" ht="14.25">
      <c r="B32" s="89"/>
      <c r="C32" s="89"/>
      <c r="D32" s="89"/>
      <c r="G32" s="89"/>
      <c r="H32" s="90"/>
      <c r="I32" s="89"/>
      <c r="J32" s="89"/>
      <c r="K32" s="90"/>
      <c r="L32" s="89"/>
      <c r="M32" s="89"/>
      <c r="N32" s="90"/>
    </row>
    <row r="33" spans="2:14" ht="14.25">
      <c r="B33" s="89"/>
      <c r="C33" s="89"/>
      <c r="D33" s="89"/>
      <c r="G33" s="89"/>
      <c r="H33" s="90"/>
      <c r="I33" s="89"/>
      <c r="J33" s="89"/>
      <c r="K33" s="90"/>
      <c r="L33" s="89"/>
      <c r="M33" s="89"/>
      <c r="N33" s="90"/>
    </row>
    <row r="34" spans="2:14" ht="14.25">
      <c r="B34" s="89"/>
      <c r="C34" s="89"/>
      <c r="D34" s="89"/>
      <c r="G34" s="89"/>
      <c r="H34" s="90"/>
      <c r="I34" s="89"/>
      <c r="J34" s="89"/>
      <c r="K34" s="90"/>
      <c r="L34" s="89"/>
      <c r="M34" s="89"/>
      <c r="N34" s="90"/>
    </row>
    <row r="35" spans="2:14" ht="14.25">
      <c r="B35" s="89"/>
      <c r="C35" s="89"/>
      <c r="D35" s="89"/>
      <c r="G35" s="89"/>
      <c r="H35" s="90"/>
      <c r="I35" s="89"/>
      <c r="J35" s="89"/>
      <c r="K35" s="90"/>
      <c r="L35" s="89"/>
      <c r="M35" s="89"/>
      <c r="N35" s="90"/>
    </row>
    <row r="36" spans="2:14" ht="14.25">
      <c r="B36" s="89"/>
      <c r="C36" s="89"/>
      <c r="D36" s="89"/>
      <c r="G36" s="89"/>
      <c r="H36" s="90"/>
      <c r="I36" s="89"/>
      <c r="J36" s="89"/>
      <c r="K36" s="90"/>
      <c r="L36" s="89"/>
      <c r="M36" s="89"/>
      <c r="N36" s="90"/>
    </row>
    <row r="37" spans="2:14" ht="14.25">
      <c r="B37" s="89"/>
      <c r="C37" s="89"/>
      <c r="D37" s="89"/>
      <c r="G37" s="89"/>
      <c r="H37" s="90"/>
      <c r="I37" s="89"/>
      <c r="J37" s="89"/>
      <c r="K37" s="90"/>
      <c r="L37" s="89"/>
      <c r="M37" s="89"/>
      <c r="N37" s="90"/>
    </row>
    <row r="38" spans="2:14" ht="14.25">
      <c r="B38" s="89"/>
      <c r="C38" s="89"/>
      <c r="D38" s="89"/>
      <c r="G38" s="89"/>
      <c r="H38" s="90"/>
      <c r="I38" s="89"/>
      <c r="J38" s="89"/>
      <c r="K38" s="90"/>
      <c r="L38" s="89"/>
      <c r="M38" s="89"/>
      <c r="N38" s="90"/>
    </row>
    <row r="39" spans="2:14" ht="14.25">
      <c r="B39" s="89"/>
      <c r="C39" s="89"/>
      <c r="D39" s="89"/>
      <c r="G39" s="89"/>
      <c r="H39" s="90"/>
      <c r="I39" s="89"/>
      <c r="J39" s="89"/>
      <c r="K39" s="90"/>
      <c r="L39" s="89"/>
      <c r="M39" s="89"/>
      <c r="N39" s="90"/>
    </row>
    <row r="40" spans="2:14" ht="14.25">
      <c r="B40" s="89"/>
      <c r="C40" s="89"/>
      <c r="D40" s="89"/>
      <c r="G40" s="89"/>
      <c r="H40" s="90"/>
      <c r="I40" s="89"/>
      <c r="J40" s="89"/>
      <c r="K40" s="90"/>
      <c r="L40" s="89"/>
      <c r="M40" s="89"/>
      <c r="N40" s="90"/>
    </row>
    <row r="41" spans="2:14" ht="14.25">
      <c r="B41" s="89"/>
      <c r="C41" s="89"/>
      <c r="D41" s="89"/>
      <c r="G41" s="89"/>
      <c r="H41" s="90"/>
      <c r="I41" s="89"/>
      <c r="J41" s="89"/>
      <c r="K41" s="90"/>
      <c r="L41" s="89"/>
      <c r="M41" s="89"/>
      <c r="N41" s="90"/>
    </row>
    <row r="42" spans="2:14" ht="14.25">
      <c r="B42" s="89"/>
      <c r="C42" s="89"/>
      <c r="D42" s="89"/>
      <c r="G42" s="89"/>
      <c r="H42" s="90"/>
      <c r="I42" s="89"/>
      <c r="J42" s="89"/>
      <c r="K42" s="90"/>
      <c r="L42" s="89"/>
      <c r="M42" s="89"/>
      <c r="N42" s="90"/>
    </row>
    <row r="43" spans="2:14" ht="14.25">
      <c r="B43" s="89"/>
      <c r="C43" s="89"/>
      <c r="D43" s="89"/>
      <c r="G43" s="89"/>
      <c r="H43" s="90"/>
      <c r="I43" s="89"/>
      <c r="J43" s="89"/>
      <c r="K43" s="90"/>
      <c r="L43" s="89"/>
      <c r="M43" s="89"/>
      <c r="N43" s="90"/>
    </row>
    <row r="44" spans="2:14" ht="14.25">
      <c r="B44" s="89"/>
      <c r="C44" s="89"/>
      <c r="D44" s="89"/>
      <c r="G44" s="89"/>
      <c r="H44" s="90"/>
      <c r="I44" s="89"/>
      <c r="J44" s="89"/>
      <c r="K44" s="90"/>
      <c r="L44" s="89"/>
      <c r="M44" s="89"/>
      <c r="N44" s="90"/>
    </row>
    <row r="45" spans="2:14" ht="14.25">
      <c r="B45" s="89"/>
      <c r="C45" s="89"/>
      <c r="D45" s="89"/>
      <c r="G45" s="89"/>
      <c r="H45" s="90"/>
      <c r="I45" s="89"/>
      <c r="J45" s="89"/>
      <c r="K45" s="90"/>
      <c r="L45" s="89"/>
      <c r="M45" s="89"/>
      <c r="N45" s="90"/>
    </row>
    <row r="46" spans="2:14" ht="14.25">
      <c r="B46" s="89"/>
      <c r="C46" s="89"/>
      <c r="D46" s="89"/>
      <c r="G46" s="89"/>
      <c r="H46" s="90"/>
      <c r="I46" s="89"/>
      <c r="J46" s="89"/>
      <c r="K46" s="90"/>
      <c r="L46" s="89"/>
      <c r="M46" s="89"/>
      <c r="N46" s="90"/>
    </row>
    <row r="47" spans="2:14" ht="14.25">
      <c r="B47" s="89"/>
      <c r="C47" s="89"/>
      <c r="D47" s="89"/>
      <c r="G47" s="89"/>
      <c r="H47" s="90"/>
      <c r="I47" s="89"/>
      <c r="J47" s="89"/>
      <c r="K47" s="90"/>
      <c r="L47" s="89"/>
      <c r="M47" s="89"/>
      <c r="N47" s="90"/>
    </row>
    <row r="48" spans="2:14" ht="14.25">
      <c r="B48" s="89"/>
      <c r="C48" s="89"/>
      <c r="D48" s="89"/>
      <c r="G48" s="89"/>
      <c r="H48" s="90"/>
      <c r="I48" s="89"/>
      <c r="J48" s="89"/>
      <c r="K48" s="90"/>
      <c r="L48" s="89"/>
      <c r="M48" s="89"/>
      <c r="N48" s="90"/>
    </row>
    <row r="49" spans="2:14" ht="14.25">
      <c r="B49" s="89"/>
      <c r="C49" s="89"/>
      <c r="D49" s="89"/>
      <c r="G49" s="89"/>
      <c r="H49" s="90"/>
      <c r="I49" s="89"/>
      <c r="J49" s="89"/>
      <c r="K49" s="90"/>
      <c r="L49" s="89"/>
      <c r="M49" s="89"/>
      <c r="N49" s="90"/>
    </row>
    <row r="50" spans="2:14" ht="14.25">
      <c r="B50" s="89"/>
      <c r="C50" s="89"/>
      <c r="D50" s="89"/>
      <c r="G50" s="89"/>
      <c r="H50" s="90"/>
      <c r="I50" s="89"/>
      <c r="J50" s="89"/>
      <c r="K50" s="90"/>
      <c r="L50" s="89"/>
      <c r="M50" s="89"/>
      <c r="N50" s="90"/>
    </row>
    <row r="51" spans="2:14" ht="14.25">
      <c r="B51" s="89"/>
      <c r="C51" s="89"/>
      <c r="D51" s="89"/>
      <c r="G51" s="89"/>
      <c r="H51" s="90"/>
      <c r="I51" s="89"/>
      <c r="J51" s="89"/>
      <c r="K51" s="90"/>
      <c r="L51" s="89"/>
      <c r="M51" s="89"/>
      <c r="N51" s="90"/>
    </row>
    <row r="52" spans="2:14" ht="14.25">
      <c r="B52" s="89"/>
      <c r="C52" s="89"/>
      <c r="D52" s="89"/>
      <c r="G52" s="89"/>
      <c r="H52" s="90"/>
      <c r="I52" s="89"/>
      <c r="J52" s="89"/>
      <c r="K52" s="90"/>
      <c r="L52" s="89"/>
      <c r="M52" s="89"/>
      <c r="N52" s="90"/>
    </row>
    <row r="53" spans="2:14" ht="14.25">
      <c r="B53" s="89"/>
      <c r="C53" s="89"/>
      <c r="D53" s="89"/>
      <c r="G53" s="89"/>
      <c r="H53" s="90"/>
      <c r="I53" s="89"/>
      <c r="J53" s="89"/>
      <c r="K53" s="90"/>
      <c r="L53" s="89"/>
      <c r="M53" s="89"/>
      <c r="N53" s="90"/>
    </row>
    <row r="54" spans="2:14" ht="14.25">
      <c r="B54" s="89"/>
      <c r="C54" s="89"/>
      <c r="D54" s="89"/>
      <c r="G54" s="89"/>
      <c r="H54" s="90"/>
      <c r="I54" s="89"/>
      <c r="J54" s="89"/>
      <c r="K54" s="90"/>
      <c r="L54" s="89"/>
      <c r="M54" s="89"/>
      <c r="N54" s="90"/>
    </row>
    <row r="55" spans="2:14" ht="14.25">
      <c r="B55" s="89"/>
      <c r="C55" s="89"/>
      <c r="D55" s="89"/>
      <c r="G55" s="89"/>
      <c r="H55" s="90"/>
      <c r="I55" s="89"/>
      <c r="J55" s="89"/>
      <c r="K55" s="90"/>
      <c r="L55" s="89"/>
      <c r="M55" s="89"/>
      <c r="N55" s="90"/>
    </row>
    <row r="56" spans="2:14" ht="14.25">
      <c r="B56" s="89"/>
      <c r="C56" s="89"/>
      <c r="D56" s="89"/>
      <c r="G56" s="89"/>
      <c r="H56" s="90"/>
      <c r="I56" s="89"/>
      <c r="J56" s="89"/>
      <c r="K56" s="90"/>
      <c r="L56" s="89"/>
      <c r="M56" s="89"/>
      <c r="N56" s="90"/>
    </row>
    <row r="57" spans="2:14" ht="14.25">
      <c r="B57" s="89"/>
      <c r="C57" s="89"/>
      <c r="D57" s="89"/>
      <c r="G57" s="89"/>
      <c r="H57" s="90"/>
      <c r="I57" s="89"/>
      <c r="J57" s="89"/>
      <c r="K57" s="90"/>
      <c r="L57" s="89"/>
      <c r="M57" s="89"/>
      <c r="N57" s="90"/>
    </row>
    <row r="58" spans="2:14" ht="14.25">
      <c r="B58" s="89"/>
      <c r="C58" s="89"/>
      <c r="D58" s="89"/>
      <c r="G58" s="89"/>
      <c r="H58" s="90"/>
      <c r="I58" s="89"/>
      <c r="J58" s="89"/>
      <c r="K58" s="90"/>
      <c r="L58" s="89"/>
      <c r="M58" s="89"/>
      <c r="N58" s="90"/>
    </row>
    <row r="59" spans="2:14" ht="14.25">
      <c r="B59" s="89"/>
      <c r="C59" s="89"/>
      <c r="D59" s="89"/>
      <c r="G59" s="89"/>
      <c r="H59" s="90"/>
      <c r="I59" s="89"/>
      <c r="J59" s="89"/>
      <c r="K59" s="90"/>
      <c r="L59" s="89"/>
      <c r="M59" s="89"/>
      <c r="N59" s="90"/>
    </row>
    <row r="60" spans="2:14" ht="14.25">
      <c r="B60" s="89"/>
      <c r="C60" s="89"/>
      <c r="D60" s="89"/>
      <c r="G60" s="89"/>
      <c r="H60" s="90"/>
      <c r="I60" s="89"/>
      <c r="J60" s="89"/>
      <c r="K60" s="90"/>
      <c r="L60" s="89"/>
      <c r="M60" s="89"/>
      <c r="N60" s="90"/>
    </row>
    <row r="61" spans="2:14" ht="14.25">
      <c r="B61" s="89"/>
      <c r="C61" s="89"/>
      <c r="D61" s="89"/>
      <c r="G61" s="89"/>
      <c r="H61" s="90"/>
      <c r="I61" s="89"/>
      <c r="J61" s="89"/>
      <c r="K61" s="90"/>
      <c r="L61" s="89"/>
      <c r="M61" s="89"/>
      <c r="N61" s="90"/>
    </row>
    <row r="62" spans="2:14" ht="14.25">
      <c r="B62" s="89"/>
      <c r="C62" s="89"/>
      <c r="D62" s="89"/>
      <c r="G62" s="89"/>
      <c r="H62" s="90"/>
      <c r="I62" s="89"/>
      <c r="J62" s="89"/>
      <c r="K62" s="90"/>
      <c r="L62" s="89"/>
      <c r="M62" s="89"/>
      <c r="N62" s="90"/>
    </row>
    <row r="63" spans="2:14" ht="14.25">
      <c r="B63" s="89"/>
      <c r="C63" s="89"/>
      <c r="D63" s="89"/>
      <c r="G63" s="89"/>
      <c r="H63" s="90"/>
      <c r="I63" s="89"/>
      <c r="J63" s="89"/>
      <c r="K63" s="90"/>
      <c r="L63" s="89"/>
      <c r="M63" s="89"/>
      <c r="N63" s="90"/>
    </row>
    <row r="64" spans="2:14" ht="14.25">
      <c r="B64" s="89"/>
      <c r="C64" s="89"/>
      <c r="D64" s="89"/>
      <c r="G64" s="89"/>
      <c r="H64" s="90"/>
      <c r="I64" s="89"/>
      <c r="J64" s="89"/>
      <c r="K64" s="90"/>
      <c r="L64" s="89"/>
      <c r="M64" s="89"/>
      <c r="N64" s="90"/>
    </row>
  </sheetData>
  <mergeCells count="14">
    <mergeCell ref="O4:O6"/>
    <mergeCell ref="I5:K5"/>
    <mergeCell ref="L5:N5"/>
    <mergeCell ref="A7:A20"/>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showZeros="0" zoomScale="60" zoomScaleNormal="60" zoomScaleSheetLayoutView="80" workbookViewId="0"/>
  </sheetViews>
  <sheetFormatPr defaultColWidth="9"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0" max="26" width="8.875" customWidth="1"/>
    <col min="27" max="16384" width="9" style="3"/>
  </cols>
  <sheetData>
    <row r="1" spans="1:19" ht="36.75" customHeight="1">
      <c r="A1" s="1" t="s">
        <v>13</v>
      </c>
      <c r="B1" s="1"/>
      <c r="C1" s="2"/>
      <c r="D1" s="3"/>
      <c r="E1" s="2"/>
      <c r="F1" s="2"/>
      <c r="G1" s="2"/>
      <c r="H1" s="367"/>
      <c r="I1" s="367"/>
      <c r="J1" s="368"/>
      <c r="K1" s="368"/>
      <c r="L1" s="368"/>
      <c r="M1" s="368"/>
      <c r="N1" s="368"/>
      <c r="O1" s="2"/>
      <c r="P1" s="2"/>
      <c r="Q1" s="4"/>
      <c r="R1" s="4"/>
      <c r="S1" s="3"/>
    </row>
    <row r="2" spans="1:19" ht="36.75" customHeight="1">
      <c r="A2" s="367" t="s">
        <v>0</v>
      </c>
      <c r="B2" s="367"/>
      <c r="C2" s="368"/>
      <c r="D2" s="368"/>
      <c r="E2" s="368"/>
      <c r="F2" s="368"/>
      <c r="G2" s="368"/>
      <c r="H2" s="368"/>
      <c r="I2" s="368"/>
      <c r="J2" s="368"/>
      <c r="K2" s="368"/>
      <c r="L2" s="368"/>
      <c r="M2" s="368"/>
      <c r="N2" s="368"/>
      <c r="O2" s="368"/>
      <c r="P2" s="368"/>
      <c r="Q2" s="368"/>
      <c r="R2" s="368"/>
      <c r="S2" s="3"/>
    </row>
    <row r="3" spans="1:19" ht="27.75" customHeight="1" thickBot="1">
      <c r="A3" s="369" t="s">
        <v>113</v>
      </c>
      <c r="B3" s="370"/>
      <c r="C3" s="370"/>
      <c r="D3" s="370"/>
      <c r="E3" s="370"/>
      <c r="F3" s="370"/>
      <c r="G3" s="2"/>
      <c r="H3" s="2"/>
      <c r="I3" s="12"/>
      <c r="J3" s="2"/>
      <c r="K3" s="7"/>
      <c r="L3" s="7"/>
      <c r="M3" s="10"/>
      <c r="N3" s="2"/>
      <c r="O3" s="13"/>
      <c r="P3" s="12"/>
      <c r="Q3" s="14"/>
      <c r="R3" s="14"/>
      <c r="S3" s="11"/>
    </row>
    <row r="4" spans="1:19" customFormat="1" ht="42" customHeight="1" thickBot="1">
      <c r="A4" s="15"/>
      <c r="B4" s="16" t="s">
        <v>1</v>
      </c>
      <c r="C4" s="17" t="s">
        <v>2</v>
      </c>
      <c r="D4" s="18" t="s">
        <v>3</v>
      </c>
      <c r="E4" s="34" t="s">
        <v>7</v>
      </c>
      <c r="F4" s="19" t="s">
        <v>5</v>
      </c>
      <c r="G4" s="17" t="s">
        <v>6</v>
      </c>
      <c r="H4" s="16" t="s">
        <v>2</v>
      </c>
      <c r="I4" s="18" t="s">
        <v>3</v>
      </c>
      <c r="J4" s="35" t="s">
        <v>4</v>
      </c>
      <c r="K4" s="19" t="s">
        <v>5</v>
      </c>
      <c r="L4" s="19" t="s">
        <v>6</v>
      </c>
      <c r="M4" s="21" t="s">
        <v>8</v>
      </c>
      <c r="N4" s="22" t="s">
        <v>9</v>
      </c>
      <c r="O4" s="19" t="s">
        <v>10</v>
      </c>
      <c r="P4" s="23" t="s">
        <v>3</v>
      </c>
      <c r="Q4" s="20" t="s">
        <v>12</v>
      </c>
      <c r="R4" s="24" t="s">
        <v>11</v>
      </c>
      <c r="S4" s="25"/>
    </row>
    <row r="5" spans="1:19" ht="18.75" customHeight="1">
      <c r="A5" s="371" t="s">
        <v>48</v>
      </c>
      <c r="B5" s="66" t="s">
        <v>15</v>
      </c>
      <c r="C5" s="36"/>
      <c r="D5" s="37"/>
      <c r="E5" s="38"/>
      <c r="F5" s="39"/>
      <c r="G5" s="70"/>
      <c r="H5" s="74"/>
      <c r="I5" s="37"/>
      <c r="J5" s="39"/>
      <c r="K5" s="39"/>
      <c r="L5" s="39"/>
      <c r="M5" s="78"/>
      <c r="N5" s="66"/>
      <c r="O5" s="40" t="s">
        <v>15</v>
      </c>
      <c r="P5" s="37"/>
      <c r="Q5" s="41">
        <v>110</v>
      </c>
      <c r="R5" s="92">
        <f>ROUNDUP(Q5*0.75,2)</f>
        <v>82.5</v>
      </c>
    </row>
    <row r="6" spans="1:19" ht="18.75" customHeight="1">
      <c r="A6" s="372"/>
      <c r="B6" s="67"/>
      <c r="C6" s="42"/>
      <c r="D6" s="43"/>
      <c r="E6" s="44"/>
      <c r="F6" s="45"/>
      <c r="G6" s="71"/>
      <c r="H6" s="75"/>
      <c r="I6" s="43"/>
      <c r="J6" s="45"/>
      <c r="K6" s="45"/>
      <c r="L6" s="45"/>
      <c r="M6" s="79"/>
      <c r="N6" s="67"/>
      <c r="O6" s="46"/>
      <c r="P6" s="43"/>
      <c r="Q6" s="47"/>
      <c r="R6" s="93"/>
    </row>
    <row r="7" spans="1:19" ht="18.75" customHeight="1">
      <c r="A7" s="372"/>
      <c r="B7" s="68" t="s">
        <v>114</v>
      </c>
      <c r="C7" s="48" t="s">
        <v>34</v>
      </c>
      <c r="D7" s="49"/>
      <c r="E7" s="50">
        <v>40</v>
      </c>
      <c r="F7" s="51" t="s">
        <v>30</v>
      </c>
      <c r="G7" s="72"/>
      <c r="H7" s="76" t="s">
        <v>34</v>
      </c>
      <c r="I7" s="49"/>
      <c r="J7" s="51">
        <f>ROUNDUP(E7*0.75,2)</f>
        <v>30</v>
      </c>
      <c r="K7" s="51" t="s">
        <v>30</v>
      </c>
      <c r="L7" s="51"/>
      <c r="M7" s="80" t="e">
        <f>#REF!</f>
        <v>#REF!</v>
      </c>
      <c r="N7" s="68" t="s">
        <v>115</v>
      </c>
      <c r="O7" s="52" t="s">
        <v>121</v>
      </c>
      <c r="P7" s="49" t="s">
        <v>22</v>
      </c>
      <c r="Q7" s="53">
        <v>5</v>
      </c>
      <c r="R7" s="94">
        <f t="shared" ref="R7:R17" si="0">ROUNDUP(Q7*0.75,2)</f>
        <v>3.75</v>
      </c>
    </row>
    <row r="8" spans="1:19" ht="18.75" customHeight="1">
      <c r="A8" s="372"/>
      <c r="B8" s="68"/>
      <c r="C8" s="48" t="s">
        <v>56</v>
      </c>
      <c r="D8" s="49"/>
      <c r="E8" s="50">
        <v>20</v>
      </c>
      <c r="F8" s="51" t="s">
        <v>30</v>
      </c>
      <c r="G8" s="72"/>
      <c r="H8" s="76" t="s">
        <v>56</v>
      </c>
      <c r="I8" s="49"/>
      <c r="J8" s="51">
        <f>ROUNDUP(E8*0.75,2)</f>
        <v>15</v>
      </c>
      <c r="K8" s="51" t="s">
        <v>30</v>
      </c>
      <c r="L8" s="51"/>
      <c r="M8" s="80" t="e">
        <f>ROUND(#REF!+(#REF!*6/100),2)</f>
        <v>#REF!</v>
      </c>
      <c r="N8" s="68" t="s">
        <v>116</v>
      </c>
      <c r="O8" s="52" t="s">
        <v>23</v>
      </c>
      <c r="P8" s="49"/>
      <c r="Q8" s="53">
        <v>1</v>
      </c>
      <c r="R8" s="94">
        <f t="shared" si="0"/>
        <v>0.75</v>
      </c>
    </row>
    <row r="9" spans="1:19" ht="18.75" customHeight="1">
      <c r="A9" s="372"/>
      <c r="B9" s="68"/>
      <c r="C9" s="48" t="s">
        <v>87</v>
      </c>
      <c r="D9" s="49"/>
      <c r="E9" s="50">
        <v>5</v>
      </c>
      <c r="F9" s="51" t="s">
        <v>50</v>
      </c>
      <c r="G9" s="72"/>
      <c r="H9" s="76" t="s">
        <v>87</v>
      </c>
      <c r="I9" s="49"/>
      <c r="J9" s="51">
        <f>ROUNDUP(E9*0.75,2)</f>
        <v>3.75</v>
      </c>
      <c r="K9" s="51" t="s">
        <v>50</v>
      </c>
      <c r="L9" s="51"/>
      <c r="M9" s="80" t="e">
        <f>#REF!</f>
        <v>#REF!</v>
      </c>
      <c r="N9" s="68" t="s">
        <v>117</v>
      </c>
      <c r="O9" s="52" t="s">
        <v>39</v>
      </c>
      <c r="P9" s="49"/>
      <c r="Q9" s="53">
        <v>0.1</v>
      </c>
      <c r="R9" s="94">
        <f t="shared" si="0"/>
        <v>0.08</v>
      </c>
    </row>
    <row r="10" spans="1:19" ht="18.75" customHeight="1">
      <c r="A10" s="372"/>
      <c r="B10" s="68"/>
      <c r="C10" s="48" t="s">
        <v>123</v>
      </c>
      <c r="D10" s="49"/>
      <c r="E10" s="50">
        <v>10</v>
      </c>
      <c r="F10" s="51" t="s">
        <v>30</v>
      </c>
      <c r="G10" s="72"/>
      <c r="H10" s="76" t="s">
        <v>123</v>
      </c>
      <c r="I10" s="49"/>
      <c r="J10" s="51">
        <f>ROUNDUP(E10*0.75,2)</f>
        <v>7.5</v>
      </c>
      <c r="K10" s="51" t="s">
        <v>30</v>
      </c>
      <c r="L10" s="51"/>
      <c r="M10" s="80" t="e">
        <f>ROUND(#REF!+(#REF!*15/100),2)</f>
        <v>#REF!</v>
      </c>
      <c r="N10" s="68" t="s">
        <v>118</v>
      </c>
      <c r="O10" s="52" t="s">
        <v>122</v>
      </c>
      <c r="P10" s="49"/>
      <c r="Q10" s="53">
        <v>0.01</v>
      </c>
      <c r="R10" s="94">
        <f t="shared" si="0"/>
        <v>0.01</v>
      </c>
    </row>
    <row r="11" spans="1:19" ht="18.75" customHeight="1">
      <c r="A11" s="372"/>
      <c r="B11" s="68"/>
      <c r="C11" s="48" t="s">
        <v>35</v>
      </c>
      <c r="D11" s="49"/>
      <c r="E11" s="50">
        <v>10</v>
      </c>
      <c r="F11" s="51" t="s">
        <v>30</v>
      </c>
      <c r="G11" s="72"/>
      <c r="H11" s="76" t="s">
        <v>35</v>
      </c>
      <c r="I11" s="49"/>
      <c r="J11" s="51">
        <f>ROUNDUP(E11*0.75,2)</f>
        <v>7.5</v>
      </c>
      <c r="K11" s="51" t="s">
        <v>30</v>
      </c>
      <c r="L11" s="51"/>
      <c r="M11" s="80" t="e">
        <f>ROUND(#REF!+(#REF!*10/100),2)</f>
        <v>#REF!</v>
      </c>
      <c r="N11" s="68" t="s">
        <v>119</v>
      </c>
      <c r="O11" s="52" t="s">
        <v>23</v>
      </c>
      <c r="P11" s="49"/>
      <c r="Q11" s="53">
        <v>1</v>
      </c>
      <c r="R11" s="94">
        <f t="shared" si="0"/>
        <v>0.75</v>
      </c>
    </row>
    <row r="12" spans="1:19" ht="18.75" customHeight="1">
      <c r="A12" s="372"/>
      <c r="B12" s="68"/>
      <c r="C12" s="48"/>
      <c r="D12" s="49"/>
      <c r="E12" s="50"/>
      <c r="F12" s="51"/>
      <c r="G12" s="72"/>
      <c r="H12" s="76"/>
      <c r="I12" s="49"/>
      <c r="J12" s="51"/>
      <c r="K12" s="51"/>
      <c r="L12" s="51"/>
      <c r="M12" s="80"/>
      <c r="N12" s="68" t="s">
        <v>18</v>
      </c>
      <c r="O12" s="52" t="s">
        <v>58</v>
      </c>
      <c r="P12" s="49"/>
      <c r="Q12" s="53">
        <v>1</v>
      </c>
      <c r="R12" s="94">
        <f t="shared" si="0"/>
        <v>0.75</v>
      </c>
    </row>
    <row r="13" spans="1:19" ht="18.75" customHeight="1">
      <c r="A13" s="372"/>
      <c r="B13" s="68"/>
      <c r="C13" s="48"/>
      <c r="D13" s="49"/>
      <c r="E13" s="50"/>
      <c r="F13" s="51"/>
      <c r="G13" s="72"/>
      <c r="H13" s="76"/>
      <c r="I13" s="49"/>
      <c r="J13" s="51"/>
      <c r="K13" s="51"/>
      <c r="L13" s="51"/>
      <c r="M13" s="80"/>
      <c r="N13" s="68"/>
      <c r="O13" s="52" t="s">
        <v>38</v>
      </c>
      <c r="P13" s="49"/>
      <c r="Q13" s="53">
        <v>1.5</v>
      </c>
      <c r="R13" s="94">
        <f t="shared" si="0"/>
        <v>1.1300000000000001</v>
      </c>
    </row>
    <row r="14" spans="1:19" ht="18.75" customHeight="1">
      <c r="A14" s="372"/>
      <c r="B14" s="68"/>
      <c r="C14" s="48"/>
      <c r="D14" s="49"/>
      <c r="E14" s="50"/>
      <c r="F14" s="51"/>
      <c r="G14" s="72"/>
      <c r="H14" s="76"/>
      <c r="I14" s="49"/>
      <c r="J14" s="51"/>
      <c r="K14" s="51"/>
      <c r="L14" s="51"/>
      <c r="M14" s="80"/>
      <c r="N14" s="68"/>
      <c r="O14" s="52" t="s">
        <v>25</v>
      </c>
      <c r="P14" s="49"/>
      <c r="Q14" s="53">
        <v>1</v>
      </c>
      <c r="R14" s="94">
        <f t="shared" si="0"/>
        <v>0.75</v>
      </c>
    </row>
    <row r="15" spans="1:19" ht="18.75" customHeight="1">
      <c r="A15" s="372"/>
      <c r="B15" s="68"/>
      <c r="C15" s="48"/>
      <c r="D15" s="49"/>
      <c r="E15" s="50"/>
      <c r="F15" s="51"/>
      <c r="G15" s="72"/>
      <c r="H15" s="76"/>
      <c r="I15" s="49"/>
      <c r="J15" s="51"/>
      <c r="K15" s="51"/>
      <c r="L15" s="51"/>
      <c r="M15" s="80"/>
      <c r="N15" s="68"/>
      <c r="O15" s="52" t="s">
        <v>24</v>
      </c>
      <c r="P15" s="49" t="s">
        <v>22</v>
      </c>
      <c r="Q15" s="53">
        <v>1</v>
      </c>
      <c r="R15" s="94">
        <f t="shared" si="0"/>
        <v>0.75</v>
      </c>
    </row>
    <row r="16" spans="1:19" ht="18.75" customHeight="1">
      <c r="A16" s="372"/>
      <c r="B16" s="68"/>
      <c r="C16" s="48"/>
      <c r="D16" s="49"/>
      <c r="E16" s="50"/>
      <c r="F16" s="51"/>
      <c r="G16" s="72"/>
      <c r="H16" s="76"/>
      <c r="I16" s="49"/>
      <c r="J16" s="51"/>
      <c r="K16" s="51"/>
      <c r="L16" s="51"/>
      <c r="M16" s="80"/>
      <c r="N16" s="68"/>
      <c r="O16" s="52" t="s">
        <v>23</v>
      </c>
      <c r="P16" s="49"/>
      <c r="Q16" s="53">
        <v>1</v>
      </c>
      <c r="R16" s="94">
        <f t="shared" si="0"/>
        <v>0.75</v>
      </c>
    </row>
    <row r="17" spans="1:18" ht="18.75" customHeight="1">
      <c r="A17" s="372"/>
      <c r="B17" s="68"/>
      <c r="C17" s="48"/>
      <c r="D17" s="49"/>
      <c r="E17" s="50"/>
      <c r="F17" s="51"/>
      <c r="G17" s="72"/>
      <c r="H17" s="76"/>
      <c r="I17" s="49"/>
      <c r="J17" s="51"/>
      <c r="K17" s="51"/>
      <c r="L17" s="51"/>
      <c r="M17" s="80"/>
      <c r="N17" s="68"/>
      <c r="O17" s="52" t="s">
        <v>39</v>
      </c>
      <c r="P17" s="49"/>
      <c r="Q17" s="53">
        <v>0.05</v>
      </c>
      <c r="R17" s="94">
        <f t="shared" si="0"/>
        <v>0.04</v>
      </c>
    </row>
    <row r="18" spans="1:18" ht="18.75" customHeight="1">
      <c r="A18" s="372"/>
      <c r="B18" s="67"/>
      <c r="C18" s="42"/>
      <c r="D18" s="43"/>
      <c r="E18" s="44"/>
      <c r="F18" s="45"/>
      <c r="G18" s="71"/>
      <c r="H18" s="75"/>
      <c r="I18" s="43"/>
      <c r="J18" s="45"/>
      <c r="K18" s="45"/>
      <c r="L18" s="45"/>
      <c r="M18" s="79"/>
      <c r="N18" s="67"/>
      <c r="O18" s="46"/>
      <c r="P18" s="43"/>
      <c r="Q18" s="47"/>
      <c r="R18" s="93"/>
    </row>
    <row r="19" spans="1:18" ht="18.75" customHeight="1">
      <c r="A19" s="372"/>
      <c r="B19" s="68" t="s">
        <v>124</v>
      </c>
      <c r="C19" s="48" t="s">
        <v>92</v>
      </c>
      <c r="D19" s="49"/>
      <c r="E19" s="50">
        <v>50</v>
      </c>
      <c r="F19" s="51" t="s">
        <v>30</v>
      </c>
      <c r="G19" s="72"/>
      <c r="H19" s="76" t="s">
        <v>92</v>
      </c>
      <c r="I19" s="49"/>
      <c r="J19" s="51">
        <f>ROUNDUP(E19*0.75,2)</f>
        <v>37.5</v>
      </c>
      <c r="K19" s="51" t="s">
        <v>30</v>
      </c>
      <c r="L19" s="51"/>
      <c r="M19" s="80" t="e">
        <f>ROUND(#REF!+(#REF!*10/100),2)</f>
        <v>#REF!</v>
      </c>
      <c r="N19" s="68" t="s">
        <v>125</v>
      </c>
      <c r="O19" s="52" t="s">
        <v>82</v>
      </c>
      <c r="P19" s="49"/>
      <c r="Q19" s="53">
        <v>30</v>
      </c>
      <c r="R19" s="94">
        <f>ROUNDUP(Q19*0.75,2)</f>
        <v>22.5</v>
      </c>
    </row>
    <row r="20" spans="1:18" ht="18.75" customHeight="1">
      <c r="A20" s="372"/>
      <c r="B20" s="68"/>
      <c r="C20" s="48"/>
      <c r="D20" s="49"/>
      <c r="E20" s="50"/>
      <c r="F20" s="51"/>
      <c r="G20" s="72"/>
      <c r="H20" s="76"/>
      <c r="I20" s="49"/>
      <c r="J20" s="51"/>
      <c r="K20" s="51"/>
      <c r="L20" s="51"/>
      <c r="M20" s="80"/>
      <c r="N20" s="68" t="s">
        <v>126</v>
      </c>
      <c r="O20" s="52" t="s">
        <v>38</v>
      </c>
      <c r="P20" s="49"/>
      <c r="Q20" s="53">
        <v>1</v>
      </c>
      <c r="R20" s="94">
        <f>ROUNDUP(Q20*0.75,2)</f>
        <v>0.75</v>
      </c>
    </row>
    <row r="21" spans="1:18" ht="18.75" customHeight="1">
      <c r="A21" s="372"/>
      <c r="B21" s="68"/>
      <c r="C21" s="48"/>
      <c r="D21" s="49"/>
      <c r="E21" s="50"/>
      <c r="F21" s="51"/>
      <c r="G21" s="72"/>
      <c r="H21" s="76"/>
      <c r="I21" s="49"/>
      <c r="J21" s="51"/>
      <c r="K21" s="51"/>
      <c r="L21" s="51"/>
      <c r="M21" s="80"/>
      <c r="N21" s="68" t="s">
        <v>32</v>
      </c>
      <c r="O21" s="52"/>
      <c r="P21" s="49"/>
      <c r="Q21" s="53"/>
      <c r="R21" s="94"/>
    </row>
    <row r="22" spans="1:18" ht="18.75" customHeight="1">
      <c r="A22" s="372"/>
      <c r="B22" s="68"/>
      <c r="C22" s="48"/>
      <c r="D22" s="49"/>
      <c r="E22" s="50"/>
      <c r="F22" s="51"/>
      <c r="G22" s="72"/>
      <c r="H22" s="76"/>
      <c r="I22" s="49"/>
      <c r="J22" s="51"/>
      <c r="K22" s="51"/>
      <c r="L22" s="51"/>
      <c r="M22" s="80"/>
      <c r="N22" s="68"/>
      <c r="O22" s="52"/>
      <c r="P22" s="49"/>
      <c r="Q22" s="53"/>
      <c r="R22" s="94"/>
    </row>
    <row r="23" spans="1:18" ht="18.75" customHeight="1">
      <c r="A23" s="372"/>
      <c r="B23" s="67"/>
      <c r="C23" s="42"/>
      <c r="D23" s="43"/>
      <c r="E23" s="44"/>
      <c r="F23" s="45"/>
      <c r="G23" s="71"/>
      <c r="H23" s="75"/>
      <c r="I23" s="43"/>
      <c r="J23" s="45"/>
      <c r="K23" s="45"/>
      <c r="L23" s="45"/>
      <c r="M23" s="79"/>
      <c r="N23" s="67"/>
      <c r="O23" s="46"/>
      <c r="P23" s="43"/>
      <c r="Q23" s="47"/>
      <c r="R23" s="93"/>
    </row>
    <row r="24" spans="1:18" ht="18.75" customHeight="1">
      <c r="A24" s="372"/>
      <c r="B24" s="68" t="s">
        <v>40</v>
      </c>
      <c r="C24" s="48" t="s">
        <v>95</v>
      </c>
      <c r="D24" s="49"/>
      <c r="E24" s="61">
        <v>0.1</v>
      </c>
      <c r="F24" s="51" t="s">
        <v>96</v>
      </c>
      <c r="G24" s="72"/>
      <c r="H24" s="76" t="s">
        <v>95</v>
      </c>
      <c r="I24" s="49"/>
      <c r="J24" s="51">
        <f>ROUNDUP(E24*0.75,2)</f>
        <v>0.08</v>
      </c>
      <c r="K24" s="51" t="s">
        <v>96</v>
      </c>
      <c r="L24" s="51"/>
      <c r="M24" s="80" t="e">
        <f>#REF!</f>
        <v>#REF!</v>
      </c>
      <c r="N24" s="68" t="s">
        <v>18</v>
      </c>
      <c r="O24" s="52" t="s">
        <v>37</v>
      </c>
      <c r="P24" s="49"/>
      <c r="Q24" s="53">
        <v>100</v>
      </c>
      <c r="R24" s="94">
        <f>ROUNDUP(Q24*0.75,2)</f>
        <v>75</v>
      </c>
    </row>
    <row r="25" spans="1:18" ht="18.75" customHeight="1">
      <c r="A25" s="372"/>
      <c r="B25" s="68"/>
      <c r="C25" s="48" t="s">
        <v>97</v>
      </c>
      <c r="D25" s="49"/>
      <c r="E25" s="50">
        <v>3</v>
      </c>
      <c r="F25" s="51" t="s">
        <v>30</v>
      </c>
      <c r="G25" s="72"/>
      <c r="H25" s="76" t="s">
        <v>97</v>
      </c>
      <c r="I25" s="49"/>
      <c r="J25" s="51">
        <f>ROUNDUP(E25*0.75,2)</f>
        <v>2.25</v>
      </c>
      <c r="K25" s="51" t="s">
        <v>30</v>
      </c>
      <c r="L25" s="51"/>
      <c r="M25" s="80" t="e">
        <f>ROUND(#REF!+(#REF!*40/100),2)</f>
        <v>#REF!</v>
      </c>
      <c r="N25" s="68"/>
      <c r="O25" s="52" t="s">
        <v>43</v>
      </c>
      <c r="P25" s="49"/>
      <c r="Q25" s="53">
        <v>3</v>
      </c>
      <c r="R25" s="94">
        <f>ROUNDUP(Q25*0.75,2)</f>
        <v>2.25</v>
      </c>
    </row>
    <row r="26" spans="1:18" ht="18.75" customHeight="1" thickBot="1">
      <c r="A26" s="373"/>
      <c r="B26" s="69"/>
      <c r="C26" s="55"/>
      <c r="D26" s="56"/>
      <c r="E26" s="57"/>
      <c r="F26" s="58"/>
      <c r="G26" s="73"/>
      <c r="H26" s="77"/>
      <c r="I26" s="56"/>
      <c r="J26" s="58"/>
      <c r="K26" s="58"/>
      <c r="L26" s="58"/>
      <c r="M26" s="81"/>
      <c r="N26" s="69"/>
      <c r="O26" s="59"/>
      <c r="P26" s="56"/>
      <c r="Q26" s="60"/>
      <c r="R26" s="96"/>
    </row>
  </sheetData>
  <mergeCells count="4">
    <mergeCell ref="H1:N1"/>
    <mergeCell ref="A2:R2"/>
    <mergeCell ref="A3:F3"/>
    <mergeCell ref="A5:A26"/>
  </mergeCells>
  <phoneticPr fontId="19"/>
  <printOptions horizontalCentered="1" verticalCentered="1"/>
  <pageMargins left="0.39370078740157483" right="0.39370078740157483" top="0.39370078740157483" bottom="0.39370078740157483" header="0.39370078740157483" footer="0.39370078740157483"/>
  <pageSetup paperSize="12"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48</vt:i4>
      </vt:variant>
      <vt:variant>
        <vt:lpstr>名前付き一覧</vt:lpstr>
      </vt:variant>
      <vt:variant>
        <vt:i4>2</vt:i4>
      </vt:variant>
    </vt:vector>
  </HeadingPairs>
  <TitlesOfParts>
    <vt:vector size="50" baseType="lpstr">
      <vt:lpstr>キッズ月間・おやつ</vt:lpstr>
      <vt:lpstr>離乳食月間</vt:lpstr>
      <vt:lpstr>3月1日（月）キッズ</vt:lpstr>
      <vt:lpstr>3月1日離乳食</vt:lpstr>
      <vt:lpstr>3月2日（火）キッズ</vt:lpstr>
      <vt:lpstr>3月2日離乳食</vt:lpstr>
      <vt:lpstr>3月3日（水）キッズ</vt:lpstr>
      <vt:lpstr>3月3日離乳食</vt:lpstr>
      <vt:lpstr>3月4日（木）キッズ</vt:lpstr>
      <vt:lpstr>3月4日離乳食</vt:lpstr>
      <vt:lpstr>3月5日（金）キッズ</vt:lpstr>
      <vt:lpstr>3月5日離乳食</vt:lpstr>
      <vt:lpstr>3月8日（月）キッズ</vt:lpstr>
      <vt:lpstr>3月8日離乳食</vt:lpstr>
      <vt:lpstr>3月9日（火）キッズ</vt:lpstr>
      <vt:lpstr>3月9日離乳食</vt:lpstr>
      <vt:lpstr>3月10日（水）キッズ</vt:lpstr>
      <vt:lpstr>3月10日離乳食</vt:lpstr>
      <vt:lpstr>3月11日（木）キッズ</vt:lpstr>
      <vt:lpstr>3月11日離乳食</vt:lpstr>
      <vt:lpstr>3月12日（金）キッズ</vt:lpstr>
      <vt:lpstr>3月12日離乳食</vt:lpstr>
      <vt:lpstr>3月15日（月）キッズ</vt:lpstr>
      <vt:lpstr>3月15日離乳食</vt:lpstr>
      <vt:lpstr>3月16日（火）キッズ</vt:lpstr>
      <vt:lpstr>3月16日離乳食</vt:lpstr>
      <vt:lpstr>3月17日（水）キッズ</vt:lpstr>
      <vt:lpstr>3月17日離乳食</vt:lpstr>
      <vt:lpstr>3月18日（木）キッズ</vt:lpstr>
      <vt:lpstr>3月18日離乳食</vt:lpstr>
      <vt:lpstr>3月19日（金）キッズ</vt:lpstr>
      <vt:lpstr>3月19日離乳食</vt:lpstr>
      <vt:lpstr>3月22日（月）キッズ</vt:lpstr>
      <vt:lpstr>3月22日離乳食</vt:lpstr>
      <vt:lpstr>3月23日（火）キッズ</vt:lpstr>
      <vt:lpstr>3月23日離乳食</vt:lpstr>
      <vt:lpstr>3月24日（水）キッズ</vt:lpstr>
      <vt:lpstr>3月24日離乳食</vt:lpstr>
      <vt:lpstr>3月25日（木）キッズ</vt:lpstr>
      <vt:lpstr>3月25日離乳食</vt:lpstr>
      <vt:lpstr>3月26日（金）キッズ</vt:lpstr>
      <vt:lpstr>3月26日離乳食</vt:lpstr>
      <vt:lpstr>3月29日（月）キッズ</vt:lpstr>
      <vt:lpstr>3月29日離乳食</vt:lpstr>
      <vt:lpstr>3月30日（火）キッズ</vt:lpstr>
      <vt:lpstr>3月30日離乳食</vt:lpstr>
      <vt:lpstr>3月31日（水）キッズ</vt:lpstr>
      <vt:lpstr>3月31日離乳食</vt:lpstr>
      <vt:lpstr>キッズ月間・おやつ!Print_Area</vt:lpstr>
      <vt:lpstr>離乳食月間!Print_Area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shokuzai</dc:creator>
  <cp:lastModifiedBy>skuld</cp:lastModifiedBy>
  <cp:lastPrinted>2021-01-27T07:28:06Z</cp:lastPrinted>
  <dcterms:created xsi:type="dcterms:W3CDTF">2019-03-20T06:11:51Z</dcterms:created>
  <dcterms:modified xsi:type="dcterms:W3CDTF">2021-02-13T01:08:07Z</dcterms:modified>
</cp:coreProperties>
</file>