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2-02\"/>
    </mc:Choice>
  </mc:AlternateContent>
  <bookViews>
    <workbookView xWindow="0" yWindow="0" windowWidth="15360" windowHeight="7770" tabRatio="836"/>
  </bookViews>
  <sheets>
    <sheet name="キッズ月間(昼)" sheetId="65" r:id="rId1"/>
    <sheet name="離乳食月間" sheetId="64" r:id="rId2"/>
    <sheet name="2月1日（月）キッズ" sheetId="2" r:id="rId3"/>
    <sheet name="2月1日 離乳食" sheetId="46" r:id="rId4"/>
    <sheet name="2月2日（火）キッズ" sheetId="3" r:id="rId5"/>
    <sheet name="2月2日 離乳食" sheetId="47" r:id="rId6"/>
    <sheet name="2月3日（水）キッズ" sheetId="4" r:id="rId7"/>
    <sheet name="2月3日 離乳食" sheetId="48" r:id="rId8"/>
    <sheet name="2月4日（木）キッズ" sheetId="40" r:id="rId9"/>
    <sheet name="2月4日 離乳食" sheetId="49" r:id="rId10"/>
    <sheet name="2月5日（金）キッズ" sheetId="6" r:id="rId11"/>
    <sheet name="2月5日 離乳食" sheetId="50" r:id="rId12"/>
    <sheet name="2月8日（月）キッズ" sheetId="31" r:id="rId13"/>
    <sheet name="2月8日 離乳食" sheetId="51" r:id="rId14"/>
    <sheet name="2月9日（火）キッズ" sheetId="45" r:id="rId15"/>
    <sheet name="2月9日 離乳食" sheetId="52" r:id="rId16"/>
    <sheet name="2月10日（水）キッズ" sheetId="32" r:id="rId17"/>
    <sheet name="2月10日 離乳食" sheetId="53" r:id="rId18"/>
    <sheet name="2月12日（金）キッズ" sheetId="13" r:id="rId19"/>
    <sheet name="2月12日 離乳食" sheetId="54" r:id="rId20"/>
    <sheet name="2月15日（月）キッズ" sheetId="16" r:id="rId21"/>
    <sheet name="2月15日離乳食" sheetId="63" r:id="rId22"/>
    <sheet name="2月16日（火）キッズ" sheetId="41" r:id="rId23"/>
    <sheet name="2月16日 離乳食" sheetId="55" r:id="rId24"/>
    <sheet name="2月17日（水）キッズ" sheetId="18" r:id="rId25"/>
    <sheet name="2月17日 離乳食" sheetId="56" r:id="rId26"/>
    <sheet name="2月18日（木）キッズ" sheetId="42" r:id="rId27"/>
    <sheet name="2月18日 離乳食" sheetId="57" r:id="rId28"/>
    <sheet name="2月19日（金）キッズ" sheetId="20" r:id="rId29"/>
    <sheet name="2月19日 離乳食" sheetId="58" r:id="rId30"/>
    <sheet name="2月22日（月）キッズ" sheetId="37" r:id="rId31"/>
    <sheet name="2月22日 離乳食" sheetId="59" r:id="rId32"/>
    <sheet name="2月24日（水）キッズ" sheetId="38" r:id="rId33"/>
    <sheet name="2月24日 離乳食" sheetId="60" r:id="rId34"/>
    <sheet name="2月25日（木）キッズ" sheetId="26" r:id="rId35"/>
    <sheet name="2月25日 離乳食" sheetId="61" r:id="rId36"/>
    <sheet name="2月26日（金）キッズ" sheetId="27" r:id="rId37"/>
    <sheet name="2月26日 離乳食" sheetId="62" r:id="rId38"/>
  </sheets>
  <definedNames>
    <definedName name="_xlnm.Print_Area" localSheetId="0">'キッズ月間(昼)'!$A$1:$AC$94</definedName>
    <definedName name="_xlnm.Print_Area" localSheetId="1">離乳食月間!$A$2:$P$48</definedName>
    <definedName name="_xlnm.Print_Area">#REF!</definedName>
  </definedNames>
  <calcPr calcId="152511"/>
</workbook>
</file>

<file path=xl/calcChain.xml><?xml version="1.0" encoding="utf-8"?>
<calcChain xmlns="http://schemas.openxmlformats.org/spreadsheetml/2006/main">
  <c r="K60" i="65" l="1"/>
  <c r="G60" i="65"/>
  <c r="F60" i="65"/>
  <c r="E60" i="65"/>
  <c r="D60" i="65"/>
  <c r="K59" i="65"/>
  <c r="G59" i="65"/>
  <c r="F59" i="65"/>
  <c r="E59" i="65"/>
  <c r="D59" i="65"/>
  <c r="Z56" i="65"/>
  <c r="K56" i="65"/>
  <c r="Z55" i="65"/>
  <c r="K55" i="65"/>
  <c r="Z54" i="65"/>
  <c r="K54" i="65"/>
  <c r="Z53" i="65"/>
  <c r="K53" i="65"/>
  <c r="Z52" i="65"/>
  <c r="K52" i="65"/>
  <c r="Z51" i="65"/>
  <c r="Z50" i="65"/>
  <c r="K50" i="65"/>
  <c r="Z49" i="65"/>
  <c r="K49" i="65"/>
  <c r="Z48" i="65"/>
  <c r="K48" i="65"/>
  <c r="Z47" i="65"/>
  <c r="K47" i="65"/>
  <c r="Z46" i="65"/>
  <c r="K46" i="65"/>
  <c r="Z45" i="65"/>
  <c r="K45" i="65"/>
  <c r="Z44" i="65"/>
  <c r="K44" i="65"/>
  <c r="Z43" i="65"/>
  <c r="K43" i="65"/>
  <c r="Z42" i="65"/>
  <c r="K42" i="65"/>
  <c r="K41" i="65"/>
  <c r="Z40" i="65"/>
  <c r="K40" i="65"/>
  <c r="Z39" i="65"/>
  <c r="K39" i="65"/>
  <c r="Z38" i="65"/>
  <c r="K38" i="65"/>
  <c r="Z37" i="65"/>
  <c r="K37" i="65"/>
  <c r="Z36" i="65"/>
  <c r="K36" i="65"/>
  <c r="Z32" i="65"/>
  <c r="K32" i="65"/>
  <c r="Z31" i="65"/>
  <c r="K31" i="65"/>
  <c r="Z30" i="65"/>
  <c r="K30" i="65"/>
  <c r="Z29" i="65"/>
  <c r="K29" i="65"/>
  <c r="Z28" i="65"/>
  <c r="K28" i="65"/>
  <c r="Z27" i="65"/>
  <c r="K27" i="65"/>
  <c r="Z26" i="65"/>
  <c r="K26" i="65"/>
  <c r="Z25" i="65"/>
  <c r="K25" i="65"/>
  <c r="Z24" i="65"/>
  <c r="K24" i="65"/>
  <c r="Z23" i="65"/>
  <c r="K23" i="65"/>
  <c r="Z22" i="65"/>
  <c r="K22" i="65"/>
  <c r="Z21" i="65"/>
  <c r="K21" i="65"/>
  <c r="Z20" i="65"/>
  <c r="K20" i="65"/>
  <c r="Z19" i="65"/>
  <c r="K19" i="65"/>
  <c r="Z18" i="65"/>
  <c r="K18" i="65"/>
  <c r="Z17" i="65"/>
  <c r="K17" i="65"/>
  <c r="Z16" i="65"/>
  <c r="K16" i="65"/>
  <c r="Z15" i="65"/>
  <c r="K15" i="65"/>
  <c r="Z14" i="65"/>
  <c r="K14" i="65"/>
  <c r="Z13" i="65"/>
  <c r="K13" i="65"/>
  <c r="Z12" i="65"/>
  <c r="K12" i="65"/>
  <c r="Z11" i="65"/>
  <c r="K11" i="65"/>
  <c r="Z10" i="65"/>
  <c r="K10" i="65"/>
  <c r="Z9" i="65"/>
  <c r="K9" i="65"/>
  <c r="Z8" i="65"/>
  <c r="K8" i="65"/>
  <c r="J5" i="45" l="1"/>
  <c r="M5" i="45" s="1"/>
  <c r="R5" i="45"/>
  <c r="J7" i="45"/>
  <c r="M7" i="45"/>
  <c r="R7" i="45"/>
  <c r="J8" i="45"/>
  <c r="M8" i="45"/>
  <c r="R8" i="45"/>
  <c r="J9" i="45"/>
  <c r="M9" i="45" s="1"/>
  <c r="R9" i="45"/>
  <c r="J10" i="45"/>
  <c r="M10" i="45" s="1"/>
  <c r="R10" i="45"/>
  <c r="R11" i="45"/>
  <c r="R12" i="45"/>
  <c r="R13" i="45"/>
  <c r="R14" i="45"/>
  <c r="J16" i="45"/>
  <c r="M16" i="45"/>
  <c r="R16" i="45"/>
  <c r="J17" i="45"/>
  <c r="M17" i="45"/>
  <c r="R17" i="45"/>
  <c r="J18" i="45"/>
  <c r="M18" i="45" s="1"/>
  <c r="R18" i="45"/>
  <c r="J19" i="45"/>
  <c r="M19" i="45"/>
  <c r="R19" i="45"/>
  <c r="R20" i="45"/>
  <c r="J22" i="45"/>
  <c r="M22" i="45" s="1"/>
  <c r="R22" i="45"/>
  <c r="J23" i="45"/>
  <c r="M23" i="45"/>
  <c r="R23" i="45"/>
  <c r="R24" i="45"/>
  <c r="J26" i="45"/>
  <c r="M26" i="45" s="1"/>
  <c r="R25" i="42"/>
  <c r="J25" i="42"/>
  <c r="M25" i="42" s="1"/>
  <c r="R24" i="42"/>
  <c r="J24" i="42"/>
  <c r="M24" i="42" s="1"/>
  <c r="M22" i="42"/>
  <c r="J22" i="42"/>
  <c r="R20" i="42"/>
  <c r="J20" i="42"/>
  <c r="M20" i="42" s="1"/>
  <c r="R19" i="42"/>
  <c r="J19" i="42"/>
  <c r="M19" i="42"/>
  <c r="R17" i="42"/>
  <c r="R16" i="42"/>
  <c r="J16" i="42"/>
  <c r="M16" i="42" s="1"/>
  <c r="R15" i="42"/>
  <c r="J15" i="42"/>
  <c r="M15" i="42"/>
  <c r="R13" i="42"/>
  <c r="R12" i="42"/>
  <c r="R11" i="42"/>
  <c r="R10" i="42"/>
  <c r="J10" i="42"/>
  <c r="M10" i="42" s="1"/>
  <c r="R9" i="42"/>
  <c r="J9" i="42"/>
  <c r="M9" i="42"/>
  <c r="R8" i="42"/>
  <c r="J8" i="42"/>
  <c r="M8" i="42"/>
  <c r="R7" i="42"/>
  <c r="M7" i="42"/>
  <c r="J7" i="42"/>
  <c r="R5" i="42"/>
  <c r="R21" i="41"/>
  <c r="J21" i="41"/>
  <c r="R20" i="41"/>
  <c r="M20" i="41"/>
  <c r="J20" i="41"/>
  <c r="R18" i="41"/>
  <c r="J18" i="41"/>
  <c r="M18" i="41" s="1"/>
  <c r="R17" i="41"/>
  <c r="J17" i="41"/>
  <c r="M17" i="41"/>
  <c r="R16" i="41"/>
  <c r="M16" i="41"/>
  <c r="J16" i="41"/>
  <c r="J14" i="41"/>
  <c r="R13" i="41"/>
  <c r="J13" i="41"/>
  <c r="M13" i="41"/>
  <c r="R12" i="41"/>
  <c r="M12" i="41"/>
  <c r="J12" i="41"/>
  <c r="R11" i="41"/>
  <c r="J11" i="41"/>
  <c r="M11" i="41" s="1"/>
  <c r="R8" i="41"/>
  <c r="J8" i="41"/>
  <c r="M8" i="41" s="1"/>
  <c r="R7" i="41"/>
  <c r="J7" i="41"/>
  <c r="M7" i="41" s="1"/>
  <c r="R6" i="41"/>
  <c r="M6" i="41"/>
  <c r="J6" i="41"/>
  <c r="R5" i="41"/>
  <c r="J5" i="41"/>
  <c r="M5" i="41" s="1"/>
  <c r="R20" i="40"/>
  <c r="J20" i="40"/>
  <c r="M20" i="40"/>
  <c r="R19" i="40"/>
  <c r="M19" i="40"/>
  <c r="J19" i="40"/>
  <c r="R17" i="40"/>
  <c r="R16" i="40"/>
  <c r="J16" i="40"/>
  <c r="M16" i="40"/>
  <c r="R15" i="40"/>
  <c r="M15" i="40"/>
  <c r="J15" i="40"/>
  <c r="R13" i="40"/>
  <c r="R12" i="40"/>
  <c r="R11" i="40"/>
  <c r="R10" i="40"/>
  <c r="J10" i="40"/>
  <c r="M10" i="40"/>
  <c r="R9" i="40"/>
  <c r="J9" i="40"/>
  <c r="M9" i="40"/>
  <c r="R8" i="40"/>
  <c r="M8" i="40"/>
  <c r="J8" i="40"/>
  <c r="R7" i="40"/>
  <c r="J7" i="40"/>
  <c r="M7" i="40" s="1"/>
  <c r="R5" i="40"/>
  <c r="R21" i="38"/>
  <c r="R20" i="38"/>
  <c r="J20" i="38"/>
  <c r="M20" i="38"/>
  <c r="R19" i="38"/>
  <c r="M19" i="38"/>
  <c r="J19" i="38"/>
  <c r="R17" i="38"/>
  <c r="R16" i="38"/>
  <c r="J16" i="38"/>
  <c r="M16" i="38"/>
  <c r="R15" i="38"/>
  <c r="M15" i="38"/>
  <c r="J15" i="38"/>
  <c r="R14" i="38"/>
  <c r="J14" i="38"/>
  <c r="M14" i="38" s="1"/>
  <c r="R12" i="38"/>
  <c r="R11" i="38"/>
  <c r="R10" i="38"/>
  <c r="R9" i="38"/>
  <c r="M9" i="38"/>
  <c r="J9" i="38"/>
  <c r="R8" i="38"/>
  <c r="J8" i="38"/>
  <c r="M8" i="38" s="1"/>
  <c r="R7" i="38"/>
  <c r="M7" i="38"/>
  <c r="J7" i="38"/>
  <c r="R6" i="38"/>
  <c r="J6" i="38"/>
  <c r="M6" i="38"/>
  <c r="R5" i="38"/>
  <c r="M5" i="38"/>
  <c r="J5" i="38"/>
  <c r="J17" i="37"/>
  <c r="M17" i="37" s="1"/>
  <c r="R15" i="37"/>
  <c r="J15" i="37"/>
  <c r="M15" i="37"/>
  <c r="R14" i="37"/>
  <c r="J14" i="37"/>
  <c r="M14" i="37" s="1"/>
  <c r="R13" i="37"/>
  <c r="J13" i="37"/>
  <c r="M13" i="37"/>
  <c r="M11" i="37"/>
  <c r="J11" i="37"/>
  <c r="R10" i="37"/>
  <c r="J10" i="37"/>
  <c r="M10" i="37"/>
  <c r="R9" i="37"/>
  <c r="M9" i="37"/>
  <c r="J9" i="37"/>
  <c r="R8" i="37"/>
  <c r="J8" i="37"/>
  <c r="M8" i="37"/>
  <c r="R7" i="37"/>
  <c r="J7" i="37"/>
  <c r="M7" i="37" s="1"/>
  <c r="R6" i="37"/>
  <c r="J6" i="37"/>
  <c r="M6" i="37"/>
  <c r="R5" i="37"/>
  <c r="M5" i="37"/>
  <c r="J5" i="37"/>
  <c r="R21" i="32"/>
  <c r="R20" i="32"/>
  <c r="J20" i="32"/>
  <c r="M20" i="32" s="1"/>
  <c r="R19" i="32"/>
  <c r="J19" i="32"/>
  <c r="M19" i="32" s="1"/>
  <c r="R17" i="32"/>
  <c r="R16" i="32"/>
  <c r="J16" i="32"/>
  <c r="M16" i="32" s="1"/>
  <c r="R15" i="32"/>
  <c r="J15" i="32"/>
  <c r="M15" i="32" s="1"/>
  <c r="R14" i="32"/>
  <c r="J14" i="32"/>
  <c r="M14" i="32"/>
  <c r="R12" i="32"/>
  <c r="R11" i="32"/>
  <c r="R10" i="32"/>
  <c r="R9" i="32"/>
  <c r="J9" i="32"/>
  <c r="M9" i="32"/>
  <c r="R8" i="32"/>
  <c r="J8" i="32"/>
  <c r="M8" i="32" s="1"/>
  <c r="R7" i="32"/>
  <c r="J7" i="32"/>
  <c r="M7" i="32"/>
  <c r="R6" i="32"/>
  <c r="J6" i="32"/>
  <c r="M6" i="32" s="1"/>
  <c r="R5" i="32"/>
  <c r="J5" i="32"/>
  <c r="M5" i="32" s="1"/>
  <c r="J17" i="31"/>
  <c r="M17" i="31"/>
  <c r="R15" i="31"/>
  <c r="J15" i="31"/>
  <c r="M15" i="31" s="1"/>
  <c r="R14" i="31"/>
  <c r="J14" i="31"/>
  <c r="M14" i="31"/>
  <c r="R13" i="31"/>
  <c r="J13" i="31"/>
  <c r="M13" i="31" s="1"/>
  <c r="J11" i="31"/>
  <c r="M11" i="31"/>
  <c r="R10" i="31"/>
  <c r="M10" i="31"/>
  <c r="J10" i="31"/>
  <c r="R9" i="31"/>
  <c r="J9" i="31"/>
  <c r="M9" i="31"/>
  <c r="R8" i="31"/>
  <c r="J8" i="31"/>
  <c r="M8" i="31"/>
  <c r="R7" i="31"/>
  <c r="M7" i="31"/>
  <c r="J7" i="31"/>
  <c r="R6" i="31"/>
  <c r="J6" i="31"/>
  <c r="M6" i="31" s="1"/>
  <c r="R5" i="31"/>
  <c r="J5" i="31"/>
  <c r="M5" i="31"/>
  <c r="M24" i="27"/>
  <c r="J24" i="27"/>
  <c r="R22" i="27"/>
  <c r="R21" i="27"/>
  <c r="J22" i="27"/>
  <c r="M22" i="27" s="1"/>
  <c r="J21" i="27"/>
  <c r="M21" i="27" s="1"/>
  <c r="R19" i="27"/>
  <c r="R18" i="27"/>
  <c r="R17" i="27"/>
  <c r="R16" i="27"/>
  <c r="M18" i="27"/>
  <c r="J18" i="27"/>
  <c r="M17" i="27"/>
  <c r="J17" i="27"/>
  <c r="J16" i="27"/>
  <c r="M16" i="27" s="1"/>
  <c r="R13" i="27"/>
  <c r="R12" i="27"/>
  <c r="J11" i="27"/>
  <c r="M11" i="27" s="1"/>
  <c r="R11" i="27"/>
  <c r="R10" i="27"/>
  <c r="R9" i="27"/>
  <c r="R8" i="27"/>
  <c r="R7" i="27"/>
  <c r="J10" i="27"/>
  <c r="M10" i="27" s="1"/>
  <c r="J9" i="27"/>
  <c r="M9" i="27" s="1"/>
  <c r="M8" i="27"/>
  <c r="J8" i="27"/>
  <c r="M7" i="27"/>
  <c r="J7" i="27"/>
  <c r="R5" i="27"/>
  <c r="R20" i="26"/>
  <c r="R19" i="26"/>
  <c r="J19" i="26"/>
  <c r="M19" i="26" s="1"/>
  <c r="R17" i="26"/>
  <c r="R16" i="26"/>
  <c r="J17" i="26"/>
  <c r="M17" i="26" s="1"/>
  <c r="M16" i="26"/>
  <c r="J16" i="26"/>
  <c r="R14" i="26"/>
  <c r="R13" i="26"/>
  <c r="R12" i="26"/>
  <c r="J13" i="26"/>
  <c r="M13" i="26" s="1"/>
  <c r="M12" i="26"/>
  <c r="J12" i="26"/>
  <c r="M9" i="26"/>
  <c r="J9" i="26"/>
  <c r="R10" i="26"/>
  <c r="R9" i="26"/>
  <c r="R8" i="26"/>
  <c r="M8" i="26"/>
  <c r="J8" i="26"/>
  <c r="R7" i="26"/>
  <c r="J7" i="26"/>
  <c r="M7" i="26" s="1"/>
  <c r="R5" i="26"/>
  <c r="J23" i="20"/>
  <c r="M23" i="20" s="1"/>
  <c r="R21" i="20"/>
  <c r="R20" i="20"/>
  <c r="J21" i="20"/>
  <c r="M21" i="20" s="1"/>
  <c r="J20" i="20"/>
  <c r="M20" i="20" s="1"/>
  <c r="R17" i="20"/>
  <c r="R16" i="20"/>
  <c r="R15" i="20"/>
  <c r="R14" i="20"/>
  <c r="M18" i="20"/>
  <c r="J18" i="20"/>
  <c r="J17" i="20"/>
  <c r="M17" i="20" s="1"/>
  <c r="J16" i="20"/>
  <c r="M16" i="20" s="1"/>
  <c r="J15" i="20"/>
  <c r="M15" i="20" s="1"/>
  <c r="M14" i="20"/>
  <c r="J14" i="20"/>
  <c r="J9" i="20"/>
  <c r="M9" i="20" s="1"/>
  <c r="J8" i="20"/>
  <c r="M8" i="20" s="1"/>
  <c r="R12" i="20"/>
  <c r="R11" i="20"/>
  <c r="R10" i="20"/>
  <c r="R9" i="20"/>
  <c r="R8" i="20"/>
  <c r="R7" i="20"/>
  <c r="J7" i="20"/>
  <c r="M7" i="20" s="1"/>
  <c r="R5" i="20"/>
  <c r="R21" i="18"/>
  <c r="R20" i="18"/>
  <c r="R19" i="18"/>
  <c r="J20" i="18"/>
  <c r="M20" i="18" s="1"/>
  <c r="J19" i="18"/>
  <c r="M19" i="18" s="1"/>
  <c r="R17" i="18"/>
  <c r="R16" i="18"/>
  <c r="R15" i="18"/>
  <c r="R14" i="18"/>
  <c r="M16" i="18"/>
  <c r="J16" i="18"/>
  <c r="J15" i="18"/>
  <c r="M15" i="18" s="1"/>
  <c r="J14" i="18"/>
  <c r="M14" i="18"/>
  <c r="R12" i="18"/>
  <c r="R11" i="18"/>
  <c r="R10" i="18"/>
  <c r="R9" i="18"/>
  <c r="R8" i="18"/>
  <c r="R7" i="18"/>
  <c r="J10" i="18"/>
  <c r="M10" i="18" s="1"/>
  <c r="M9" i="18"/>
  <c r="J9" i="18"/>
  <c r="M8" i="18"/>
  <c r="J8" i="18"/>
  <c r="J7" i="18"/>
  <c r="M7" i="18"/>
  <c r="R5" i="18"/>
  <c r="J26" i="16"/>
  <c r="M26" i="16" s="1"/>
  <c r="R24" i="16"/>
  <c r="R23" i="16"/>
  <c r="J24" i="16"/>
  <c r="M24" i="16" s="1"/>
  <c r="J23" i="16"/>
  <c r="M23" i="16" s="1"/>
  <c r="R20" i="16"/>
  <c r="R19" i="16"/>
  <c r="R18" i="16"/>
  <c r="J20" i="16"/>
  <c r="M20" i="16" s="1"/>
  <c r="J19" i="16"/>
  <c r="M19" i="16" s="1"/>
  <c r="M18" i="16"/>
  <c r="J18" i="16"/>
  <c r="R16" i="16"/>
  <c r="R15" i="16"/>
  <c r="J9" i="16"/>
  <c r="M9" i="16" s="1"/>
  <c r="R14" i="16"/>
  <c r="R13" i="16"/>
  <c r="R12" i="16"/>
  <c r="R11" i="16"/>
  <c r="R10" i="16"/>
  <c r="R9" i="16"/>
  <c r="R8" i="16"/>
  <c r="R7" i="16"/>
  <c r="J8" i="16"/>
  <c r="M8" i="16" s="1"/>
  <c r="J7" i="16"/>
  <c r="M7" i="16" s="1"/>
  <c r="J5" i="16"/>
  <c r="M5" i="16" s="1"/>
  <c r="R5" i="16"/>
  <c r="J27" i="13"/>
  <c r="M27" i="13"/>
  <c r="R25" i="13"/>
  <c r="R24" i="13"/>
  <c r="J25" i="13"/>
  <c r="M25" i="13" s="1"/>
  <c r="J24" i="13"/>
  <c r="M24" i="13" s="1"/>
  <c r="R22" i="13"/>
  <c r="R21" i="13"/>
  <c r="R20" i="13"/>
  <c r="R19" i="13"/>
  <c r="J21" i="13"/>
  <c r="M21" i="13" s="1"/>
  <c r="J20" i="13"/>
  <c r="M20" i="13" s="1"/>
  <c r="J19" i="13"/>
  <c r="M19" i="13" s="1"/>
  <c r="R15" i="13"/>
  <c r="R14" i="13"/>
  <c r="J13" i="13"/>
  <c r="M13" i="13" s="1"/>
  <c r="R13" i="13"/>
  <c r="R12" i="13"/>
  <c r="R11" i="13"/>
  <c r="R10" i="13"/>
  <c r="R9" i="13"/>
  <c r="J12" i="13"/>
  <c r="M12" i="13" s="1"/>
  <c r="J11" i="13"/>
  <c r="M11" i="13" s="1"/>
  <c r="M10" i="13"/>
  <c r="J10" i="13"/>
  <c r="J9" i="13"/>
  <c r="M9" i="13" s="1"/>
  <c r="R7" i="13"/>
  <c r="J23" i="6"/>
  <c r="M23" i="6" s="1"/>
  <c r="R21" i="6"/>
  <c r="R20" i="6"/>
  <c r="J21" i="6"/>
  <c r="M21" i="6" s="1"/>
  <c r="M20" i="6"/>
  <c r="J20" i="6"/>
  <c r="R17" i="6"/>
  <c r="R16" i="6"/>
  <c r="R15" i="6"/>
  <c r="R14" i="6"/>
  <c r="M18" i="6"/>
  <c r="J18" i="6"/>
  <c r="J17" i="6"/>
  <c r="M17" i="6" s="1"/>
  <c r="J16" i="6"/>
  <c r="M16" i="6" s="1"/>
  <c r="M15" i="6"/>
  <c r="J15" i="6"/>
  <c r="M14" i="6"/>
  <c r="J14" i="6"/>
  <c r="J9" i="6"/>
  <c r="M9" i="6" s="1"/>
  <c r="J8" i="6"/>
  <c r="M8" i="6" s="1"/>
  <c r="R12" i="6"/>
  <c r="R11" i="6"/>
  <c r="R10" i="6"/>
  <c r="R9" i="6"/>
  <c r="R8" i="6"/>
  <c r="R7" i="6"/>
  <c r="M7" i="6"/>
  <c r="J7" i="6"/>
  <c r="R5" i="6"/>
  <c r="R21" i="4"/>
  <c r="R20" i="4"/>
  <c r="R19" i="4"/>
  <c r="J20" i="4"/>
  <c r="M20" i="4" s="1"/>
  <c r="M19" i="4"/>
  <c r="J19" i="4"/>
  <c r="R17" i="4"/>
  <c r="R16" i="4"/>
  <c r="R15" i="4"/>
  <c r="R14" i="4"/>
  <c r="J16" i="4"/>
  <c r="M16" i="4" s="1"/>
  <c r="J15" i="4"/>
  <c r="M15" i="4"/>
  <c r="J14" i="4"/>
  <c r="M14" i="4" s="1"/>
  <c r="R12" i="4"/>
  <c r="R11" i="4"/>
  <c r="R10" i="4"/>
  <c r="R9" i="4"/>
  <c r="R8" i="4"/>
  <c r="R7" i="4"/>
  <c r="M10" i="4"/>
  <c r="J10" i="4"/>
  <c r="M9" i="4"/>
  <c r="J9" i="4"/>
  <c r="J8" i="4"/>
  <c r="M8" i="4" s="1"/>
  <c r="J7" i="4"/>
  <c r="M7" i="4" s="1"/>
  <c r="R5" i="4"/>
  <c r="R23" i="3"/>
  <c r="R22" i="3"/>
  <c r="R21" i="3"/>
  <c r="J23" i="3"/>
  <c r="M23" i="3" s="1"/>
  <c r="M22" i="3"/>
  <c r="J22" i="3"/>
  <c r="M21" i="3"/>
  <c r="J21" i="3"/>
  <c r="R18" i="3"/>
  <c r="R17" i="3"/>
  <c r="R16" i="3"/>
  <c r="J19" i="3"/>
  <c r="J18" i="3"/>
  <c r="M18" i="3" s="1"/>
  <c r="J17" i="3"/>
  <c r="M17" i="3" s="1"/>
  <c r="M16" i="3"/>
  <c r="J16" i="3"/>
  <c r="R14" i="3"/>
  <c r="J11" i="3"/>
  <c r="M11" i="3" s="1"/>
  <c r="M10" i="3"/>
  <c r="J10" i="3"/>
  <c r="M9" i="3"/>
  <c r="J9" i="3"/>
  <c r="R13" i="3"/>
  <c r="R12" i="3"/>
  <c r="J8" i="3"/>
  <c r="M8" i="3" s="1"/>
  <c r="J7" i="3"/>
  <c r="M7" i="3" s="1"/>
  <c r="R11" i="3"/>
  <c r="R10" i="3"/>
  <c r="R9" i="3"/>
  <c r="R8" i="3"/>
  <c r="R7" i="3"/>
  <c r="J26" i="2"/>
  <c r="M26" i="2" s="1"/>
  <c r="R24" i="2"/>
  <c r="R23" i="2"/>
  <c r="J24" i="2"/>
  <c r="M24" i="2" s="1"/>
  <c r="M23" i="2"/>
  <c r="J23" i="2"/>
  <c r="R20" i="2"/>
  <c r="R19" i="2"/>
  <c r="R18" i="2"/>
  <c r="J20" i="2"/>
  <c r="M20" i="2" s="1"/>
  <c r="M19" i="2"/>
  <c r="J19" i="2"/>
  <c r="M18" i="2"/>
  <c r="J18" i="2"/>
  <c r="R16" i="2"/>
  <c r="R15" i="2"/>
  <c r="J9" i="2"/>
  <c r="M9" i="2" s="1"/>
  <c r="R14" i="2"/>
  <c r="R13" i="2"/>
  <c r="R12" i="2"/>
  <c r="R11" i="2"/>
  <c r="R10" i="2"/>
  <c r="R9" i="2"/>
  <c r="R8" i="2"/>
  <c r="R7" i="2"/>
  <c r="M8" i="2"/>
  <c r="J8" i="2"/>
  <c r="J7" i="2"/>
  <c r="M7" i="2" s="1"/>
  <c r="M5" i="2"/>
  <c r="J5" i="2"/>
  <c r="R5" i="2"/>
</calcChain>
</file>

<file path=xl/sharedStrings.xml><?xml version="1.0" encoding="utf-8"?>
<sst xmlns="http://schemas.openxmlformats.org/spreadsheetml/2006/main" count="3917" uniqueCount="536">
  <si>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</si>
  <si>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</si>
  <si>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</si>
  <si>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</si>
  <si>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</si>
  <si>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</si>
  <si>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</si>
  <si>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</si>
  <si>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</si>
  <si>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</si>
  <si>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</si>
  <si>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</si>
  <si>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</si>
  <si>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</si>
  <si>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1月29日(金)配達/2月1日(月)食</t>
    <phoneticPr fontId="3"/>
  </si>
  <si>
    <t>鉄分強化！ふりかけご飯</t>
  </si>
  <si>
    <t>ご飯</t>
  </si>
  <si>
    <t>鉄ふりかけ　穀物</t>
  </si>
  <si>
    <t>※18</t>
  </si>
  <si>
    <t>Ｐ</t>
  </si>
  <si>
    <t>カラスカレイの和風ステーキ</t>
  </si>
  <si>
    <t>①魚は水けを拭き取り、塩・こしょう・片栗粉をまぶして油で焼きます。_x000D_</t>
  </si>
  <si>
    <t>③野菜は茹で冷まし、煮立て冷ましただし醤油で和えて、魚に添えて下さい。_x000D_</t>
  </si>
  <si>
    <t>※加熱調理する際は中心部75℃で1分以上加熱したことを確認して下さい。</t>
  </si>
  <si>
    <t>骨抜きカラスカレイ３０</t>
  </si>
  <si>
    <t>・</t>
  </si>
  <si>
    <t>切</t>
  </si>
  <si>
    <t>生姜</t>
  </si>
  <si>
    <t>g</t>
  </si>
  <si>
    <t>精製塩</t>
  </si>
  <si>
    <t>こしょう</t>
  </si>
  <si>
    <t>片栗粉</t>
  </si>
  <si>
    <t>油</t>
  </si>
  <si>
    <t>水</t>
  </si>
  <si>
    <t>上白糖</t>
  </si>
  <si>
    <t>醤油</t>
  </si>
  <si>
    <t>小麦</t>
  </si>
  <si>
    <t>みりん風調味料</t>
  </si>
  <si>
    <t>冷凍カットチンゲン菜(ＩＱＦ)Ｐ</t>
  </si>
  <si>
    <t>出し汁</t>
  </si>
  <si>
    <t>白菜と大豆のサラダ</t>
  </si>
  <si>
    <t>①大豆は茹で冷まし、食べやすい大きさに切った野菜は茹で冷まします。_x000D_</t>
  </si>
  <si>
    <t>②調味料は煮立て冷まし、材料を和えて下さい。_x000D_</t>
  </si>
  <si>
    <t>※誤嚥防止のために豆は軽く潰してもよいでしょう。_x000D_</t>
  </si>
  <si>
    <t>白菜</t>
  </si>
  <si>
    <t>冷凍国産大豆Ｐ</t>
  </si>
  <si>
    <t>パプリカ赤</t>
  </si>
  <si>
    <t>マヨネーズ</t>
  </si>
  <si>
    <t>卵・小麦</t>
  </si>
  <si>
    <t>みそ汁</t>
  </si>
  <si>
    <t>玉ねぎ</t>
  </si>
  <si>
    <t>冷凍キヌサヤＰ</t>
  </si>
  <si>
    <t>味噌</t>
  </si>
  <si>
    <t>フルーツ（りんご）</t>
  </si>
  <si>
    <t>※原料のまま流水できれいに洗って下さい。</t>
  </si>
  <si>
    <t>りんご</t>
  </si>
  <si>
    <t>ヶ</t>
  </si>
  <si>
    <t>昼</t>
  </si>
  <si>
    <t>牛乳</t>
  </si>
  <si>
    <t>乳</t>
  </si>
  <si>
    <t>cc</t>
  </si>
  <si>
    <t>バター</t>
  </si>
  <si>
    <t>おやつ</t>
  </si>
  <si>
    <t>国産豚もも小間</t>
  </si>
  <si>
    <t>酒</t>
  </si>
  <si>
    <t>冷凍グリンピースＰ</t>
  </si>
  <si>
    <t>人参</t>
  </si>
  <si>
    <t>玉子</t>
  </si>
  <si>
    <t>卵</t>
  </si>
  <si>
    <t>焼ふ</t>
  </si>
  <si>
    <t>2月1日(月)配達/2月2日(火)食</t>
    <phoneticPr fontId="3"/>
  </si>
  <si>
    <t>●赤おにさんライス</t>
  </si>
  <si>
    <t>①熱した油でみじん切りした玉ねぎを炒めて、塩で調味します。_x000D_</t>
  </si>
  <si>
    <t>③4～6分茹でた麺は熱した油で炒めて、ウスターソースで調味します。_x000D_</t>
  </si>
  <si>
    <t>ウインナーは茹でて縦半分に切り、レーズンは茹でます。きゅうりは三角に切り茹でます。_x000D_</t>
  </si>
  <si>
    <t>※写真を参照にして盛りつけて下さい。_x000D_</t>
  </si>
  <si>
    <t>※加熱調理する際は中心部75℃で1分以上加熱したことを確認して下さい。_x000D_</t>
  </si>
  <si>
    <t>ケチャップ</t>
  </si>
  <si>
    <t>スパゲティ160ｇＰ</t>
  </si>
  <si>
    <t>ウスターソース</t>
  </si>
  <si>
    <t>冷凍ウインナーＰ</t>
  </si>
  <si>
    <t>本</t>
  </si>
  <si>
    <t>レーズンＰ</t>
  </si>
  <si>
    <t>※141</t>
  </si>
  <si>
    <t>きゅうり</t>
  </si>
  <si>
    <t>鶏肉と野菜のコンソメ煮</t>
  </si>
  <si>
    <t>①材料は食べやすい大きさに切ります。_x000D_</t>
  </si>
  <si>
    <t>②材料を水・コンソメで煮て、塩で味を調えてください。_x000D_</t>
  </si>
  <si>
    <t>国産鶏もも小間(加熱用)</t>
  </si>
  <si>
    <t>かぶ</t>
  </si>
  <si>
    <t>ブロッコリー</t>
  </si>
  <si>
    <t>コンソメ</t>
  </si>
  <si>
    <t>乳・小麦</t>
  </si>
  <si>
    <t>キャベツとワカメのナムル風</t>
  </si>
  <si>
    <t>①キャベツは食べやすい大きさに切って茹で冷まし、ワカメは茹で冷まします。_x000D_</t>
  </si>
  <si>
    <t>②調味料を煮立て冷まし、①・ごまを和えて下さい。_x000D_</t>
  </si>
  <si>
    <t>キャベツ</t>
  </si>
  <si>
    <t>カットワカメ</t>
  </si>
  <si>
    <t>いり胡麻　白</t>
  </si>
  <si>
    <t>ごま油</t>
  </si>
  <si>
    <t>さつま芋</t>
  </si>
  <si>
    <t>小麦粉</t>
  </si>
  <si>
    <t>骨抜き助宗タラ３０</t>
  </si>
  <si>
    <t>小松菜</t>
  </si>
  <si>
    <t>鶏ささみ　(加熱用)</t>
  </si>
  <si>
    <t>ごぼう</t>
  </si>
  <si>
    <t>万能ねぎ</t>
  </si>
  <si>
    <t>フルーツ（いよかん）</t>
  </si>
  <si>
    <t>いよかん</t>
  </si>
  <si>
    <t>2月2日(火)配達/2月3日(水)食</t>
    <phoneticPr fontId="3"/>
  </si>
  <si>
    <t>麻婆豆腐</t>
  </si>
  <si>
    <t>①豆腐は食べやすい大きさに切って茹でます。_x000D_</t>
  </si>
  <si>
    <t>②野菜はみじん切りします。_x000D_</t>
  </si>
  <si>
    <t>③ごま油で野菜・肉を炒めて、合わせた調味料を加えます。_x000D_</t>
  </si>
  <si>
    <t>④ひと煮立ちしたら、豆腐を加えてさらに煮て、水溶き片栗粉でとろみをつけて下さい。_x000D_</t>
  </si>
  <si>
    <t>※水溶き片栗粉はとろみを見て調整して下さい。</t>
  </si>
  <si>
    <t>国産鶏モモ挽肉(加熱用)</t>
  </si>
  <si>
    <t>長ねぎ</t>
  </si>
  <si>
    <t>充てん豆腐</t>
  </si>
  <si>
    <t>丁</t>
  </si>
  <si>
    <t>チンゲン菜のいり玉子和え</t>
  </si>
  <si>
    <t>①野菜は食べやすい大きさに切って茹で冷まします。_x000D_</t>
  </si>
  <si>
    <t>玉子は溶きほぐして、熱した油で炒り玉子にして冷まします。_x000D_</t>
  </si>
  <si>
    <t>②調味料を煮立てて冷まし、①と和えて下さい。_x000D_</t>
  </si>
  <si>
    <t>チンゲン菜</t>
  </si>
  <si>
    <t>中華スープ</t>
  </si>
  <si>
    <t>もやし</t>
  </si>
  <si>
    <t>中華味</t>
  </si>
  <si>
    <t>鉄ふりかけ　大豆</t>
  </si>
  <si>
    <t>大根</t>
  </si>
  <si>
    <t>じゃが芋</t>
  </si>
  <si>
    <t>③煮立て冷ました調味料で、①・②を和えて下さい。_x000D_</t>
  </si>
  <si>
    <t>ひじきＰ</t>
  </si>
  <si>
    <t>冷凍カーネルコーンＰ</t>
  </si>
  <si>
    <t>冷凍カット油揚げ</t>
  </si>
  <si>
    <t>2月3日(水)配達/2月4日(木)食</t>
    <phoneticPr fontId="3"/>
  </si>
  <si>
    <t>ハンバーグ</t>
  </si>
  <si>
    <t>①熱した油でみじん切りした玉ねぎは炒めて、塩・こしょうし冷まします。_x000D_</t>
  </si>
  <si>
    <t>②肉・①・豆乳にひたしたパン粉を粘りが出るまで練り混ぜて、人数分の小判型にまとめます。_x000D_</t>
  </si>
  <si>
    <t>③熱した油で、②を両面焼き中まで火を通します。_x000D_</t>
  </si>
  <si>
    <t>④肉汁の残ったフライパンにケチャップ・ウスターソースを加えて煮立たせ、ハンバーグにかけます。_x000D_</t>
  </si>
  <si>
    <t>⑤茹でたトマトを食べやすい大きさに切って添えて下さい。_x000D_</t>
  </si>
  <si>
    <t>国産豚挽肉</t>
  </si>
  <si>
    <t>パン粉</t>
  </si>
  <si>
    <t>有機豆乳無調整</t>
  </si>
  <si>
    <t>トマト</t>
  </si>
  <si>
    <t>小松菜と人参の和えもの</t>
  </si>
  <si>
    <t>①野菜は食べやすい大きさに切り、茹で冷まします。_x000D_</t>
  </si>
  <si>
    <t>②調味料は煮立て冷まし、①を和えて下さい。_x000D_</t>
  </si>
  <si>
    <t>なめこ</t>
  </si>
  <si>
    <t>きなこ揚げパン</t>
  </si>
  <si>
    <t>①食パンをサイコロ状に切って、多めの油で揚げ焼き又は揚げます。_x000D_</t>
  </si>
  <si>
    <t>②砂糖・きなこをあわせたものを①にまぶして下さい。_x000D_</t>
  </si>
  <si>
    <t>食パン　８枚切り</t>
  </si>
  <si>
    <t>お問い合わせ下さい</t>
  </si>
  <si>
    <t>枚</t>
  </si>
  <si>
    <t>きな粉</t>
  </si>
  <si>
    <t>骨抜き白糸タラ３０</t>
  </si>
  <si>
    <t>ほうれん草</t>
  </si>
  <si>
    <t>水菜</t>
  </si>
  <si>
    <t>ヨーグルト</t>
  </si>
  <si>
    <t>①砂糖・水を火にかけてシロップを作り冷まします。_x000D_</t>
  </si>
  <si>
    <t>②①とヨーグルトを合わせてください。_x000D_</t>
  </si>
  <si>
    <t>※甘さは砂糖で調節して下さい。_x000D_</t>
  </si>
  <si>
    <t>ﾌﾟﾚｰﾝﾖｰｸﾞﾙﾄ</t>
  </si>
  <si>
    <t>2月4日(木)配達/2月5日(金)食</t>
    <phoneticPr fontId="3"/>
  </si>
  <si>
    <t>助宗タラのコロコロ甘辛揚げ</t>
  </si>
  <si>
    <t>①魚・さつま芋はサイコロ状又はスティック状に切り、芋は水にさらして水気を拭きます。魚は片栗粉をまぶします。_x000D_</t>
  </si>
  <si>
    <t>※食数が多い場合は芋をイチョウ切りにしてもよいでしょう。_x000D_</t>
  </si>
  <si>
    <t>②170度ぐらいに熱した油で①を揚げます。_x000D_</t>
  </si>
  <si>
    <t>③調味料・ごまを煮立てて②とからめて下さい。_x000D_</t>
  </si>
  <si>
    <t>おふの玉子煮</t>
  </si>
  <si>
    <t>①おふはぬるま湯で戻してしぼり、材料は食べやすい大きさに切ります。_x000D_</t>
  </si>
  <si>
    <t>③茹でたグリンピースを散らして下さい。_x000D_</t>
  </si>
  <si>
    <t>フルーツ（バナナ）</t>
  </si>
  <si>
    <t>バナナ</t>
  </si>
  <si>
    <t>ピーマン</t>
  </si>
  <si>
    <t>酢</t>
  </si>
  <si>
    <t>※誤嚥防止のために豆は軽く潰してもよいでしょう。</t>
  </si>
  <si>
    <t>※水の量は調節して下さい。_x000D_</t>
  </si>
  <si>
    <t>2月8日(月)配達/2月9日(火)食</t>
    <phoneticPr fontId="3"/>
  </si>
  <si>
    <t>①魚は水気をよくふきとり、塩をふり小麦粉をまぶして熱した油で焼きます。_x000D_</t>
  </si>
  <si>
    <t>②薄切りにした玉ねぎは熱した油で炒め、ほうれん草は食べやすい大きさに切り、茹でます。_x000D_</t>
  </si>
  <si>
    <t>④魚に③のソースをかけて下さい。_x000D_</t>
  </si>
  <si>
    <t>骨抜き鮭３０</t>
  </si>
  <si>
    <t>ひじきのサラダ</t>
  </si>
  <si>
    <t>①水で戻したひじきは茹で冷まします。肉は酒をふって茹でる又は蒸してほぐし冷まします。_x000D_</t>
  </si>
  <si>
    <t>②食べやすい大きさに切った野菜は茹で冷まします。_x000D_</t>
  </si>
  <si>
    <t>スープ</t>
  </si>
  <si>
    <t>フルーツ（オレンジ）</t>
  </si>
  <si>
    <t>ネーブル</t>
  </si>
  <si>
    <t>えのき茸</t>
  </si>
  <si>
    <t>白糸タラのフライ</t>
  </si>
  <si>
    <t>①魚は水けを拭き取り、小麦粉・溶き玉子・パン粉をつけて揚げます。_x000D_</t>
  </si>
  <si>
    <t>②茹でて食べやすい大きさに切った野菜を添えて、お好みでソースを付けてお召し上がり下さい。_x000D_</t>
  </si>
  <si>
    <t>白菜とわかめの中華和え</t>
  </si>
  <si>
    <t>①野菜は食べやすい大きさに切って茹で冷まし、ワカメは茹で冷まします。_x000D_</t>
  </si>
  <si>
    <t>②調味料を煮立て冷まし、①を和えて下さい。_x000D_</t>
  </si>
  <si>
    <t>2月10日(水)配達/2月12日(金)食</t>
    <phoneticPr fontId="3"/>
  </si>
  <si>
    <t>●ハートの玉子焼き</t>
  </si>
  <si>
    <t>①玉ねぎはみじん切りにします。_x000D_</t>
  </si>
  <si>
    <t>②溶き玉子に砂糖・塩・酒・豆乳を加えて混ぜます。_x000D_</t>
  </si>
  <si>
    <t>③熱した油で①・コーンを炒めて、②を加えて半熟状に炒ります。_x000D_</t>
  </si>
  <si>
    <t>⑤人参は食べやすい大きさに切って水・砂糖で煮て添えて下さい。_x000D_</t>
  </si>
  <si>
    <t>※焼き上がった玉子を子供たちの前で切り分けると楽しく食べることが出来ます。_x000D_</t>
  </si>
  <si>
    <t>大根と鶏肉の炒め煮</t>
  </si>
  <si>
    <t>インゲン</t>
  </si>
  <si>
    <t>2月12日(金)配達/2月15日(月)食</t>
    <phoneticPr fontId="3"/>
  </si>
  <si>
    <t>2月15日(月)配達/2月16日(火)食</t>
    <phoneticPr fontId="3"/>
  </si>
  <si>
    <t>カレー風味ピラフ</t>
  </si>
  <si>
    <t>②炊き上がったら、お好みでおにぎりにして下さい。_x000D_</t>
  </si>
  <si>
    <t>※カレー粉は辛みがあるので、香りが付く程度に少量入れて下さい。入れ過ぎにご注意下さい。_x000D_</t>
  </si>
  <si>
    <t>カレーパウダー</t>
  </si>
  <si>
    <t>2月16日(火)配達/2月17日(水)食</t>
    <phoneticPr fontId="3"/>
  </si>
  <si>
    <t>2月17日(水)配達/2月18日(木)食</t>
    <phoneticPr fontId="3"/>
  </si>
  <si>
    <t>2月18日(木)配達/2月19日(金)食</t>
    <phoneticPr fontId="3"/>
  </si>
  <si>
    <t>2月24日(水)配達/2月25日(木)食</t>
    <phoneticPr fontId="3"/>
  </si>
  <si>
    <t>2月25日(木)配達/2月26日(金)食</t>
    <phoneticPr fontId="3"/>
  </si>
  <si>
    <t>コーン入り厚焼玉子</t>
  </si>
  <si>
    <t>②出し汁・酒・砂糖・醤油で材料を煮て、溶き玉子でとじます。_x000D_</t>
  </si>
  <si>
    <t>②すりおろした生姜・水・砂糖・醤油・みりんを加え絡めます。_x000D_</t>
  </si>
  <si>
    <t xml:space="preserve">④器にご飯を丸く盛り付け、麺を髪の毛、ウインナーを角、レーズンを目、きゅうりを牙に見立てて盛り付け、
</t>
    <phoneticPr fontId="17"/>
  </si>
  <si>
    <t>ケチャップで口を描いて下さい。</t>
  </si>
  <si>
    <t xml:space="preserve">②炊飯器に洗った米・ケチャップ・バター・水（調味料と合わせて通常の水加減）を入れて軽く混ぜ合わせ、
</t>
    <phoneticPr fontId="17"/>
  </si>
  <si>
    <t>上に①を広げてのせて炊飯します。</t>
  </si>
  <si>
    <t>（目安：ささみ100ｇに対して砂糖小さじ1/2）。</t>
  </si>
  <si>
    <t xml:space="preserve">※焦げやすいようでしたら途中でアルミホイルをかぶせて焼いてください。
</t>
    <phoneticPr fontId="17"/>
  </si>
  <si>
    <t>また、食数が少ない場合はフライパンで両面を弱火で焼いて下さい。</t>
  </si>
  <si>
    <t xml:space="preserve">④鉄板に油を塗り③を流し入れて、150～160℃のグリルで15～20分焼きます。
</t>
    <phoneticPr fontId="17"/>
  </si>
  <si>
    <t>人数分に切り分けたものを斜め半分に切り、ひっくり返してハートを作り盛り付けます。</t>
  </si>
  <si>
    <t xml:space="preserve">②熱した油で①を炒め合わせ、調味料を加えて材料が軟らかくなるまで煮て下さい。　　　　　　　　　　　　　　　　　　　　　　　　　　　　
</t>
    <phoneticPr fontId="17"/>
  </si>
  <si>
    <t>広げてのせ炊飯します。</t>
  </si>
  <si>
    <t>※焦げやすいようでしたら途中でアルミホイルをかぶせて焼いてください。</t>
    <phoneticPr fontId="17"/>
  </si>
  <si>
    <t>2月5日(金)配達/2月8日(月)食</t>
    <phoneticPr fontId="3"/>
  </si>
  <si>
    <t>大豆入りカレーライス</t>
  </si>
  <si>
    <t>①材料を食べやすい大きさに切り、芋は水にさらし、肉は酒をふります。_x000D_</t>
  </si>
  <si>
    <t>②熱した油で材料を炒めて、水・牛乳を加えて煮ます。_x000D_</t>
  </si>
  <si>
    <t>③野菜が柔らかくなったらルーを加えて煮込み、砂糖・ケチャップで味を調えて下さい。_x000D_</t>
  </si>
  <si>
    <t xml:space="preserve">※芋をやわらかくなるまで電子レンジで加熱又は茹で冷まし、他の材料を煮込んだ後に加えると、
</t>
    <phoneticPr fontId="3"/>
  </si>
  <si>
    <t>煮崩れを防ぐことができます。</t>
  </si>
  <si>
    <t>とろけるカレー　甘口</t>
  </si>
  <si>
    <t>大根と玉子のサラダ</t>
  </si>
  <si>
    <t>①野菜は食べやすい大きさに切って茹で冷まし、玉子は茹でて粗く潰し冷まします。_x000D_</t>
  </si>
  <si>
    <t>②調味料を煮立てて冷まして①を和えて下さい。_x000D_</t>
  </si>
  <si>
    <t>2月9日(火)配達/2月10日(水)食</t>
    <phoneticPr fontId="3"/>
  </si>
  <si>
    <t>スパゲッティミートソース</t>
  </si>
  <si>
    <t>スパゲッティ</t>
  </si>
  <si>
    <t>①玉ねぎ・人参はみじん切りにします。_x000D_</t>
  </si>
  <si>
    <t>②熱した油で肉・①を炒め、小麦粉を加えて全体に混ぜ合わせます。_x000D_</t>
  </si>
  <si>
    <t>水・酒・ケチャップ・ウスターソース・砂糖を加えて煮ます。_x000D_</t>
  </si>
  <si>
    <t>③麺はたっぷりのお湯で8～9分茹でてバターをからめて、器に盛り②をかけます。_x000D_</t>
  </si>
  <si>
    <t>④茹でたグリンピースを散らして下さい。_x000D_</t>
  </si>
  <si>
    <t>お豆腐サラダ</t>
  </si>
  <si>
    <t>①豆腐は食べやすい大きさに切り、茹で冷まします。_x000D_</t>
  </si>
  <si>
    <t>③①・②を彩りよく盛り付けて、煮立て冷ました調味料をかけて下さい。_x000D_</t>
  </si>
  <si>
    <t>2月19日(金)配達/2月22日(月)食</t>
    <phoneticPr fontId="3"/>
  </si>
  <si>
    <t>2月22日(月)配達/2月24日(水)食</t>
    <phoneticPr fontId="3"/>
  </si>
  <si>
    <t>★イベントメニュー★</t>
  </si>
  <si>
    <t>＜盛り付けイメージ＞</t>
  </si>
  <si>
    <t xml:space="preserve">①洗った米に調味料・カレー粉（風味付け程度に少量入れてください）・水（調味料と合わせて通常の
</t>
    <phoneticPr fontId="3"/>
  </si>
  <si>
    <t>炊飯水量）を加えて軽く混ぜ合わせ、上に輪切りしたウインナー・みじん切りした玉ねぎ・ピーマンを</t>
    <phoneticPr fontId="3"/>
  </si>
  <si>
    <t>小麦※18</t>
    <phoneticPr fontId="3"/>
  </si>
  <si>
    <t>※ささみは砂糖を揉み込み水から茹でることで、やわらかく仕上げることができます</t>
    <phoneticPr fontId="3"/>
  </si>
  <si>
    <t>②を加え、塩・こしょうで味を調えます。</t>
  </si>
  <si>
    <t>③バター・小麦粉を炒めて少量ずつ牛乳を注ぎ、のばしてホワイトソースを作り、</t>
    <phoneticPr fontId="3"/>
  </si>
  <si>
    <t>クリームソース</t>
  </si>
  <si>
    <t>鮭のほうれん草</t>
    <phoneticPr fontId="3"/>
  </si>
  <si>
    <t xml:space="preserve">④鉄板に油を塗り③を流し入れて150～160℃のグリルで15～20分焼き、人数分に切り分け盛り付けます。
</t>
    <phoneticPr fontId="17"/>
  </si>
  <si>
    <t>少々</t>
  </si>
  <si>
    <t>適量</t>
  </si>
  <si>
    <t>りんごペースト</t>
  </si>
  <si>
    <t>玉ねぎペースト</t>
  </si>
  <si>
    <t>白菜のサラダ</t>
  </si>
  <si>
    <t>お豆のサラダ</t>
  </si>
  <si>
    <t>カラスカレイの野菜煮ペースト</t>
  </si>
  <si>
    <t>カラスカレイとチンゲン菜のくたくた煮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</si>
  <si>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</si>
  <si>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</si>
  <si>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</si>
  <si>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</si>
  <si>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</si>
  <si>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</si>
  <si>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</si>
  <si>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</si>
  <si>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</si>
  <si>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すりつぶし</t>
    <phoneticPr fontId="3"/>
  </si>
  <si>
    <t>みじん切り、つぶし</t>
    <rPh sb="3" eb="4">
      <t>ギ</t>
    </rPh>
    <phoneticPr fontId="3"/>
  </si>
  <si>
    <t>5ｍｍ～1ｃｍ</t>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</si>
  <si>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</si>
  <si>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</si>
  <si>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</si>
  <si>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</si>
  <si>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</si>
  <si>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</si>
  <si>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</si>
  <si>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※下記をご確認下さい</t>
    <phoneticPr fontId="3"/>
  </si>
  <si>
    <t>※下記をご確認下さい</t>
    <phoneticPr fontId="3"/>
  </si>
  <si>
    <t>1月29日(金)配達/2月1日(月)食</t>
    <phoneticPr fontId="3"/>
  </si>
  <si>
    <t>離乳食</t>
    <rPh sb="0" eb="3">
      <t>リニュウショク</t>
    </rPh>
    <phoneticPr fontId="3"/>
  </si>
  <si>
    <t>キャベツとわかめのサラダ</t>
  </si>
  <si>
    <t>キャベツ・ブロッコリーペースト</t>
  </si>
  <si>
    <t>玉ねぎ・かぶ・人参ペースト</t>
  </si>
  <si>
    <t>鶏肉と野菜のやわらか煮</t>
  </si>
  <si>
    <t>すりつぶし</t>
    <phoneticPr fontId="3"/>
  </si>
  <si>
    <t>5ｍｍ～1ｃｍ</t>
    <phoneticPr fontId="3"/>
  </si>
  <si>
    <t>※下記をご確認下さい</t>
    <phoneticPr fontId="3"/>
  </si>
  <si>
    <t>※下記をご確認下さい</t>
    <phoneticPr fontId="3"/>
  </si>
  <si>
    <t>2月1日(月)配達/2月2日(火)食</t>
    <phoneticPr fontId="3"/>
  </si>
  <si>
    <t>卵黄</t>
  </si>
  <si>
    <t>チンゲン菜のだし煮</t>
  </si>
  <si>
    <t>チンゲン菜・人参ペースト</t>
  </si>
  <si>
    <t>豆腐ペースト</t>
  </si>
  <si>
    <t>豆腐と鶏肉のとろとろ煮</t>
  </si>
  <si>
    <t>すりつぶし</t>
    <phoneticPr fontId="3"/>
  </si>
  <si>
    <t>※下記をご確認下さい</t>
    <phoneticPr fontId="3"/>
  </si>
  <si>
    <t>2月2日(火)配達/2月3日(水)食</t>
    <phoneticPr fontId="3"/>
  </si>
  <si>
    <t>小松菜サラダ</t>
  </si>
  <si>
    <t>小松菜・人参・ペースト</t>
  </si>
  <si>
    <t>玉ねぎ・トマトペースト</t>
  </si>
  <si>
    <t>鶏肉のトマト煮</t>
  </si>
  <si>
    <t>豚肉のトマト煮</t>
  </si>
  <si>
    <t>5ｍｍ～1ｃｍ</t>
    <phoneticPr fontId="3"/>
  </si>
  <si>
    <t>2月3日(水)配達/2月4日(木)食</t>
    <phoneticPr fontId="3"/>
  </si>
  <si>
    <t>バナナペースト</t>
  </si>
  <si>
    <t>おふの玉子とじ</t>
  </si>
  <si>
    <t>玉ねぎ・人参ペースト</t>
  </si>
  <si>
    <t>助宗タラ・さつま芋ペースト</t>
  </si>
  <si>
    <t>助宗タラとさつま芋のほくほく煮</t>
  </si>
  <si>
    <t>2月4日(木)配達/2月5日(金)食</t>
    <phoneticPr fontId="3"/>
  </si>
  <si>
    <t>玉子サラダ</t>
  </si>
  <si>
    <t>大根ペースト</t>
  </si>
  <si>
    <t>玉ねぎ・じゃが芋・人参ペースト</t>
  </si>
  <si>
    <t>鶏肉のミルク煮</t>
  </si>
  <si>
    <t>豚肉と大豆のミルク煮</t>
  </si>
  <si>
    <t>2月5日(金)配達/2月8日(月)食</t>
    <phoneticPr fontId="3"/>
  </si>
  <si>
    <t>鶏肉と白菜のサラダ</t>
  </si>
  <si>
    <t>白菜・人参ペースト</t>
  </si>
  <si>
    <t>ほうれん草・玉ねぎペースト</t>
  </si>
  <si>
    <t>鮭とほうれん草のミルク煮</t>
  </si>
  <si>
    <t>2月8日(月)配達/2月9日(火)食</t>
    <phoneticPr fontId="3"/>
  </si>
  <si>
    <t>豆腐サラダ</t>
  </si>
  <si>
    <t>鶏肉と玉ねぎのやわらか煮</t>
  </si>
  <si>
    <t>豚肉と玉ねぎのやわらか煮</t>
  </si>
  <si>
    <t>すりつぶし</t>
    <phoneticPr fontId="3"/>
  </si>
  <si>
    <t>2月9日(火)配達/2月10日(水)食</t>
    <phoneticPr fontId="3"/>
  </si>
  <si>
    <t>鶏肉と大根のやわらか煮</t>
  </si>
  <si>
    <t>大根・インゲンペースト</t>
  </si>
  <si>
    <t>野菜の豆乳煮ペースト</t>
  </si>
  <si>
    <t>野菜の豆乳玉子とじ煮</t>
  </si>
  <si>
    <t>2月10日(水)配達/2月12日(金)食</t>
    <phoneticPr fontId="3"/>
  </si>
  <si>
    <t>2月15日(月)配達/2月16日(火)食</t>
    <phoneticPr fontId="3"/>
  </si>
  <si>
    <t>2月16日(火)配達/2月17日(水)食</t>
    <phoneticPr fontId="3"/>
  </si>
  <si>
    <t>2月17日(水)配達/2月18日(木)食</t>
    <phoneticPr fontId="3"/>
  </si>
  <si>
    <t>5ｍｍ～1ｃｍ</t>
    <phoneticPr fontId="3"/>
  </si>
  <si>
    <t>2月18日(木)配達/2月19日(金)食</t>
    <phoneticPr fontId="3"/>
  </si>
  <si>
    <t>5ｍｍ～1ｃｍ</t>
    <phoneticPr fontId="3"/>
  </si>
  <si>
    <t>2月19日(金)配達/2月22日(月)食</t>
    <phoneticPr fontId="3"/>
  </si>
  <si>
    <t>すりつぶし</t>
    <phoneticPr fontId="3"/>
  </si>
  <si>
    <t>5ｍｍ～1ｃｍ</t>
    <phoneticPr fontId="3"/>
  </si>
  <si>
    <t>2月22日(月)配達/2月24日(水)食</t>
    <phoneticPr fontId="3"/>
  </si>
  <si>
    <t>白菜とワカメのサラダ</t>
  </si>
  <si>
    <t>白糸タラ・白菜・トマトペースト</t>
  </si>
  <si>
    <t>白糸タラのトマト煮</t>
  </si>
  <si>
    <t>すりつぶし</t>
    <phoneticPr fontId="3"/>
  </si>
  <si>
    <t>5ｍｍ～1ｃｍ</t>
    <phoneticPr fontId="3"/>
  </si>
  <si>
    <t>2月24日(水)配達/2月25日(木)食</t>
    <phoneticPr fontId="3"/>
  </si>
  <si>
    <t>2月25日(木)配達/2月26日(金)食</t>
    <phoneticPr fontId="3"/>
  </si>
  <si>
    <t>2月12日(金)配達/2月15日(月)食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</si>
  <si>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</si>
  <si>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</si>
  <si>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</si>
  <si>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</si>
  <si>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</si>
  <si>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</si>
  <si>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月</t>
  </si>
  <si>
    <t>おかゆ・カラスカレイ・チンゲン菜・出し汁・大豆・白菜・パプリカ赤・玉ねぎ・味噌・りんご</t>
  </si>
  <si>
    <t>おかゆ・カラスカレイ・チンゲン菜・出し汁・白菜・パプリカ赤・玉ねぎ・味噌・りんご</t>
  </si>
  <si>
    <t>おかゆ・カラスカレイ・チンゲン菜・白菜・玉ねぎ・りんご</t>
  </si>
  <si>
    <t>火</t>
  </si>
  <si>
    <t>おかゆ・鶏肉・玉ねぎ・ピーマン・かぶ・人参・ブロッコリー・出し汁・砂糖・醤油・キャベツ・ワカメ・えのき茸・味噌</t>
  </si>
  <si>
    <t>おかゆ・鶏肉・玉ねぎ・ピーマン・かぶ・人参・ブロッコリー・出し汁・砂糖・醤油・キャベツ・ワカメ</t>
  </si>
  <si>
    <t>おかゆ・玉ねぎ・かぶ・人参・キャベツ・ブロッコリー</t>
  </si>
  <si>
    <t>みそ汁・フルーツ（りんご）</t>
    <phoneticPr fontId="3"/>
  </si>
  <si>
    <t>おかゆ・鶏肉・玉ねぎ・かぶ・人参・ブロッコリー・出し汁・砂糖・醤油・キャベツ・きゅうり・ワカメ</t>
  </si>
  <si>
    <t>おかゆ・豆腐・鶏肉・出し汁・砂糖・醤油・片栗粉・チンゲン菜・人参・玉子・もやし・玉ねぎ・水</t>
  </si>
  <si>
    <t>おかゆ・豆腐・鶏肉・出し汁・砂糖・醤油・片栗粉・チンゲン菜・人参・玉子・玉ねぎ・水</t>
  </si>
  <si>
    <t>おかゆ・豆腐・チンゲン菜・人参・玉ねぎ</t>
  </si>
  <si>
    <t>木</t>
  </si>
  <si>
    <t>おかゆ・豚肉・玉ねぎ・トマト・水・精製塩・小松菜・人参・ごぼう・出し汁・味噌</t>
  </si>
  <si>
    <t>おかゆ・鶏肉・玉ねぎ・トマト・水・精製塩・小松菜・人参</t>
  </si>
  <si>
    <t>おかゆ・玉ねぎ・トマト・小松菜・人参</t>
  </si>
  <si>
    <t>金</t>
  </si>
  <si>
    <t>おかゆ・スケソウタラ・さつま芋・出し汁・焼ふ・玉ねぎ・人参・玉子・砂糖・醤油・豆腐・味噌・バナナ</t>
  </si>
  <si>
    <t>おかゆ・スケソウタラ・さつま芋・玉ねぎ・人参・豆腐・バナナ</t>
  </si>
  <si>
    <t>みそ汁・フルーツ（バナナ）</t>
    <phoneticPr fontId="3"/>
  </si>
  <si>
    <t>豆腐ペースト・バナナペースト</t>
    <phoneticPr fontId="3"/>
  </si>
  <si>
    <t>おかゆ・豚肉・大豆・玉ねぎ・じゃが芋・人参・牛乳・水・精製塩・大根・きゅうり・玉子・りんご</t>
  </si>
  <si>
    <t>おかゆ・鶏肉・玉ねぎ・じゃが芋・人参・牛乳・水・精製塩・大根・きゅうり・玉子・りんご</t>
  </si>
  <si>
    <t>おかゆ・玉ねぎ・じゃが芋・人参・大根・りんご</t>
  </si>
  <si>
    <t>おかゆ・豚肉・玉ねぎ・人参・出し汁・砂糖・醤油・豆腐・きゅうり・パプリカ赤・えのき茸・水</t>
  </si>
  <si>
    <t>おかゆ・鶏肉・玉ねぎ・人参・出し汁・砂糖・醤油・豆腐・きゅうり・パプリカ赤</t>
  </si>
  <si>
    <t>おかゆ・玉ねぎ・人参・豆腐</t>
  </si>
  <si>
    <t>おかゆ・鮭・ほうれん草・玉ねぎ・牛乳・水・精製塩・鶏肉・白菜・人参・玉子・オレンジ</t>
  </si>
  <si>
    <t>おかゆ・ほうれん草・玉ねぎ・白菜・人参・オレンジ</t>
  </si>
  <si>
    <t>おかゆ・シロイトタラ・トマト・水・精製塩・白菜・ワカメ・ごぼう・出し汁・味噌・ヨーグルト・砂糖</t>
  </si>
  <si>
    <t>おかゆ・シロイトタラ・トマト・水・精製塩・白菜・ワカメ・ヨーグルト・砂糖</t>
  </si>
  <si>
    <t>おかゆ・シロイトタラ・白菜・トマト・ヨーグルト</t>
  </si>
  <si>
    <t>スープ・フルーツ（オレンジ）</t>
    <phoneticPr fontId="3"/>
  </si>
  <si>
    <t>みそ汁・ヨーグルト</t>
    <phoneticPr fontId="3"/>
  </si>
  <si>
    <t>おかゆ・玉ねぎ・コーン・人参・豆乳・玉子・水・精製塩・鶏肉・大根・インゲン・出し汁・砂糖・醤油・豆腐・味噌・いよかん</t>
  </si>
  <si>
    <t>おかゆ・玉ねぎ・人参・コーン・豆乳・玉子・水・精製塩・鶏肉・大根・インゲン・出し汁・砂糖・醤油・豆腐・味噌・いよかん</t>
  </si>
  <si>
    <t>おかゆ・玉ねぎ・コーン・人参・豆乳・大根・インゲン・豆腐・いよかん</t>
  </si>
  <si>
    <t>みそ汁・フルーツ（いよかん）</t>
    <phoneticPr fontId="3"/>
  </si>
  <si>
    <t>豆腐ペースト・フルーツ（いよかん）</t>
    <phoneticPr fontId="3"/>
  </si>
  <si>
    <t>みそ汁・フルーツ（りんご）</t>
    <phoneticPr fontId="3"/>
  </si>
  <si>
    <t>キッズ</t>
    <phoneticPr fontId="3"/>
  </si>
  <si>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</si>
  <si>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</si>
  <si>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</si>
  <si>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3～5歳児</t>
    <rPh sb="3" eb="4">
      <t>サイ</t>
    </rPh>
    <rPh sb="4" eb="5">
      <t>ジ</t>
    </rPh>
    <phoneticPr fontId="3"/>
  </si>
  <si>
    <t>1～2歳児</t>
    <rPh sb="3" eb="4">
      <t>サイ</t>
    </rPh>
    <rPh sb="4" eb="5">
      <t>ジ</t>
    </rPh>
    <phoneticPr fontId="3"/>
  </si>
  <si>
    <t>おやつ</t>
    <phoneticPr fontId="3"/>
  </si>
  <si>
    <t>キッズ</t>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</si>
  <si>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</si>
  <si>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</si>
  <si>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</si>
  <si>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</si>
  <si>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</si>
  <si>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ご飯・マヨネーズ・砂糖・片栗粉・油・ごま</t>
    <phoneticPr fontId="36"/>
  </si>
  <si>
    <t>カラスカレイ・大豆・味噌・鰹節・牛乳</t>
    <rPh sb="13" eb="15">
      <t>カツオブシ</t>
    </rPh>
    <rPh sb="16" eb="18">
      <t>ギュウニュウ</t>
    </rPh>
    <phoneticPr fontId="36"/>
  </si>
  <si>
    <t>キヌサヤ・チンゲン菜・パプリカ赤・りんご・玉ねぎ・生姜・白菜</t>
  </si>
  <si>
    <t>こしょう・ふりかけ・みりん風調味料・出し汁・醤油・水・精製塩</t>
  </si>
  <si>
    <t>kcal</t>
    <phoneticPr fontId="3"/>
  </si>
  <si>
    <t>卵・小麦_x000D_
※18</t>
    <phoneticPr fontId="3"/>
  </si>
  <si>
    <t>kcal</t>
    <phoneticPr fontId="3"/>
  </si>
  <si>
    <t>卵・小麦_x000D_
※18</t>
    <phoneticPr fontId="3"/>
  </si>
  <si>
    <t>ｇ</t>
    <phoneticPr fontId="3"/>
  </si>
  <si>
    <t>おかかのおにぎり</t>
    <phoneticPr fontId="36"/>
  </si>
  <si>
    <t>2
火</t>
    <rPh sb="2" eb="3">
      <t>カ</t>
    </rPh>
    <phoneticPr fontId="3"/>
  </si>
  <si>
    <t>イベント献立</t>
    <rPh sb="4" eb="6">
      <t>コンダテ</t>
    </rPh>
    <phoneticPr fontId="3"/>
  </si>
  <si>
    <t>ごま・ごま油・ご飯・スパゲッティ・バター・砂糖・油・ホットケーキミックス</t>
    <phoneticPr fontId="36"/>
  </si>
  <si>
    <t>ウインナー・鶏肉・大豆・じゃこ・豆乳・牛乳</t>
    <rPh sb="9" eb="11">
      <t>ダイズ</t>
    </rPh>
    <rPh sb="16" eb="18">
      <t>トウニュウ</t>
    </rPh>
    <rPh sb="19" eb="21">
      <t>ギュウニュウ</t>
    </rPh>
    <phoneticPr fontId="36"/>
  </si>
  <si>
    <t>かぶ・キャベツ・きゅうり・ブロッコリー・レーズン・ワカメ・玉ねぎ・人参・青のり</t>
    <rPh sb="36" eb="37">
      <t>アオ</t>
    </rPh>
    <phoneticPr fontId="36"/>
  </si>
  <si>
    <t>ウスターソース・ケチャップ・コンソメ・醤油・水・精製塩</t>
    <phoneticPr fontId="36"/>
  </si>
  <si>
    <t>kcal</t>
  </si>
  <si>
    <t>乳・卵・小麦_x000D_
※141</t>
    <phoneticPr fontId="3"/>
  </si>
  <si>
    <t>ごま・ごま油・ご飯・バター・砂糖・食パン・イチゴジャム</t>
    <rPh sb="17" eb="18">
      <t>ショク</t>
    </rPh>
    <phoneticPr fontId="36"/>
  </si>
  <si>
    <t>ウインナー・鶏肉・味噌・牛乳</t>
    <rPh sb="12" eb="14">
      <t>ギュウニュウ</t>
    </rPh>
    <phoneticPr fontId="36"/>
  </si>
  <si>
    <t>えのき茸・かぶ・キャベツ・ピーマン・ブロッコリー・ワカメ・玉ねぎ・人参・水菜・</t>
    <phoneticPr fontId="36"/>
  </si>
  <si>
    <t>カレーパウダー・コンソメ・出し汁・醤油・水・精製塩</t>
  </si>
  <si>
    <t>乳・卵・小麦</t>
  </si>
  <si>
    <t>大豆とじゃこのお焼き</t>
    <rPh sb="0" eb="2">
      <t>ダイズ</t>
    </rPh>
    <rPh sb="8" eb="9">
      <t>ヤ</t>
    </rPh>
    <phoneticPr fontId="36"/>
  </si>
  <si>
    <t>ジャムサンド</t>
    <phoneticPr fontId="36"/>
  </si>
  <si>
    <t>ｇ</t>
    <phoneticPr fontId="3"/>
  </si>
  <si>
    <t>g</t>
    <phoneticPr fontId="3"/>
  </si>
  <si>
    <t>&lt;節分&gt;</t>
    <rPh sb="1" eb="3">
      <t>セツブン</t>
    </rPh>
    <phoneticPr fontId="36"/>
  </si>
  <si>
    <t>ごま油・ご飯・砂糖・片栗粉・油・ホットケーキミックス</t>
    <phoneticPr fontId="36"/>
  </si>
  <si>
    <t>玉子・鶏肉・豆腐・味噌・・豆乳・牛乳</t>
    <rPh sb="13" eb="15">
      <t>トウニュウ</t>
    </rPh>
    <rPh sb="16" eb="18">
      <t>ギュウニュウ</t>
    </rPh>
    <phoneticPr fontId="36"/>
  </si>
  <si>
    <t>チンゲン菜・もやし・玉ねぎ・人参・生姜・長ねぎ・コーン・グリンピース</t>
    <phoneticPr fontId="36"/>
  </si>
  <si>
    <t>出し汁・醤油・水・精製塩・中華味</t>
  </si>
  <si>
    <t>kcal</t>
    <phoneticPr fontId="3"/>
  </si>
  <si>
    <t>ごま油・ご飯・砂糖・片栗粉・油・ホットケーキミックス</t>
    <phoneticPr fontId="36"/>
  </si>
  <si>
    <t>玉子・鶏肉・豆腐・味噌・牛乳・豆乳</t>
    <rPh sb="12" eb="14">
      <t>ギュウニュウ</t>
    </rPh>
    <rPh sb="15" eb="17">
      <t>トウニュウ</t>
    </rPh>
    <phoneticPr fontId="36"/>
  </si>
  <si>
    <t>チンゲン菜・もやし・玉ねぎ・人参・生姜・長ねぎ・コーン</t>
    <phoneticPr fontId="36"/>
  </si>
  <si>
    <t>ｇ</t>
    <phoneticPr fontId="3"/>
  </si>
  <si>
    <t>春色の野菜蒸しパン</t>
    <rPh sb="0" eb="1">
      <t>ハル</t>
    </rPh>
    <rPh sb="1" eb="2">
      <t>イロ</t>
    </rPh>
    <rPh sb="3" eb="5">
      <t>ヤサイ</t>
    </rPh>
    <rPh sb="5" eb="6">
      <t>ム</t>
    </rPh>
    <phoneticPr fontId="36"/>
  </si>
  <si>
    <t>コーン入り蒸しパン</t>
    <rPh sb="3" eb="4">
      <t>イ</t>
    </rPh>
    <rPh sb="5" eb="6">
      <t>ム</t>
    </rPh>
    <phoneticPr fontId="36"/>
  </si>
  <si>
    <t>&lt;立春&gt;</t>
    <rPh sb="1" eb="3">
      <t>リッシュン</t>
    </rPh>
    <phoneticPr fontId="36"/>
  </si>
  <si>
    <t>g</t>
    <phoneticPr fontId="3"/>
  </si>
  <si>
    <t>ご飯・パン粉・砂糖・油・うどん</t>
    <phoneticPr fontId="36"/>
  </si>
  <si>
    <t>豆乳・豚肉・味噌・牛乳・鶏肉・油揚</t>
    <rPh sb="9" eb="11">
      <t>ギュウニュウ</t>
    </rPh>
    <rPh sb="12" eb="14">
      <t>トリニク</t>
    </rPh>
    <rPh sb="15" eb="17">
      <t>アブラアゲ</t>
    </rPh>
    <phoneticPr fontId="36"/>
  </si>
  <si>
    <t>ごぼう・トマト・なめこ・玉ねぎ・小松菜・人参・南瓜・大根</t>
    <rPh sb="23" eb="25">
      <t>カボチャ</t>
    </rPh>
    <rPh sb="26" eb="28">
      <t>ダイコン</t>
    </rPh>
    <phoneticPr fontId="36"/>
  </si>
  <si>
    <t>ウスターソース・ケチャップ・こしょう・出し汁・醤油・精製塩</t>
  </si>
  <si>
    <t>ほうとう風うどん</t>
    <rPh sb="4" eb="5">
      <t>フウ</t>
    </rPh>
    <phoneticPr fontId="36"/>
  </si>
  <si>
    <t>ごま・ご飯・さつま芋・砂糖・焼ふ・片栗粉・油・ビスケット・せんべい</t>
    <phoneticPr fontId="36"/>
  </si>
  <si>
    <t>スケソウタラ・玉子・豆腐・味噌・牛乳</t>
    <rPh sb="16" eb="18">
      <t>ギュウニュウ</t>
    </rPh>
    <phoneticPr fontId="36"/>
  </si>
  <si>
    <t>グリンピース・バナナ・玉ねぎ・人参・長ねぎ</t>
  </si>
  <si>
    <t>みりん風調味料・酒・出し汁・醤油・水</t>
  </si>
  <si>
    <t>ごま・ご飯・さつま芋・砂糖・焼ふ・片栗粉・油・クッキー･せんべい</t>
    <phoneticPr fontId="36"/>
  </si>
  <si>
    <t>ビスケット</t>
    <phoneticPr fontId="36"/>
  </si>
  <si>
    <t>クッキー</t>
    <phoneticPr fontId="36"/>
  </si>
  <si>
    <t>せんべい</t>
    <phoneticPr fontId="36"/>
  </si>
  <si>
    <t>ご飯・じゃが芋・マヨネーズ・砂糖・油・ホットケーキミックス･ごま</t>
    <phoneticPr fontId="36"/>
  </si>
  <si>
    <t>牛乳・玉子・大豆・豚肉・豆乳</t>
    <rPh sb="12" eb="14">
      <t>トウニュウ</t>
    </rPh>
    <phoneticPr fontId="36"/>
  </si>
  <si>
    <t>きゅうり・りんご・玉ねぎ・人参・大根</t>
  </si>
  <si>
    <t>ケチャップ・とろけるカレー　甘口・酒・水・精製塩</t>
  </si>
  <si>
    <t>ご飯・じゃが芋・マヨネーズ・砂糖・油・ホットケーキミックス・ごま</t>
    <phoneticPr fontId="36"/>
  </si>
  <si>
    <t>牛乳・玉子・大豆・豚肉・・豆乳</t>
    <rPh sb="13" eb="15">
      <t>トウニュウ</t>
    </rPh>
    <phoneticPr fontId="36"/>
  </si>
  <si>
    <t>胡麻入りドーナツ</t>
    <rPh sb="0" eb="2">
      <t>ゴマ</t>
    </rPh>
    <rPh sb="2" eb="3">
      <t>イ</t>
    </rPh>
    <phoneticPr fontId="36"/>
  </si>
  <si>
    <t>ご飯・バター・砂糖・小麦粉・油・マカロニ</t>
    <phoneticPr fontId="36"/>
  </si>
  <si>
    <t>牛乳・玉子・鶏肉・鮭・きなこ</t>
    <phoneticPr fontId="36"/>
  </si>
  <si>
    <t>オレンジ・ひじき・ほうれん草・玉ねぎ・人参・白菜・万能ねぎ</t>
  </si>
  <si>
    <t>こしょう・コンソメ・ふりかけ・酒・醤油・酢・水・精製塩</t>
  </si>
  <si>
    <t>乳・卵・小麦_x000D_
※18</t>
    <phoneticPr fontId="3"/>
  </si>
  <si>
    <t>鮭のほうれん草クリームソース</t>
  </si>
  <si>
    <t>マカロニきなこ</t>
    <phoneticPr fontId="36"/>
  </si>
  <si>
    <t>スパゲッティ・バター・砂糖・小麦粉・油・ホットケーキミックス</t>
    <phoneticPr fontId="36"/>
  </si>
  <si>
    <t>豆腐・豚肉・牛乳・豆乳</t>
    <rPh sb="6" eb="8">
      <t>ギュウニュウ</t>
    </rPh>
    <rPh sb="9" eb="11">
      <t>トウニュウ</t>
    </rPh>
    <phoneticPr fontId="36"/>
  </si>
  <si>
    <t>えのき茸・きゅうり・グリンピース・パプリカ赤・玉ねぎ・人参・長ねぎ・バナナ</t>
    <phoneticPr fontId="36"/>
  </si>
  <si>
    <t>ウスターソース・ケチャップ・コンソメ・酒・酢・水・精製塩</t>
  </si>
  <si>
    <t>バナナケーキ</t>
    <phoneticPr fontId="36"/>
  </si>
  <si>
    <t>ごま油・ご飯・パン粉・砂糖・小麦粉・油・マカロニ</t>
    <phoneticPr fontId="36"/>
  </si>
  <si>
    <t>シロイトタラ・ヨーグルト・玉子・味噌・油揚げ・牛乳・きなこ</t>
    <rPh sb="23" eb="25">
      <t>ギュウニュウ</t>
    </rPh>
    <phoneticPr fontId="36"/>
  </si>
  <si>
    <t>ごぼう・トマト・ワカメ・白菜</t>
  </si>
  <si>
    <t>ウスターソース・出し汁・醤油・水</t>
  </si>
  <si>
    <t>12
金</t>
    <rPh sb="3" eb="4">
      <t>キン</t>
    </rPh>
    <phoneticPr fontId="3"/>
  </si>
  <si>
    <t>ご飯・砂糖・油・ウエハース・クラッカー</t>
    <phoneticPr fontId="36"/>
  </si>
  <si>
    <t>玉子・鶏肉・豆乳・豆腐・味噌・牛乳</t>
    <rPh sb="15" eb="17">
      <t>ギュウニュウ</t>
    </rPh>
    <phoneticPr fontId="36"/>
  </si>
  <si>
    <t>いよかん・インゲン・コーン・玉ねぎ・人参・大根・長ねぎ</t>
  </si>
  <si>
    <t>酒・出し汁・醤油・水・精製塩</t>
  </si>
  <si>
    <t>ご飯・砂糖・油・鈴カステラ･クラッカー</t>
    <rPh sb="8" eb="9">
      <t>スズ</t>
    </rPh>
    <phoneticPr fontId="36"/>
  </si>
  <si>
    <t>ウエハース</t>
    <phoneticPr fontId="36"/>
  </si>
  <si>
    <t>鈴カステラ</t>
    <rPh sb="0" eb="1">
      <t>スズ</t>
    </rPh>
    <phoneticPr fontId="36"/>
  </si>
  <si>
    <t>クラッカー</t>
    <phoneticPr fontId="36"/>
  </si>
  <si>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</si>
  <si>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</si>
  <si>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</si>
  <si>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</si>
  <si>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</si>
  <si>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</si>
  <si>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</si>
  <si>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</si>
  <si>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</si>
  <si>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</si>
  <si>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</si>
  <si>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3～5</t>
    <phoneticPr fontId="3"/>
  </si>
  <si>
    <t>歳</t>
    <rPh sb="0" eb="1">
      <t>サイ</t>
    </rPh>
    <phoneticPr fontId="3"/>
  </si>
  <si>
    <t>390/16.1/10.8/57.0/1.1未満</t>
    <rPh sb="22" eb="24">
      <t>ミマン</t>
    </rPh>
    <phoneticPr fontId="3"/>
  </si>
  <si>
    <t>※都合により、献立を変更する場合がございます。</t>
    <rPh sb="1" eb="3">
      <t>ツゴウ</t>
    </rPh>
    <rPh sb="7" eb="9">
      <t>コンダテ</t>
    </rPh>
    <rPh sb="10" eb="12">
      <t>ヘンコウ</t>
    </rPh>
    <rPh sb="14" eb="16">
      <t>バアイ</t>
    </rPh>
    <phoneticPr fontId="3"/>
  </si>
  <si>
    <t>1～2</t>
    <phoneticPr fontId="3"/>
  </si>
  <si>
    <t>285/11.8/7.9/41.7/0.8未満</t>
    <rPh sb="21" eb="23">
      <t>ミマン</t>
    </rPh>
    <phoneticPr fontId="3"/>
  </si>
  <si>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</si>
  <si>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</si>
  <si>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※46　本商品製造工場では、小麦、乳、卵、えび、落花生を含む製品を製造しています。</t>
  </si>
  <si>
    <t>※60　本工場では小麦・乳を使用しております。</t>
  </si>
  <si>
    <t>※141　本製造工場では、小麦・えびを含む製品を製造しています。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</si>
</sst>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 ?/2"/>
    <numFmt numFmtId="177" formatCode="#\ ?/4"/>
    <numFmt numFmtId="178" formatCode="#\ ?/8"/>
    <numFmt numFmtId="179" formatCode="#\ ?/10"/>
    <numFmt numFmtId="180" formatCode="#\ ?/6"/>
    <numFmt numFmtId="181" formatCode="#\ ?/3"/>
    <numFmt numFmtId="182" formatCode="#\ ?/5"/>
    <numFmt numFmtId="183" formatCode="#\ ?/12"/>
    <numFmt numFmtId="184" formatCode="#\ ?/20"/>
    <numFmt numFmtId="185" formatCode="0.0_ "/>
    <numFmt numFmtId="186" formatCode="0_ "/>
  </numFmts>
  <fonts count="3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6"/>
      <name val="ＭＳ Ｐゴシック"/>
      <family val="2"/>
      <charset val="128"/>
      <scheme val="minor"/>
    </font>
    <font>
      <sz val="10"/>
      <color rgb="FFFF0000"/>
      <name val="ＭＳ Ｐ明朝"/>
      <family val="1"/>
      <charset val="128"/>
    </font>
    <font>
      <sz val="11"/>
      <color rgb="FFFF0000"/>
      <name val="ＭＳ Ｐ明朝"/>
      <family val="1"/>
      <charset val="128"/>
    </font>
  </fonts>
  <fills count="14">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1E4FF"/>
        <bgColor indexed="64"/>
      </patternFill>
    </fill>
    <fill>
      <patternFill patternType="solid">
        <fgColor rgb="FFFFFF00"/>
        <bgColor indexed="64"/>
      </patternFill>
    </fill>
    <fill>
      <patternFill patternType="solid">
        <fgColor rgb="FFFFD9FF"/>
        <bgColor indexed="64"/>
      </patternFill>
    </fill>
    <fill>
      <patternFill patternType="solid">
        <fgColor rgb="FFFFE7B7"/>
        <bgColor indexed="64"/>
      </patternFill>
    </fill>
    <fill>
      <patternFill patternType="solid">
        <fgColor theme="0" tint="-0.249977111117893"/>
        <bgColor indexed="64"/>
      </patternFill>
    </fill>
    <fill>
      <patternFill patternType="solid">
        <fgColor rgb="FFFFFFB3"/>
        <bgColor indexed="64"/>
      </patternFill>
    </fill>
  </fills>
  <borders count="69">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0" fillId="0" borderId="0">
      <alignment vertical="center"/>
    </xf>
    <xf numFmtId="0" fontId="1" fillId="0" borderId="0">
      <alignment vertical="center"/>
    </xf>
  </cellStyleXfs>
  <cellXfs count="393">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2" fillId="0" borderId="5" xfId="1" applyNumberFormat="1" applyFont="1" applyBorder="1" applyAlignment="1">
      <alignment horizontal="center" vertical="center" wrapText="1"/>
    </xf>
    <xf numFmtId="0" fontId="11" fillId="0" borderId="5" xfId="1" applyFont="1" applyBorder="1" applyAlignment="1">
      <alignment horizontal="center" vertical="center" shrinkToFit="1"/>
    </xf>
    <xf numFmtId="0" fontId="11" fillId="0" borderId="5" xfId="1" applyNumberFormat="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xf>
    <xf numFmtId="0" fontId="13" fillId="0" borderId="5" xfId="1" applyNumberFormat="1" applyFont="1" applyBorder="1" applyAlignment="1">
      <alignment horizontal="center" vertical="center" wrapText="1" shrinkToFit="1"/>
    </xf>
    <xf numFmtId="0" fontId="11"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5" xfId="1" applyNumberFormat="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5" fillId="0" borderId="8" xfId="1" applyFont="1" applyBorder="1" applyAlignment="1">
      <alignment vertical="top" shrinkToFit="1"/>
    </xf>
    <xf numFmtId="0" fontId="7" fillId="0" borderId="8" xfId="1" applyFont="1" applyBorder="1" applyAlignment="1">
      <alignment vertical="center" shrinkToFit="1"/>
    </xf>
    <xf numFmtId="0" fontId="5" fillId="0" borderId="8" xfId="1" applyNumberFormat="1" applyFont="1" applyBorder="1" applyAlignment="1">
      <alignment horizontal="center" vertical="top"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178" fontId="5"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176" fontId="5" fillId="0" borderId="10" xfId="1" applyNumberFormat="1" applyFont="1" applyBorder="1" applyAlignment="1">
      <alignment horizontal="center" vertical="top" shrinkToFit="1"/>
    </xf>
    <xf numFmtId="179" fontId="5" fillId="0" borderId="10" xfId="1" applyNumberFormat="1" applyFont="1" applyBorder="1" applyAlignment="1">
      <alignment horizontal="center" vertical="top" shrinkToFit="1"/>
    </xf>
    <xf numFmtId="0" fontId="15" fillId="0" borderId="16" xfId="1" applyFont="1" applyBorder="1" applyAlignment="1">
      <alignment vertical="top" shrinkToFit="1"/>
    </xf>
    <xf numFmtId="0" fontId="15" fillId="0" borderId="17" xfId="1" applyFont="1" applyBorder="1" applyAlignment="1">
      <alignment vertical="top" shrinkToFit="1"/>
    </xf>
    <xf numFmtId="0" fontId="15" fillId="0" borderId="1" xfId="1" applyFont="1" applyBorder="1" applyAlignment="1">
      <alignment vertical="top" shrinkToFit="1"/>
    </xf>
    <xf numFmtId="0" fontId="15" fillId="0" borderId="18" xfId="1" applyFont="1" applyBorder="1" applyAlignment="1">
      <alignment vertical="top" shrinkToFit="1"/>
    </xf>
    <xf numFmtId="0" fontId="14" fillId="0" borderId="19" xfId="1" applyFont="1" applyBorder="1" applyAlignment="1">
      <alignment horizontal="center"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6" fillId="0" borderId="12" xfId="1" applyFont="1" applyBorder="1" applyAlignment="1">
      <alignment horizontal="center"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180" fontId="5" fillId="0" borderId="10" xfId="1" applyNumberFormat="1" applyFont="1" applyBorder="1" applyAlignment="1">
      <alignment horizontal="center" vertical="top" shrinkToFit="1"/>
    </xf>
    <xf numFmtId="181" fontId="5" fillId="0" borderId="10" xfId="1" applyNumberFormat="1" applyFont="1" applyBorder="1" applyAlignment="1">
      <alignment horizontal="center" vertical="top" shrinkToFit="1"/>
    </xf>
    <xf numFmtId="182" fontId="5" fillId="0" borderId="10" xfId="1" applyNumberFormat="1" applyFont="1" applyBorder="1" applyAlignment="1">
      <alignment horizontal="center" vertical="top" shrinkToFit="1"/>
    </xf>
    <xf numFmtId="177" fontId="5" fillId="0" borderId="10" xfId="1" applyNumberFormat="1" applyFont="1" applyBorder="1" applyAlignment="1">
      <alignment horizontal="center" vertical="top" shrinkToFit="1"/>
    </xf>
    <xf numFmtId="176" fontId="5" fillId="0" borderId="8" xfId="1" applyNumberFormat="1" applyFont="1" applyBorder="1" applyAlignment="1">
      <alignment horizontal="center" vertical="top" shrinkToFit="1"/>
    </xf>
    <xf numFmtId="0" fontId="15" fillId="0" borderId="1" xfId="1" applyFont="1" applyBorder="1" applyAlignment="1">
      <alignment vertical="top" wrapText="1" shrinkToFit="1"/>
    </xf>
    <xf numFmtId="0" fontId="15" fillId="0" borderId="16" xfId="1" applyFont="1" applyBorder="1" applyAlignment="1">
      <alignment vertical="top" wrapText="1" shrinkToFit="1"/>
    </xf>
    <xf numFmtId="0" fontId="4" fillId="0" borderId="1" xfId="1" applyFont="1" applyBorder="1" applyAlignment="1">
      <alignment vertical="top" shrinkToFit="1"/>
    </xf>
    <xf numFmtId="0" fontId="15" fillId="0" borderId="1" xfId="1" applyFont="1" applyBorder="1" applyAlignment="1">
      <alignment horizontal="right" vertical="top" shrinkToFit="1"/>
    </xf>
    <xf numFmtId="0" fontId="10" fillId="0" borderId="0" xfId="1" applyFont="1" applyBorder="1" applyAlignment="1">
      <alignment horizontal="left" shrinkToFit="1"/>
    </xf>
    <xf numFmtId="0" fontId="1" fillId="0" borderId="0" xfId="1" applyFont="1" applyAlignment="1">
      <alignment horizontal="right" vertical="center"/>
    </xf>
    <xf numFmtId="0" fontId="5" fillId="0" borderId="12" xfId="1" applyNumberFormat="1" applyFont="1" applyBorder="1" applyAlignment="1">
      <alignment horizontal="center" vertical="top" shrinkToFit="1"/>
    </xf>
    <xf numFmtId="0" fontId="5" fillId="0" borderId="13" xfId="1" applyNumberFormat="1" applyFont="1" applyBorder="1" applyAlignment="1">
      <alignment horizontal="center" vertical="top" shrinkToFit="1"/>
    </xf>
    <xf numFmtId="0" fontId="5" fillId="0" borderId="14" xfId="1" applyNumberFormat="1" applyFont="1" applyBorder="1" applyAlignment="1">
      <alignment horizontal="center" vertical="top" shrinkToFit="1"/>
    </xf>
    <xf numFmtId="0" fontId="5" fillId="0" borderId="15" xfId="1" applyNumberFormat="1" applyFont="1" applyBorder="1" applyAlignment="1">
      <alignment horizontal="center" vertical="top" shrinkToFit="1"/>
    </xf>
    <xf numFmtId="0" fontId="15" fillId="0" borderId="0" xfId="1" applyFont="1" applyBorder="1" applyAlignment="1">
      <alignment vertical="top" shrinkToFit="1"/>
    </xf>
    <xf numFmtId="0" fontId="15" fillId="0" borderId="0" xfId="1" applyFont="1" applyAlignment="1">
      <alignment horizontal="right" vertical="center"/>
    </xf>
    <xf numFmtId="0" fontId="15" fillId="0" borderId="0" xfId="1" applyFont="1" applyAlignment="1">
      <alignment vertical="center" shrinkToFit="1"/>
    </xf>
    <xf numFmtId="0" fontId="0" fillId="0" borderId="30" xfId="0" applyBorder="1">
      <alignment vertical="center"/>
    </xf>
    <xf numFmtId="0" fontId="15" fillId="0" borderId="15" xfId="1" applyFont="1" applyBorder="1" applyAlignment="1">
      <alignment horizontal="right" vertical="center"/>
    </xf>
    <xf numFmtId="0" fontId="15" fillId="0" borderId="11" xfId="1" applyFont="1" applyBorder="1" applyAlignment="1">
      <alignment vertical="center" shrinkToFit="1"/>
    </xf>
    <xf numFmtId="0" fontId="15" fillId="0" borderId="26" xfId="1" applyFont="1" applyBorder="1" applyAlignment="1">
      <alignment vertical="center" shrinkToFit="1"/>
    </xf>
    <xf numFmtId="0" fontId="15" fillId="0" borderId="22" xfId="1" applyFont="1" applyBorder="1" applyAlignment="1">
      <alignment horizontal="right" vertical="center"/>
    </xf>
    <xf numFmtId="0" fontId="15" fillId="0" borderId="18" xfId="1" applyFont="1" applyBorder="1" applyAlignment="1">
      <alignment vertical="center" shrinkToFit="1"/>
    </xf>
    <xf numFmtId="0" fontId="15" fillId="0" borderId="15" xfId="1" applyFont="1" applyBorder="1" applyAlignment="1">
      <alignment vertical="center" shrinkToFit="1"/>
    </xf>
    <xf numFmtId="0" fontId="0" fillId="0" borderId="31" xfId="0" applyBorder="1">
      <alignment vertical="center"/>
    </xf>
    <xf numFmtId="0" fontId="15" fillId="0" borderId="14" xfId="1" applyFont="1" applyBorder="1" applyAlignment="1">
      <alignment horizontal="right" vertical="center"/>
    </xf>
    <xf numFmtId="0" fontId="15" fillId="0" borderId="10" xfId="1" applyFont="1" applyBorder="1" applyAlignment="1">
      <alignment vertical="center" shrinkToFit="1"/>
    </xf>
    <xf numFmtId="0" fontId="15" fillId="0" borderId="25" xfId="1" applyFont="1" applyBorder="1" applyAlignment="1">
      <alignment vertical="center" shrinkToFit="1"/>
    </xf>
    <xf numFmtId="179" fontId="15" fillId="0" borderId="21" xfId="1" applyNumberFormat="1" applyFont="1" applyBorder="1" applyAlignment="1">
      <alignment horizontal="right" vertical="center"/>
    </xf>
    <xf numFmtId="0" fontId="15" fillId="0" borderId="1" xfId="1" applyFont="1" applyBorder="1" applyAlignment="1">
      <alignment vertical="center" shrinkToFit="1"/>
    </xf>
    <xf numFmtId="0" fontId="15" fillId="0" borderId="14" xfId="1" applyFont="1" applyBorder="1" applyAlignment="1">
      <alignment vertical="center" shrinkToFit="1"/>
    </xf>
    <xf numFmtId="179" fontId="15" fillId="0" borderId="14" xfId="1" applyNumberFormat="1" applyFont="1" applyBorder="1" applyAlignment="1">
      <alignment horizontal="right" vertical="center"/>
    </xf>
    <xf numFmtId="0" fontId="15" fillId="0" borderId="20" xfId="1" applyFont="1" applyBorder="1" applyAlignment="1">
      <alignment horizontal="right" vertical="center"/>
    </xf>
    <xf numFmtId="0" fontId="15" fillId="0" borderId="9" xfId="1" applyFont="1" applyBorder="1" applyAlignment="1">
      <alignment vertical="center" shrinkToFit="1"/>
    </xf>
    <xf numFmtId="0" fontId="15" fillId="0" borderId="17" xfId="1" applyFont="1" applyBorder="1" applyAlignment="1">
      <alignment vertical="center" shrinkToFit="1"/>
    </xf>
    <xf numFmtId="0" fontId="15" fillId="0" borderId="13" xfId="1" applyFont="1" applyBorder="1" applyAlignment="1">
      <alignment vertical="center" shrinkToFit="1"/>
    </xf>
    <xf numFmtId="0" fontId="15" fillId="0" borderId="13" xfId="1" applyFont="1" applyBorder="1" applyAlignment="1">
      <alignment horizontal="right" vertical="center"/>
    </xf>
    <xf numFmtId="0" fontId="15" fillId="0" borderId="24" xfId="1" applyFont="1" applyBorder="1" applyAlignment="1">
      <alignment vertical="center" shrinkToFit="1"/>
    </xf>
    <xf numFmtId="0" fontId="15" fillId="0" borderId="21" xfId="1" applyFont="1" applyBorder="1" applyAlignment="1">
      <alignment horizontal="right" vertical="center"/>
    </xf>
    <xf numFmtId="0" fontId="7" fillId="0" borderId="10" xfId="1" applyFont="1" applyBorder="1" applyAlignment="1">
      <alignment horizontal="right" vertical="center"/>
    </xf>
    <xf numFmtId="183" fontId="15" fillId="0" borderId="14" xfId="1" applyNumberFormat="1" applyFont="1" applyBorder="1" applyAlignment="1">
      <alignment horizontal="right" vertical="center"/>
    </xf>
    <xf numFmtId="0" fontId="0" fillId="0" borderId="32" xfId="0" applyBorder="1">
      <alignment vertical="center"/>
    </xf>
    <xf numFmtId="180" fontId="15" fillId="0" borderId="14" xfId="1" applyNumberFormat="1" applyFont="1" applyBorder="1" applyAlignment="1">
      <alignment horizontal="right" vertical="center"/>
    </xf>
    <xf numFmtId="181" fontId="15" fillId="0" borderId="14" xfId="1" applyNumberFormat="1" applyFont="1" applyBorder="1" applyAlignment="1">
      <alignment horizontal="right" vertical="center"/>
    </xf>
    <xf numFmtId="181" fontId="15" fillId="0" borderId="21" xfId="1" applyNumberFormat="1" applyFont="1" applyBorder="1" applyAlignment="1">
      <alignment horizontal="right" vertical="center"/>
    </xf>
    <xf numFmtId="0" fontId="0" fillId="0" borderId="33" xfId="0" applyBorder="1">
      <alignment vertical="center"/>
    </xf>
    <xf numFmtId="0" fontId="15" fillId="0" borderId="12" xfId="1" applyFont="1" applyBorder="1" applyAlignment="1">
      <alignment horizontal="right" vertical="center"/>
    </xf>
    <xf numFmtId="0" fontId="15" fillId="0" borderId="8" xfId="1" applyFont="1" applyBorder="1" applyAlignment="1">
      <alignment vertical="center" shrinkToFit="1"/>
    </xf>
    <xf numFmtId="0" fontId="15" fillId="0" borderId="23" xfId="1" applyFont="1" applyBorder="1" applyAlignment="1">
      <alignment vertical="center" shrinkToFit="1"/>
    </xf>
    <xf numFmtId="0" fontId="15" fillId="0" borderId="19" xfId="1" applyFont="1" applyBorder="1" applyAlignment="1">
      <alignment horizontal="right" vertical="center"/>
    </xf>
    <xf numFmtId="0" fontId="15" fillId="0" borderId="16" xfId="1" applyFont="1" applyBorder="1" applyAlignment="1">
      <alignment vertical="center" shrinkToFit="1"/>
    </xf>
    <xf numFmtId="0" fontId="15" fillId="0" borderId="12" xfId="1" applyFont="1" applyBorder="1" applyAlignment="1">
      <alignment vertical="center" shrinkToFit="1"/>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11" xfId="1" applyFont="1" applyBorder="1" applyAlignment="1">
      <alignment horizontal="center" vertical="center"/>
    </xf>
    <xf numFmtId="0" fontId="6" fillId="0" borderId="37" xfId="1" applyFont="1" applyBorder="1" applyAlignment="1">
      <alignment horizontal="center" vertical="center"/>
    </xf>
    <xf numFmtId="0" fontId="6" fillId="0" borderId="15" xfId="1" applyFont="1" applyBorder="1" applyAlignment="1">
      <alignment horizontal="center" vertical="center"/>
    </xf>
    <xf numFmtId="0" fontId="6" fillId="0" borderId="22" xfId="1" applyFont="1" applyBorder="1" applyAlignment="1">
      <alignment horizontal="center" vertical="center"/>
    </xf>
    <xf numFmtId="0" fontId="6" fillId="0" borderId="38" xfId="1" applyFont="1" applyBorder="1">
      <alignment vertical="center"/>
    </xf>
    <xf numFmtId="0" fontId="6" fillId="0" borderId="44" xfId="1" applyFont="1" applyBorder="1" applyAlignment="1">
      <alignment horizontal="center" vertical="center"/>
    </xf>
    <xf numFmtId="0" fontId="6" fillId="0" borderId="45" xfId="1" applyFont="1" applyBorder="1" applyAlignment="1">
      <alignment horizontal="center" vertical="center"/>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20" fillId="0" borderId="0" xfId="3" applyBorder="1" applyAlignment="1">
      <alignment vertical="center"/>
    </xf>
    <xf numFmtId="0" fontId="0" fillId="0" borderId="53" xfId="0" applyBorder="1" applyAlignment="1">
      <alignment horizontal="left" shrinkToFit="1"/>
    </xf>
    <xf numFmtId="0" fontId="15" fillId="2" borderId="10" xfId="1" applyFont="1" applyFill="1" applyBorder="1" applyAlignment="1">
      <alignment vertical="center" shrinkToFit="1"/>
    </xf>
    <xf numFmtId="178" fontId="15" fillId="0" borderId="14" xfId="1" applyNumberFormat="1" applyFont="1" applyBorder="1" applyAlignment="1">
      <alignment horizontal="right" vertical="center"/>
    </xf>
    <xf numFmtId="178" fontId="15" fillId="0" borderId="21" xfId="1" applyNumberFormat="1" applyFont="1" applyBorder="1" applyAlignment="1">
      <alignment horizontal="right" vertical="center"/>
    </xf>
    <xf numFmtId="180" fontId="15" fillId="0" borderId="21" xfId="1" applyNumberFormat="1" applyFont="1" applyBorder="1" applyAlignment="1">
      <alignment horizontal="right" vertical="center"/>
    </xf>
    <xf numFmtId="184" fontId="15" fillId="0" borderId="14" xfId="1" applyNumberFormat="1" applyFont="1" applyBorder="1" applyAlignment="1">
      <alignment horizontal="right" vertical="center"/>
    </xf>
    <xf numFmtId="184" fontId="15" fillId="0" borderId="21" xfId="1" applyNumberFormat="1" applyFont="1" applyBorder="1" applyAlignment="1">
      <alignment horizontal="right" vertical="center"/>
    </xf>
    <xf numFmtId="0" fontId="7" fillId="0" borderId="9" xfId="1" applyFont="1" applyBorder="1" applyAlignment="1">
      <alignment horizontal="right" vertical="center"/>
    </xf>
    <xf numFmtId="0" fontId="24" fillId="0" borderId="0" xfId="1" applyFont="1" applyAlignment="1">
      <alignment horizontal="center" vertical="center" textRotation="255"/>
    </xf>
    <xf numFmtId="0" fontId="24" fillId="0" borderId="0" xfId="1" applyFont="1">
      <alignment vertical="center"/>
    </xf>
    <xf numFmtId="0" fontId="24" fillId="0" borderId="0" xfId="1" applyFont="1" applyAlignment="1">
      <alignment horizontal="center" vertical="center"/>
    </xf>
    <xf numFmtId="0" fontId="1" fillId="0" borderId="45" xfId="1" applyBorder="1" applyAlignment="1">
      <alignment horizontal="center" vertical="center"/>
    </xf>
    <xf numFmtId="0" fontId="1" fillId="4" borderId="45" xfId="1" applyFill="1" applyBorder="1" applyAlignment="1">
      <alignment horizontal="center" vertical="center"/>
    </xf>
    <xf numFmtId="0" fontId="24" fillId="0" borderId="10" xfId="1" applyFont="1" applyFill="1" applyBorder="1" applyAlignment="1">
      <alignment horizontal="left" vertical="center" shrinkToFit="1"/>
    </xf>
    <xf numFmtId="0" fontId="24" fillId="0" borderId="58" xfId="1" applyFont="1" applyFill="1" applyBorder="1" applyAlignment="1">
      <alignment horizontal="left" vertical="center" shrinkToFit="1"/>
    </xf>
    <xf numFmtId="0" fontId="24" fillId="0" borderId="0" xfId="1" applyFont="1" applyFill="1" applyAlignment="1">
      <alignment horizontal="center" vertical="center"/>
    </xf>
    <xf numFmtId="0" fontId="24" fillId="0" borderId="0" xfId="1" applyFont="1" applyFill="1">
      <alignment vertical="center"/>
    </xf>
    <xf numFmtId="0" fontId="24" fillId="0" borderId="9" xfId="1" applyFont="1" applyFill="1" applyBorder="1" applyAlignment="1">
      <alignment horizontal="left" vertical="center" shrinkToFit="1"/>
    </xf>
    <xf numFmtId="185" fontId="24" fillId="0" borderId="0" xfId="1" applyNumberFormat="1" applyFont="1" applyFill="1">
      <alignment vertical="center"/>
    </xf>
    <xf numFmtId="0" fontId="24" fillId="0" borderId="0" xfId="1" applyFont="1" applyFill="1" applyAlignment="1">
      <alignment horizontal="left" vertical="center"/>
    </xf>
    <xf numFmtId="0" fontId="26" fillId="0" borderId="1" xfId="1" applyFont="1" applyFill="1" applyBorder="1" applyAlignment="1">
      <alignment horizontal="center" vertical="center" wrapText="1"/>
    </xf>
    <xf numFmtId="0" fontId="24" fillId="0" borderId="10" xfId="4" applyFont="1" applyBorder="1" applyAlignment="1">
      <alignment horizontal="center" wrapText="1" shrinkToFit="1"/>
    </xf>
    <xf numFmtId="0" fontId="35" fillId="0" borderId="58" xfId="1" applyFont="1" applyFill="1" applyBorder="1">
      <alignment vertical="center"/>
    </xf>
    <xf numFmtId="186" fontId="35" fillId="0" borderId="58" xfId="1" applyNumberFormat="1" applyFont="1" applyFill="1" applyBorder="1" applyAlignment="1">
      <alignment horizontal="right" vertical="center"/>
    </xf>
    <xf numFmtId="0" fontId="35" fillId="0" borderId="58" xfId="1" applyFont="1" applyFill="1" applyBorder="1" applyAlignment="1">
      <alignment horizontal="left" vertical="center"/>
    </xf>
    <xf numFmtId="0" fontId="35" fillId="0" borderId="58" xfId="1" applyFont="1" applyFill="1" applyBorder="1" applyAlignment="1">
      <alignment horizontal="left" vertical="top" shrinkToFit="1"/>
    </xf>
    <xf numFmtId="0" fontId="35" fillId="0" borderId="10" xfId="4" applyFont="1" applyFill="1" applyBorder="1" applyAlignment="1">
      <alignment horizontal="left" vertical="top" wrapText="1"/>
    </xf>
    <xf numFmtId="0" fontId="35" fillId="0" borderId="10" xfId="1" applyFont="1" applyFill="1" applyBorder="1">
      <alignment vertical="center"/>
    </xf>
    <xf numFmtId="186" fontId="35" fillId="0" borderId="58" xfId="1" applyNumberFormat="1" applyFont="1" applyFill="1" applyBorder="1">
      <alignment vertical="center"/>
    </xf>
    <xf numFmtId="0" fontId="35" fillId="0" borderId="58" xfId="4" applyFont="1" applyFill="1" applyBorder="1" applyAlignment="1">
      <alignment horizontal="left" vertical="top" wrapText="1"/>
    </xf>
    <xf numFmtId="0" fontId="35" fillId="8" borderId="10" xfId="1" applyFont="1" applyFill="1" applyBorder="1">
      <alignment vertical="center"/>
    </xf>
    <xf numFmtId="185" fontId="35" fillId="0" borderId="10" xfId="1" applyNumberFormat="1" applyFont="1" applyFill="1" applyBorder="1">
      <alignment vertical="center"/>
    </xf>
    <xf numFmtId="0" fontId="35" fillId="0" borderId="10" xfId="1" applyFont="1" applyFill="1" applyBorder="1" applyAlignment="1">
      <alignment vertical="center"/>
    </xf>
    <xf numFmtId="0" fontId="35" fillId="0" borderId="10" xfId="1" applyFont="1" applyFill="1" applyBorder="1" applyAlignment="1">
      <alignment horizontal="left" vertical="top" shrinkToFit="1"/>
    </xf>
    <xf numFmtId="0" fontId="24" fillId="0" borderId="10" xfId="1" applyFont="1" applyFill="1" applyBorder="1" applyAlignment="1">
      <alignment horizontal="center" vertical="center" shrinkToFit="1"/>
    </xf>
    <xf numFmtId="0" fontId="35" fillId="0" borderId="9" xfId="1" applyFont="1" applyFill="1" applyBorder="1">
      <alignment vertical="center"/>
    </xf>
    <xf numFmtId="185" fontId="35" fillId="0" borderId="9" xfId="1" applyNumberFormat="1" applyFont="1" applyFill="1" applyBorder="1">
      <alignment vertical="center"/>
    </xf>
    <xf numFmtId="0" fontId="35" fillId="0" borderId="9" xfId="1" applyFont="1" applyFill="1" applyBorder="1" applyAlignment="1">
      <alignment vertical="center"/>
    </xf>
    <xf numFmtId="0" fontId="35" fillId="0" borderId="9" xfId="1" applyFont="1" applyFill="1" applyBorder="1" applyAlignment="1">
      <alignment horizontal="left" vertical="top" shrinkToFit="1"/>
    </xf>
    <xf numFmtId="0" fontId="35" fillId="10" borderId="10" xfId="1" applyFont="1" applyFill="1" applyBorder="1">
      <alignment vertical="center"/>
    </xf>
    <xf numFmtId="0" fontId="35" fillId="11" borderId="10" xfId="1" applyFont="1" applyFill="1" applyBorder="1">
      <alignment vertical="center"/>
    </xf>
    <xf numFmtId="0" fontId="35" fillId="12" borderId="54" xfId="1" applyFont="1" applyFill="1" applyBorder="1" applyAlignment="1">
      <alignment horizontal="center" vertical="center"/>
    </xf>
    <xf numFmtId="0" fontId="35" fillId="12" borderId="55" xfId="1" applyFont="1" applyFill="1" applyBorder="1" applyAlignment="1">
      <alignment horizontal="center" vertical="center"/>
    </xf>
    <xf numFmtId="0" fontId="35" fillId="12" borderId="56" xfId="1" applyFont="1" applyFill="1" applyBorder="1" applyAlignment="1">
      <alignment horizontal="center" vertical="center"/>
    </xf>
    <xf numFmtId="0" fontId="35" fillId="12" borderId="21" xfId="1" applyFont="1" applyFill="1" applyBorder="1" applyAlignment="1">
      <alignment horizontal="center" vertical="center"/>
    </xf>
    <xf numFmtId="0" fontId="35" fillId="12" borderId="0" xfId="1" applyFont="1" applyFill="1" applyBorder="1" applyAlignment="1">
      <alignment horizontal="center" vertical="center"/>
    </xf>
    <xf numFmtId="0" fontId="35" fillId="12" borderId="1" xfId="1" applyFont="1" applyFill="1" applyBorder="1" applyAlignment="1">
      <alignment horizontal="center" vertical="center"/>
    </xf>
    <xf numFmtId="0" fontId="35" fillId="12" borderId="20" xfId="1" applyFont="1" applyFill="1" applyBorder="1" applyAlignment="1">
      <alignment horizontal="center" vertical="center"/>
    </xf>
    <xf numFmtId="0" fontId="35" fillId="12" borderId="39" xfId="1" applyFont="1" applyFill="1" applyBorder="1" applyAlignment="1">
      <alignment horizontal="center" vertical="center"/>
    </xf>
    <xf numFmtId="0" fontId="35" fillId="12" borderId="17" xfId="1" applyFont="1" applyFill="1" applyBorder="1" applyAlignment="1">
      <alignment horizontal="center" vertical="center"/>
    </xf>
    <xf numFmtId="0" fontId="35" fillId="10" borderId="58" xfId="1" applyFont="1" applyFill="1" applyBorder="1">
      <alignment vertical="center"/>
    </xf>
    <xf numFmtId="0" fontId="35" fillId="12" borderId="44" xfId="1" applyFont="1" applyFill="1" applyBorder="1" applyAlignment="1">
      <alignment horizontal="center" vertical="center" wrapText="1"/>
    </xf>
    <xf numFmtId="0" fontId="35" fillId="12" borderId="42" xfId="1" applyFont="1" applyFill="1" applyBorder="1" applyAlignment="1">
      <alignment horizontal="center" vertical="center" wrapText="1"/>
    </xf>
    <xf numFmtId="0" fontId="35" fillId="12" borderId="68" xfId="1" applyFont="1" applyFill="1" applyBorder="1" applyAlignment="1">
      <alignment horizontal="center" vertical="center" wrapText="1"/>
    </xf>
    <xf numFmtId="0" fontId="35" fillId="0" borderId="58" xfId="1" applyFont="1" applyFill="1" applyBorder="1" applyAlignment="1">
      <alignment vertical="center" shrinkToFit="1"/>
    </xf>
    <xf numFmtId="0" fontId="35" fillId="12" borderId="45" xfId="1" applyFont="1" applyFill="1" applyBorder="1" applyAlignment="1">
      <alignment vertical="center" wrapText="1"/>
    </xf>
    <xf numFmtId="0" fontId="35" fillId="12" borderId="45" xfId="1" applyFont="1" applyFill="1" applyBorder="1" applyAlignment="1">
      <alignment horizontal="center" vertical="center" textRotation="255" shrinkToFit="1"/>
    </xf>
    <xf numFmtId="0" fontId="35" fillId="12" borderId="45" xfId="1" applyFont="1" applyFill="1" applyBorder="1">
      <alignment vertical="center"/>
    </xf>
    <xf numFmtId="0" fontId="27" fillId="12" borderId="45" xfId="1" applyFont="1" applyFill="1" applyBorder="1" applyAlignment="1">
      <alignment horizontal="left" vertical="top" wrapText="1"/>
    </xf>
    <xf numFmtId="185" fontId="35" fillId="12" borderId="45" xfId="1" applyNumberFormat="1" applyFont="1" applyFill="1" applyBorder="1">
      <alignment vertical="center"/>
    </xf>
    <xf numFmtId="0" fontId="35" fillId="12" borderId="45" xfId="4" applyFont="1" applyFill="1" applyBorder="1" applyAlignment="1">
      <alignment horizontal="left" vertical="top" wrapText="1"/>
    </xf>
    <xf numFmtId="0" fontId="35" fillId="12" borderId="45" xfId="1" applyFont="1" applyFill="1" applyBorder="1" applyAlignment="1">
      <alignment horizontal="left" vertical="top" shrinkToFit="1"/>
    </xf>
    <xf numFmtId="0" fontId="35" fillId="13" borderId="10" xfId="1" applyFont="1" applyFill="1" applyBorder="1">
      <alignment vertical="center"/>
    </xf>
    <xf numFmtId="0" fontId="35" fillId="0" borderId="44" xfId="1" applyFont="1" applyFill="1" applyBorder="1" applyAlignment="1">
      <alignment horizontal="center" vertical="center" shrinkToFit="1"/>
    </xf>
    <xf numFmtId="0" fontId="24" fillId="0" borderId="0" xfId="1" applyFont="1" applyFill="1" applyBorder="1">
      <alignment vertical="center"/>
    </xf>
    <xf numFmtId="0" fontId="35" fillId="0" borderId="0" xfId="4" applyFont="1" applyFill="1" applyBorder="1" applyAlignment="1">
      <alignment horizontal="left" vertical="top" wrapText="1"/>
    </xf>
    <xf numFmtId="0" fontId="0" fillId="0" borderId="0" xfId="0" applyBorder="1" applyAlignment="1">
      <alignment vertical="center" shrinkToFit="1"/>
    </xf>
    <xf numFmtId="0" fontId="35" fillId="0" borderId="45" xfId="1" applyFont="1" applyFill="1" applyBorder="1" applyAlignment="1">
      <alignment horizontal="center" vertical="center"/>
    </xf>
    <xf numFmtId="185" fontId="24" fillId="0" borderId="0" xfId="1" applyNumberFormat="1" applyFont="1" applyFill="1" applyBorder="1">
      <alignment vertical="center"/>
    </xf>
    <xf numFmtId="0" fontId="35" fillId="0" borderId="0" xfId="4" applyFont="1" applyFill="1" applyBorder="1" applyAlignment="1">
      <alignment vertical="center"/>
    </xf>
    <xf numFmtId="0" fontId="35" fillId="0" borderId="44" xfId="1" applyFont="1" applyFill="1" applyBorder="1" applyAlignment="1">
      <alignment horizontal="center" vertical="center"/>
    </xf>
    <xf numFmtId="0" fontId="35" fillId="0" borderId="68" xfId="1" applyFont="1" applyFill="1" applyBorder="1">
      <alignment vertical="center"/>
    </xf>
    <xf numFmtId="186" fontId="35" fillId="0" borderId="45" xfId="1" applyNumberFormat="1" applyFont="1" applyFill="1" applyBorder="1" applyAlignment="1">
      <alignment horizontal="center" vertical="center"/>
    </xf>
    <xf numFmtId="185" fontId="35" fillId="0" borderId="45" xfId="1" applyNumberFormat="1" applyFont="1" applyFill="1" applyBorder="1" applyAlignment="1">
      <alignment horizontal="center" vertical="center"/>
    </xf>
    <xf numFmtId="0" fontId="35" fillId="0" borderId="0" xfId="1" applyFont="1" applyFill="1" applyBorder="1" applyAlignment="1">
      <alignment horizontal="left" vertical="center"/>
    </xf>
    <xf numFmtId="0" fontId="37" fillId="0" borderId="0" xfId="1" applyFont="1" applyFill="1" applyBorder="1" applyAlignment="1">
      <alignment horizontal="left" vertical="center" wrapText="1"/>
    </xf>
    <xf numFmtId="0" fontId="35" fillId="0" borderId="0" xfId="1" applyFont="1" applyFill="1" applyBorder="1" applyAlignment="1">
      <alignment horizontal="left" vertical="center" wrapText="1"/>
    </xf>
    <xf numFmtId="185" fontId="24" fillId="0" borderId="39" xfId="1" applyNumberFormat="1" applyFont="1" applyFill="1" applyBorder="1">
      <alignment vertical="center"/>
    </xf>
    <xf numFmtId="0" fontId="24" fillId="0" borderId="39" xfId="1" applyFont="1" applyFill="1" applyBorder="1">
      <alignment vertical="center"/>
    </xf>
    <xf numFmtId="0" fontId="24" fillId="0" borderId="0" xfId="1" applyFont="1" applyFill="1" applyBorder="1" applyAlignment="1">
      <alignment horizontal="left" vertical="center"/>
    </xf>
    <xf numFmtId="0" fontId="35" fillId="0" borderId="0" xfId="1" applyFont="1" applyFill="1" applyBorder="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horizontal="left" vertical="top"/>
    </xf>
    <xf numFmtId="0" fontId="24" fillId="0" borderId="55" xfId="1" applyFont="1" applyFill="1" applyBorder="1" applyAlignment="1">
      <alignment horizontal="center" vertical="center"/>
    </xf>
    <xf numFmtId="0" fontId="24" fillId="0" borderId="55" xfId="1" applyFont="1" applyFill="1" applyBorder="1">
      <alignment vertical="center"/>
    </xf>
    <xf numFmtId="0" fontId="38" fillId="0" borderId="55" xfId="1" applyFont="1" applyFill="1" applyBorder="1" applyAlignment="1">
      <alignment horizontal="left" vertical="center"/>
    </xf>
    <xf numFmtId="186" fontId="24" fillId="0" borderId="0" xfId="1" applyNumberFormat="1" applyFont="1" applyFill="1" applyBorder="1" applyAlignment="1">
      <alignment horizontal="center" vertical="center"/>
    </xf>
    <xf numFmtId="185" fontId="24" fillId="0" borderId="0" xfId="1" applyNumberFormat="1" applyFont="1" applyFill="1" applyBorder="1" applyAlignment="1">
      <alignment horizontal="center" vertical="center"/>
    </xf>
    <xf numFmtId="0" fontId="35" fillId="0" borderId="0" xfId="1" applyFont="1" applyFill="1" applyBorder="1" applyAlignment="1">
      <alignment vertical="center" wrapText="1"/>
    </xf>
    <xf numFmtId="0" fontId="24" fillId="0" borderId="0" xfId="1" applyFont="1" applyFill="1" applyBorder="1" applyAlignment="1">
      <alignment vertical="center" wrapText="1"/>
    </xf>
    <xf numFmtId="0" fontId="24" fillId="0" borderId="0" xfId="1" applyFont="1" applyFill="1" applyBorder="1" applyAlignment="1">
      <alignment horizontal="left" vertical="top" wrapText="1"/>
    </xf>
    <xf numFmtId="185" fontId="35" fillId="0" borderId="45" xfId="1" applyNumberFormat="1" applyFont="1" applyFill="1" applyBorder="1" applyAlignment="1">
      <alignment horizontal="center" vertical="center"/>
    </xf>
    <xf numFmtId="0" fontId="35" fillId="0" borderId="0" xfId="1" applyFont="1" applyFill="1" applyBorder="1" applyAlignment="1">
      <alignment horizontal="center" vertical="center"/>
    </xf>
    <xf numFmtId="0" fontId="27" fillId="0" borderId="45" xfId="1" applyFont="1" applyFill="1" applyBorder="1" applyAlignment="1">
      <alignment horizontal="left" vertical="top" wrapText="1"/>
    </xf>
    <xf numFmtId="0" fontId="27" fillId="0" borderId="58" xfId="1" applyFont="1" applyFill="1" applyBorder="1" applyAlignment="1">
      <alignment horizontal="left" vertical="top" wrapText="1"/>
    </xf>
    <xf numFmtId="0" fontId="27" fillId="0" borderId="10" xfId="1" applyFont="1" applyFill="1" applyBorder="1" applyAlignment="1">
      <alignment horizontal="left" vertical="top" wrapText="1"/>
    </xf>
    <xf numFmtId="0" fontId="27" fillId="0" borderId="9" xfId="1" applyFont="1" applyFill="1" applyBorder="1" applyAlignment="1">
      <alignment horizontal="left" vertical="top" wrapText="1"/>
    </xf>
    <xf numFmtId="0" fontId="35" fillId="0" borderId="58" xfId="4" applyFont="1" applyFill="1" applyBorder="1" applyAlignment="1">
      <alignment horizontal="left" vertical="top" wrapText="1"/>
    </xf>
    <xf numFmtId="0" fontId="35" fillId="0" borderId="10" xfId="4" applyFont="1" applyFill="1" applyBorder="1" applyAlignment="1">
      <alignment horizontal="left" vertical="top" wrapText="1"/>
    </xf>
    <xf numFmtId="0" fontId="35" fillId="0" borderId="9" xfId="4" applyFont="1" applyFill="1" applyBorder="1" applyAlignment="1">
      <alignment horizontal="left" vertical="top" wrapText="1"/>
    </xf>
    <xf numFmtId="0" fontId="35" fillId="0" borderId="45" xfId="1" applyFont="1" applyFill="1" applyBorder="1" applyAlignment="1">
      <alignment horizontal="center" vertical="center"/>
    </xf>
    <xf numFmtId="0" fontId="35" fillId="0" borderId="44" xfId="1" applyFont="1" applyFill="1" applyBorder="1" applyAlignment="1">
      <alignment horizontal="center" vertical="center"/>
    </xf>
    <xf numFmtId="0" fontId="35" fillId="0" borderId="42" xfId="1" applyFont="1" applyFill="1" applyBorder="1" applyAlignment="1">
      <alignment horizontal="center" vertical="center"/>
    </xf>
    <xf numFmtId="0" fontId="35" fillId="0" borderId="68" xfId="1" applyFont="1" applyFill="1" applyBorder="1" applyAlignment="1">
      <alignment horizontal="center" vertical="center"/>
    </xf>
    <xf numFmtId="0" fontId="35" fillId="0" borderId="55" xfId="1" applyFont="1" applyFill="1" applyBorder="1" applyAlignment="1">
      <alignment horizontal="left" vertical="center" shrinkToFit="1"/>
    </xf>
    <xf numFmtId="0" fontId="35" fillId="9" borderId="45" xfId="1" applyFont="1" applyFill="1" applyBorder="1" applyAlignment="1">
      <alignment horizontal="center" vertical="center" wrapText="1"/>
    </xf>
    <xf numFmtId="0" fontId="35" fillId="9" borderId="45" xfId="1" applyFont="1" applyFill="1" applyBorder="1" applyAlignment="1">
      <alignment vertical="center"/>
    </xf>
    <xf numFmtId="0" fontId="35" fillId="9" borderId="45" xfId="1" applyFont="1" applyFill="1" applyBorder="1" applyAlignment="1">
      <alignment horizontal="center" vertical="center" textRotation="255" shrinkToFit="1"/>
    </xf>
    <xf numFmtId="0" fontId="35" fillId="0" borderId="45" xfId="1" applyFont="1" applyFill="1" applyBorder="1" applyAlignment="1">
      <alignment vertical="center"/>
    </xf>
    <xf numFmtId="0" fontId="35" fillId="0" borderId="45" xfId="1" applyFont="1" applyFill="1" applyBorder="1" applyAlignment="1">
      <alignment horizontal="center" vertical="center" textRotation="255" shrinkToFit="1"/>
    </xf>
    <xf numFmtId="0" fontId="35" fillId="0" borderId="45" xfId="1" applyFont="1" applyFill="1" applyBorder="1" applyAlignment="1">
      <alignment horizontal="center" vertical="center" wrapText="1"/>
    </xf>
    <xf numFmtId="0" fontId="35" fillId="12" borderId="54" xfId="1" applyFont="1" applyFill="1" applyBorder="1" applyAlignment="1">
      <alignment horizontal="center" vertical="center" wrapText="1"/>
    </xf>
    <xf numFmtId="0" fontId="35" fillId="12" borderId="55" xfId="1" applyFont="1" applyFill="1" applyBorder="1" applyAlignment="1">
      <alignment horizontal="center" vertical="center" wrapText="1"/>
    </xf>
    <xf numFmtId="0" fontId="35" fillId="12" borderId="56" xfId="1" applyFont="1" applyFill="1" applyBorder="1" applyAlignment="1">
      <alignment horizontal="center" vertical="center" wrapText="1"/>
    </xf>
    <xf numFmtId="0" fontId="35" fillId="12" borderId="21" xfId="1" applyFont="1" applyFill="1" applyBorder="1" applyAlignment="1">
      <alignment horizontal="center" vertical="center" wrapText="1"/>
    </xf>
    <xf numFmtId="0" fontId="35" fillId="12" borderId="0" xfId="1" applyFont="1" applyFill="1" applyBorder="1" applyAlignment="1">
      <alignment horizontal="center" vertical="center" wrapText="1"/>
    </xf>
    <xf numFmtId="0" fontId="35" fillId="12" borderId="1" xfId="1" applyFont="1" applyFill="1" applyBorder="1" applyAlignment="1">
      <alignment horizontal="center" vertical="center" wrapText="1"/>
    </xf>
    <xf numFmtId="0" fontId="35" fillId="0" borderId="45" xfId="1" applyFont="1" applyFill="1" applyBorder="1" applyAlignment="1">
      <alignment horizontal="center" vertical="center" textRotation="255"/>
    </xf>
    <xf numFmtId="0" fontId="35" fillId="0" borderId="45" xfId="1" applyFont="1" applyFill="1" applyBorder="1" applyAlignment="1">
      <alignment vertical="center" textRotation="255"/>
    </xf>
    <xf numFmtId="0" fontId="35" fillId="0" borderId="45" xfId="1" applyFont="1" applyFill="1" applyBorder="1" applyAlignment="1">
      <alignment vertical="center" wrapText="1"/>
    </xf>
    <xf numFmtId="0" fontId="8" fillId="0" borderId="45" xfId="1" applyFont="1" applyFill="1" applyBorder="1" applyAlignment="1">
      <alignment horizontal="left" vertical="top" wrapText="1"/>
    </xf>
    <xf numFmtId="0" fontId="33" fillId="0" borderId="21" xfId="1" applyFont="1" applyFill="1" applyBorder="1" applyAlignment="1">
      <alignment horizontal="center" vertical="center" wrapText="1"/>
    </xf>
    <xf numFmtId="0" fontId="33" fillId="0" borderId="1" xfId="1" applyFont="1" applyFill="1" applyBorder="1" applyAlignment="1">
      <alignment horizontal="center" vertical="center" wrapText="1"/>
    </xf>
    <xf numFmtId="0" fontId="33" fillId="0" borderId="20" xfId="1" applyFont="1" applyFill="1" applyBorder="1" applyAlignment="1">
      <alignment horizontal="center" vertical="center" wrapText="1"/>
    </xf>
    <xf numFmtId="0" fontId="33" fillId="0" borderId="17" xfId="1" applyFont="1" applyFill="1" applyBorder="1" applyAlignment="1">
      <alignment horizontal="center" vertical="center" wrapText="1"/>
    </xf>
    <xf numFmtId="0" fontId="24" fillId="0" borderId="10" xfId="4" applyFont="1" applyBorder="1" applyAlignment="1">
      <alignment horizontal="center" wrapText="1" shrinkToFit="1"/>
    </xf>
    <xf numFmtId="0" fontId="24" fillId="0" borderId="9" xfId="4" applyFont="1" applyBorder="1" applyAlignment="1">
      <alignment horizontal="center" wrapText="1" shrinkToFit="1"/>
    </xf>
    <xf numFmtId="0" fontId="35" fillId="0" borderId="58" xfId="1" applyFont="1" applyFill="1" applyBorder="1" applyAlignment="1">
      <alignment horizontal="center" vertical="center" textRotation="255" wrapText="1"/>
    </xf>
    <xf numFmtId="0" fontId="35" fillId="0" borderId="10" xfId="1" applyFont="1" applyFill="1" applyBorder="1" applyAlignment="1">
      <alignment horizontal="center" vertical="center" textRotation="255"/>
    </xf>
    <xf numFmtId="0" fontId="35" fillId="0" borderId="9" xfId="1" applyFont="1" applyFill="1" applyBorder="1" applyAlignment="1">
      <alignment horizontal="center" vertical="center" textRotation="255"/>
    </xf>
    <xf numFmtId="0" fontId="24" fillId="0" borderId="58" xfId="1" applyFont="1" applyFill="1" applyBorder="1" applyAlignment="1">
      <alignment horizontal="center" vertical="center" wrapText="1"/>
    </xf>
    <xf numFmtId="0" fontId="24" fillId="0" borderId="10" xfId="1" applyFont="1" applyFill="1" applyBorder="1" applyAlignment="1">
      <alignment horizontal="center" vertical="center"/>
    </xf>
    <xf numFmtId="0" fontId="24" fillId="0" borderId="9" xfId="1" applyFont="1" applyFill="1" applyBorder="1" applyAlignment="1">
      <alignment horizontal="center" vertical="center"/>
    </xf>
    <xf numFmtId="0" fontId="26" fillId="0" borderId="44" xfId="1" applyFont="1" applyFill="1" applyBorder="1" applyAlignment="1">
      <alignment horizontal="center" vertical="center" wrapText="1"/>
    </xf>
    <xf numFmtId="0" fontId="26" fillId="0" borderId="42" xfId="1" applyFont="1" applyFill="1" applyBorder="1" applyAlignment="1">
      <alignment horizontal="center" vertical="center" wrapText="1"/>
    </xf>
    <xf numFmtId="0" fontId="26" fillId="0" borderId="68" xfId="1" applyFont="1" applyFill="1" applyBorder="1" applyAlignment="1">
      <alignment horizontal="center" vertical="center" wrapText="1"/>
    </xf>
    <xf numFmtId="0" fontId="24" fillId="0" borderId="58" xfId="1" applyFont="1" applyFill="1" applyBorder="1" applyAlignment="1">
      <alignment horizontal="center" vertical="center" shrinkToFit="1"/>
    </xf>
    <xf numFmtId="0" fontId="24" fillId="0" borderId="10" xfId="1" applyFont="1" applyFill="1" applyBorder="1" applyAlignment="1">
      <alignment horizontal="center" vertical="center" shrinkToFit="1"/>
    </xf>
    <xf numFmtId="0" fontId="24" fillId="0" borderId="9" xfId="1" applyFont="1" applyFill="1" applyBorder="1" applyAlignment="1">
      <alignment horizontal="center" vertical="center" shrinkToFit="1"/>
    </xf>
    <xf numFmtId="0" fontId="24" fillId="5" borderId="45" xfId="1" applyFont="1" applyFill="1" applyBorder="1" applyAlignment="1">
      <alignment horizontal="center" vertical="center" wrapText="1" shrinkToFit="1"/>
    </xf>
    <xf numFmtId="0" fontId="24" fillId="6" borderId="45" xfId="1" applyFont="1" applyFill="1" applyBorder="1" applyAlignment="1">
      <alignment horizontal="center" vertical="center" wrapText="1" shrinkToFit="1"/>
    </xf>
    <xf numFmtId="0" fontId="24" fillId="7" borderId="45" xfId="1" applyFont="1" applyFill="1" applyBorder="1" applyAlignment="1">
      <alignment horizontal="center" vertical="center" wrapText="1" shrinkToFit="1"/>
    </xf>
    <xf numFmtId="0" fontId="30" fillId="3" borderId="45" xfId="1" applyFont="1" applyFill="1" applyBorder="1" applyAlignment="1">
      <alignment horizontal="center" vertical="center" textRotation="255" shrinkToFit="1"/>
    </xf>
    <xf numFmtId="0" fontId="31" fillId="0" borderId="45" xfId="1" applyFont="1" applyFill="1" applyBorder="1" applyAlignment="1">
      <alignment horizontal="center" vertical="center" textRotation="255"/>
    </xf>
    <xf numFmtId="0" fontId="24" fillId="0" borderId="45" xfId="1" applyFont="1" applyFill="1" applyBorder="1" applyAlignment="1">
      <alignment horizontal="right" vertical="center"/>
    </xf>
    <xf numFmtId="0" fontId="24" fillId="0" borderId="45" xfId="1" applyFont="1" applyFill="1" applyBorder="1" applyAlignment="1">
      <alignment horizontal="center" vertical="center"/>
    </xf>
    <xf numFmtId="0" fontId="32" fillId="0" borderId="45" xfId="1" applyFont="1" applyFill="1" applyBorder="1" applyAlignment="1">
      <alignment horizontal="left" vertical="center"/>
    </xf>
    <xf numFmtId="0" fontId="24" fillId="0" borderId="44" xfId="1" applyFont="1" applyFill="1" applyBorder="1" applyAlignment="1">
      <alignment horizontal="center" vertical="center"/>
    </xf>
    <xf numFmtId="0" fontId="24" fillId="0" borderId="42" xfId="1" applyFont="1" applyFill="1" applyBorder="1" applyAlignment="1">
      <alignment horizontal="center" vertical="center"/>
    </xf>
    <xf numFmtId="0" fontId="24" fillId="0" borderId="68" xfId="1" applyFont="1" applyFill="1" applyBorder="1" applyAlignment="1">
      <alignment horizontal="center" vertical="center"/>
    </xf>
    <xf numFmtId="0" fontId="24" fillId="0" borderId="58" xfId="1" applyFont="1" applyFill="1" applyBorder="1" applyAlignment="1">
      <alignment horizontal="center" vertical="center"/>
    </xf>
    <xf numFmtId="0" fontId="24" fillId="0" borderId="64" xfId="1" applyFont="1" applyFill="1" applyBorder="1" applyAlignment="1">
      <alignment horizontal="center" vertical="center"/>
    </xf>
    <xf numFmtId="0" fontId="24" fillId="0" borderId="60" xfId="1" applyFont="1" applyFill="1" applyBorder="1" applyAlignment="1">
      <alignment horizontal="center" vertical="center"/>
    </xf>
    <xf numFmtId="0" fontId="24" fillId="0" borderId="66" xfId="1" applyFont="1" applyFill="1" applyBorder="1" applyAlignment="1">
      <alignment horizontal="center" vertical="center"/>
    </xf>
    <xf numFmtId="0" fontId="26" fillId="0" borderId="58" xfId="1"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9" xfId="0" applyFont="1" applyFill="1" applyBorder="1" applyAlignment="1">
      <alignment horizontal="left" vertical="top" wrapText="1"/>
    </xf>
    <xf numFmtId="0" fontId="26" fillId="0" borderId="58" xfId="1" applyFont="1" applyFill="1" applyBorder="1" applyAlignment="1">
      <alignment horizontal="left" vertical="top" wrapText="1" shrinkToFit="1"/>
    </xf>
    <xf numFmtId="0" fontId="28" fillId="0" borderId="10" xfId="0" applyFont="1" applyFill="1" applyBorder="1" applyAlignment="1">
      <alignment horizontal="left" vertical="top" wrapText="1" shrinkToFit="1"/>
    </xf>
    <xf numFmtId="0" fontId="28" fillId="0" borderId="9" xfId="0" applyFont="1" applyFill="1" applyBorder="1" applyAlignment="1">
      <alignment horizontal="left" vertical="top" wrapText="1" shrinkToFit="1"/>
    </xf>
    <xf numFmtId="0" fontId="24" fillId="12" borderId="54" xfId="1" applyFont="1" applyFill="1" applyBorder="1" applyAlignment="1">
      <alignment horizontal="center" vertical="center"/>
    </xf>
    <xf numFmtId="0" fontId="24" fillId="12" borderId="55" xfId="1" applyFont="1" applyFill="1" applyBorder="1" applyAlignment="1">
      <alignment horizontal="center" vertical="center"/>
    </xf>
    <xf numFmtId="0" fontId="24" fillId="12" borderId="56" xfId="1" applyFont="1" applyFill="1" applyBorder="1" applyAlignment="1">
      <alignment horizontal="center" vertical="center"/>
    </xf>
    <xf numFmtId="0" fontId="24" fillId="12" borderId="20" xfId="1" applyFont="1" applyFill="1" applyBorder="1" applyAlignment="1">
      <alignment horizontal="center" vertical="center"/>
    </xf>
    <xf numFmtId="0" fontId="24" fillId="12" borderId="39" xfId="1" applyFont="1" applyFill="1" applyBorder="1" applyAlignment="1">
      <alignment horizontal="center" vertical="center"/>
    </xf>
    <xf numFmtId="0" fontId="24" fillId="12" borderId="17" xfId="1" applyFont="1" applyFill="1" applyBorder="1" applyAlignment="1">
      <alignment horizontal="center" vertical="center"/>
    </xf>
    <xf numFmtId="0" fontId="24" fillId="0" borderId="65" xfId="1" applyFont="1" applyFill="1" applyBorder="1" applyAlignment="1">
      <alignment horizontal="center" vertical="center"/>
    </xf>
    <xf numFmtId="0" fontId="24" fillId="0" borderId="61" xfId="1" applyFont="1" applyFill="1" applyBorder="1" applyAlignment="1">
      <alignment vertical="center"/>
    </xf>
    <xf numFmtId="0" fontId="24" fillId="0" borderId="67" xfId="1" applyFont="1" applyFill="1" applyBorder="1" applyAlignment="1">
      <alignment vertical="center"/>
    </xf>
    <xf numFmtId="0" fontId="24" fillId="0" borderId="57" xfId="1" applyFont="1" applyFill="1" applyBorder="1" applyAlignment="1">
      <alignment horizontal="center" vertical="center"/>
    </xf>
    <xf numFmtId="0" fontId="24" fillId="0" borderId="62" xfId="1" applyFont="1" applyFill="1" applyBorder="1" applyAlignment="1">
      <alignment horizontal="center" vertical="center"/>
    </xf>
    <xf numFmtId="0" fontId="24" fillId="0" borderId="59" xfId="1" applyFont="1" applyFill="1" applyBorder="1" applyAlignment="1">
      <alignment horizontal="center" vertical="center"/>
    </xf>
    <xf numFmtId="0" fontId="24" fillId="0" borderId="63" xfId="1" applyFont="1" applyFill="1" applyBorder="1" applyAlignment="1">
      <alignment vertical="center"/>
    </xf>
    <xf numFmtId="0" fontId="24" fillId="12" borderId="21" xfId="1" applyFont="1" applyFill="1" applyBorder="1" applyAlignment="1">
      <alignment horizontal="center" vertical="center"/>
    </xf>
    <xf numFmtId="0" fontId="24" fillId="12" borderId="0" xfId="1" applyFont="1" applyFill="1" applyBorder="1" applyAlignment="1">
      <alignment horizontal="center" vertical="center"/>
    </xf>
    <xf numFmtId="0" fontId="24" fillId="12" borderId="1" xfId="1" applyFont="1" applyFill="1" applyBorder="1" applyAlignment="1">
      <alignment horizontal="center" vertical="center"/>
    </xf>
    <xf numFmtId="0" fontId="24" fillId="0" borderId="10" xfId="1" applyFont="1" applyFill="1" applyBorder="1" applyAlignment="1">
      <alignment vertical="center"/>
    </xf>
    <xf numFmtId="0" fontId="24" fillId="0" borderId="9" xfId="1" applyFont="1" applyFill="1" applyBorder="1" applyAlignment="1">
      <alignment vertical="center"/>
    </xf>
    <xf numFmtId="0" fontId="24" fillId="0" borderId="45" xfId="1" applyFont="1" applyBorder="1" applyAlignment="1">
      <alignment horizontal="center" vertical="center" textRotation="255"/>
    </xf>
    <xf numFmtId="0" fontId="24" fillId="0" borderId="54" xfId="1" applyFont="1" applyBorder="1" applyAlignment="1">
      <alignment horizontal="center" vertical="center" shrinkToFit="1"/>
    </xf>
    <xf numFmtId="0" fontId="24" fillId="0" borderId="55" xfId="1" applyFont="1" applyBorder="1" applyAlignment="1">
      <alignment horizontal="center" vertical="center" shrinkToFit="1"/>
    </xf>
    <xf numFmtId="0" fontId="24" fillId="0" borderId="21" xfId="1" applyFont="1" applyBorder="1" applyAlignment="1">
      <alignment horizontal="center" vertical="center" shrinkToFit="1"/>
    </xf>
    <xf numFmtId="0" fontId="24" fillId="0" borderId="0" xfId="1" applyFont="1" applyBorder="1" applyAlignment="1">
      <alignment horizontal="center" vertical="center" shrinkToFit="1"/>
    </xf>
    <xf numFmtId="0" fontId="24" fillId="0" borderId="20" xfId="1" applyFont="1" applyBorder="1" applyAlignment="1">
      <alignment horizontal="center" vertical="center" shrinkToFit="1"/>
    </xf>
    <xf numFmtId="0" fontId="24" fillId="0" borderId="39" xfId="1" applyFont="1" applyBorder="1" applyAlignment="1">
      <alignment horizontal="center" vertical="center" shrinkToFit="1"/>
    </xf>
    <xf numFmtId="0" fontId="24" fillId="4" borderId="54" xfId="1" applyFont="1" applyFill="1" applyBorder="1" applyAlignment="1">
      <alignment horizontal="center" vertical="center" shrinkToFit="1"/>
    </xf>
    <xf numFmtId="0" fontId="24" fillId="4" borderId="56" xfId="1" applyFont="1" applyFill="1" applyBorder="1" applyAlignment="1">
      <alignment horizontal="center" vertical="center" shrinkToFit="1"/>
    </xf>
    <xf numFmtId="0" fontId="24" fillId="4" borderId="21" xfId="1" applyFont="1" applyFill="1" applyBorder="1" applyAlignment="1">
      <alignment horizontal="center" vertical="center" shrinkToFit="1"/>
    </xf>
    <xf numFmtId="0" fontId="24" fillId="4" borderId="1" xfId="1" applyFont="1" applyFill="1" applyBorder="1" applyAlignment="1">
      <alignment horizontal="center" vertical="center" shrinkToFit="1"/>
    </xf>
    <xf numFmtId="0" fontId="24" fillId="4" borderId="20" xfId="1" applyFont="1" applyFill="1" applyBorder="1" applyAlignment="1">
      <alignment horizontal="center" vertical="center" shrinkToFit="1"/>
    </xf>
    <xf numFmtId="0" fontId="24" fillId="4" borderId="17" xfId="1" applyFont="1" applyFill="1" applyBorder="1" applyAlignment="1">
      <alignment horizontal="center" vertical="center" shrinkToFit="1"/>
    </xf>
    <xf numFmtId="0" fontId="25" fillId="3" borderId="45" xfId="1" applyFont="1" applyFill="1" applyBorder="1" applyAlignment="1">
      <alignment horizontal="center" vertical="center" textRotation="255" shrinkToFit="1"/>
    </xf>
    <xf numFmtId="0" fontId="24" fillId="0" borderId="54" xfId="1" applyFont="1" applyBorder="1" applyAlignment="1">
      <alignment horizontal="center" vertical="center"/>
    </xf>
    <xf numFmtId="0" fontId="24" fillId="0" borderId="55" xfId="1" applyFont="1" applyBorder="1" applyAlignment="1">
      <alignment horizontal="center" vertical="center"/>
    </xf>
    <xf numFmtId="0" fontId="1" fillId="0" borderId="21" xfId="1" applyFont="1" applyBorder="1" applyAlignment="1">
      <alignment horizontal="center" vertical="center"/>
    </xf>
    <xf numFmtId="0" fontId="1" fillId="0" borderId="0" xfId="1" applyFont="1" applyBorder="1" applyAlignment="1">
      <alignment horizontal="center" vertical="center"/>
    </xf>
    <xf numFmtId="0" fontId="1" fillId="0" borderId="20" xfId="1" applyFont="1" applyBorder="1" applyAlignment="1">
      <alignment horizontal="center" vertical="center"/>
    </xf>
    <xf numFmtId="0" fontId="1" fillId="0" borderId="39" xfId="1" applyFont="1" applyBorder="1" applyAlignment="1">
      <alignment horizontal="center" vertical="center"/>
    </xf>
    <xf numFmtId="0" fontId="1" fillId="0" borderId="21"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39" xfId="1" applyFont="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2" fillId="0" borderId="33"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Border="1" applyAlignment="1">
      <alignment horizontal="center" vertical="center"/>
    </xf>
    <xf numFmtId="0" fontId="6" fillId="0" borderId="43" xfId="1" applyFont="1" applyBorder="1" applyAlignment="1">
      <alignment horizontal="center" vertical="center"/>
    </xf>
    <xf numFmtId="0" fontId="0" fillId="0" borderId="42" xfId="0" applyBorder="1" applyAlignment="1">
      <alignment vertical="center"/>
    </xf>
    <xf numFmtId="0" fontId="0" fillId="0" borderId="41" xfId="0" applyBorder="1" applyAlignment="1">
      <alignment vertical="center"/>
    </xf>
    <xf numFmtId="0" fontId="6" fillId="0" borderId="40" xfId="1" applyFont="1" applyBorder="1" applyAlignment="1">
      <alignment horizontal="center" vertical="center"/>
    </xf>
    <xf numFmtId="0" fontId="0" fillId="0" borderId="39" xfId="0" applyBorder="1" applyAlignment="1">
      <alignment vertical="center"/>
    </xf>
    <xf numFmtId="0" fontId="0" fillId="0" borderId="32" xfId="0" applyBorder="1" applyAlignment="1">
      <alignment vertical="center"/>
    </xf>
    <xf numFmtId="0" fontId="1" fillId="0" borderId="23" xfId="1" applyFont="1"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10" fillId="0" borderId="53" xfId="1" applyNumberFormat="1" applyFont="1" applyBorder="1" applyAlignment="1">
      <alignment horizontal="left" shrinkToFit="1"/>
    </xf>
    <xf numFmtId="0" fontId="0" fillId="0" borderId="53" xfId="0" applyBorder="1" applyAlignment="1">
      <alignment horizontal="left" shrinkToFit="1"/>
    </xf>
    <xf numFmtId="0" fontId="23" fillId="0" borderId="53" xfId="1" applyNumberFormat="1" applyFont="1" applyBorder="1" applyAlignment="1">
      <alignment horizontal="center" wrapText="1" shrinkToFit="1"/>
    </xf>
    <xf numFmtId="0" fontId="23" fillId="0" borderId="53" xfId="1" applyFont="1" applyBorder="1" applyAlignment="1">
      <alignment horizontal="center" shrinkToFit="1"/>
    </xf>
    <xf numFmtId="0" fontId="9" fillId="0" borderId="50" xfId="1" applyFont="1" applyBorder="1" applyAlignment="1">
      <alignment horizontal="center" vertical="center"/>
    </xf>
    <xf numFmtId="0" fontId="9" fillId="0" borderId="49" xfId="1" applyFont="1" applyBorder="1" applyAlignment="1">
      <alignment horizontal="center" vertical="center"/>
    </xf>
    <xf numFmtId="0" fontId="9" fillId="0" borderId="33" xfId="1" applyFont="1" applyBorder="1" applyAlignment="1">
      <alignment horizontal="center" vertical="center"/>
    </xf>
    <xf numFmtId="0" fontId="9" fillId="0" borderId="40" xfId="1" applyFont="1" applyBorder="1" applyAlignment="1">
      <alignment horizontal="center" vertical="center"/>
    </xf>
    <xf numFmtId="0" fontId="9" fillId="0" borderId="39" xfId="1" applyFont="1" applyBorder="1" applyAlignment="1">
      <alignment horizontal="center" vertical="center"/>
    </xf>
    <xf numFmtId="0" fontId="9" fillId="0" borderId="32" xfId="1" applyFont="1" applyBorder="1" applyAlignment="1">
      <alignment horizontal="center" vertical="center"/>
    </xf>
    <xf numFmtId="0" fontId="6" fillId="0" borderId="23" xfId="1" applyNumberFormat="1" applyFont="1" applyFill="1" applyBorder="1" applyAlignment="1">
      <alignment horizontal="center" vertical="center"/>
    </xf>
    <xf numFmtId="0" fontId="6" fillId="0" borderId="25" xfId="1" applyNumberFormat="1" applyFont="1" applyFill="1" applyBorder="1" applyAlignment="1">
      <alignment horizontal="center" vertical="center"/>
    </xf>
    <xf numFmtId="0" fontId="6" fillId="0" borderId="26" xfId="1" applyNumberFormat="1" applyFont="1" applyFill="1" applyBorder="1" applyAlignment="1">
      <alignment horizontal="center" vertical="center"/>
    </xf>
    <xf numFmtId="0" fontId="6" fillId="0" borderId="33" xfId="1" applyNumberFormat="1" applyFont="1" applyFill="1" applyBorder="1" applyAlignment="1">
      <alignment horizontal="center" vertical="center"/>
    </xf>
    <xf numFmtId="0" fontId="6" fillId="0" borderId="31" xfId="1" applyNumberFormat="1" applyFont="1" applyFill="1" applyBorder="1" applyAlignment="1">
      <alignment horizontal="center" vertical="center"/>
    </xf>
    <xf numFmtId="0" fontId="6" fillId="0" borderId="30" xfId="1" applyNumberFormat="1" applyFont="1" applyFill="1" applyBorder="1" applyAlignment="1">
      <alignment horizontal="center" vertical="center"/>
    </xf>
    <xf numFmtId="0" fontId="6" fillId="0" borderId="50" xfId="1" applyFont="1" applyBorder="1" applyAlignment="1">
      <alignment horizontal="center" vertical="center"/>
    </xf>
    <xf numFmtId="0" fontId="0" fillId="0" borderId="49" xfId="0" applyBorder="1" applyAlignment="1">
      <alignment vertical="center"/>
    </xf>
    <xf numFmtId="0" fontId="0" fillId="0" borderId="33" xfId="0" applyBorder="1" applyAlignment="1">
      <alignment vertical="center"/>
    </xf>
    <xf numFmtId="0" fontId="6" fillId="0" borderId="48" xfId="1" applyFont="1" applyBorder="1" applyAlignment="1">
      <alignment horizontal="center" vertical="center"/>
    </xf>
    <xf numFmtId="0" fontId="0" fillId="0" borderId="47" xfId="0" applyBorder="1" applyAlignment="1">
      <alignment vertical="center"/>
    </xf>
    <xf numFmtId="0" fontId="0" fillId="0" borderId="46" xfId="0" applyBorder="1" applyAlignment="1">
      <alignment vertical="center"/>
    </xf>
    <xf numFmtId="0" fontId="10" fillId="0" borderId="0" xfId="1" applyFont="1" applyAlignment="1">
      <alignment horizontal="center" vertical="center" shrinkToFit="1"/>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41.png"/><Relationship Id="rId3" Type="http://schemas.openxmlformats.org/officeDocument/2006/relationships/image" Target="../media/image32.png"/><Relationship Id="rId7" Type="http://schemas.openxmlformats.org/officeDocument/2006/relationships/image" Target="../media/image36.png"/><Relationship Id="rId12" Type="http://schemas.openxmlformats.org/officeDocument/2006/relationships/image" Target="../media/image40.png"/><Relationship Id="rId2" Type="http://schemas.openxmlformats.org/officeDocument/2006/relationships/image" Target="../media/image31.png"/><Relationship Id="rId16" Type="http://schemas.openxmlformats.org/officeDocument/2006/relationships/image" Target="../media/image44.png"/><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39.png"/><Relationship Id="rId5" Type="http://schemas.openxmlformats.org/officeDocument/2006/relationships/image" Target="../media/image34.png"/><Relationship Id="rId15" Type="http://schemas.openxmlformats.org/officeDocument/2006/relationships/image" Target="../media/image43.png"/><Relationship Id="rId10" Type="http://schemas.openxmlformats.org/officeDocument/2006/relationships/image" Target="../media/image38.png"/><Relationship Id="rId4" Type="http://schemas.openxmlformats.org/officeDocument/2006/relationships/image" Target="../media/image33.png"/><Relationship Id="rId9" Type="http://schemas.openxmlformats.org/officeDocument/2006/relationships/image" Target="../media/image37.png"/><Relationship Id="rId14" Type="http://schemas.openxmlformats.org/officeDocument/2006/relationships/image" Target="../media/image4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6.jpeg"/></Relationships>
</file>

<file path=xl/drawings/drawing1.xml><?xml version="1.0" encoding="utf-8"?>
<xdr:wsDr xmlns:xdr="http://schemas.openxmlformats.org/drawingml/2006/spreadsheetDrawing" xmlns:a="http://schemas.openxmlformats.org/drawingml/2006/main">
  <xdr:twoCellAnchor>
    <xdr:from>
      <xdr:col>13</xdr:col>
      <xdr:colOff>15875</xdr:colOff>
      <xdr:row>57</xdr:row>
      <xdr:rowOff>31225</xdr:rowOff>
    </xdr:from>
    <xdr:to>
      <xdr:col>14</xdr:col>
      <xdr:colOff>0</xdr:colOff>
      <xdr:row>62</xdr:row>
      <xdr:rowOff>73019</xdr:rowOff>
    </xdr:to>
    <xdr:sp macro="" textlink="">
      <xdr:nvSpPr>
        <xdr:cNvPr id="2" name="テキスト ボックス 1">
          <a:extLst>
            <a:ext uri="{FF2B5EF4-FFF2-40B4-BE49-F238E27FC236}">
              <a16:creationId xmlns:a16="http://schemas.microsoft.com/office/drawing/2014/main" xmlns="" id="{FAA3339C-D232-4B11-A1A9-B567F66820F7}"/>
            </a:ext>
          </a:extLst>
        </xdr:cNvPr>
        <xdr:cNvSpPr txBox="1"/>
      </xdr:nvSpPr>
      <xdr:spPr bwMode="auto">
        <a:xfrm>
          <a:off x="9074150" y="9613375"/>
          <a:ext cx="1174750" cy="85141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clientData/>
  </xdr:twoCellAnchor>
  <xdr:twoCellAnchor>
    <xdr:from>
      <xdr:col>13</xdr:col>
      <xdr:colOff>70148</xdr:colOff>
      <xdr:row>56</xdr:row>
      <xdr:rowOff>104774</xdr:rowOff>
    </xdr:from>
    <xdr:to>
      <xdr:col>13</xdr:col>
      <xdr:colOff>1144335</xdr:colOff>
      <xdr:row>57</xdr:row>
      <xdr:rowOff>27795</xdr:rowOff>
    </xdr:to>
    <xdr:pic>
      <xdr:nvPicPr>
        <xdr:cNvPr id="3"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8423" y="9524999"/>
          <a:ext cx="1074187" cy="8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91703</xdr:colOff>
      <xdr:row>60</xdr:row>
      <xdr:rowOff>137198</xdr:rowOff>
    </xdr:from>
    <xdr:to>
      <xdr:col>13</xdr:col>
      <xdr:colOff>1150166</xdr:colOff>
      <xdr:row>61</xdr:row>
      <xdr:rowOff>59022</xdr:rowOff>
    </xdr:to>
    <xdr:pic>
      <xdr:nvPicPr>
        <xdr:cNvPr id="4"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9978" y="10205123"/>
          <a:ext cx="1058463" cy="8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466418</xdr:colOff>
      <xdr:row>1</xdr:row>
      <xdr:rowOff>212986</xdr:rowOff>
    </xdr:from>
    <xdr:to>
      <xdr:col>17</xdr:col>
      <xdr:colOff>1551523</xdr:colOff>
      <xdr:row>6</xdr:row>
      <xdr:rowOff>50648</xdr:rowOff>
    </xdr:to>
    <xdr:pic>
      <xdr:nvPicPr>
        <xdr:cNvPr id="5"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6368" y="508261"/>
          <a:ext cx="1085105" cy="87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144443</xdr:colOff>
      <xdr:row>0</xdr:row>
      <xdr:rowOff>250096</xdr:rowOff>
    </xdr:from>
    <xdr:to>
      <xdr:col>17</xdr:col>
      <xdr:colOff>226991</xdr:colOff>
      <xdr:row>1</xdr:row>
      <xdr:rowOff>337503</xdr:rowOff>
    </xdr:to>
    <xdr:pic>
      <xdr:nvPicPr>
        <xdr:cNvPr id="6" name="図 3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917218" y="250096"/>
          <a:ext cx="339723" cy="382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169941</xdr:colOff>
      <xdr:row>0</xdr:row>
      <xdr:rowOff>257160</xdr:rowOff>
    </xdr:from>
    <xdr:to>
      <xdr:col>15</xdr:col>
      <xdr:colOff>266017</xdr:colOff>
      <xdr:row>1</xdr:row>
      <xdr:rowOff>258927</xdr:rowOff>
    </xdr:to>
    <xdr:pic>
      <xdr:nvPicPr>
        <xdr:cNvPr id="7" name="図 3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18841" y="257160"/>
          <a:ext cx="277051" cy="297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337931</xdr:colOff>
      <xdr:row>4</xdr:row>
      <xdr:rowOff>55609</xdr:rowOff>
    </xdr:from>
    <xdr:to>
      <xdr:col>17</xdr:col>
      <xdr:colOff>608632</xdr:colOff>
      <xdr:row>6</xdr:row>
      <xdr:rowOff>51026</xdr:rowOff>
    </xdr:to>
    <xdr:pic>
      <xdr:nvPicPr>
        <xdr:cNvPr id="8" name="図 3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367881" y="1084309"/>
          <a:ext cx="270701" cy="300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1501649</xdr:colOff>
      <xdr:row>0</xdr:row>
      <xdr:rowOff>161925</xdr:rowOff>
    </xdr:from>
    <xdr:to>
      <xdr:col>17</xdr:col>
      <xdr:colOff>1933308</xdr:colOff>
      <xdr:row>1</xdr:row>
      <xdr:rowOff>359275</xdr:rowOff>
    </xdr:to>
    <xdr:pic>
      <xdr:nvPicPr>
        <xdr:cNvPr id="9" name="図 3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531599" y="161925"/>
          <a:ext cx="431659" cy="49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83707</xdr:colOff>
      <xdr:row>1</xdr:row>
      <xdr:rowOff>28466</xdr:rowOff>
    </xdr:from>
    <xdr:to>
      <xdr:col>18</xdr:col>
      <xdr:colOff>354408</xdr:colOff>
      <xdr:row>1</xdr:row>
      <xdr:rowOff>341383</xdr:rowOff>
    </xdr:to>
    <xdr:pic>
      <xdr:nvPicPr>
        <xdr:cNvPr id="10" name="図 3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142482" y="323741"/>
          <a:ext cx="270701" cy="312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722960</xdr:colOff>
      <xdr:row>0</xdr:row>
      <xdr:rowOff>85024</xdr:rowOff>
    </xdr:from>
    <xdr:to>
      <xdr:col>19</xdr:col>
      <xdr:colOff>525968</xdr:colOff>
      <xdr:row>1</xdr:row>
      <xdr:rowOff>297213</xdr:rowOff>
    </xdr:to>
    <xdr:pic>
      <xdr:nvPicPr>
        <xdr:cNvPr id="11" name="図 3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781735" y="85024"/>
          <a:ext cx="1031733" cy="507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1147300</xdr:colOff>
      <xdr:row>0</xdr:row>
      <xdr:rowOff>139590</xdr:rowOff>
    </xdr:from>
    <xdr:to>
      <xdr:col>20</xdr:col>
      <xdr:colOff>483814</xdr:colOff>
      <xdr:row>1</xdr:row>
      <xdr:rowOff>343412</xdr:rowOff>
    </xdr:to>
    <xdr:pic>
      <xdr:nvPicPr>
        <xdr:cNvPr id="12" name="図 3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434800" y="139590"/>
          <a:ext cx="565239" cy="499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490894</xdr:colOff>
      <xdr:row>1</xdr:row>
      <xdr:rowOff>46334</xdr:rowOff>
    </xdr:from>
    <xdr:to>
      <xdr:col>18</xdr:col>
      <xdr:colOff>772071</xdr:colOff>
      <xdr:row>1</xdr:row>
      <xdr:rowOff>378149</xdr:rowOff>
    </xdr:to>
    <xdr:pic>
      <xdr:nvPicPr>
        <xdr:cNvPr id="13" name="図 40"/>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549669" y="341609"/>
          <a:ext cx="281177" cy="33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580469</xdr:colOff>
      <xdr:row>0</xdr:row>
      <xdr:rowOff>193676</xdr:rowOff>
    </xdr:from>
    <xdr:to>
      <xdr:col>19</xdr:col>
      <xdr:colOff>861646</xdr:colOff>
      <xdr:row>1</xdr:row>
      <xdr:rowOff>223866</xdr:rowOff>
    </xdr:to>
    <xdr:pic>
      <xdr:nvPicPr>
        <xdr:cNvPr id="14" name="図 44"/>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867969" y="193676"/>
          <a:ext cx="281177" cy="325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783359</xdr:colOff>
      <xdr:row>1</xdr:row>
      <xdr:rowOff>10116</xdr:rowOff>
    </xdr:from>
    <xdr:to>
      <xdr:col>20</xdr:col>
      <xdr:colOff>1064536</xdr:colOff>
      <xdr:row>1</xdr:row>
      <xdr:rowOff>341931</xdr:rowOff>
    </xdr:to>
    <xdr:pic>
      <xdr:nvPicPr>
        <xdr:cNvPr id="15" name="図 45"/>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299584" y="305391"/>
          <a:ext cx="281177" cy="33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161052</xdr:colOff>
      <xdr:row>0</xdr:row>
      <xdr:rowOff>249620</xdr:rowOff>
    </xdr:from>
    <xdr:to>
      <xdr:col>21</xdr:col>
      <xdr:colOff>431753</xdr:colOff>
      <xdr:row>1</xdr:row>
      <xdr:rowOff>260912</xdr:rowOff>
    </xdr:to>
    <xdr:pic>
      <xdr:nvPicPr>
        <xdr:cNvPr id="16" name="図 4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06002" y="249620"/>
          <a:ext cx="270701" cy="306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510893</xdr:colOff>
      <xdr:row>0</xdr:row>
      <xdr:rowOff>162406</xdr:rowOff>
    </xdr:from>
    <xdr:to>
      <xdr:col>21</xdr:col>
      <xdr:colOff>1151397</xdr:colOff>
      <xdr:row>1</xdr:row>
      <xdr:rowOff>309323</xdr:rowOff>
    </xdr:to>
    <xdr:pic>
      <xdr:nvPicPr>
        <xdr:cNvPr id="17" name="図 4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255843" y="162406"/>
          <a:ext cx="640504" cy="44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322073</xdr:colOff>
      <xdr:row>1</xdr:row>
      <xdr:rowOff>34926</xdr:rowOff>
    </xdr:from>
    <xdr:to>
      <xdr:col>26</xdr:col>
      <xdr:colOff>206375</xdr:colOff>
      <xdr:row>1</xdr:row>
      <xdr:rowOff>366741</xdr:rowOff>
    </xdr:to>
    <xdr:pic>
      <xdr:nvPicPr>
        <xdr:cNvPr id="18" name="図 4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95748" y="330201"/>
          <a:ext cx="274827" cy="33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1306303</xdr:colOff>
      <xdr:row>0</xdr:row>
      <xdr:rowOff>47626</xdr:rowOff>
    </xdr:from>
    <xdr:to>
      <xdr:col>2</xdr:col>
      <xdr:colOff>2015314</xdr:colOff>
      <xdr:row>2</xdr:row>
      <xdr:rowOff>59198</xdr:rowOff>
    </xdr:to>
    <xdr:pic>
      <xdr:nvPicPr>
        <xdr:cNvPr id="19" name="図 7"/>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06378" y="47626"/>
          <a:ext cx="709011" cy="735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147830</xdr:colOff>
      <xdr:row>1</xdr:row>
      <xdr:rowOff>137857</xdr:rowOff>
    </xdr:from>
    <xdr:to>
      <xdr:col>2</xdr:col>
      <xdr:colOff>1308675</xdr:colOff>
      <xdr:row>6</xdr:row>
      <xdr:rowOff>118040</xdr:rowOff>
    </xdr:to>
    <xdr:pic>
      <xdr:nvPicPr>
        <xdr:cNvPr id="20" name="図 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47905" y="433132"/>
          <a:ext cx="1160845" cy="1018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135904</xdr:colOff>
      <xdr:row>0</xdr:row>
      <xdr:rowOff>79376</xdr:rowOff>
    </xdr:from>
    <xdr:to>
      <xdr:col>3</xdr:col>
      <xdr:colOff>1116698</xdr:colOff>
      <xdr:row>1</xdr:row>
      <xdr:rowOff>414881</xdr:rowOff>
    </xdr:to>
    <xdr:pic>
      <xdr:nvPicPr>
        <xdr:cNvPr id="21" name="図 9"/>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764804" y="79376"/>
          <a:ext cx="980794" cy="63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148789</xdr:colOff>
      <xdr:row>0</xdr:row>
      <xdr:rowOff>267882</xdr:rowOff>
    </xdr:from>
    <xdr:to>
      <xdr:col>4</xdr:col>
      <xdr:colOff>505733</xdr:colOff>
      <xdr:row>1</xdr:row>
      <xdr:rowOff>277221</xdr:rowOff>
    </xdr:to>
    <xdr:pic>
      <xdr:nvPicPr>
        <xdr:cNvPr id="22" name="図 1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006414" y="267882"/>
          <a:ext cx="356944" cy="30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681489</xdr:colOff>
      <xdr:row>1</xdr:row>
      <xdr:rowOff>136896</xdr:rowOff>
    </xdr:from>
    <xdr:to>
      <xdr:col>5</xdr:col>
      <xdr:colOff>167959</xdr:colOff>
      <xdr:row>1</xdr:row>
      <xdr:rowOff>286499</xdr:rowOff>
    </xdr:to>
    <xdr:pic>
      <xdr:nvPicPr>
        <xdr:cNvPr id="23" name="図 13"/>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539114" y="432171"/>
          <a:ext cx="715195" cy="149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137709</xdr:colOff>
      <xdr:row>0</xdr:row>
      <xdr:rowOff>295646</xdr:rowOff>
    </xdr:from>
    <xdr:to>
      <xdr:col>2</xdr:col>
      <xdr:colOff>875487</xdr:colOff>
      <xdr:row>1</xdr:row>
      <xdr:rowOff>149731</xdr:rowOff>
    </xdr:to>
    <xdr:pic>
      <xdr:nvPicPr>
        <xdr:cNvPr id="24" name="図 17"/>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37784" y="295646"/>
          <a:ext cx="737778" cy="14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784829</xdr:colOff>
      <xdr:row>1</xdr:row>
      <xdr:rowOff>0</xdr:rowOff>
    </xdr:from>
    <xdr:to>
      <xdr:col>13</xdr:col>
      <xdr:colOff>542602</xdr:colOff>
      <xdr:row>2</xdr:row>
      <xdr:rowOff>63663</xdr:rowOff>
    </xdr:to>
    <xdr:pic>
      <xdr:nvPicPr>
        <xdr:cNvPr id="25" name="図 15"/>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9033479" y="295275"/>
          <a:ext cx="567398" cy="492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82667</xdr:colOff>
      <xdr:row>0</xdr:row>
      <xdr:rowOff>79375</xdr:rowOff>
    </xdr:from>
    <xdr:to>
      <xdr:col>12</xdr:col>
      <xdr:colOff>543349</xdr:colOff>
      <xdr:row>1</xdr:row>
      <xdr:rowOff>276323</xdr:rowOff>
    </xdr:to>
    <xdr:pic>
      <xdr:nvPicPr>
        <xdr:cNvPr id="26" name="図 18"/>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016992" y="79375"/>
          <a:ext cx="775007" cy="492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74834</xdr:colOff>
      <xdr:row>1</xdr:row>
      <xdr:rowOff>68449</xdr:rowOff>
    </xdr:from>
    <xdr:to>
      <xdr:col>10</xdr:col>
      <xdr:colOff>352852</xdr:colOff>
      <xdr:row>1</xdr:row>
      <xdr:rowOff>327722</xdr:rowOff>
    </xdr:to>
    <xdr:pic>
      <xdr:nvPicPr>
        <xdr:cNvPr id="27" name="図 20"/>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7618634" y="363724"/>
          <a:ext cx="278018" cy="259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434028</xdr:colOff>
      <xdr:row>0</xdr:row>
      <xdr:rowOff>152290</xdr:rowOff>
    </xdr:from>
    <xdr:to>
      <xdr:col>5</xdr:col>
      <xdr:colOff>813919</xdr:colOff>
      <xdr:row>1</xdr:row>
      <xdr:rowOff>287448</xdr:rowOff>
    </xdr:to>
    <xdr:pic>
      <xdr:nvPicPr>
        <xdr:cNvPr id="28" name="図 24"/>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5520378" y="152290"/>
          <a:ext cx="379891" cy="430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522021</xdr:colOff>
      <xdr:row>0</xdr:row>
      <xdr:rowOff>93258</xdr:rowOff>
    </xdr:from>
    <xdr:to>
      <xdr:col>6</xdr:col>
      <xdr:colOff>925357</xdr:colOff>
      <xdr:row>1</xdr:row>
      <xdr:rowOff>278915</xdr:rowOff>
    </xdr:to>
    <xdr:pic>
      <xdr:nvPicPr>
        <xdr:cNvPr id="29" name="図 26"/>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837096" y="93258"/>
          <a:ext cx="403336" cy="480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1596488</xdr:colOff>
      <xdr:row>64</xdr:row>
      <xdr:rowOff>45169</xdr:rowOff>
    </xdr:from>
    <xdr:to>
      <xdr:col>3</xdr:col>
      <xdr:colOff>402145</xdr:colOff>
      <xdr:row>66</xdr:row>
      <xdr:rowOff>111125</xdr:rowOff>
    </xdr:to>
    <xdr:pic>
      <xdr:nvPicPr>
        <xdr:cNvPr id="30" name="図 47"/>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196563" y="10760794"/>
          <a:ext cx="834482" cy="389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1029555</xdr:colOff>
      <xdr:row>61</xdr:row>
      <xdr:rowOff>7395</xdr:rowOff>
    </xdr:from>
    <xdr:to>
      <xdr:col>3</xdr:col>
      <xdr:colOff>535475</xdr:colOff>
      <xdr:row>64</xdr:row>
      <xdr:rowOff>75669</xdr:rowOff>
    </xdr:to>
    <xdr:pic>
      <xdr:nvPicPr>
        <xdr:cNvPr id="31" name="図 5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629630" y="10237245"/>
          <a:ext cx="1534745" cy="554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xdr:colOff>
      <xdr:row>59</xdr:row>
      <xdr:rowOff>46993</xdr:rowOff>
    </xdr:from>
    <xdr:to>
      <xdr:col>2</xdr:col>
      <xdr:colOff>1027789</xdr:colOff>
      <xdr:row>65</xdr:row>
      <xdr:rowOff>134833</xdr:rowOff>
    </xdr:to>
    <xdr:pic>
      <xdr:nvPicPr>
        <xdr:cNvPr id="32" name="図 5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55600" y="9952993"/>
          <a:ext cx="1272264" cy="105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843906</xdr:colOff>
      <xdr:row>60</xdr:row>
      <xdr:rowOff>55582</xdr:rowOff>
    </xdr:from>
    <xdr:to>
      <xdr:col>6</xdr:col>
      <xdr:colOff>130718</xdr:colOff>
      <xdr:row>65</xdr:row>
      <xdr:rowOff>39585</xdr:rowOff>
    </xdr:to>
    <xdr:pic>
      <xdr:nvPicPr>
        <xdr:cNvPr id="33" name="図 54"/>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4701531" y="10123507"/>
          <a:ext cx="1744262" cy="793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497580</xdr:colOff>
      <xdr:row>60</xdr:row>
      <xdr:rowOff>74498</xdr:rowOff>
    </xdr:from>
    <xdr:to>
      <xdr:col>6</xdr:col>
      <xdr:colOff>1040305</xdr:colOff>
      <xdr:row>62</xdr:row>
      <xdr:rowOff>131739</xdr:rowOff>
    </xdr:to>
    <xdr:pic>
      <xdr:nvPicPr>
        <xdr:cNvPr id="34" name="図 56"/>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812655" y="10142423"/>
          <a:ext cx="542725" cy="381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1216934</xdr:colOff>
      <xdr:row>63</xdr:row>
      <xdr:rowOff>35229</xdr:rowOff>
    </xdr:from>
    <xdr:to>
      <xdr:col>11</xdr:col>
      <xdr:colOff>307190</xdr:colOff>
      <xdr:row>63</xdr:row>
      <xdr:rowOff>153913</xdr:rowOff>
    </xdr:to>
    <xdr:pic>
      <xdr:nvPicPr>
        <xdr:cNvPr id="35" name="図 58"/>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7532009" y="10588929"/>
          <a:ext cx="709506" cy="118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151669</xdr:colOff>
      <xdr:row>62</xdr:row>
      <xdr:rowOff>43801</xdr:rowOff>
    </xdr:from>
    <xdr:to>
      <xdr:col>4</xdr:col>
      <xdr:colOff>861175</xdr:colOff>
      <xdr:row>63</xdr:row>
      <xdr:rowOff>3735</xdr:rowOff>
    </xdr:to>
    <xdr:pic>
      <xdr:nvPicPr>
        <xdr:cNvPr id="36" name="図 62"/>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4009294" y="10435576"/>
          <a:ext cx="709506" cy="121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1373649</xdr:colOff>
      <xdr:row>14</xdr:row>
      <xdr:rowOff>403</xdr:rowOff>
    </xdr:from>
    <xdr:to>
      <xdr:col>2</xdr:col>
      <xdr:colOff>1821825</xdr:colOff>
      <xdr:row>16</xdr:row>
      <xdr:rowOff>75842</xdr:rowOff>
    </xdr:to>
    <xdr:pic>
      <xdr:nvPicPr>
        <xdr:cNvPr id="37" name="図 60"/>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flipH="1">
          <a:off x="1973724" y="2619778"/>
          <a:ext cx="448176" cy="399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1332129</xdr:colOff>
      <xdr:row>52</xdr:row>
      <xdr:rowOff>58111</xdr:rowOff>
    </xdr:from>
    <xdr:to>
      <xdr:col>2</xdr:col>
      <xdr:colOff>1886079</xdr:colOff>
      <xdr:row>55</xdr:row>
      <xdr:rowOff>34988</xdr:rowOff>
    </xdr:to>
    <xdr:pic>
      <xdr:nvPicPr>
        <xdr:cNvPr id="38" name="図 8351"/>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932204" y="8830636"/>
          <a:ext cx="553950" cy="462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893109</xdr:colOff>
      <xdr:row>1</xdr:row>
      <xdr:rowOff>45632</xdr:rowOff>
    </xdr:from>
    <xdr:to>
      <xdr:col>6</xdr:col>
      <xdr:colOff>273770</xdr:colOff>
      <xdr:row>2</xdr:row>
      <xdr:rowOff>77421</xdr:rowOff>
    </xdr:to>
    <xdr:pic>
      <xdr:nvPicPr>
        <xdr:cNvPr id="39" name="図 8353"/>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5979459" y="340907"/>
          <a:ext cx="609386" cy="460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142875</xdr:colOff>
      <xdr:row>1</xdr:row>
      <xdr:rowOff>15875</xdr:rowOff>
    </xdr:from>
    <xdr:to>
      <xdr:col>16</xdr:col>
      <xdr:colOff>31750</xdr:colOff>
      <xdr:row>3</xdr:row>
      <xdr:rowOff>77887</xdr:rowOff>
    </xdr:to>
    <xdr:grpSp>
      <xdr:nvGrpSpPr>
        <xdr:cNvPr id="2" name="グループ化 1"/>
        <xdr:cNvGrpSpPr>
          <a:grpSpLocks/>
        </xdr:cNvGrpSpPr>
      </xdr:nvGrpSpPr>
      <xdr:grpSpPr bwMode="auto">
        <a:xfrm>
          <a:off x="142875" y="746125"/>
          <a:ext cx="17287875" cy="1157387"/>
          <a:chOff x="400050" y="-129375"/>
          <a:chExt cx="17243667" cy="1172456"/>
        </a:xfrm>
      </xdr:grpSpPr>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6341" y="-34649"/>
            <a:ext cx="1257300" cy="957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93376" y="11520"/>
            <a:ext cx="390525" cy="404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24004" y="85725"/>
            <a:ext cx="295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27010" y="31881"/>
            <a:ext cx="368063" cy="382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57792" y="-107558"/>
            <a:ext cx="1685925" cy="78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275570" y="267349"/>
            <a:ext cx="3238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1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19413" y="0"/>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1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52538" y="0"/>
            <a:ext cx="1276749" cy="1042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62438" y="76200"/>
            <a:ext cx="1381125" cy="833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2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00050" y="142875"/>
            <a:ext cx="80486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2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381633" y="0"/>
            <a:ext cx="10096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2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886207" y="114300"/>
            <a:ext cx="10763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25"/>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259819" y="226105"/>
            <a:ext cx="3333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2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330946" y="63889"/>
            <a:ext cx="666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3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929245" y="71874"/>
            <a:ext cx="9810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44"/>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898338" y="-129375"/>
            <a:ext cx="1076923" cy="117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15</xdr:col>
      <xdr:colOff>157163</xdr:colOff>
      <xdr:row>0</xdr:row>
      <xdr:rowOff>0</xdr:rowOff>
    </xdr:from>
    <xdr:to>
      <xdr:col>17</xdr:col>
      <xdr:colOff>714375</xdr:colOff>
      <xdr:row>4</xdr:row>
      <xdr:rowOff>296272</xdr:rowOff>
    </xdr:to>
    <xdr:pic>
      <xdr:nvPicPr>
        <xdr:cNvPr id="2075"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0944" y="0"/>
          <a:ext cx="2545556" cy="179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14</xdr:col>
      <xdr:colOff>773906</xdr:colOff>
      <xdr:row>61</xdr:row>
      <xdr:rowOff>145257</xdr:rowOff>
    </xdr:from>
    <xdr:to>
      <xdr:col>19</xdr:col>
      <xdr:colOff>45243</xdr:colOff>
      <xdr:row>72</xdr:row>
      <xdr:rowOff>2382</xdr:rowOff>
    </xdr:to>
    <xdr:pic>
      <xdr:nvPicPr>
        <xdr:cNvPr id="308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7075" y="15630525"/>
          <a:ext cx="350520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15</xdr:col>
      <xdr:colOff>15875</xdr:colOff>
      <xdr:row>0</xdr:row>
      <xdr:rowOff>0</xdr:rowOff>
    </xdr:from>
    <xdr:to>
      <xdr:col>17</xdr:col>
      <xdr:colOff>587375</xdr:colOff>
      <xdr:row>4</xdr:row>
      <xdr:rowOff>328458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27750" y="0"/>
          <a:ext cx="2571750" cy="1820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4"/>
  <sheetViews>
    <sheetView tabSelected="1" view="pageBreakPreview" zoomScale="60" zoomScaleNormal="90" workbookViewId="0">
      <selection activeCell="A3" sqref="A3:A7"/>
    </sheetView>
  </sheetViews>
  <sheetFormatPr defaultRowHeight="13.5" x14ac:dyDescent="0.15"/>
  <cols>
    <col min="1" max="1" width="4.5" style="160" bestFit="1" customWidth="1"/>
    <col min="2" max="2" width="3.375" style="161" bestFit="1" customWidth="1"/>
    <col min="3" max="3" width="26.625" style="161" customWidth="1"/>
    <col min="4" max="7" width="16.125" style="161" customWidth="1"/>
    <col min="8" max="8" width="5.125" style="163" hidden="1" customWidth="1"/>
    <col min="9" max="9" width="4.125" style="161" hidden="1" customWidth="1"/>
    <col min="10" max="10" width="10.625" style="161" hidden="1" customWidth="1"/>
    <col min="11" max="11" width="5.125" style="163" customWidth="1"/>
    <col min="12" max="12" width="4.125" style="161" bestFit="1" customWidth="1"/>
    <col min="13" max="13" width="10.625" style="161" customWidth="1"/>
    <col min="14" max="14" width="15.625" style="161" customWidth="1"/>
    <col min="15" max="15" width="2.375" style="161" customWidth="1"/>
    <col min="16" max="16" width="4.5" style="164" bestFit="1" customWidth="1"/>
    <col min="17" max="17" width="3.375" style="161" bestFit="1" customWidth="1"/>
    <col min="18" max="18" width="26.625" style="161" customWidth="1"/>
    <col min="19" max="22" width="16.125" style="161" customWidth="1"/>
    <col min="23" max="23" width="5.125" style="163" hidden="1" customWidth="1"/>
    <col min="24" max="24" width="4.125" style="161" hidden="1" customWidth="1"/>
    <col min="25" max="25" width="10.625" style="161" hidden="1" customWidth="1"/>
    <col min="26" max="26" width="5.125" style="163" customWidth="1"/>
    <col min="27" max="27" width="4.125" style="161" bestFit="1" customWidth="1"/>
    <col min="28" max="28" width="10.625" style="161" customWidth="1"/>
    <col min="29" max="29" width="15.625" style="161" customWidth="1"/>
    <col min="30" max="16384" width="9" style="161"/>
  </cols>
  <sheetData>
    <row r="1" spans="1:29" ht="23.25" customHeight="1" x14ac:dyDescent="0.15"/>
    <row r="2" spans="1:29" ht="33.75" customHeight="1" x14ac:dyDescent="0.15">
      <c r="P2" s="160"/>
    </row>
    <row r="3" spans="1:29" s="160" customFormat="1" ht="12" customHeight="1" x14ac:dyDescent="0.15">
      <c r="A3" s="287" t="s">
        <v>415</v>
      </c>
      <c r="B3" s="288" t="s">
        <v>416</v>
      </c>
      <c r="C3" s="291"/>
      <c r="D3" s="292" t="s">
        <v>417</v>
      </c>
      <c r="E3" s="293"/>
      <c r="F3" s="294"/>
      <c r="G3" s="275" t="s">
        <v>418</v>
      </c>
      <c r="H3" s="278" t="s">
        <v>419</v>
      </c>
      <c r="I3" s="279"/>
      <c r="J3" s="280"/>
      <c r="K3" s="278" t="s">
        <v>420</v>
      </c>
      <c r="L3" s="279"/>
      <c r="M3" s="280"/>
      <c r="N3" s="281" t="s">
        <v>421</v>
      </c>
      <c r="O3" s="165"/>
      <c r="P3" s="287" t="s">
        <v>422</v>
      </c>
      <c r="Q3" s="288" t="s">
        <v>416</v>
      </c>
      <c r="R3" s="289"/>
      <c r="S3" s="290" t="s">
        <v>417</v>
      </c>
      <c r="T3" s="290"/>
      <c r="U3" s="290"/>
      <c r="V3" s="275" t="s">
        <v>418</v>
      </c>
      <c r="W3" s="278" t="s">
        <v>419</v>
      </c>
      <c r="X3" s="279"/>
      <c r="Y3" s="280"/>
      <c r="Z3" s="278" t="s">
        <v>420</v>
      </c>
      <c r="AA3" s="279"/>
      <c r="AB3" s="280"/>
      <c r="AC3" s="281" t="s">
        <v>421</v>
      </c>
    </row>
    <row r="4" spans="1:29" s="160" customFormat="1" ht="12" customHeight="1" x14ac:dyDescent="0.15">
      <c r="A4" s="287"/>
      <c r="B4" s="288"/>
      <c r="C4" s="291"/>
      <c r="D4" s="284" t="s">
        <v>423</v>
      </c>
      <c r="E4" s="285" t="s">
        <v>424</v>
      </c>
      <c r="F4" s="286" t="s">
        <v>425</v>
      </c>
      <c r="G4" s="276"/>
      <c r="H4" s="266" t="s">
        <v>426</v>
      </c>
      <c r="I4" s="267"/>
      <c r="J4" s="270" t="s">
        <v>427</v>
      </c>
      <c r="K4" s="266" t="s">
        <v>426</v>
      </c>
      <c r="L4" s="267"/>
      <c r="M4" s="270" t="s">
        <v>427</v>
      </c>
      <c r="N4" s="282"/>
      <c r="O4" s="166"/>
      <c r="P4" s="287"/>
      <c r="Q4" s="288"/>
      <c r="R4" s="289"/>
      <c r="S4" s="284" t="s">
        <v>423</v>
      </c>
      <c r="T4" s="285" t="s">
        <v>424</v>
      </c>
      <c r="U4" s="286" t="s">
        <v>425</v>
      </c>
      <c r="V4" s="276"/>
      <c r="W4" s="266" t="s">
        <v>426</v>
      </c>
      <c r="X4" s="267"/>
      <c r="Y4" s="270" t="s">
        <v>427</v>
      </c>
      <c r="Z4" s="266" t="s">
        <v>426</v>
      </c>
      <c r="AA4" s="267"/>
      <c r="AB4" s="270" t="s">
        <v>427</v>
      </c>
      <c r="AC4" s="282"/>
    </row>
    <row r="5" spans="1:29" s="160" customFormat="1" ht="12" customHeight="1" x14ac:dyDescent="0.15">
      <c r="A5" s="287"/>
      <c r="B5" s="288"/>
      <c r="C5" s="291"/>
      <c r="D5" s="284"/>
      <c r="E5" s="285"/>
      <c r="F5" s="286"/>
      <c r="G5" s="276"/>
      <c r="H5" s="266"/>
      <c r="I5" s="267"/>
      <c r="J5" s="270"/>
      <c r="K5" s="266"/>
      <c r="L5" s="267"/>
      <c r="M5" s="270"/>
      <c r="N5" s="282"/>
      <c r="O5" s="166"/>
      <c r="P5" s="287"/>
      <c r="Q5" s="288"/>
      <c r="R5" s="289"/>
      <c r="S5" s="284"/>
      <c r="T5" s="285"/>
      <c r="U5" s="286"/>
      <c r="V5" s="276"/>
      <c r="W5" s="266"/>
      <c r="X5" s="267"/>
      <c r="Y5" s="270"/>
      <c r="Z5" s="266"/>
      <c r="AA5" s="267"/>
      <c r="AB5" s="270"/>
      <c r="AC5" s="282"/>
    </row>
    <row r="6" spans="1:29" s="160" customFormat="1" ht="12" customHeight="1" x14ac:dyDescent="0.15">
      <c r="A6" s="287"/>
      <c r="B6" s="288"/>
      <c r="C6" s="291"/>
      <c r="D6" s="284"/>
      <c r="E6" s="285"/>
      <c r="F6" s="286"/>
      <c r="G6" s="276"/>
      <c r="H6" s="266"/>
      <c r="I6" s="267"/>
      <c r="J6" s="270"/>
      <c r="K6" s="266"/>
      <c r="L6" s="267"/>
      <c r="M6" s="270"/>
      <c r="N6" s="282"/>
      <c r="O6" s="166"/>
      <c r="P6" s="287"/>
      <c r="Q6" s="288"/>
      <c r="R6" s="289"/>
      <c r="S6" s="284"/>
      <c r="T6" s="285"/>
      <c r="U6" s="286"/>
      <c r="V6" s="276"/>
      <c r="W6" s="266"/>
      <c r="X6" s="267"/>
      <c r="Y6" s="270"/>
      <c r="Z6" s="266"/>
      <c r="AA6" s="267"/>
      <c r="AB6" s="270"/>
      <c r="AC6" s="282"/>
    </row>
    <row r="7" spans="1:29" s="160" customFormat="1" ht="12" customHeight="1" x14ac:dyDescent="0.15">
      <c r="A7" s="287"/>
      <c r="B7" s="288"/>
      <c r="C7" s="291"/>
      <c r="D7" s="284"/>
      <c r="E7" s="285"/>
      <c r="F7" s="286"/>
      <c r="G7" s="277"/>
      <c r="H7" s="268"/>
      <c r="I7" s="269"/>
      <c r="J7" s="271"/>
      <c r="K7" s="268"/>
      <c r="L7" s="269"/>
      <c r="M7" s="271"/>
      <c r="N7" s="283"/>
      <c r="O7" s="166"/>
      <c r="P7" s="287"/>
      <c r="Q7" s="288"/>
      <c r="R7" s="289"/>
      <c r="S7" s="284"/>
      <c r="T7" s="285"/>
      <c r="U7" s="286"/>
      <c r="V7" s="277"/>
      <c r="W7" s="268"/>
      <c r="X7" s="269"/>
      <c r="Y7" s="271"/>
      <c r="Z7" s="268"/>
      <c r="AA7" s="269"/>
      <c r="AB7" s="271"/>
      <c r="AC7" s="283"/>
    </row>
    <row r="8" spans="1:29" ht="12.75" customHeight="1" x14ac:dyDescent="0.15">
      <c r="A8" s="262">
        <v>1</v>
      </c>
      <c r="B8" s="272" t="s">
        <v>374</v>
      </c>
      <c r="C8" s="167" t="s">
        <v>15</v>
      </c>
      <c r="D8" s="238" t="s">
        <v>428</v>
      </c>
      <c r="E8" s="238" t="s">
        <v>429</v>
      </c>
      <c r="F8" s="238" t="s">
        <v>430</v>
      </c>
      <c r="G8" s="239" t="s">
        <v>431</v>
      </c>
      <c r="H8" s="168">
        <v>374</v>
      </c>
      <c r="I8" s="169" t="s">
        <v>432</v>
      </c>
      <c r="J8" s="242" t="s">
        <v>433</v>
      </c>
      <c r="K8" s="168">
        <f>374*0.75</f>
        <v>280.5</v>
      </c>
      <c r="L8" s="169" t="s">
        <v>432</v>
      </c>
      <c r="M8" s="242" t="s">
        <v>433</v>
      </c>
      <c r="N8" s="170" t="s">
        <v>58</v>
      </c>
      <c r="O8" s="171"/>
      <c r="P8" s="255">
        <v>15</v>
      </c>
      <c r="Q8" s="262" t="s">
        <v>374</v>
      </c>
      <c r="R8" s="172" t="s">
        <v>15</v>
      </c>
      <c r="S8" s="238" t="s">
        <v>428</v>
      </c>
      <c r="T8" s="238" t="s">
        <v>429</v>
      </c>
      <c r="U8" s="238" t="s">
        <v>430</v>
      </c>
      <c r="V8" s="239" t="s">
        <v>431</v>
      </c>
      <c r="W8" s="173">
        <v>374</v>
      </c>
      <c r="X8" s="169" t="s">
        <v>432</v>
      </c>
      <c r="Y8" s="174" t="s">
        <v>433</v>
      </c>
      <c r="Z8" s="173">
        <f>374*0.75</f>
        <v>280.5</v>
      </c>
      <c r="AA8" s="169" t="s">
        <v>434</v>
      </c>
      <c r="AB8" s="242" t="s">
        <v>435</v>
      </c>
      <c r="AC8" s="170" t="s">
        <v>58</v>
      </c>
    </row>
    <row r="9" spans="1:29" ht="12.75" customHeight="1" x14ac:dyDescent="0.15">
      <c r="A9" s="262"/>
      <c r="B9" s="273"/>
      <c r="C9" s="175" t="s">
        <v>20</v>
      </c>
      <c r="D9" s="238"/>
      <c r="E9" s="238"/>
      <c r="F9" s="238"/>
      <c r="G9" s="240"/>
      <c r="H9" s="176">
        <v>11.399999999999999</v>
      </c>
      <c r="I9" s="177" t="s">
        <v>436</v>
      </c>
      <c r="J9" s="243"/>
      <c r="K9" s="176">
        <f>11.4*0.75</f>
        <v>8.5500000000000007</v>
      </c>
      <c r="L9" s="177" t="s">
        <v>436</v>
      </c>
      <c r="M9" s="243"/>
      <c r="N9" s="178" t="s">
        <v>437</v>
      </c>
      <c r="O9" s="171"/>
      <c r="P9" s="245"/>
      <c r="Q9" s="262"/>
      <c r="R9" s="175" t="s">
        <v>20</v>
      </c>
      <c r="S9" s="238"/>
      <c r="T9" s="238"/>
      <c r="U9" s="238"/>
      <c r="V9" s="240"/>
      <c r="W9" s="176">
        <v>11.399999999999999</v>
      </c>
      <c r="X9" s="172" t="s">
        <v>436</v>
      </c>
      <c r="Y9" s="171"/>
      <c r="Z9" s="176">
        <f>11.4*0.75</f>
        <v>8.5500000000000007</v>
      </c>
      <c r="AA9" s="172" t="s">
        <v>436</v>
      </c>
      <c r="AB9" s="243"/>
      <c r="AC9" s="178" t="s">
        <v>437</v>
      </c>
    </row>
    <row r="10" spans="1:29" ht="12.75" customHeight="1" x14ac:dyDescent="0.15">
      <c r="A10" s="262"/>
      <c r="B10" s="273"/>
      <c r="C10" s="172" t="s">
        <v>40</v>
      </c>
      <c r="D10" s="238"/>
      <c r="E10" s="238"/>
      <c r="F10" s="238"/>
      <c r="G10" s="240"/>
      <c r="H10" s="176">
        <v>11.299999999999999</v>
      </c>
      <c r="I10" s="177" t="s">
        <v>436</v>
      </c>
      <c r="J10" s="243"/>
      <c r="K10" s="176">
        <f>11.3*0.75</f>
        <v>8.4750000000000014</v>
      </c>
      <c r="L10" s="177" t="s">
        <v>436</v>
      </c>
      <c r="M10" s="243"/>
      <c r="N10" s="178"/>
      <c r="O10" s="171"/>
      <c r="P10" s="245"/>
      <c r="Q10" s="262"/>
      <c r="R10" s="172" t="s">
        <v>40</v>
      </c>
      <c r="S10" s="238"/>
      <c r="T10" s="238"/>
      <c r="U10" s="238"/>
      <c r="V10" s="240"/>
      <c r="W10" s="176">
        <v>11.299999999999999</v>
      </c>
      <c r="X10" s="172" t="s">
        <v>436</v>
      </c>
      <c r="Y10" s="171"/>
      <c r="Z10" s="176">
        <f>11.3*0.75</f>
        <v>8.4750000000000014</v>
      </c>
      <c r="AA10" s="172" t="s">
        <v>436</v>
      </c>
      <c r="AB10" s="243"/>
      <c r="AC10" s="179"/>
    </row>
    <row r="11" spans="1:29" ht="12.75" customHeight="1" x14ac:dyDescent="0.15">
      <c r="A11" s="262"/>
      <c r="B11" s="273"/>
      <c r="C11" s="172" t="s">
        <v>49</v>
      </c>
      <c r="D11" s="238"/>
      <c r="E11" s="238"/>
      <c r="F11" s="238"/>
      <c r="G11" s="240"/>
      <c r="H11" s="176">
        <v>56.6</v>
      </c>
      <c r="I11" s="177" t="s">
        <v>436</v>
      </c>
      <c r="J11" s="243"/>
      <c r="K11" s="176">
        <f>56.6*0.75</f>
        <v>42.45</v>
      </c>
      <c r="L11" s="177" t="s">
        <v>436</v>
      </c>
      <c r="M11" s="243"/>
      <c r="N11" s="178"/>
      <c r="O11" s="171"/>
      <c r="P11" s="245"/>
      <c r="Q11" s="262"/>
      <c r="R11" s="172" t="s">
        <v>49</v>
      </c>
      <c r="S11" s="238"/>
      <c r="T11" s="238"/>
      <c r="U11" s="238"/>
      <c r="V11" s="240"/>
      <c r="W11" s="176">
        <v>56.6</v>
      </c>
      <c r="X11" s="172" t="s">
        <v>436</v>
      </c>
      <c r="Y11" s="171"/>
      <c r="Z11" s="176">
        <f>56.6*0.75</f>
        <v>42.45</v>
      </c>
      <c r="AA11" s="172" t="s">
        <v>436</v>
      </c>
      <c r="AB11" s="243"/>
      <c r="AC11" s="179"/>
    </row>
    <row r="12" spans="1:29" ht="12.75" customHeight="1" x14ac:dyDescent="0.15">
      <c r="A12" s="262"/>
      <c r="B12" s="274"/>
      <c r="C12" s="180" t="s">
        <v>53</v>
      </c>
      <c r="D12" s="238"/>
      <c r="E12" s="238"/>
      <c r="F12" s="238"/>
      <c r="G12" s="241"/>
      <c r="H12" s="181">
        <v>1.2</v>
      </c>
      <c r="I12" s="182" t="s">
        <v>436</v>
      </c>
      <c r="J12" s="244"/>
      <c r="K12" s="181">
        <f>1.2*0.75</f>
        <v>0.89999999999999991</v>
      </c>
      <c r="L12" s="182" t="s">
        <v>436</v>
      </c>
      <c r="M12" s="244"/>
      <c r="N12" s="183"/>
      <c r="O12" s="171"/>
      <c r="P12" s="245"/>
      <c r="Q12" s="262"/>
      <c r="R12" s="180" t="s">
        <v>53</v>
      </c>
      <c r="S12" s="239"/>
      <c r="T12" s="239"/>
      <c r="U12" s="239"/>
      <c r="V12" s="241"/>
      <c r="W12" s="176">
        <v>1.2</v>
      </c>
      <c r="X12" s="172" t="s">
        <v>436</v>
      </c>
      <c r="Y12" s="171"/>
      <c r="Z12" s="181">
        <f>1.2*0.75</f>
        <v>0.89999999999999991</v>
      </c>
      <c r="AA12" s="180" t="s">
        <v>436</v>
      </c>
      <c r="AB12" s="244"/>
      <c r="AC12" s="179"/>
    </row>
    <row r="13" spans="1:29" ht="12.75" customHeight="1" x14ac:dyDescent="0.15">
      <c r="A13" s="250" t="s">
        <v>438</v>
      </c>
      <c r="B13" s="252" t="s">
        <v>439</v>
      </c>
      <c r="C13" s="169" t="s">
        <v>71</v>
      </c>
      <c r="D13" s="238" t="s">
        <v>440</v>
      </c>
      <c r="E13" s="238" t="s">
        <v>441</v>
      </c>
      <c r="F13" s="238" t="s">
        <v>442</v>
      </c>
      <c r="G13" s="239" t="s">
        <v>443</v>
      </c>
      <c r="H13" s="173">
        <v>439</v>
      </c>
      <c r="I13" s="167" t="s">
        <v>444</v>
      </c>
      <c r="J13" s="242" t="s">
        <v>445</v>
      </c>
      <c r="K13" s="173">
        <f>439*0.75</f>
        <v>329.25</v>
      </c>
      <c r="L13" s="167" t="s">
        <v>444</v>
      </c>
      <c r="M13" s="242" t="s">
        <v>445</v>
      </c>
      <c r="N13" s="170" t="s">
        <v>58</v>
      </c>
      <c r="O13" s="171"/>
      <c r="P13" s="245">
        <v>16</v>
      </c>
      <c r="Q13" s="245" t="s">
        <v>378</v>
      </c>
      <c r="R13" s="169" t="s">
        <v>209</v>
      </c>
      <c r="S13" s="238" t="s">
        <v>446</v>
      </c>
      <c r="T13" s="238" t="s">
        <v>447</v>
      </c>
      <c r="U13" s="238" t="s">
        <v>448</v>
      </c>
      <c r="V13" s="239" t="s">
        <v>449</v>
      </c>
      <c r="W13" s="168">
        <v>349</v>
      </c>
      <c r="X13" s="169" t="s">
        <v>432</v>
      </c>
      <c r="Y13" s="242" t="s">
        <v>450</v>
      </c>
      <c r="Z13" s="168">
        <f>349*0.75</f>
        <v>261.75</v>
      </c>
      <c r="AA13" s="169" t="s">
        <v>432</v>
      </c>
      <c r="AB13" s="242" t="s">
        <v>450</v>
      </c>
      <c r="AC13" s="170" t="s">
        <v>58</v>
      </c>
    </row>
    <row r="14" spans="1:29" ht="12.75" customHeight="1" x14ac:dyDescent="0.15">
      <c r="A14" s="250"/>
      <c r="B14" s="252"/>
      <c r="C14" s="184" t="s">
        <v>85</v>
      </c>
      <c r="D14" s="265"/>
      <c r="E14" s="265"/>
      <c r="F14" s="238"/>
      <c r="G14" s="240"/>
      <c r="H14" s="176">
        <v>12.999999999999998</v>
      </c>
      <c r="I14" s="172" t="s">
        <v>436</v>
      </c>
      <c r="J14" s="243"/>
      <c r="K14" s="176">
        <f>13*0.75</f>
        <v>9.75</v>
      </c>
      <c r="L14" s="172" t="s">
        <v>436</v>
      </c>
      <c r="M14" s="243"/>
      <c r="N14" s="178" t="s">
        <v>451</v>
      </c>
      <c r="O14" s="171"/>
      <c r="P14" s="253"/>
      <c r="Q14" s="245"/>
      <c r="R14" s="184" t="s">
        <v>85</v>
      </c>
      <c r="S14" s="265"/>
      <c r="T14" s="265"/>
      <c r="U14" s="238"/>
      <c r="V14" s="240"/>
      <c r="W14" s="176">
        <v>11.5</v>
      </c>
      <c r="X14" s="177" t="s">
        <v>436</v>
      </c>
      <c r="Y14" s="243"/>
      <c r="Z14" s="176">
        <f>11.5*0.75</f>
        <v>8.625</v>
      </c>
      <c r="AA14" s="177" t="s">
        <v>436</v>
      </c>
      <c r="AB14" s="243"/>
      <c r="AC14" s="178" t="s">
        <v>452</v>
      </c>
    </row>
    <row r="15" spans="1:29" ht="12.75" customHeight="1" x14ac:dyDescent="0.15">
      <c r="A15" s="250"/>
      <c r="B15" s="252"/>
      <c r="C15" s="172" t="s">
        <v>93</v>
      </c>
      <c r="D15" s="265"/>
      <c r="E15" s="265"/>
      <c r="F15" s="238"/>
      <c r="G15" s="240"/>
      <c r="H15" s="176">
        <v>14.1</v>
      </c>
      <c r="I15" s="172" t="s">
        <v>436</v>
      </c>
      <c r="J15" s="243"/>
      <c r="K15" s="176">
        <f>14.1*0.75</f>
        <v>10.574999999999999</v>
      </c>
      <c r="L15" s="172" t="s">
        <v>436</v>
      </c>
      <c r="M15" s="243"/>
      <c r="N15" s="178"/>
      <c r="O15" s="171"/>
      <c r="P15" s="253"/>
      <c r="Q15" s="245"/>
      <c r="R15" s="172" t="s">
        <v>93</v>
      </c>
      <c r="S15" s="265"/>
      <c r="T15" s="265"/>
      <c r="U15" s="238"/>
      <c r="V15" s="240"/>
      <c r="W15" s="176">
        <v>10.599999999999998</v>
      </c>
      <c r="X15" s="177" t="s">
        <v>436</v>
      </c>
      <c r="Y15" s="243"/>
      <c r="Z15" s="176">
        <f>10.6*0.75</f>
        <v>7.9499999999999993</v>
      </c>
      <c r="AA15" s="177" t="s">
        <v>436</v>
      </c>
      <c r="AB15" s="243"/>
      <c r="AC15" s="178"/>
    </row>
    <row r="16" spans="1:29" ht="12.75" customHeight="1" x14ac:dyDescent="0.15">
      <c r="A16" s="250"/>
      <c r="B16" s="252"/>
      <c r="C16" s="172"/>
      <c r="D16" s="265"/>
      <c r="E16" s="265"/>
      <c r="F16" s="238"/>
      <c r="G16" s="240"/>
      <c r="H16" s="176">
        <v>63</v>
      </c>
      <c r="I16" s="172" t="s">
        <v>436</v>
      </c>
      <c r="J16" s="243"/>
      <c r="K16" s="176">
        <f>63*0.75</f>
        <v>47.25</v>
      </c>
      <c r="L16" s="172" t="s">
        <v>453</v>
      </c>
      <c r="M16" s="243"/>
      <c r="N16" s="178"/>
      <c r="O16" s="171"/>
      <c r="P16" s="253"/>
      <c r="Q16" s="245"/>
      <c r="R16" s="172" t="s">
        <v>49</v>
      </c>
      <c r="S16" s="265"/>
      <c r="T16" s="265"/>
      <c r="U16" s="238"/>
      <c r="V16" s="240"/>
      <c r="W16" s="176">
        <v>50.800000000000004</v>
      </c>
      <c r="X16" s="177" t="s">
        <v>453</v>
      </c>
      <c r="Y16" s="243"/>
      <c r="Z16" s="176">
        <f>50.8*0.75</f>
        <v>38.099999999999994</v>
      </c>
      <c r="AA16" s="177" t="s">
        <v>453</v>
      </c>
      <c r="AB16" s="243"/>
      <c r="AC16" s="178"/>
    </row>
    <row r="17" spans="1:29" ht="12.75" customHeight="1" x14ac:dyDescent="0.15">
      <c r="A17" s="250"/>
      <c r="B17" s="252"/>
      <c r="C17" s="180"/>
      <c r="D17" s="265"/>
      <c r="E17" s="265"/>
      <c r="F17" s="238"/>
      <c r="G17" s="241"/>
      <c r="H17" s="181">
        <v>1.4000000000000001</v>
      </c>
      <c r="I17" s="180" t="s">
        <v>454</v>
      </c>
      <c r="J17" s="244"/>
      <c r="K17" s="181">
        <f>1.4*0.75</f>
        <v>1.0499999999999998</v>
      </c>
      <c r="L17" s="180" t="s">
        <v>454</v>
      </c>
      <c r="M17" s="244"/>
      <c r="N17" s="183" t="s">
        <v>455</v>
      </c>
      <c r="O17" s="171"/>
      <c r="P17" s="253"/>
      <c r="Q17" s="245"/>
      <c r="R17" s="180"/>
      <c r="S17" s="265"/>
      <c r="T17" s="265"/>
      <c r="U17" s="238"/>
      <c r="V17" s="241"/>
      <c r="W17" s="181">
        <v>1.5000000000000004</v>
      </c>
      <c r="X17" s="182" t="s">
        <v>453</v>
      </c>
      <c r="Y17" s="244"/>
      <c r="Z17" s="181">
        <f>1.5*0.75</f>
        <v>1.125</v>
      </c>
      <c r="AA17" s="182" t="s">
        <v>453</v>
      </c>
      <c r="AB17" s="244"/>
      <c r="AC17" s="183"/>
    </row>
    <row r="18" spans="1:29" ht="12.75" customHeight="1" x14ac:dyDescent="0.15">
      <c r="A18" s="255">
        <v>3</v>
      </c>
      <c r="B18" s="254" t="s">
        <v>33</v>
      </c>
      <c r="C18" s="167" t="s">
        <v>16</v>
      </c>
      <c r="D18" s="238" t="s">
        <v>456</v>
      </c>
      <c r="E18" s="238" t="s">
        <v>457</v>
      </c>
      <c r="F18" s="238" t="s">
        <v>458</v>
      </c>
      <c r="G18" s="239" t="s">
        <v>459</v>
      </c>
      <c r="H18" s="173">
        <v>387</v>
      </c>
      <c r="I18" s="169" t="s">
        <v>460</v>
      </c>
      <c r="J18" s="242" t="s">
        <v>48</v>
      </c>
      <c r="K18" s="173">
        <f>387*0.75</f>
        <v>290.25</v>
      </c>
      <c r="L18" s="169" t="s">
        <v>460</v>
      </c>
      <c r="M18" s="242" t="s">
        <v>48</v>
      </c>
      <c r="N18" s="170" t="s">
        <v>58</v>
      </c>
      <c r="O18" s="171"/>
      <c r="P18" s="245">
        <v>17</v>
      </c>
      <c r="Q18" s="245" t="s">
        <v>33</v>
      </c>
      <c r="R18" s="167" t="s">
        <v>16</v>
      </c>
      <c r="S18" s="238" t="s">
        <v>461</v>
      </c>
      <c r="T18" s="238" t="s">
        <v>462</v>
      </c>
      <c r="U18" s="238" t="s">
        <v>463</v>
      </c>
      <c r="V18" s="239" t="s">
        <v>459</v>
      </c>
      <c r="W18" s="173">
        <v>387</v>
      </c>
      <c r="X18" s="167" t="s">
        <v>444</v>
      </c>
      <c r="Y18" s="242" t="s">
        <v>48</v>
      </c>
      <c r="Z18" s="173">
        <f>387*0.75</f>
        <v>290.25</v>
      </c>
      <c r="AA18" s="167" t="s">
        <v>444</v>
      </c>
      <c r="AB18" s="242" t="s">
        <v>48</v>
      </c>
      <c r="AC18" s="170" t="s">
        <v>58</v>
      </c>
    </row>
    <row r="19" spans="1:29" ht="12.75" customHeight="1" x14ac:dyDescent="0.15">
      <c r="A19" s="264"/>
      <c r="B19" s="254"/>
      <c r="C19" s="185" t="s">
        <v>110</v>
      </c>
      <c r="D19" s="238"/>
      <c r="E19" s="238"/>
      <c r="F19" s="238"/>
      <c r="G19" s="240"/>
      <c r="H19" s="176">
        <v>15.299999999999997</v>
      </c>
      <c r="I19" s="172" t="s">
        <v>464</v>
      </c>
      <c r="J19" s="243"/>
      <c r="K19" s="176">
        <f>15.3*0.75</f>
        <v>11.475000000000001</v>
      </c>
      <c r="L19" s="172" t="s">
        <v>464</v>
      </c>
      <c r="M19" s="243"/>
      <c r="N19" s="178" t="s">
        <v>465</v>
      </c>
      <c r="O19" s="171"/>
      <c r="P19" s="245"/>
      <c r="Q19" s="245"/>
      <c r="R19" s="185" t="s">
        <v>110</v>
      </c>
      <c r="S19" s="238"/>
      <c r="T19" s="238"/>
      <c r="U19" s="238"/>
      <c r="V19" s="240"/>
      <c r="W19" s="176">
        <v>15.299999999999997</v>
      </c>
      <c r="X19" s="172" t="s">
        <v>464</v>
      </c>
      <c r="Y19" s="243"/>
      <c r="Z19" s="176">
        <f>15.3*0.75</f>
        <v>11.475000000000001</v>
      </c>
      <c r="AA19" s="172" t="s">
        <v>464</v>
      </c>
      <c r="AB19" s="243"/>
      <c r="AC19" s="178" t="s">
        <v>466</v>
      </c>
    </row>
    <row r="20" spans="1:29" ht="12.75" customHeight="1" x14ac:dyDescent="0.15">
      <c r="A20" s="264"/>
      <c r="B20" s="254"/>
      <c r="C20" s="172" t="s">
        <v>120</v>
      </c>
      <c r="D20" s="238"/>
      <c r="E20" s="238"/>
      <c r="F20" s="238"/>
      <c r="G20" s="240"/>
      <c r="H20" s="176">
        <v>12.2</v>
      </c>
      <c r="I20" s="172" t="s">
        <v>464</v>
      </c>
      <c r="J20" s="243"/>
      <c r="K20" s="176">
        <f>12.2*0.75</f>
        <v>9.1499999999999986</v>
      </c>
      <c r="L20" s="172" t="s">
        <v>464</v>
      </c>
      <c r="M20" s="243"/>
      <c r="N20" s="178"/>
      <c r="O20" s="171"/>
      <c r="P20" s="245"/>
      <c r="Q20" s="245"/>
      <c r="R20" s="172" t="s">
        <v>120</v>
      </c>
      <c r="S20" s="238"/>
      <c r="T20" s="238"/>
      <c r="U20" s="238"/>
      <c r="V20" s="240"/>
      <c r="W20" s="176">
        <v>12.2</v>
      </c>
      <c r="X20" s="172" t="s">
        <v>464</v>
      </c>
      <c r="Y20" s="243"/>
      <c r="Z20" s="176">
        <f>12.2*0.75</f>
        <v>9.1499999999999986</v>
      </c>
      <c r="AA20" s="172" t="s">
        <v>464</v>
      </c>
      <c r="AB20" s="243"/>
      <c r="AC20" s="178"/>
    </row>
    <row r="21" spans="1:29" ht="12.75" customHeight="1" x14ac:dyDescent="0.15">
      <c r="A21" s="264"/>
      <c r="B21" s="254"/>
      <c r="C21" s="172" t="s">
        <v>125</v>
      </c>
      <c r="D21" s="238"/>
      <c r="E21" s="238"/>
      <c r="F21" s="238"/>
      <c r="G21" s="240"/>
      <c r="H21" s="176">
        <v>51.099999999999994</v>
      </c>
      <c r="I21" s="172" t="s">
        <v>464</v>
      </c>
      <c r="J21" s="243"/>
      <c r="K21" s="176">
        <f>51.1*0.75</f>
        <v>38.325000000000003</v>
      </c>
      <c r="L21" s="172" t="s">
        <v>464</v>
      </c>
      <c r="M21" s="243"/>
      <c r="N21" s="178"/>
      <c r="O21" s="171"/>
      <c r="P21" s="245"/>
      <c r="Q21" s="245"/>
      <c r="R21" s="172" t="s">
        <v>125</v>
      </c>
      <c r="S21" s="238"/>
      <c r="T21" s="238"/>
      <c r="U21" s="238"/>
      <c r="V21" s="240"/>
      <c r="W21" s="176">
        <v>51.099999999999994</v>
      </c>
      <c r="X21" s="172" t="s">
        <v>464</v>
      </c>
      <c r="Y21" s="243"/>
      <c r="Z21" s="176">
        <f>51.1*0.75</f>
        <v>38.325000000000003</v>
      </c>
      <c r="AA21" s="172" t="s">
        <v>464</v>
      </c>
      <c r="AB21" s="243"/>
      <c r="AC21" s="178"/>
    </row>
    <row r="22" spans="1:29" ht="12.75" customHeight="1" x14ac:dyDescent="0.15">
      <c r="A22" s="264"/>
      <c r="B22" s="254"/>
      <c r="C22" s="180"/>
      <c r="D22" s="238"/>
      <c r="E22" s="238"/>
      <c r="F22" s="238"/>
      <c r="G22" s="241"/>
      <c r="H22" s="181">
        <v>0.79999999999999993</v>
      </c>
      <c r="I22" s="180" t="s">
        <v>464</v>
      </c>
      <c r="J22" s="244"/>
      <c r="K22" s="181">
        <f>0.8*0.75</f>
        <v>0.60000000000000009</v>
      </c>
      <c r="L22" s="180" t="s">
        <v>464</v>
      </c>
      <c r="M22" s="244"/>
      <c r="N22" s="183" t="s">
        <v>467</v>
      </c>
      <c r="O22" s="171"/>
      <c r="P22" s="245"/>
      <c r="Q22" s="245"/>
      <c r="R22" s="180"/>
      <c r="S22" s="238"/>
      <c r="T22" s="238"/>
      <c r="U22" s="238"/>
      <c r="V22" s="241"/>
      <c r="W22" s="181">
        <v>0.79999999999999993</v>
      </c>
      <c r="X22" s="180" t="s">
        <v>468</v>
      </c>
      <c r="Y22" s="244"/>
      <c r="Z22" s="181">
        <f>0.8*0.75</f>
        <v>0.60000000000000009</v>
      </c>
      <c r="AA22" s="180" t="s">
        <v>468</v>
      </c>
      <c r="AB22" s="244"/>
      <c r="AC22" s="183"/>
    </row>
    <row r="23" spans="1:29" ht="12.75" customHeight="1" x14ac:dyDescent="0.15">
      <c r="A23" s="255">
        <v>4</v>
      </c>
      <c r="B23" s="254" t="s">
        <v>387</v>
      </c>
      <c r="C23" s="167" t="s">
        <v>16</v>
      </c>
      <c r="D23" s="238" t="s">
        <v>469</v>
      </c>
      <c r="E23" s="238" t="s">
        <v>470</v>
      </c>
      <c r="F23" s="238" t="s">
        <v>471</v>
      </c>
      <c r="G23" s="239" t="s">
        <v>472</v>
      </c>
      <c r="H23" s="173">
        <v>361</v>
      </c>
      <c r="I23" s="169" t="s">
        <v>460</v>
      </c>
      <c r="J23" s="242" t="s">
        <v>36</v>
      </c>
      <c r="K23" s="173">
        <f>361*0.75</f>
        <v>270.75</v>
      </c>
      <c r="L23" s="169" t="s">
        <v>460</v>
      </c>
      <c r="M23" s="242" t="s">
        <v>36</v>
      </c>
      <c r="N23" s="170" t="s">
        <v>58</v>
      </c>
      <c r="O23" s="171"/>
      <c r="P23" s="255">
        <v>18</v>
      </c>
      <c r="Q23" s="254" t="s">
        <v>387</v>
      </c>
      <c r="R23" s="167" t="s">
        <v>16</v>
      </c>
      <c r="S23" s="238" t="s">
        <v>469</v>
      </c>
      <c r="T23" s="238" t="s">
        <v>470</v>
      </c>
      <c r="U23" s="238" t="s">
        <v>471</v>
      </c>
      <c r="V23" s="239" t="s">
        <v>472</v>
      </c>
      <c r="W23" s="173">
        <v>361</v>
      </c>
      <c r="X23" s="169" t="s">
        <v>460</v>
      </c>
      <c r="Y23" s="242" t="s">
        <v>36</v>
      </c>
      <c r="Z23" s="173">
        <f>361*0.75</f>
        <v>270.75</v>
      </c>
      <c r="AA23" s="169" t="s">
        <v>460</v>
      </c>
      <c r="AB23" s="242" t="s">
        <v>36</v>
      </c>
      <c r="AC23" s="170" t="s">
        <v>58</v>
      </c>
    </row>
    <row r="24" spans="1:29" ht="12.75" customHeight="1" x14ac:dyDescent="0.15">
      <c r="A24" s="264"/>
      <c r="B24" s="254"/>
      <c r="C24" s="184" t="s">
        <v>136</v>
      </c>
      <c r="D24" s="238"/>
      <c r="E24" s="238"/>
      <c r="F24" s="238"/>
      <c r="G24" s="240"/>
      <c r="H24" s="176">
        <v>12.999999999999996</v>
      </c>
      <c r="I24" s="172" t="s">
        <v>464</v>
      </c>
      <c r="J24" s="243"/>
      <c r="K24" s="176">
        <f>13*0.75</f>
        <v>9.75</v>
      </c>
      <c r="L24" s="172" t="s">
        <v>464</v>
      </c>
      <c r="M24" s="243"/>
      <c r="N24" s="178" t="s">
        <v>473</v>
      </c>
      <c r="O24" s="171"/>
      <c r="P24" s="264"/>
      <c r="Q24" s="254"/>
      <c r="R24" s="184" t="s">
        <v>136</v>
      </c>
      <c r="S24" s="238"/>
      <c r="T24" s="238"/>
      <c r="U24" s="238"/>
      <c r="V24" s="240"/>
      <c r="W24" s="176">
        <v>12.999999999999996</v>
      </c>
      <c r="X24" s="172" t="s">
        <v>464</v>
      </c>
      <c r="Y24" s="243"/>
      <c r="Z24" s="176">
        <f>13*0.75</f>
        <v>9.75</v>
      </c>
      <c r="AA24" s="172" t="s">
        <v>464</v>
      </c>
      <c r="AB24" s="243"/>
      <c r="AC24" s="178" t="s">
        <v>473</v>
      </c>
    </row>
    <row r="25" spans="1:29" ht="12.75" customHeight="1" x14ac:dyDescent="0.15">
      <c r="A25" s="264"/>
      <c r="B25" s="254"/>
      <c r="C25" s="172" t="s">
        <v>146</v>
      </c>
      <c r="D25" s="238"/>
      <c r="E25" s="238"/>
      <c r="F25" s="238"/>
      <c r="G25" s="240"/>
      <c r="H25" s="176">
        <v>9.8999999999999986</v>
      </c>
      <c r="I25" s="172" t="s">
        <v>464</v>
      </c>
      <c r="J25" s="243"/>
      <c r="K25" s="176">
        <f>9.9*0.75</f>
        <v>7.4250000000000007</v>
      </c>
      <c r="L25" s="172" t="s">
        <v>464</v>
      </c>
      <c r="M25" s="243"/>
      <c r="N25" s="178"/>
      <c r="O25" s="171"/>
      <c r="P25" s="264"/>
      <c r="Q25" s="254"/>
      <c r="R25" s="172" t="s">
        <v>146</v>
      </c>
      <c r="S25" s="238"/>
      <c r="T25" s="238"/>
      <c r="U25" s="238"/>
      <c r="V25" s="240"/>
      <c r="W25" s="176">
        <v>9.8999999999999986</v>
      </c>
      <c r="X25" s="172" t="s">
        <v>464</v>
      </c>
      <c r="Y25" s="243"/>
      <c r="Z25" s="176">
        <f>9.9*0.75</f>
        <v>7.4250000000000007</v>
      </c>
      <c r="AA25" s="172" t="s">
        <v>464</v>
      </c>
      <c r="AB25" s="243"/>
      <c r="AC25" s="178"/>
    </row>
    <row r="26" spans="1:29" ht="12.75" customHeight="1" x14ac:dyDescent="0.15">
      <c r="A26" s="264"/>
      <c r="B26" s="254"/>
      <c r="C26" s="172" t="s">
        <v>49</v>
      </c>
      <c r="D26" s="238"/>
      <c r="E26" s="238"/>
      <c r="F26" s="238"/>
      <c r="G26" s="240"/>
      <c r="H26" s="176">
        <v>52.8</v>
      </c>
      <c r="I26" s="172" t="s">
        <v>464</v>
      </c>
      <c r="J26" s="243"/>
      <c r="K26" s="176">
        <f>52.8*0.75</f>
        <v>39.599999999999994</v>
      </c>
      <c r="L26" s="172" t="s">
        <v>464</v>
      </c>
      <c r="M26" s="243"/>
      <c r="N26" s="178"/>
      <c r="O26" s="171"/>
      <c r="P26" s="264"/>
      <c r="Q26" s="254"/>
      <c r="R26" s="172" t="s">
        <v>49</v>
      </c>
      <c r="S26" s="238"/>
      <c r="T26" s="238"/>
      <c r="U26" s="238"/>
      <c r="V26" s="240"/>
      <c r="W26" s="176">
        <v>52.8</v>
      </c>
      <c r="X26" s="172" t="s">
        <v>464</v>
      </c>
      <c r="Y26" s="243"/>
      <c r="Z26" s="176">
        <f>52.8*0.75</f>
        <v>39.599999999999994</v>
      </c>
      <c r="AA26" s="172" t="s">
        <v>464</v>
      </c>
      <c r="AB26" s="243"/>
      <c r="AC26" s="178"/>
    </row>
    <row r="27" spans="1:29" ht="12.75" customHeight="1" x14ac:dyDescent="0.15">
      <c r="A27" s="264"/>
      <c r="B27" s="254"/>
      <c r="C27" s="180"/>
      <c r="D27" s="238"/>
      <c r="E27" s="238"/>
      <c r="F27" s="238"/>
      <c r="G27" s="241"/>
      <c r="H27" s="181">
        <v>1</v>
      </c>
      <c r="I27" s="180" t="s">
        <v>464</v>
      </c>
      <c r="J27" s="244"/>
      <c r="K27" s="181">
        <f>1*0.75</f>
        <v>0.75</v>
      </c>
      <c r="L27" s="180" t="s">
        <v>464</v>
      </c>
      <c r="M27" s="244"/>
      <c r="N27" s="183"/>
      <c r="O27" s="171"/>
      <c r="P27" s="264"/>
      <c r="Q27" s="254"/>
      <c r="R27" s="180"/>
      <c r="S27" s="238"/>
      <c r="T27" s="238"/>
      <c r="U27" s="238"/>
      <c r="V27" s="241"/>
      <c r="W27" s="181">
        <v>1</v>
      </c>
      <c r="X27" s="180" t="s">
        <v>464</v>
      </c>
      <c r="Y27" s="244"/>
      <c r="Z27" s="181">
        <f>1*0.75</f>
        <v>0.75</v>
      </c>
      <c r="AA27" s="180" t="s">
        <v>464</v>
      </c>
      <c r="AB27" s="244"/>
      <c r="AC27" s="183"/>
    </row>
    <row r="28" spans="1:29" ht="12.75" customHeight="1" x14ac:dyDescent="0.15">
      <c r="A28" s="255">
        <v>5</v>
      </c>
      <c r="B28" s="254" t="s">
        <v>391</v>
      </c>
      <c r="C28" s="167" t="s">
        <v>16</v>
      </c>
      <c r="D28" s="238" t="s">
        <v>474</v>
      </c>
      <c r="E28" s="238" t="s">
        <v>475</v>
      </c>
      <c r="F28" s="238" t="s">
        <v>476</v>
      </c>
      <c r="G28" s="239" t="s">
        <v>477</v>
      </c>
      <c r="H28" s="173">
        <v>424</v>
      </c>
      <c r="I28" s="169" t="s">
        <v>460</v>
      </c>
      <c r="J28" s="242" t="s">
        <v>48</v>
      </c>
      <c r="K28" s="173">
        <f>424*0.75</f>
        <v>318</v>
      </c>
      <c r="L28" s="169" t="s">
        <v>460</v>
      </c>
      <c r="M28" s="242" t="s">
        <v>48</v>
      </c>
      <c r="N28" s="170" t="s">
        <v>58</v>
      </c>
      <c r="O28" s="171"/>
      <c r="P28" s="245">
        <v>19</v>
      </c>
      <c r="Q28" s="245" t="s">
        <v>391</v>
      </c>
      <c r="R28" s="167" t="s">
        <v>16</v>
      </c>
      <c r="S28" s="238" t="s">
        <v>478</v>
      </c>
      <c r="T28" s="238" t="s">
        <v>475</v>
      </c>
      <c r="U28" s="238" t="s">
        <v>476</v>
      </c>
      <c r="V28" s="239" t="s">
        <v>477</v>
      </c>
      <c r="W28" s="173">
        <v>424</v>
      </c>
      <c r="X28" s="169" t="s">
        <v>460</v>
      </c>
      <c r="Y28" s="242" t="s">
        <v>48</v>
      </c>
      <c r="Z28" s="173">
        <f>424*0.75</f>
        <v>318</v>
      </c>
      <c r="AA28" s="169" t="s">
        <v>460</v>
      </c>
      <c r="AB28" s="242" t="s">
        <v>48</v>
      </c>
      <c r="AC28" s="170" t="s">
        <v>58</v>
      </c>
    </row>
    <row r="29" spans="1:29" ht="12.75" customHeight="1" x14ac:dyDescent="0.15">
      <c r="A29" s="264"/>
      <c r="B29" s="254"/>
      <c r="C29" s="175" t="s">
        <v>166</v>
      </c>
      <c r="D29" s="238"/>
      <c r="E29" s="238"/>
      <c r="F29" s="238"/>
      <c r="G29" s="240"/>
      <c r="H29" s="176">
        <v>15.699999999999998</v>
      </c>
      <c r="I29" s="172" t="s">
        <v>464</v>
      </c>
      <c r="J29" s="243"/>
      <c r="K29" s="176">
        <f>15.7*0.75</f>
        <v>11.774999999999999</v>
      </c>
      <c r="L29" s="172" t="s">
        <v>464</v>
      </c>
      <c r="M29" s="243"/>
      <c r="N29" s="178" t="s">
        <v>479</v>
      </c>
      <c r="O29" s="171"/>
      <c r="P29" s="245"/>
      <c r="Q29" s="245"/>
      <c r="R29" s="175" t="s">
        <v>166</v>
      </c>
      <c r="S29" s="238"/>
      <c r="T29" s="238"/>
      <c r="U29" s="238"/>
      <c r="V29" s="240"/>
      <c r="W29" s="176">
        <v>15.699999999999998</v>
      </c>
      <c r="X29" s="172" t="s">
        <v>464</v>
      </c>
      <c r="Y29" s="243"/>
      <c r="Z29" s="176">
        <f>15.7*0.75</f>
        <v>11.774999999999999</v>
      </c>
      <c r="AA29" s="172" t="s">
        <v>464</v>
      </c>
      <c r="AB29" s="243"/>
      <c r="AC29" s="178" t="s">
        <v>480</v>
      </c>
    </row>
    <row r="30" spans="1:29" ht="12.75" customHeight="1" x14ac:dyDescent="0.15">
      <c r="A30" s="264"/>
      <c r="B30" s="254"/>
      <c r="C30" s="172" t="s">
        <v>171</v>
      </c>
      <c r="D30" s="238"/>
      <c r="E30" s="238"/>
      <c r="F30" s="238"/>
      <c r="G30" s="240"/>
      <c r="H30" s="176">
        <v>10.1</v>
      </c>
      <c r="I30" s="172" t="s">
        <v>464</v>
      </c>
      <c r="J30" s="243"/>
      <c r="K30" s="176">
        <f>10.1*0.75</f>
        <v>7.5749999999999993</v>
      </c>
      <c r="L30" s="172" t="s">
        <v>464</v>
      </c>
      <c r="M30" s="243"/>
      <c r="N30" s="178" t="s">
        <v>481</v>
      </c>
      <c r="O30" s="171"/>
      <c r="P30" s="245"/>
      <c r="Q30" s="245"/>
      <c r="R30" s="172" t="s">
        <v>171</v>
      </c>
      <c r="S30" s="238"/>
      <c r="T30" s="238"/>
      <c r="U30" s="238"/>
      <c r="V30" s="240"/>
      <c r="W30" s="176">
        <v>10.1</v>
      </c>
      <c r="X30" s="172" t="s">
        <v>464</v>
      </c>
      <c r="Y30" s="243"/>
      <c r="Z30" s="176">
        <f>10.1*0.75</f>
        <v>7.5749999999999993</v>
      </c>
      <c r="AA30" s="172" t="s">
        <v>464</v>
      </c>
      <c r="AB30" s="243"/>
      <c r="AC30" s="178" t="s">
        <v>481</v>
      </c>
    </row>
    <row r="31" spans="1:29" ht="12.75" customHeight="1" x14ac:dyDescent="0.15">
      <c r="A31" s="264"/>
      <c r="B31" s="254"/>
      <c r="C31" s="172" t="s">
        <v>49</v>
      </c>
      <c r="D31" s="238"/>
      <c r="E31" s="238"/>
      <c r="F31" s="238"/>
      <c r="G31" s="240"/>
      <c r="H31" s="176">
        <v>65.099999999999994</v>
      </c>
      <c r="I31" s="172" t="s">
        <v>464</v>
      </c>
      <c r="J31" s="243"/>
      <c r="K31" s="176">
        <f>65.1*0.75</f>
        <v>48.824999999999996</v>
      </c>
      <c r="L31" s="172" t="s">
        <v>464</v>
      </c>
      <c r="M31" s="243"/>
      <c r="N31" s="178"/>
      <c r="O31" s="171"/>
      <c r="P31" s="245"/>
      <c r="Q31" s="245"/>
      <c r="R31" s="172" t="s">
        <v>49</v>
      </c>
      <c r="S31" s="238"/>
      <c r="T31" s="238"/>
      <c r="U31" s="238"/>
      <c r="V31" s="240"/>
      <c r="W31" s="176">
        <v>65.099999999999994</v>
      </c>
      <c r="X31" s="172" t="s">
        <v>464</v>
      </c>
      <c r="Y31" s="243"/>
      <c r="Z31" s="176">
        <f>65.1*0.75</f>
        <v>48.824999999999996</v>
      </c>
      <c r="AA31" s="172" t="s">
        <v>464</v>
      </c>
      <c r="AB31" s="243"/>
      <c r="AC31" s="178"/>
    </row>
    <row r="32" spans="1:29" ht="12.75" customHeight="1" x14ac:dyDescent="0.15">
      <c r="A32" s="264"/>
      <c r="B32" s="254"/>
      <c r="C32" s="180" t="s">
        <v>174</v>
      </c>
      <c r="D32" s="238"/>
      <c r="E32" s="238"/>
      <c r="F32" s="238"/>
      <c r="G32" s="241"/>
      <c r="H32" s="181">
        <v>1</v>
      </c>
      <c r="I32" s="180" t="s">
        <v>464</v>
      </c>
      <c r="J32" s="244"/>
      <c r="K32" s="181">
        <f>1*0.75</f>
        <v>0.75</v>
      </c>
      <c r="L32" s="180" t="s">
        <v>464</v>
      </c>
      <c r="M32" s="244"/>
      <c r="N32" s="183"/>
      <c r="O32" s="171"/>
      <c r="P32" s="245"/>
      <c r="Q32" s="245"/>
      <c r="R32" s="180" t="s">
        <v>174</v>
      </c>
      <c r="S32" s="238"/>
      <c r="T32" s="238"/>
      <c r="U32" s="238"/>
      <c r="V32" s="241"/>
      <c r="W32" s="181">
        <v>1</v>
      </c>
      <c r="X32" s="180" t="s">
        <v>464</v>
      </c>
      <c r="Y32" s="244"/>
      <c r="Z32" s="181">
        <f>1*0.75</f>
        <v>0.75</v>
      </c>
      <c r="AA32" s="180" t="s">
        <v>464</v>
      </c>
      <c r="AB32" s="244"/>
      <c r="AC32" s="183"/>
    </row>
    <row r="33" spans="1:29" ht="12.75" customHeight="1" x14ac:dyDescent="0.15">
      <c r="A33" s="256"/>
      <c r="B33" s="257"/>
      <c r="C33" s="257"/>
      <c r="D33" s="257"/>
      <c r="E33" s="257"/>
      <c r="F33" s="257"/>
      <c r="G33" s="257"/>
      <c r="H33" s="257"/>
      <c r="I33" s="257"/>
      <c r="J33" s="257"/>
      <c r="K33" s="257"/>
      <c r="L33" s="257"/>
      <c r="M33" s="257"/>
      <c r="N33" s="258"/>
      <c r="O33" s="171"/>
      <c r="P33" s="186"/>
      <c r="Q33" s="187"/>
      <c r="R33" s="187"/>
      <c r="S33" s="187"/>
      <c r="T33" s="187"/>
      <c r="U33" s="187"/>
      <c r="V33" s="187"/>
      <c r="W33" s="187"/>
      <c r="X33" s="187"/>
      <c r="Y33" s="187"/>
      <c r="Z33" s="187"/>
      <c r="AA33" s="187"/>
      <c r="AB33" s="187"/>
      <c r="AC33" s="188"/>
    </row>
    <row r="34" spans="1:29" ht="12.75" customHeight="1" x14ac:dyDescent="0.15">
      <c r="A34" s="259"/>
      <c r="B34" s="260"/>
      <c r="C34" s="260"/>
      <c r="D34" s="260"/>
      <c r="E34" s="260"/>
      <c r="F34" s="260"/>
      <c r="G34" s="260"/>
      <c r="H34" s="260"/>
      <c r="I34" s="260"/>
      <c r="J34" s="260"/>
      <c r="K34" s="260"/>
      <c r="L34" s="260"/>
      <c r="M34" s="260"/>
      <c r="N34" s="261"/>
      <c r="O34" s="171"/>
      <c r="P34" s="189"/>
      <c r="Q34" s="190"/>
      <c r="R34" s="190"/>
      <c r="S34" s="190"/>
      <c r="T34" s="190"/>
      <c r="U34" s="190"/>
      <c r="V34" s="190"/>
      <c r="W34" s="190"/>
      <c r="X34" s="190"/>
      <c r="Y34" s="190"/>
      <c r="Z34" s="190"/>
      <c r="AA34" s="190"/>
      <c r="AB34" s="190"/>
      <c r="AC34" s="191"/>
    </row>
    <row r="35" spans="1:29" ht="12.75" customHeight="1" x14ac:dyDescent="0.15">
      <c r="A35" s="259"/>
      <c r="B35" s="260"/>
      <c r="C35" s="260"/>
      <c r="D35" s="260"/>
      <c r="E35" s="260"/>
      <c r="F35" s="260"/>
      <c r="G35" s="260"/>
      <c r="H35" s="260"/>
      <c r="I35" s="260"/>
      <c r="J35" s="260"/>
      <c r="K35" s="260"/>
      <c r="L35" s="260"/>
      <c r="M35" s="260"/>
      <c r="N35" s="261"/>
      <c r="O35" s="171"/>
      <c r="P35" s="192"/>
      <c r="Q35" s="193"/>
      <c r="R35" s="193"/>
      <c r="S35" s="193"/>
      <c r="T35" s="193"/>
      <c r="U35" s="193"/>
      <c r="V35" s="193"/>
      <c r="W35" s="193"/>
      <c r="X35" s="193"/>
      <c r="Y35" s="193"/>
      <c r="Z35" s="193"/>
      <c r="AA35" s="193"/>
      <c r="AB35" s="193"/>
      <c r="AC35" s="194"/>
    </row>
    <row r="36" spans="1:29" ht="12.75" customHeight="1" x14ac:dyDescent="0.15">
      <c r="A36" s="262">
        <v>8</v>
      </c>
      <c r="B36" s="254" t="s">
        <v>374</v>
      </c>
      <c r="C36" s="195" t="s">
        <v>234</v>
      </c>
      <c r="D36" s="238" t="s">
        <v>482</v>
      </c>
      <c r="E36" s="238" t="s">
        <v>483</v>
      </c>
      <c r="F36" s="238" t="s">
        <v>484</v>
      </c>
      <c r="G36" s="239" t="s">
        <v>485</v>
      </c>
      <c r="H36" s="173">
        <v>474</v>
      </c>
      <c r="I36" s="169" t="s">
        <v>460</v>
      </c>
      <c r="J36" s="242" t="s">
        <v>450</v>
      </c>
      <c r="K36" s="173">
        <f>474*0.75</f>
        <v>355.5</v>
      </c>
      <c r="L36" s="169" t="s">
        <v>460</v>
      </c>
      <c r="M36" s="242" t="s">
        <v>450</v>
      </c>
      <c r="N36" s="170" t="s">
        <v>58</v>
      </c>
      <c r="O36" s="171"/>
      <c r="P36" s="255">
        <v>22</v>
      </c>
      <c r="Q36" s="245" t="s">
        <v>374</v>
      </c>
      <c r="R36" s="195" t="s">
        <v>234</v>
      </c>
      <c r="S36" s="238" t="s">
        <v>486</v>
      </c>
      <c r="T36" s="238" t="s">
        <v>487</v>
      </c>
      <c r="U36" s="238" t="s">
        <v>484</v>
      </c>
      <c r="V36" s="239" t="s">
        <v>485</v>
      </c>
      <c r="W36" s="173">
        <v>474</v>
      </c>
      <c r="X36" s="169" t="s">
        <v>460</v>
      </c>
      <c r="Y36" s="242" t="s">
        <v>450</v>
      </c>
      <c r="Z36" s="173">
        <f>474*0.75</f>
        <v>355.5</v>
      </c>
      <c r="AA36" s="169" t="s">
        <v>460</v>
      </c>
      <c r="AB36" s="242" t="s">
        <v>450</v>
      </c>
      <c r="AC36" s="170" t="s">
        <v>58</v>
      </c>
    </row>
    <row r="37" spans="1:29" ht="12.75" customHeight="1" x14ac:dyDescent="0.15">
      <c r="A37" s="263"/>
      <c r="B37" s="254"/>
      <c r="C37" s="172" t="s">
        <v>241</v>
      </c>
      <c r="D37" s="238"/>
      <c r="E37" s="238"/>
      <c r="F37" s="238"/>
      <c r="G37" s="240"/>
      <c r="H37" s="176">
        <v>16.2</v>
      </c>
      <c r="I37" s="172" t="s">
        <v>464</v>
      </c>
      <c r="J37" s="243"/>
      <c r="K37" s="176">
        <f>16.2*0.75</f>
        <v>12.149999999999999</v>
      </c>
      <c r="L37" s="172" t="s">
        <v>464</v>
      </c>
      <c r="M37" s="243"/>
      <c r="N37" s="178" t="s">
        <v>488</v>
      </c>
      <c r="O37" s="171"/>
      <c r="P37" s="245"/>
      <c r="Q37" s="245"/>
      <c r="R37" s="172" t="s">
        <v>241</v>
      </c>
      <c r="S37" s="238"/>
      <c r="T37" s="238"/>
      <c r="U37" s="238"/>
      <c r="V37" s="240"/>
      <c r="W37" s="176">
        <v>16.2</v>
      </c>
      <c r="X37" s="172" t="s">
        <v>464</v>
      </c>
      <c r="Y37" s="243"/>
      <c r="Z37" s="176">
        <f>16.2*0.75</f>
        <v>12.149999999999999</v>
      </c>
      <c r="AA37" s="172" t="s">
        <v>464</v>
      </c>
      <c r="AB37" s="243"/>
      <c r="AC37" s="178" t="s">
        <v>479</v>
      </c>
    </row>
    <row r="38" spans="1:29" ht="12.75" customHeight="1" x14ac:dyDescent="0.15">
      <c r="A38" s="263"/>
      <c r="B38" s="254"/>
      <c r="C38" s="172" t="s">
        <v>53</v>
      </c>
      <c r="D38" s="238"/>
      <c r="E38" s="238"/>
      <c r="F38" s="238"/>
      <c r="G38" s="240"/>
      <c r="H38" s="176">
        <v>15.6</v>
      </c>
      <c r="I38" s="172" t="s">
        <v>464</v>
      </c>
      <c r="J38" s="243"/>
      <c r="K38" s="176">
        <f>15.6*0.75</f>
        <v>11.7</v>
      </c>
      <c r="L38" s="172" t="s">
        <v>464</v>
      </c>
      <c r="M38" s="243"/>
      <c r="N38" s="178"/>
      <c r="O38" s="171"/>
      <c r="P38" s="245"/>
      <c r="Q38" s="245"/>
      <c r="R38" s="172" t="s">
        <v>53</v>
      </c>
      <c r="S38" s="238"/>
      <c r="T38" s="238"/>
      <c r="U38" s="238"/>
      <c r="V38" s="240"/>
      <c r="W38" s="176">
        <v>15.6</v>
      </c>
      <c r="X38" s="172" t="s">
        <v>464</v>
      </c>
      <c r="Y38" s="243"/>
      <c r="Z38" s="176">
        <f>15.6*0.75</f>
        <v>11.7</v>
      </c>
      <c r="AA38" s="172" t="s">
        <v>464</v>
      </c>
      <c r="AB38" s="243"/>
      <c r="AC38" s="178" t="s">
        <v>481</v>
      </c>
    </row>
    <row r="39" spans="1:29" ht="12.75" customHeight="1" x14ac:dyDescent="0.15">
      <c r="A39" s="263"/>
      <c r="B39" s="254"/>
      <c r="C39" s="172"/>
      <c r="D39" s="238"/>
      <c r="E39" s="238"/>
      <c r="F39" s="238"/>
      <c r="G39" s="240"/>
      <c r="H39" s="176">
        <v>65</v>
      </c>
      <c r="I39" s="172" t="s">
        <v>464</v>
      </c>
      <c r="J39" s="243"/>
      <c r="K39" s="176">
        <f>65*0.75</f>
        <v>48.75</v>
      </c>
      <c r="L39" s="172" t="s">
        <v>464</v>
      </c>
      <c r="M39" s="243"/>
      <c r="N39" s="178"/>
      <c r="O39" s="171"/>
      <c r="P39" s="245"/>
      <c r="Q39" s="245"/>
      <c r="R39" s="172"/>
      <c r="S39" s="238"/>
      <c r="T39" s="238"/>
      <c r="U39" s="238"/>
      <c r="V39" s="240"/>
      <c r="W39" s="176">
        <v>65</v>
      </c>
      <c r="X39" s="172" t="s">
        <v>464</v>
      </c>
      <c r="Y39" s="243"/>
      <c r="Z39" s="176">
        <f>65*0.75</f>
        <v>48.75</v>
      </c>
      <c r="AA39" s="172" t="s">
        <v>464</v>
      </c>
      <c r="AB39" s="243"/>
      <c r="AC39" s="178"/>
    </row>
    <row r="40" spans="1:29" ht="12.75" customHeight="1" x14ac:dyDescent="0.15">
      <c r="A40" s="263"/>
      <c r="B40" s="254"/>
      <c r="C40" s="180"/>
      <c r="D40" s="238"/>
      <c r="E40" s="238"/>
      <c r="F40" s="238"/>
      <c r="G40" s="241"/>
      <c r="H40" s="181">
        <v>1.6000000000000003</v>
      </c>
      <c r="I40" s="180" t="s">
        <v>464</v>
      </c>
      <c r="J40" s="244"/>
      <c r="K40" s="181">
        <f>1.6*0.75</f>
        <v>1.2000000000000002</v>
      </c>
      <c r="L40" s="180" t="s">
        <v>464</v>
      </c>
      <c r="M40" s="244"/>
      <c r="N40" s="183"/>
      <c r="O40" s="171"/>
      <c r="P40" s="245"/>
      <c r="Q40" s="245"/>
      <c r="R40" s="180"/>
      <c r="S40" s="238"/>
      <c r="T40" s="238"/>
      <c r="U40" s="238"/>
      <c r="V40" s="241"/>
      <c r="W40" s="181">
        <v>1.6000000000000003</v>
      </c>
      <c r="X40" s="180" t="s">
        <v>464</v>
      </c>
      <c r="Y40" s="244"/>
      <c r="Z40" s="181">
        <f>1.6*0.75</f>
        <v>1.2000000000000002</v>
      </c>
      <c r="AA40" s="180" t="s">
        <v>464</v>
      </c>
      <c r="AB40" s="244"/>
      <c r="AC40" s="183"/>
    </row>
    <row r="41" spans="1:29" ht="12.75" customHeight="1" x14ac:dyDescent="0.15">
      <c r="A41" s="245">
        <v>9</v>
      </c>
      <c r="B41" s="254" t="s">
        <v>378</v>
      </c>
      <c r="C41" s="167" t="s">
        <v>15</v>
      </c>
      <c r="D41" s="238" t="s">
        <v>489</v>
      </c>
      <c r="E41" s="238" t="s">
        <v>490</v>
      </c>
      <c r="F41" s="238" t="s">
        <v>491</v>
      </c>
      <c r="G41" s="239" t="s">
        <v>492</v>
      </c>
      <c r="H41" s="173">
        <v>386</v>
      </c>
      <c r="I41" s="169" t="s">
        <v>460</v>
      </c>
      <c r="J41" s="242" t="s">
        <v>493</v>
      </c>
      <c r="K41" s="173">
        <f>386*0.75</f>
        <v>289.5</v>
      </c>
      <c r="L41" s="169" t="s">
        <v>460</v>
      </c>
      <c r="M41" s="242" t="s">
        <v>493</v>
      </c>
      <c r="N41" s="170" t="s">
        <v>58</v>
      </c>
      <c r="O41" s="171"/>
      <c r="P41" s="196"/>
      <c r="Q41" s="197"/>
      <c r="R41" s="197"/>
      <c r="S41" s="197"/>
      <c r="T41" s="197"/>
      <c r="U41" s="197"/>
      <c r="V41" s="197"/>
      <c r="W41" s="197"/>
      <c r="X41" s="197"/>
      <c r="Y41" s="197"/>
      <c r="Z41" s="197"/>
      <c r="AA41" s="197"/>
      <c r="AB41" s="197"/>
      <c r="AC41" s="198"/>
    </row>
    <row r="42" spans="1:29" ht="12.75" customHeight="1" x14ac:dyDescent="0.15">
      <c r="A42" s="253"/>
      <c r="B42" s="254"/>
      <c r="C42" s="175" t="s">
        <v>494</v>
      </c>
      <c r="D42" s="238"/>
      <c r="E42" s="238"/>
      <c r="F42" s="238"/>
      <c r="G42" s="240"/>
      <c r="H42" s="176">
        <v>15.899999999999997</v>
      </c>
      <c r="I42" s="172" t="s">
        <v>464</v>
      </c>
      <c r="J42" s="243"/>
      <c r="K42" s="176">
        <f>15.9*0.75</f>
        <v>11.925000000000001</v>
      </c>
      <c r="L42" s="172" t="s">
        <v>464</v>
      </c>
      <c r="M42" s="243"/>
      <c r="N42" s="178" t="s">
        <v>495</v>
      </c>
      <c r="O42" s="171"/>
      <c r="P42" s="245">
        <v>24</v>
      </c>
      <c r="Q42" s="245" t="s">
        <v>33</v>
      </c>
      <c r="R42" s="195" t="s">
        <v>245</v>
      </c>
      <c r="S42" s="238" t="s">
        <v>496</v>
      </c>
      <c r="T42" s="238" t="s">
        <v>497</v>
      </c>
      <c r="U42" s="238" t="s">
        <v>498</v>
      </c>
      <c r="V42" s="239" t="s">
        <v>499</v>
      </c>
      <c r="W42" s="173">
        <v>390</v>
      </c>
      <c r="X42" s="169" t="s">
        <v>460</v>
      </c>
      <c r="Y42" s="242" t="s">
        <v>92</v>
      </c>
      <c r="Z42" s="173">
        <f>390*0.75</f>
        <v>292.5</v>
      </c>
      <c r="AA42" s="169" t="s">
        <v>460</v>
      </c>
      <c r="AB42" s="242" t="s">
        <v>92</v>
      </c>
      <c r="AC42" s="170" t="s">
        <v>58</v>
      </c>
    </row>
    <row r="43" spans="1:29" ht="12.75" customHeight="1" x14ac:dyDescent="0.15">
      <c r="A43" s="253"/>
      <c r="B43" s="254"/>
      <c r="C43" s="172" t="s">
        <v>185</v>
      </c>
      <c r="D43" s="238"/>
      <c r="E43" s="238"/>
      <c r="F43" s="238"/>
      <c r="G43" s="240"/>
      <c r="H43" s="176">
        <v>10.7</v>
      </c>
      <c r="I43" s="172" t="s">
        <v>464</v>
      </c>
      <c r="J43" s="243"/>
      <c r="K43" s="176">
        <f>10.7*0.75</f>
        <v>8.0249999999999986</v>
      </c>
      <c r="L43" s="172" t="s">
        <v>464</v>
      </c>
      <c r="M43" s="243"/>
      <c r="N43" s="178"/>
      <c r="O43" s="171"/>
      <c r="P43" s="245"/>
      <c r="Q43" s="245"/>
      <c r="R43" s="172" t="s">
        <v>252</v>
      </c>
      <c r="S43" s="238"/>
      <c r="T43" s="238"/>
      <c r="U43" s="238"/>
      <c r="V43" s="240"/>
      <c r="W43" s="176">
        <v>17.700000000000003</v>
      </c>
      <c r="X43" s="172" t="s">
        <v>464</v>
      </c>
      <c r="Y43" s="243"/>
      <c r="Z43" s="176">
        <f>17.7*0.75</f>
        <v>13.274999999999999</v>
      </c>
      <c r="AA43" s="172" t="s">
        <v>464</v>
      </c>
      <c r="AB43" s="243"/>
      <c r="AC43" s="178" t="s">
        <v>500</v>
      </c>
    </row>
    <row r="44" spans="1:29" ht="12.75" customHeight="1" x14ac:dyDescent="0.15">
      <c r="A44" s="253"/>
      <c r="B44" s="254"/>
      <c r="C44" s="172" t="s">
        <v>188</v>
      </c>
      <c r="D44" s="238"/>
      <c r="E44" s="238"/>
      <c r="F44" s="238"/>
      <c r="G44" s="240"/>
      <c r="H44" s="176">
        <v>53.900000000000006</v>
      </c>
      <c r="I44" s="172" t="s">
        <v>464</v>
      </c>
      <c r="J44" s="243"/>
      <c r="K44" s="176">
        <f>53.9*0.75</f>
        <v>40.424999999999997</v>
      </c>
      <c r="L44" s="172" t="s">
        <v>464</v>
      </c>
      <c r="M44" s="243"/>
      <c r="N44" s="178"/>
      <c r="O44" s="171"/>
      <c r="P44" s="245"/>
      <c r="Q44" s="245"/>
      <c r="R44" s="172" t="s">
        <v>188</v>
      </c>
      <c r="S44" s="238"/>
      <c r="T44" s="238"/>
      <c r="U44" s="238"/>
      <c r="V44" s="240"/>
      <c r="W44" s="176">
        <v>14.5</v>
      </c>
      <c r="X44" s="172" t="s">
        <v>464</v>
      </c>
      <c r="Y44" s="243"/>
      <c r="Z44" s="176">
        <f>14.5*0.75</f>
        <v>10.875</v>
      </c>
      <c r="AA44" s="172" t="s">
        <v>464</v>
      </c>
      <c r="AB44" s="243"/>
      <c r="AC44" s="178"/>
    </row>
    <row r="45" spans="1:29" ht="12.75" customHeight="1" x14ac:dyDescent="0.15">
      <c r="A45" s="253"/>
      <c r="B45" s="254"/>
      <c r="C45" s="180" t="s">
        <v>189</v>
      </c>
      <c r="D45" s="238"/>
      <c r="E45" s="238"/>
      <c r="F45" s="238"/>
      <c r="G45" s="241"/>
      <c r="H45" s="181">
        <v>1.1000000000000001</v>
      </c>
      <c r="I45" s="180" t="s">
        <v>464</v>
      </c>
      <c r="J45" s="244"/>
      <c r="K45" s="181">
        <f>1.1*0.75</f>
        <v>0.82500000000000007</v>
      </c>
      <c r="L45" s="180" t="s">
        <v>464</v>
      </c>
      <c r="M45" s="244"/>
      <c r="N45" s="183"/>
      <c r="O45" s="171"/>
      <c r="P45" s="245"/>
      <c r="Q45" s="245"/>
      <c r="R45" s="172"/>
      <c r="S45" s="238"/>
      <c r="T45" s="238"/>
      <c r="U45" s="238"/>
      <c r="V45" s="240"/>
      <c r="W45" s="176">
        <v>45.500000000000007</v>
      </c>
      <c r="X45" s="172" t="s">
        <v>464</v>
      </c>
      <c r="Y45" s="243"/>
      <c r="Z45" s="176">
        <f>45.5*0.75</f>
        <v>34.125</v>
      </c>
      <c r="AA45" s="172" t="s">
        <v>464</v>
      </c>
      <c r="AB45" s="243"/>
      <c r="AC45" s="178"/>
    </row>
    <row r="46" spans="1:29" ht="12.75" customHeight="1" x14ac:dyDescent="0.15">
      <c r="A46" s="245">
        <v>10</v>
      </c>
      <c r="B46" s="254" t="s">
        <v>33</v>
      </c>
      <c r="C46" s="195" t="s">
        <v>245</v>
      </c>
      <c r="D46" s="238" t="s">
        <v>496</v>
      </c>
      <c r="E46" s="238" t="s">
        <v>497</v>
      </c>
      <c r="F46" s="238" t="s">
        <v>498</v>
      </c>
      <c r="G46" s="239" t="s">
        <v>499</v>
      </c>
      <c r="H46" s="173">
        <v>390</v>
      </c>
      <c r="I46" s="169" t="s">
        <v>460</v>
      </c>
      <c r="J46" s="242" t="s">
        <v>92</v>
      </c>
      <c r="K46" s="173">
        <f>390*0.75</f>
        <v>292.5</v>
      </c>
      <c r="L46" s="169" t="s">
        <v>460</v>
      </c>
      <c r="M46" s="242" t="s">
        <v>92</v>
      </c>
      <c r="N46" s="170" t="s">
        <v>58</v>
      </c>
      <c r="O46" s="171"/>
      <c r="P46" s="245"/>
      <c r="Q46" s="245"/>
      <c r="R46" s="180"/>
      <c r="S46" s="238"/>
      <c r="T46" s="238"/>
      <c r="U46" s="238"/>
      <c r="V46" s="241"/>
      <c r="W46" s="181">
        <v>1.1000000000000001</v>
      </c>
      <c r="X46" s="180" t="s">
        <v>464</v>
      </c>
      <c r="Y46" s="244"/>
      <c r="Z46" s="181">
        <f>1.1*0.75</f>
        <v>0.82500000000000007</v>
      </c>
      <c r="AA46" s="180" t="s">
        <v>464</v>
      </c>
      <c r="AB46" s="244"/>
      <c r="AC46" s="183"/>
    </row>
    <row r="47" spans="1:29" ht="12.75" customHeight="1" x14ac:dyDescent="0.15">
      <c r="A47" s="253"/>
      <c r="B47" s="254"/>
      <c r="C47" s="172" t="s">
        <v>252</v>
      </c>
      <c r="D47" s="238"/>
      <c r="E47" s="238"/>
      <c r="F47" s="238"/>
      <c r="G47" s="240"/>
      <c r="H47" s="176">
        <v>17.700000000000003</v>
      </c>
      <c r="I47" s="172" t="s">
        <v>464</v>
      </c>
      <c r="J47" s="243"/>
      <c r="K47" s="176">
        <f>17.7*0.75</f>
        <v>13.274999999999999</v>
      </c>
      <c r="L47" s="172" t="s">
        <v>464</v>
      </c>
      <c r="M47" s="243"/>
      <c r="N47" s="178" t="s">
        <v>500</v>
      </c>
      <c r="O47" s="171"/>
      <c r="P47" s="245">
        <v>25</v>
      </c>
      <c r="Q47" s="245" t="s">
        <v>387</v>
      </c>
      <c r="R47" s="199" t="s">
        <v>16</v>
      </c>
      <c r="S47" s="238" t="s">
        <v>501</v>
      </c>
      <c r="T47" s="238" t="s">
        <v>502</v>
      </c>
      <c r="U47" s="238" t="s">
        <v>503</v>
      </c>
      <c r="V47" s="239" t="s">
        <v>504</v>
      </c>
      <c r="W47" s="173">
        <v>376</v>
      </c>
      <c r="X47" s="169" t="s">
        <v>460</v>
      </c>
      <c r="Y47" s="242" t="s">
        <v>450</v>
      </c>
      <c r="Z47" s="173">
        <f>376*0.75</f>
        <v>282</v>
      </c>
      <c r="AA47" s="169" t="s">
        <v>460</v>
      </c>
      <c r="AB47" s="242" t="s">
        <v>450</v>
      </c>
      <c r="AC47" s="170" t="s">
        <v>58</v>
      </c>
    </row>
    <row r="48" spans="1:29" ht="12.75" customHeight="1" x14ac:dyDescent="0.15">
      <c r="A48" s="253"/>
      <c r="B48" s="254"/>
      <c r="C48" s="172" t="s">
        <v>188</v>
      </c>
      <c r="D48" s="238"/>
      <c r="E48" s="238"/>
      <c r="F48" s="238"/>
      <c r="G48" s="240"/>
      <c r="H48" s="176">
        <v>14.5</v>
      </c>
      <c r="I48" s="172" t="s">
        <v>464</v>
      </c>
      <c r="J48" s="243"/>
      <c r="K48" s="176">
        <f>14.5*0.75</f>
        <v>10.875</v>
      </c>
      <c r="L48" s="172" t="s">
        <v>464</v>
      </c>
      <c r="M48" s="243"/>
      <c r="N48" s="178"/>
      <c r="O48" s="171"/>
      <c r="P48" s="245"/>
      <c r="Q48" s="245"/>
      <c r="R48" s="175" t="s">
        <v>192</v>
      </c>
      <c r="S48" s="238"/>
      <c r="T48" s="238"/>
      <c r="U48" s="238"/>
      <c r="V48" s="240"/>
      <c r="W48" s="176">
        <v>13.199999999999998</v>
      </c>
      <c r="X48" s="172" t="s">
        <v>464</v>
      </c>
      <c r="Y48" s="243"/>
      <c r="Z48" s="176">
        <f>13.2*0.75</f>
        <v>9.8999999999999986</v>
      </c>
      <c r="AA48" s="172" t="s">
        <v>464</v>
      </c>
      <c r="AB48" s="243"/>
      <c r="AC48" s="178" t="s">
        <v>495</v>
      </c>
    </row>
    <row r="49" spans="1:29" ht="12.75" customHeight="1" x14ac:dyDescent="0.15">
      <c r="A49" s="253"/>
      <c r="B49" s="254"/>
      <c r="C49" s="172"/>
      <c r="D49" s="238"/>
      <c r="E49" s="238"/>
      <c r="F49" s="238"/>
      <c r="G49" s="240"/>
      <c r="H49" s="176">
        <v>45.500000000000007</v>
      </c>
      <c r="I49" s="172" t="s">
        <v>464</v>
      </c>
      <c r="J49" s="243"/>
      <c r="K49" s="176">
        <f>45.5*0.75</f>
        <v>34.125</v>
      </c>
      <c r="L49" s="172" t="s">
        <v>464</v>
      </c>
      <c r="M49" s="243"/>
      <c r="N49" s="178"/>
      <c r="O49" s="171"/>
      <c r="P49" s="245"/>
      <c r="Q49" s="245"/>
      <c r="R49" s="172" t="s">
        <v>195</v>
      </c>
      <c r="S49" s="238"/>
      <c r="T49" s="238"/>
      <c r="U49" s="238"/>
      <c r="V49" s="240"/>
      <c r="W49" s="176">
        <v>10.499999999999998</v>
      </c>
      <c r="X49" s="172" t="s">
        <v>464</v>
      </c>
      <c r="Y49" s="243"/>
      <c r="Z49" s="176">
        <f>10.5*0.75</f>
        <v>7.875</v>
      </c>
      <c r="AA49" s="172" t="s">
        <v>464</v>
      </c>
      <c r="AB49" s="243"/>
      <c r="AC49" s="178"/>
    </row>
    <row r="50" spans="1:29" ht="12.75" customHeight="1" x14ac:dyDescent="0.15">
      <c r="A50" s="253"/>
      <c r="B50" s="254"/>
      <c r="C50" s="180"/>
      <c r="D50" s="238"/>
      <c r="E50" s="238"/>
      <c r="F50" s="238"/>
      <c r="G50" s="241"/>
      <c r="H50" s="181">
        <v>1.1000000000000001</v>
      </c>
      <c r="I50" s="180" t="s">
        <v>464</v>
      </c>
      <c r="J50" s="244"/>
      <c r="K50" s="181">
        <f>1.1*0.75</f>
        <v>0.82500000000000007</v>
      </c>
      <c r="L50" s="180" t="s">
        <v>464</v>
      </c>
      <c r="M50" s="244"/>
      <c r="N50" s="183"/>
      <c r="O50" s="171"/>
      <c r="P50" s="245"/>
      <c r="Q50" s="245"/>
      <c r="R50" s="172" t="s">
        <v>49</v>
      </c>
      <c r="S50" s="238"/>
      <c r="T50" s="238"/>
      <c r="U50" s="238"/>
      <c r="V50" s="240"/>
      <c r="W50" s="176">
        <v>54.3</v>
      </c>
      <c r="X50" s="172" t="s">
        <v>464</v>
      </c>
      <c r="Y50" s="243"/>
      <c r="Z50" s="176">
        <f>54.3*0.75</f>
        <v>40.724999999999994</v>
      </c>
      <c r="AA50" s="172" t="s">
        <v>464</v>
      </c>
      <c r="AB50" s="243"/>
      <c r="AC50" s="178"/>
    </row>
    <row r="51" spans="1:29" ht="12.75" customHeight="1" x14ac:dyDescent="0.15">
      <c r="A51" s="200"/>
      <c r="B51" s="201"/>
      <c r="C51" s="202"/>
      <c r="D51" s="203"/>
      <c r="E51" s="203"/>
      <c r="F51" s="203"/>
      <c r="G51" s="203"/>
      <c r="H51" s="204"/>
      <c r="I51" s="202"/>
      <c r="J51" s="205"/>
      <c r="K51" s="204"/>
      <c r="L51" s="202"/>
      <c r="M51" s="205"/>
      <c r="N51" s="206"/>
      <c r="O51" s="171"/>
      <c r="P51" s="245"/>
      <c r="Q51" s="245"/>
      <c r="R51" s="180" t="s">
        <v>160</v>
      </c>
      <c r="S51" s="238"/>
      <c r="T51" s="238"/>
      <c r="U51" s="238"/>
      <c r="V51" s="241"/>
      <c r="W51" s="181">
        <v>1.2</v>
      </c>
      <c r="X51" s="180" t="s">
        <v>464</v>
      </c>
      <c r="Y51" s="244"/>
      <c r="Z51" s="181">
        <f>1.2*0.75</f>
        <v>0.89999999999999991</v>
      </c>
      <c r="AA51" s="180" t="s">
        <v>464</v>
      </c>
      <c r="AB51" s="244"/>
      <c r="AC51" s="183"/>
    </row>
    <row r="52" spans="1:29" ht="12.75" customHeight="1" x14ac:dyDescent="0.15">
      <c r="A52" s="250" t="s">
        <v>505</v>
      </c>
      <c r="B52" s="252" t="s">
        <v>439</v>
      </c>
      <c r="C52" s="199" t="s">
        <v>16</v>
      </c>
      <c r="D52" s="238" t="s">
        <v>506</v>
      </c>
      <c r="E52" s="238" t="s">
        <v>507</v>
      </c>
      <c r="F52" s="238" t="s">
        <v>508</v>
      </c>
      <c r="G52" s="239" t="s">
        <v>509</v>
      </c>
      <c r="H52" s="173">
        <v>398</v>
      </c>
      <c r="I52" s="169" t="s">
        <v>460</v>
      </c>
      <c r="J52" s="242" t="s">
        <v>48</v>
      </c>
      <c r="K52" s="173">
        <f>398*0.75</f>
        <v>298.5</v>
      </c>
      <c r="L52" s="169" t="s">
        <v>460</v>
      </c>
      <c r="M52" s="242" t="s">
        <v>48</v>
      </c>
      <c r="N52" s="170" t="s">
        <v>58</v>
      </c>
      <c r="O52" s="171"/>
      <c r="P52" s="245">
        <v>26</v>
      </c>
      <c r="Q52" s="245" t="s">
        <v>391</v>
      </c>
      <c r="R52" s="167" t="s">
        <v>16</v>
      </c>
      <c r="S52" s="238" t="s">
        <v>510</v>
      </c>
      <c r="T52" s="238" t="s">
        <v>507</v>
      </c>
      <c r="U52" s="238" t="s">
        <v>508</v>
      </c>
      <c r="V52" s="239" t="s">
        <v>509</v>
      </c>
      <c r="W52" s="173">
        <v>402</v>
      </c>
      <c r="X52" s="169" t="s">
        <v>460</v>
      </c>
      <c r="Y52" s="242" t="s">
        <v>48</v>
      </c>
      <c r="Z52" s="173">
        <f>402*0.75</f>
        <v>301.5</v>
      </c>
      <c r="AA52" s="169" t="s">
        <v>460</v>
      </c>
      <c r="AB52" s="242" t="s">
        <v>48</v>
      </c>
      <c r="AC52" s="170" t="s">
        <v>58</v>
      </c>
    </row>
    <row r="53" spans="1:29" ht="12.75" customHeight="1" x14ac:dyDescent="0.15">
      <c r="A53" s="251"/>
      <c r="B53" s="252"/>
      <c r="C53" s="207" t="s">
        <v>199</v>
      </c>
      <c r="D53" s="238"/>
      <c r="E53" s="238"/>
      <c r="F53" s="238"/>
      <c r="G53" s="240"/>
      <c r="H53" s="176">
        <v>14.199999999999998</v>
      </c>
      <c r="I53" s="172" t="s">
        <v>464</v>
      </c>
      <c r="J53" s="243"/>
      <c r="K53" s="176">
        <f>14.2*0.75</f>
        <v>10.649999999999999</v>
      </c>
      <c r="L53" s="172" t="s">
        <v>464</v>
      </c>
      <c r="M53" s="243"/>
      <c r="N53" s="178" t="s">
        <v>511</v>
      </c>
      <c r="O53" s="171"/>
      <c r="P53" s="245"/>
      <c r="Q53" s="245"/>
      <c r="R53" s="207" t="s">
        <v>218</v>
      </c>
      <c r="S53" s="238"/>
      <c r="T53" s="238"/>
      <c r="U53" s="238"/>
      <c r="V53" s="240"/>
      <c r="W53" s="176">
        <v>14.2</v>
      </c>
      <c r="X53" s="172" t="s">
        <v>464</v>
      </c>
      <c r="Y53" s="243"/>
      <c r="Z53" s="176">
        <f>14.2*0.75</f>
        <v>10.649999999999999</v>
      </c>
      <c r="AA53" s="172" t="s">
        <v>464</v>
      </c>
      <c r="AB53" s="243"/>
      <c r="AC53" s="178" t="s">
        <v>512</v>
      </c>
    </row>
    <row r="54" spans="1:29" ht="12.75" customHeight="1" x14ac:dyDescent="0.15">
      <c r="A54" s="251"/>
      <c r="B54" s="252"/>
      <c r="C54" s="172" t="s">
        <v>205</v>
      </c>
      <c r="D54" s="238"/>
      <c r="E54" s="238"/>
      <c r="F54" s="238"/>
      <c r="G54" s="240"/>
      <c r="H54" s="176">
        <v>13.1</v>
      </c>
      <c r="I54" s="172" t="s">
        <v>464</v>
      </c>
      <c r="J54" s="243"/>
      <c r="K54" s="176">
        <f>13.1*0.75</f>
        <v>9.8249999999999993</v>
      </c>
      <c r="L54" s="172" t="s">
        <v>464</v>
      </c>
      <c r="M54" s="243"/>
      <c r="N54" s="178" t="s">
        <v>513</v>
      </c>
      <c r="O54" s="171"/>
      <c r="P54" s="245"/>
      <c r="Q54" s="245"/>
      <c r="R54" s="172" t="s">
        <v>205</v>
      </c>
      <c r="S54" s="238"/>
      <c r="T54" s="238"/>
      <c r="U54" s="238"/>
      <c r="V54" s="240"/>
      <c r="W54" s="176">
        <v>13.600000000000001</v>
      </c>
      <c r="X54" s="172" t="s">
        <v>464</v>
      </c>
      <c r="Y54" s="243"/>
      <c r="Z54" s="176">
        <f>13.6*0.75</f>
        <v>10.199999999999999</v>
      </c>
      <c r="AA54" s="172" t="s">
        <v>464</v>
      </c>
      <c r="AB54" s="243"/>
      <c r="AC54" s="178" t="s">
        <v>513</v>
      </c>
    </row>
    <row r="55" spans="1:29" ht="12.75" customHeight="1" x14ac:dyDescent="0.15">
      <c r="A55" s="251"/>
      <c r="B55" s="252"/>
      <c r="C55" s="172" t="s">
        <v>49</v>
      </c>
      <c r="D55" s="238"/>
      <c r="E55" s="238"/>
      <c r="F55" s="238"/>
      <c r="G55" s="240"/>
      <c r="H55" s="176">
        <v>53.3</v>
      </c>
      <c r="I55" s="172" t="s">
        <v>464</v>
      </c>
      <c r="J55" s="243"/>
      <c r="K55" s="176">
        <f>53.3*0.75</f>
        <v>39.974999999999994</v>
      </c>
      <c r="L55" s="172" t="s">
        <v>464</v>
      </c>
      <c r="M55" s="243"/>
      <c r="N55" s="178"/>
      <c r="O55" s="171"/>
      <c r="P55" s="245"/>
      <c r="Q55" s="245"/>
      <c r="R55" s="172" t="s">
        <v>49</v>
      </c>
      <c r="S55" s="238"/>
      <c r="T55" s="238"/>
      <c r="U55" s="238"/>
      <c r="V55" s="240"/>
      <c r="W55" s="176">
        <v>53.3</v>
      </c>
      <c r="X55" s="172" t="s">
        <v>464</v>
      </c>
      <c r="Y55" s="243"/>
      <c r="Z55" s="176">
        <f>53.3*0.75</f>
        <v>39.974999999999994</v>
      </c>
      <c r="AA55" s="172" t="s">
        <v>464</v>
      </c>
      <c r="AB55" s="243"/>
      <c r="AC55" s="178"/>
    </row>
    <row r="56" spans="1:29" ht="12.75" customHeight="1" x14ac:dyDescent="0.15">
      <c r="A56" s="251"/>
      <c r="B56" s="252"/>
      <c r="C56" s="180" t="s">
        <v>107</v>
      </c>
      <c r="D56" s="238"/>
      <c r="E56" s="238"/>
      <c r="F56" s="238"/>
      <c r="G56" s="241"/>
      <c r="H56" s="181">
        <v>1.1000000000000001</v>
      </c>
      <c r="I56" s="180" t="s">
        <v>464</v>
      </c>
      <c r="J56" s="244"/>
      <c r="K56" s="181">
        <f>1.1*0.75</f>
        <v>0.82500000000000007</v>
      </c>
      <c r="L56" s="180" t="s">
        <v>464</v>
      </c>
      <c r="M56" s="244"/>
      <c r="N56" s="183"/>
      <c r="O56" s="171"/>
      <c r="P56" s="245"/>
      <c r="Q56" s="245"/>
      <c r="R56" s="180" t="s">
        <v>107</v>
      </c>
      <c r="S56" s="238"/>
      <c r="T56" s="238"/>
      <c r="U56" s="238"/>
      <c r="V56" s="241"/>
      <c r="W56" s="181">
        <v>1.1000000000000001</v>
      </c>
      <c r="X56" s="180" t="s">
        <v>464</v>
      </c>
      <c r="Y56" s="244"/>
      <c r="Z56" s="181">
        <f>1.1*0.75</f>
        <v>0.82500000000000007</v>
      </c>
      <c r="AA56" s="180" t="s">
        <v>464</v>
      </c>
      <c r="AB56" s="244"/>
      <c r="AC56" s="183"/>
    </row>
    <row r="57" spans="1:29" ht="12.75" customHeight="1" x14ac:dyDescent="0.15">
      <c r="A57" s="245" t="s">
        <v>514</v>
      </c>
      <c r="B57" s="245"/>
      <c r="C57" s="208" t="s">
        <v>515</v>
      </c>
      <c r="D57" s="246" t="s">
        <v>516</v>
      </c>
      <c r="E57" s="247"/>
      <c r="F57" s="247"/>
      <c r="G57" s="247"/>
      <c r="H57" s="247"/>
      <c r="I57" s="247"/>
      <c r="J57" s="247"/>
      <c r="K57" s="247"/>
      <c r="L57" s="247"/>
      <c r="M57" s="248"/>
      <c r="N57" s="209"/>
      <c r="O57" s="210"/>
      <c r="P57" s="249" t="s">
        <v>517</v>
      </c>
      <c r="Q57" s="249"/>
      <c r="R57" s="249"/>
      <c r="S57" s="249"/>
      <c r="T57" s="249"/>
      <c r="U57" s="249"/>
      <c r="V57" s="249"/>
      <c r="W57" s="249"/>
      <c r="X57" s="249"/>
      <c r="Y57" s="249"/>
      <c r="Z57" s="249"/>
      <c r="AA57" s="249"/>
      <c r="AB57" s="249"/>
      <c r="AC57" s="211"/>
    </row>
    <row r="58" spans="1:29" ht="12.75" customHeight="1" x14ac:dyDescent="0.15">
      <c r="A58" s="245"/>
      <c r="B58" s="245"/>
      <c r="C58" s="208" t="s">
        <v>518</v>
      </c>
      <c r="D58" s="212" t="s">
        <v>519</v>
      </c>
      <c r="E58" s="212" t="s">
        <v>520</v>
      </c>
      <c r="F58" s="212" t="s">
        <v>521</v>
      </c>
      <c r="G58" s="212" t="s">
        <v>522</v>
      </c>
      <c r="H58" s="213"/>
      <c r="I58" s="209"/>
      <c r="J58" s="209"/>
      <c r="K58" s="245" t="s">
        <v>523</v>
      </c>
      <c r="L58" s="245"/>
      <c r="M58" s="245"/>
      <c r="N58" s="209"/>
      <c r="O58" s="210"/>
      <c r="P58" s="214" t="s">
        <v>524</v>
      </c>
      <c r="Q58" s="211"/>
      <c r="R58" s="211"/>
      <c r="S58" s="211"/>
      <c r="T58" s="211"/>
      <c r="U58" s="211"/>
      <c r="V58" s="211"/>
      <c r="W58" s="211"/>
      <c r="X58" s="211"/>
      <c r="Y58" s="211"/>
      <c r="Z58" s="211"/>
      <c r="AA58" s="211"/>
      <c r="AB58" s="209"/>
      <c r="AC58" s="211"/>
    </row>
    <row r="59" spans="1:29" ht="12.75" customHeight="1" x14ac:dyDescent="0.15">
      <c r="A59" s="215" t="s">
        <v>525</v>
      </c>
      <c r="B59" s="216" t="s">
        <v>526</v>
      </c>
      <c r="C59" s="208" t="s">
        <v>527</v>
      </c>
      <c r="D59" s="217">
        <f>11152/28</f>
        <v>398.28571428571428</v>
      </c>
      <c r="E59" s="218">
        <f>407.2/28</f>
        <v>14.542857142857143</v>
      </c>
      <c r="F59" s="218">
        <f>336.4/28</f>
        <v>12.014285714285714</v>
      </c>
      <c r="G59" s="218">
        <f>1562.1/28</f>
        <v>55.789285714285711</v>
      </c>
      <c r="H59" s="213"/>
      <c r="I59" s="209"/>
      <c r="J59" s="209"/>
      <c r="K59" s="236">
        <f>31.5000000000001/28</f>
        <v>1.1250000000000036</v>
      </c>
      <c r="L59" s="236"/>
      <c r="M59" s="236"/>
      <c r="N59" s="209"/>
      <c r="O59" s="210"/>
      <c r="P59" s="219" t="s">
        <v>528</v>
      </c>
      <c r="Q59" s="220"/>
      <c r="R59" s="221"/>
      <c r="S59" s="221"/>
      <c r="T59" s="221"/>
      <c r="U59" s="221"/>
      <c r="V59" s="221"/>
      <c r="W59" s="221"/>
      <c r="X59" s="221"/>
      <c r="Y59" s="209"/>
      <c r="Z59" s="213"/>
      <c r="AA59" s="209"/>
      <c r="AB59" s="209"/>
      <c r="AC59" s="221"/>
    </row>
    <row r="60" spans="1:29" ht="12.75" customHeight="1" x14ac:dyDescent="0.15">
      <c r="A60" s="215" t="s">
        <v>529</v>
      </c>
      <c r="B60" s="216" t="s">
        <v>526</v>
      </c>
      <c r="C60" s="208" t="s">
        <v>530</v>
      </c>
      <c r="D60" s="217">
        <f>(11152*0.75)/28</f>
        <v>298.71428571428572</v>
      </c>
      <c r="E60" s="218">
        <f>(407.2*0.75)/28</f>
        <v>10.907142857142857</v>
      </c>
      <c r="F60" s="218">
        <f>(336.4*0.75)/28</f>
        <v>9.0107142857142843</v>
      </c>
      <c r="G60" s="218">
        <f>(1562.1*0.75)/28</f>
        <v>41.841964285714276</v>
      </c>
      <c r="H60" s="222"/>
      <c r="I60" s="223"/>
      <c r="J60" s="223"/>
      <c r="K60" s="236">
        <f>(31.5000000000001*0.75)/28</f>
        <v>0.84375000000000266</v>
      </c>
      <c r="L60" s="236"/>
      <c r="M60" s="236"/>
      <c r="N60" s="209"/>
      <c r="O60" s="210"/>
      <c r="P60" s="224" t="s">
        <v>531</v>
      </c>
      <c r="Q60" s="225"/>
      <c r="R60" s="226"/>
      <c r="S60" s="227"/>
      <c r="T60" s="227"/>
      <c r="U60" s="227"/>
      <c r="V60" s="227"/>
      <c r="W60" s="213"/>
      <c r="X60" s="209"/>
      <c r="Y60" s="209"/>
      <c r="Z60" s="213"/>
      <c r="AA60" s="209"/>
      <c r="AB60" s="209"/>
      <c r="AC60" s="163"/>
    </row>
    <row r="61" spans="1:29" ht="12.75" customHeight="1" x14ac:dyDescent="0.15">
      <c r="A61" s="228"/>
      <c r="B61" s="229"/>
      <c r="C61" s="230"/>
      <c r="D61" s="231"/>
      <c r="E61" s="232"/>
      <c r="F61" s="232"/>
      <c r="G61" s="232"/>
      <c r="H61" s="213"/>
      <c r="I61" s="209"/>
      <c r="J61" s="232"/>
      <c r="K61" s="213"/>
      <c r="L61" s="209"/>
      <c r="N61" s="213"/>
      <c r="O61" s="210"/>
      <c r="P61" s="219" t="s">
        <v>532</v>
      </c>
      <c r="Q61" s="225"/>
      <c r="R61" s="226"/>
      <c r="S61" s="227"/>
      <c r="T61" s="227"/>
      <c r="U61" s="227"/>
      <c r="V61" s="227"/>
      <c r="W61" s="213"/>
      <c r="X61" s="209"/>
      <c r="Y61" s="209"/>
      <c r="Z61" s="213"/>
      <c r="AA61" s="209"/>
      <c r="AB61" s="209"/>
      <c r="AC61" s="227"/>
    </row>
    <row r="62" spans="1:29" ht="12.75" customHeight="1" x14ac:dyDescent="0.15">
      <c r="I62" s="209"/>
      <c r="L62" s="209"/>
      <c r="M62" s="233"/>
      <c r="N62" s="209"/>
      <c r="O62" s="210"/>
      <c r="P62" s="224" t="s">
        <v>533</v>
      </c>
      <c r="Q62" s="224"/>
      <c r="R62" s="224"/>
      <c r="S62" s="224"/>
      <c r="T62" s="224"/>
      <c r="U62" s="224"/>
      <c r="V62" s="224"/>
      <c r="W62" s="213"/>
      <c r="X62" s="209"/>
      <c r="Y62" s="209"/>
      <c r="Z62" s="213"/>
      <c r="AA62" s="209"/>
      <c r="AB62" s="209"/>
      <c r="AC62" s="234"/>
    </row>
    <row r="63" spans="1:29" ht="12.75" customHeight="1" x14ac:dyDescent="0.15">
      <c r="C63" s="225"/>
      <c r="D63" s="225"/>
      <c r="E63" s="225"/>
      <c r="F63" s="225"/>
      <c r="G63" s="237"/>
      <c r="H63" s="237"/>
      <c r="I63" s="237"/>
      <c r="J63" s="237"/>
      <c r="K63" s="237"/>
      <c r="M63" s="233"/>
      <c r="N63" s="209"/>
      <c r="O63" s="210"/>
      <c r="P63" s="224" t="s">
        <v>534</v>
      </c>
      <c r="Q63" s="224"/>
      <c r="R63" s="224"/>
      <c r="S63" s="224"/>
      <c r="T63" s="224"/>
      <c r="U63" s="224"/>
      <c r="V63" s="224"/>
      <c r="W63" s="213"/>
      <c r="X63" s="209"/>
      <c r="Y63" s="209"/>
      <c r="Z63" s="213"/>
      <c r="AA63" s="209"/>
      <c r="AB63" s="209"/>
      <c r="AC63" s="234"/>
    </row>
    <row r="64" spans="1:29" ht="12.75" customHeight="1" x14ac:dyDescent="0.15">
      <c r="N64" s="209"/>
      <c r="O64" s="210"/>
      <c r="P64" s="224" t="s">
        <v>535</v>
      </c>
      <c r="Q64" s="209"/>
      <c r="R64" s="209"/>
      <c r="S64" s="209"/>
      <c r="T64" s="213"/>
      <c r="U64" s="209"/>
      <c r="V64" s="209"/>
      <c r="W64" s="213"/>
      <c r="X64" s="209"/>
      <c r="Y64" s="209"/>
      <c r="Z64" s="213"/>
      <c r="AA64" s="209"/>
      <c r="AB64" s="209"/>
      <c r="AC64" s="235"/>
    </row>
    <row r="65" spans="14:29" ht="12.75" customHeight="1" x14ac:dyDescent="0.15">
      <c r="N65" s="209"/>
      <c r="O65" s="210"/>
      <c r="P65" s="224"/>
      <c r="Q65" s="209"/>
      <c r="R65" s="209"/>
      <c r="S65" s="209"/>
      <c r="T65" s="209"/>
      <c r="U65" s="209"/>
      <c r="V65" s="209"/>
      <c r="W65" s="213"/>
      <c r="X65" s="209"/>
      <c r="Y65" s="209"/>
      <c r="Z65" s="213"/>
      <c r="AA65" s="209"/>
      <c r="AB65" s="209"/>
      <c r="AC65" s="209"/>
    </row>
    <row r="66" spans="14:29" ht="12.75" customHeight="1" x14ac:dyDescent="0.15">
      <c r="N66" s="209"/>
      <c r="O66" s="210"/>
      <c r="P66" s="224"/>
      <c r="Q66" s="209"/>
      <c r="R66" s="209"/>
      <c r="S66" s="209"/>
      <c r="T66" s="209"/>
      <c r="U66" s="209"/>
      <c r="V66" s="209"/>
      <c r="W66" s="213"/>
      <c r="X66" s="209"/>
      <c r="Y66" s="209"/>
      <c r="Z66" s="213"/>
      <c r="AA66" s="209"/>
      <c r="AB66" s="209"/>
    </row>
    <row r="67" spans="14:29" ht="12.75" customHeight="1" x14ac:dyDescent="0.15">
      <c r="N67" s="209"/>
      <c r="O67" s="210"/>
      <c r="P67" s="224"/>
      <c r="Q67" s="209"/>
      <c r="R67" s="209"/>
      <c r="S67" s="209"/>
      <c r="T67" s="209"/>
      <c r="U67" s="209"/>
      <c r="V67" s="209"/>
      <c r="W67" s="213"/>
      <c r="X67" s="209"/>
      <c r="Y67" s="209"/>
      <c r="Z67" s="213"/>
      <c r="AA67" s="209"/>
      <c r="AB67" s="209"/>
    </row>
    <row r="68" spans="14:29" ht="12.75" customHeight="1" x14ac:dyDescent="0.15">
      <c r="N68" s="209"/>
      <c r="O68" s="210"/>
      <c r="P68" s="224"/>
      <c r="Q68" s="209"/>
      <c r="R68" s="209"/>
      <c r="S68" s="209"/>
      <c r="T68" s="209"/>
      <c r="U68" s="209"/>
      <c r="V68" s="209"/>
      <c r="W68" s="213"/>
      <c r="X68" s="209"/>
      <c r="Y68" s="209"/>
      <c r="Z68" s="213"/>
      <c r="AA68" s="209"/>
      <c r="AB68" s="209"/>
    </row>
    <row r="69" spans="14:29" ht="12.75" customHeight="1" x14ac:dyDescent="0.15">
      <c r="N69" s="209"/>
      <c r="O69" s="210"/>
      <c r="P69" s="224"/>
      <c r="Q69" s="209"/>
      <c r="R69" s="209"/>
      <c r="S69" s="209"/>
      <c r="T69" s="209"/>
      <c r="U69" s="209"/>
      <c r="V69" s="209"/>
      <c r="W69" s="213"/>
      <c r="X69" s="209"/>
      <c r="Y69" s="209"/>
      <c r="Z69" s="213"/>
      <c r="AA69" s="209"/>
      <c r="AB69" s="209"/>
    </row>
    <row r="70" spans="14:29" ht="12.75" customHeight="1" x14ac:dyDescent="0.15">
      <c r="N70" s="209"/>
      <c r="O70" s="210"/>
      <c r="P70" s="224"/>
      <c r="Q70" s="209"/>
      <c r="R70" s="209"/>
      <c r="S70" s="209"/>
      <c r="T70" s="209"/>
      <c r="U70" s="209"/>
      <c r="V70" s="209"/>
      <c r="W70" s="213"/>
      <c r="X70" s="209"/>
      <c r="Y70" s="209"/>
      <c r="Z70" s="213"/>
      <c r="AA70" s="209"/>
      <c r="AB70" s="209"/>
    </row>
    <row r="71" spans="14:29" ht="12.75" customHeight="1" x14ac:dyDescent="0.15">
      <c r="N71" s="209"/>
      <c r="O71" s="210"/>
      <c r="P71" s="224"/>
      <c r="Q71" s="209"/>
      <c r="R71" s="209"/>
      <c r="S71" s="209"/>
      <c r="T71" s="209"/>
      <c r="U71" s="209"/>
      <c r="V71" s="209"/>
      <c r="W71" s="213"/>
      <c r="X71" s="209"/>
      <c r="Y71" s="209"/>
      <c r="Z71" s="213"/>
      <c r="AA71" s="209"/>
      <c r="AB71" s="209"/>
    </row>
    <row r="72" spans="14:29" ht="12.75" customHeight="1" x14ac:dyDescent="0.15">
      <c r="N72" s="209"/>
      <c r="O72" s="210"/>
      <c r="P72" s="224"/>
      <c r="Q72" s="209"/>
      <c r="R72" s="209"/>
      <c r="S72" s="209"/>
      <c r="T72" s="209"/>
      <c r="U72" s="209"/>
      <c r="V72" s="209"/>
      <c r="W72" s="213"/>
      <c r="X72" s="209"/>
      <c r="Y72" s="209"/>
      <c r="Z72" s="213"/>
      <c r="AA72" s="209"/>
      <c r="AB72" s="209"/>
    </row>
    <row r="73" spans="14:29" ht="12.75" customHeight="1" x14ac:dyDescent="0.15">
      <c r="N73" s="209"/>
      <c r="O73" s="210"/>
      <c r="P73" s="224"/>
      <c r="Q73" s="209"/>
      <c r="R73" s="209"/>
      <c r="S73" s="209"/>
      <c r="T73" s="209"/>
      <c r="U73" s="209"/>
      <c r="V73" s="209"/>
      <c r="W73" s="213"/>
      <c r="X73" s="209"/>
      <c r="Y73" s="209"/>
      <c r="Z73" s="213"/>
      <c r="AA73" s="209"/>
      <c r="AB73" s="209"/>
    </row>
    <row r="74" spans="14:29" ht="12.75" customHeight="1" x14ac:dyDescent="0.15">
      <c r="N74" s="209"/>
      <c r="O74" s="210"/>
      <c r="P74" s="224"/>
      <c r="Q74" s="209"/>
      <c r="R74" s="209"/>
      <c r="S74" s="209"/>
      <c r="T74" s="209"/>
      <c r="U74" s="209"/>
      <c r="V74" s="209"/>
      <c r="W74" s="213"/>
      <c r="X74" s="209"/>
      <c r="Y74" s="209"/>
      <c r="Z74" s="213"/>
      <c r="AA74" s="209"/>
      <c r="AB74" s="209"/>
    </row>
    <row r="75" spans="14:29" ht="12.75" customHeight="1" x14ac:dyDescent="0.15">
      <c r="N75" s="209"/>
      <c r="O75" s="210"/>
      <c r="P75" s="224"/>
      <c r="Q75" s="209"/>
      <c r="R75" s="209"/>
      <c r="S75" s="209"/>
      <c r="T75" s="209"/>
      <c r="U75" s="209"/>
      <c r="V75" s="209"/>
      <c r="W75" s="213"/>
      <c r="X75" s="209"/>
      <c r="Y75" s="209"/>
      <c r="Z75" s="213"/>
      <c r="AA75" s="209"/>
      <c r="AB75" s="209"/>
    </row>
    <row r="76" spans="14:29" ht="12.75" customHeight="1" x14ac:dyDescent="0.15">
      <c r="N76" s="209"/>
      <c r="O76" s="210"/>
      <c r="P76" s="224"/>
      <c r="Q76" s="209"/>
      <c r="R76" s="209"/>
      <c r="S76" s="209"/>
      <c r="T76" s="209"/>
      <c r="U76" s="209"/>
      <c r="V76" s="209"/>
      <c r="W76" s="213"/>
      <c r="X76" s="209"/>
      <c r="Y76" s="209"/>
      <c r="Z76" s="213"/>
      <c r="AA76" s="209"/>
      <c r="AB76" s="209"/>
    </row>
    <row r="77" spans="14:29" ht="12.75" customHeight="1" x14ac:dyDescent="0.15">
      <c r="N77" s="209"/>
      <c r="O77" s="210"/>
      <c r="P77" s="224"/>
      <c r="Q77" s="209"/>
      <c r="R77" s="209"/>
      <c r="S77" s="209"/>
      <c r="T77" s="209"/>
      <c r="U77" s="209"/>
      <c r="V77" s="209"/>
      <c r="W77" s="213"/>
      <c r="X77" s="209"/>
      <c r="Y77" s="209"/>
      <c r="Z77" s="213"/>
      <c r="AA77" s="209"/>
      <c r="AB77" s="209"/>
    </row>
    <row r="78" spans="14:29" ht="12.75" customHeight="1" x14ac:dyDescent="0.15">
      <c r="N78" s="209"/>
      <c r="O78" s="210"/>
      <c r="P78" s="224"/>
      <c r="Q78" s="209"/>
      <c r="R78" s="209"/>
      <c r="S78" s="209"/>
      <c r="T78" s="209"/>
      <c r="U78" s="209"/>
      <c r="V78" s="209"/>
      <c r="W78" s="213"/>
      <c r="X78" s="209"/>
      <c r="Y78" s="209"/>
      <c r="Z78" s="213"/>
      <c r="AA78" s="209"/>
      <c r="AB78" s="209"/>
    </row>
    <row r="79" spans="14:29" ht="12.75" customHeight="1" x14ac:dyDescent="0.15">
      <c r="N79" s="209"/>
      <c r="O79" s="210"/>
      <c r="P79" s="224"/>
      <c r="Q79" s="209"/>
      <c r="R79" s="209"/>
      <c r="S79" s="209"/>
      <c r="T79" s="209"/>
      <c r="U79" s="209"/>
      <c r="V79" s="209"/>
      <c r="W79" s="213"/>
      <c r="X79" s="209"/>
      <c r="Y79" s="209"/>
      <c r="Z79" s="213"/>
      <c r="AA79" s="209"/>
      <c r="AB79" s="209"/>
    </row>
    <row r="80" spans="14:29" ht="12.75" customHeight="1" x14ac:dyDescent="0.15">
      <c r="N80" s="209"/>
      <c r="O80" s="210"/>
      <c r="P80" s="224"/>
      <c r="Q80" s="209"/>
      <c r="R80" s="209"/>
      <c r="S80" s="209"/>
      <c r="T80" s="209"/>
      <c r="U80" s="209"/>
      <c r="V80" s="209"/>
      <c r="W80" s="213"/>
      <c r="X80" s="209"/>
      <c r="Y80" s="209"/>
      <c r="Z80" s="213"/>
      <c r="AA80" s="209"/>
      <c r="AB80" s="209"/>
    </row>
    <row r="81" spans="14:28" ht="12.75" customHeight="1" x14ac:dyDescent="0.15">
      <c r="N81" s="209"/>
      <c r="O81" s="210"/>
      <c r="P81" s="224"/>
      <c r="Q81" s="209"/>
      <c r="R81" s="209"/>
      <c r="S81" s="209"/>
      <c r="T81" s="209"/>
      <c r="U81" s="209"/>
      <c r="V81" s="209"/>
      <c r="W81" s="213"/>
      <c r="X81" s="209"/>
      <c r="Y81" s="209"/>
      <c r="Z81" s="213"/>
      <c r="AA81" s="209"/>
      <c r="AB81" s="209"/>
    </row>
    <row r="82" spans="14:28" ht="12.75" customHeight="1" x14ac:dyDescent="0.15">
      <c r="N82" s="209"/>
      <c r="O82" s="210"/>
      <c r="P82" s="224"/>
      <c r="Q82" s="209"/>
      <c r="R82" s="209"/>
      <c r="S82" s="209"/>
      <c r="T82" s="209"/>
      <c r="U82" s="209"/>
      <c r="V82" s="209"/>
      <c r="W82" s="213"/>
      <c r="X82" s="209"/>
      <c r="Y82" s="209"/>
      <c r="Z82" s="213"/>
      <c r="AA82" s="209"/>
      <c r="AB82" s="209"/>
    </row>
    <row r="83" spans="14:28" ht="12.75" customHeight="1" x14ac:dyDescent="0.15">
      <c r="N83" s="209"/>
      <c r="O83" s="209"/>
      <c r="P83" s="224"/>
      <c r="Q83" s="209"/>
      <c r="R83" s="209"/>
      <c r="S83" s="209"/>
      <c r="T83" s="209"/>
      <c r="U83" s="209"/>
      <c r="V83" s="209"/>
      <c r="W83" s="213"/>
      <c r="X83" s="209"/>
      <c r="Y83" s="209"/>
      <c r="Z83" s="213"/>
      <c r="AA83" s="209"/>
      <c r="AB83" s="209"/>
    </row>
    <row r="84" spans="14:28" ht="12.75" customHeight="1" x14ac:dyDescent="0.15">
      <c r="N84" s="209"/>
      <c r="O84" s="209"/>
      <c r="P84" s="224"/>
      <c r="Q84" s="209"/>
      <c r="R84" s="209"/>
      <c r="S84" s="209"/>
      <c r="T84" s="209"/>
      <c r="U84" s="209"/>
      <c r="V84" s="209"/>
      <c r="W84" s="213"/>
      <c r="X84" s="209"/>
      <c r="Y84" s="209"/>
      <c r="Z84" s="213"/>
      <c r="AA84" s="209"/>
      <c r="AB84" s="209"/>
    </row>
    <row r="85" spans="14:28" ht="12.75" customHeight="1" x14ac:dyDescent="0.15"/>
    <row r="86" spans="14:28" ht="12.75" customHeight="1" x14ac:dyDescent="0.15"/>
    <row r="87" spans="14:28" ht="12.75" customHeight="1" x14ac:dyDescent="0.15"/>
    <row r="88" spans="14:28" ht="12.75" customHeight="1" x14ac:dyDescent="0.15">
      <c r="O88" s="233"/>
    </row>
    <row r="89" spans="14:28" ht="12.75" customHeight="1" x14ac:dyDescent="0.15">
      <c r="O89" s="233"/>
    </row>
    <row r="90" spans="14:28" ht="12.75" customHeight="1" x14ac:dyDescent="0.15"/>
    <row r="91" spans="14:28" ht="12.75" customHeight="1" x14ac:dyDescent="0.15"/>
    <row r="92" spans="14:28" ht="12.75" customHeight="1" x14ac:dyDescent="0.15"/>
    <row r="93" spans="14:28" ht="12.75" customHeight="1" x14ac:dyDescent="0.15"/>
    <row r="94" spans="14:28" ht="12.75" customHeight="1" x14ac:dyDescent="0.15"/>
  </sheetData>
  <mergeCells count="182">
    <mergeCell ref="AC3:AC7"/>
    <mergeCell ref="D4:D7"/>
    <mergeCell ref="E4:E7"/>
    <mergeCell ref="F4:F7"/>
    <mergeCell ref="H4:I7"/>
    <mergeCell ref="J4:J7"/>
    <mergeCell ref="K4:L7"/>
    <mergeCell ref="K3:M3"/>
    <mergeCell ref="N3:N7"/>
    <mergeCell ref="P3:P7"/>
    <mergeCell ref="Q3:Q7"/>
    <mergeCell ref="R3:R7"/>
    <mergeCell ref="S3:U3"/>
    <mergeCell ref="M4:M7"/>
    <mergeCell ref="S4:S7"/>
    <mergeCell ref="T4:T7"/>
    <mergeCell ref="U4:U7"/>
    <mergeCell ref="D3:F3"/>
    <mergeCell ref="G3:G7"/>
    <mergeCell ref="H3:J3"/>
    <mergeCell ref="W4:X7"/>
    <mergeCell ref="Y4:Y7"/>
    <mergeCell ref="Z4:AA7"/>
    <mergeCell ref="AB4:AB7"/>
    <mergeCell ref="A8:A12"/>
    <mergeCell ref="B8:B12"/>
    <mergeCell ref="D8:D12"/>
    <mergeCell ref="E8:E12"/>
    <mergeCell ref="F8:F12"/>
    <mergeCell ref="G8:G12"/>
    <mergeCell ref="V3:V7"/>
    <mergeCell ref="W3:Y3"/>
    <mergeCell ref="Z3:AB3"/>
    <mergeCell ref="A3:A7"/>
    <mergeCell ref="B3:B7"/>
    <mergeCell ref="C3:C7"/>
    <mergeCell ref="U8:U12"/>
    <mergeCell ref="V8:V12"/>
    <mergeCell ref="AB8:AB12"/>
    <mergeCell ref="A13:A17"/>
    <mergeCell ref="B13:B17"/>
    <mergeCell ref="D13:D17"/>
    <mergeCell ref="E13:E17"/>
    <mergeCell ref="F13:F17"/>
    <mergeCell ref="G13:G17"/>
    <mergeCell ref="J13:J17"/>
    <mergeCell ref="J8:J12"/>
    <mergeCell ref="M8:M12"/>
    <mergeCell ref="P8:P12"/>
    <mergeCell ref="Q8:Q12"/>
    <mergeCell ref="S8:S12"/>
    <mergeCell ref="T8:T12"/>
    <mergeCell ref="V13:V17"/>
    <mergeCell ref="Y13:Y17"/>
    <mergeCell ref="AB13:AB17"/>
    <mergeCell ref="A18:A22"/>
    <mergeCell ref="B18:B22"/>
    <mergeCell ref="D18:D22"/>
    <mergeCell ref="E18:E22"/>
    <mergeCell ref="F18:F22"/>
    <mergeCell ref="G18:G22"/>
    <mergeCell ref="J18:J22"/>
    <mergeCell ref="M13:M17"/>
    <mergeCell ref="P13:P17"/>
    <mergeCell ref="Q13:Q17"/>
    <mergeCell ref="S13:S17"/>
    <mergeCell ref="T13:T17"/>
    <mergeCell ref="U13:U17"/>
    <mergeCell ref="V18:V22"/>
    <mergeCell ref="Y18:Y22"/>
    <mergeCell ref="AB18:AB22"/>
    <mergeCell ref="A23:A27"/>
    <mergeCell ref="B23:B27"/>
    <mergeCell ref="D23:D27"/>
    <mergeCell ref="E23:E27"/>
    <mergeCell ref="F23:F27"/>
    <mergeCell ref="G23:G27"/>
    <mergeCell ref="J23:J27"/>
    <mergeCell ref="M18:M22"/>
    <mergeCell ref="P18:P22"/>
    <mergeCell ref="Q18:Q22"/>
    <mergeCell ref="S18:S22"/>
    <mergeCell ref="T18:T22"/>
    <mergeCell ref="U18:U22"/>
    <mergeCell ref="V23:V27"/>
    <mergeCell ref="Y23:Y27"/>
    <mergeCell ref="AB23:AB27"/>
    <mergeCell ref="A28:A32"/>
    <mergeCell ref="B28:B32"/>
    <mergeCell ref="D28:D32"/>
    <mergeCell ref="E28:E32"/>
    <mergeCell ref="F28:F32"/>
    <mergeCell ref="G28:G32"/>
    <mergeCell ref="J28:J32"/>
    <mergeCell ref="M23:M27"/>
    <mergeCell ref="P23:P27"/>
    <mergeCell ref="Q23:Q27"/>
    <mergeCell ref="S23:S27"/>
    <mergeCell ref="T23:T27"/>
    <mergeCell ref="U23:U27"/>
    <mergeCell ref="V28:V32"/>
    <mergeCell ref="Y28:Y32"/>
    <mergeCell ref="AB28:AB32"/>
    <mergeCell ref="A33:N35"/>
    <mergeCell ref="A36:A40"/>
    <mergeCell ref="B36:B40"/>
    <mergeCell ref="D36:D40"/>
    <mergeCell ref="E36:E40"/>
    <mergeCell ref="F36:F40"/>
    <mergeCell ref="G36:G40"/>
    <mergeCell ref="M28:M32"/>
    <mergeCell ref="P28:P32"/>
    <mergeCell ref="Q28:Q32"/>
    <mergeCell ref="S28:S32"/>
    <mergeCell ref="T28:T32"/>
    <mergeCell ref="U28:U32"/>
    <mergeCell ref="Y36:Y40"/>
    <mergeCell ref="AB36:AB40"/>
    <mergeCell ref="A41:A45"/>
    <mergeCell ref="B41:B45"/>
    <mergeCell ref="D41:D45"/>
    <mergeCell ref="E41:E45"/>
    <mergeCell ref="F41:F45"/>
    <mergeCell ref="G41:G45"/>
    <mergeCell ref="J36:J40"/>
    <mergeCell ref="M36:M40"/>
    <mergeCell ref="P36:P40"/>
    <mergeCell ref="Q36:Q40"/>
    <mergeCell ref="S36:S40"/>
    <mergeCell ref="T36:T40"/>
    <mergeCell ref="Q42:Q46"/>
    <mergeCell ref="S42:S46"/>
    <mergeCell ref="T42:T46"/>
    <mergeCell ref="J46:J50"/>
    <mergeCell ref="M46:M50"/>
    <mergeCell ref="P47:P51"/>
    <mergeCell ref="Q47:Q51"/>
    <mergeCell ref="U36:U40"/>
    <mergeCell ref="V36:V40"/>
    <mergeCell ref="A46:A50"/>
    <mergeCell ref="B46:B50"/>
    <mergeCell ref="D46:D50"/>
    <mergeCell ref="E46:E50"/>
    <mergeCell ref="F46:F50"/>
    <mergeCell ref="G46:G50"/>
    <mergeCell ref="J41:J45"/>
    <mergeCell ref="M41:M45"/>
    <mergeCell ref="P42:P46"/>
    <mergeCell ref="S47:S51"/>
    <mergeCell ref="T47:T51"/>
    <mergeCell ref="U47:U51"/>
    <mergeCell ref="V47:V51"/>
    <mergeCell ref="Y47:Y51"/>
    <mergeCell ref="AB47:AB51"/>
    <mergeCell ref="U42:U46"/>
    <mergeCell ref="V42:V46"/>
    <mergeCell ref="Y42:Y46"/>
    <mergeCell ref="AB42:AB46"/>
    <mergeCell ref="K59:M59"/>
    <mergeCell ref="K60:M60"/>
    <mergeCell ref="G63:I63"/>
    <mergeCell ref="J63:K63"/>
    <mergeCell ref="U52:U56"/>
    <mergeCell ref="V52:V56"/>
    <mergeCell ref="Y52:Y56"/>
    <mergeCell ref="AB52:AB56"/>
    <mergeCell ref="A57:B58"/>
    <mergeCell ref="D57:M57"/>
    <mergeCell ref="P57:AB57"/>
    <mergeCell ref="K58:M58"/>
    <mergeCell ref="J52:J56"/>
    <mergeCell ref="M52:M56"/>
    <mergeCell ref="P52:P56"/>
    <mergeCell ref="Q52:Q56"/>
    <mergeCell ref="S52:S56"/>
    <mergeCell ref="T52:T56"/>
    <mergeCell ref="A52:A56"/>
    <mergeCell ref="B52:B56"/>
    <mergeCell ref="D52:D56"/>
    <mergeCell ref="E52:E56"/>
    <mergeCell ref="F52:F56"/>
    <mergeCell ref="G52:G56"/>
  </mergeCells>
  <phoneticPr fontId="21"/>
  <printOptions horizontalCentered="1" verticalCentered="1"/>
  <pageMargins left="0.39370078740157483" right="0.39370078740157483" top="0.39370078740157483" bottom="0.39370078740157483" header="0.51181102362204722" footer="0.51181102362204722"/>
  <pageSetup paperSize="12" scale="6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322</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321</v>
      </c>
      <c r="I5" s="359" t="s">
        <v>286</v>
      </c>
      <c r="J5" s="360"/>
      <c r="K5" s="361"/>
      <c r="L5" s="362" t="s">
        <v>303</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320</v>
      </c>
      <c r="C9" s="110" t="s">
        <v>142</v>
      </c>
      <c r="D9" s="109"/>
      <c r="E9" s="49"/>
      <c r="F9" s="49"/>
      <c r="G9" s="106"/>
      <c r="H9" s="118">
        <v>20</v>
      </c>
      <c r="I9" s="107" t="s">
        <v>319</v>
      </c>
      <c r="J9" s="146" t="s">
        <v>116</v>
      </c>
      <c r="K9" s="105">
        <v>10</v>
      </c>
      <c r="L9" s="107" t="s">
        <v>318</v>
      </c>
      <c r="M9" s="106" t="s">
        <v>50</v>
      </c>
      <c r="N9" s="105">
        <v>10</v>
      </c>
      <c r="O9" s="104"/>
    </row>
    <row r="10" spans="1:21" ht="23.1" customHeight="1" x14ac:dyDescent="0.15">
      <c r="A10" s="366"/>
      <c r="B10" s="106"/>
      <c r="C10" s="110" t="s">
        <v>50</v>
      </c>
      <c r="D10" s="109"/>
      <c r="E10" s="49"/>
      <c r="F10" s="49"/>
      <c r="G10" s="106"/>
      <c r="H10" s="118">
        <v>10</v>
      </c>
      <c r="I10" s="107"/>
      <c r="J10" s="106" t="s">
        <v>50</v>
      </c>
      <c r="K10" s="105">
        <v>10</v>
      </c>
      <c r="L10" s="107"/>
      <c r="M10" s="106" t="s">
        <v>145</v>
      </c>
      <c r="N10" s="105">
        <v>5</v>
      </c>
      <c r="O10" s="104"/>
    </row>
    <row r="11" spans="1:21" ht="23.1" customHeight="1" x14ac:dyDescent="0.15">
      <c r="A11" s="366"/>
      <c r="B11" s="106"/>
      <c r="C11" s="110" t="s">
        <v>145</v>
      </c>
      <c r="D11" s="109"/>
      <c r="E11" s="49"/>
      <c r="F11" s="49"/>
      <c r="G11" s="106"/>
      <c r="H11" s="118">
        <v>10</v>
      </c>
      <c r="I11" s="107"/>
      <c r="J11" s="106" t="s">
        <v>145</v>
      </c>
      <c r="K11" s="105">
        <v>10</v>
      </c>
      <c r="L11" s="117"/>
      <c r="M11" s="113"/>
      <c r="N11" s="116"/>
      <c r="O11" s="121"/>
    </row>
    <row r="12" spans="1:21" ht="23.1" customHeight="1" x14ac:dyDescent="0.15">
      <c r="A12" s="366"/>
      <c r="B12" s="106"/>
      <c r="C12" s="110"/>
      <c r="D12" s="109"/>
      <c r="E12" s="49"/>
      <c r="F12" s="49"/>
      <c r="G12" s="106" t="s">
        <v>33</v>
      </c>
      <c r="H12" s="118" t="s">
        <v>269</v>
      </c>
      <c r="I12" s="107"/>
      <c r="J12" s="106"/>
      <c r="K12" s="105"/>
      <c r="L12" s="107" t="s">
        <v>317</v>
      </c>
      <c r="M12" s="106" t="s">
        <v>103</v>
      </c>
      <c r="N12" s="105">
        <v>10</v>
      </c>
      <c r="O12" s="104"/>
    </row>
    <row r="13" spans="1:21" ht="23.1" customHeight="1" x14ac:dyDescent="0.15">
      <c r="A13" s="366"/>
      <c r="B13" s="106"/>
      <c r="C13" s="110"/>
      <c r="D13" s="109"/>
      <c r="E13" s="49"/>
      <c r="F13" s="49"/>
      <c r="G13" s="106" t="s">
        <v>29</v>
      </c>
      <c r="H13" s="118" t="s">
        <v>268</v>
      </c>
      <c r="I13" s="107"/>
      <c r="J13" s="106"/>
      <c r="K13" s="105"/>
      <c r="L13" s="107"/>
      <c r="M13" s="106" t="s">
        <v>66</v>
      </c>
      <c r="N13" s="105">
        <v>5</v>
      </c>
      <c r="O13" s="104"/>
    </row>
    <row r="14" spans="1:21" ht="23.1" customHeight="1" x14ac:dyDescent="0.15">
      <c r="A14" s="366"/>
      <c r="B14" s="113"/>
      <c r="C14" s="115"/>
      <c r="D14" s="114"/>
      <c r="E14" s="43"/>
      <c r="F14" s="43"/>
      <c r="G14" s="113"/>
      <c r="H14" s="112"/>
      <c r="I14" s="117"/>
      <c r="J14" s="113"/>
      <c r="K14" s="116"/>
      <c r="L14" s="107"/>
      <c r="M14" s="106"/>
      <c r="N14" s="105"/>
      <c r="O14" s="104"/>
    </row>
    <row r="15" spans="1:21" ht="23.1" customHeight="1" x14ac:dyDescent="0.15">
      <c r="A15" s="366"/>
      <c r="B15" s="106" t="s">
        <v>316</v>
      </c>
      <c r="C15" s="110" t="s">
        <v>103</v>
      </c>
      <c r="D15" s="109"/>
      <c r="E15" s="49"/>
      <c r="F15" s="49"/>
      <c r="G15" s="106"/>
      <c r="H15" s="118">
        <v>20</v>
      </c>
      <c r="I15" s="107" t="s">
        <v>316</v>
      </c>
      <c r="J15" s="106" t="s">
        <v>103</v>
      </c>
      <c r="K15" s="105">
        <v>10</v>
      </c>
      <c r="L15" s="107"/>
      <c r="M15" s="106"/>
      <c r="N15" s="105"/>
      <c r="O15" s="104"/>
    </row>
    <row r="16" spans="1:21" ht="23.1" customHeight="1" x14ac:dyDescent="0.15">
      <c r="A16" s="366"/>
      <c r="B16" s="106"/>
      <c r="C16" s="110" t="s">
        <v>66</v>
      </c>
      <c r="D16" s="109"/>
      <c r="E16" s="49"/>
      <c r="F16" s="49"/>
      <c r="G16" s="106"/>
      <c r="H16" s="118">
        <v>5</v>
      </c>
      <c r="I16" s="107"/>
      <c r="J16" s="106" t="s">
        <v>66</v>
      </c>
      <c r="K16" s="105">
        <v>5</v>
      </c>
      <c r="L16" s="107"/>
      <c r="M16" s="106"/>
      <c r="N16" s="105"/>
      <c r="O16" s="104"/>
    </row>
    <row r="17" spans="1:15" ht="23.1" customHeight="1" x14ac:dyDescent="0.15">
      <c r="A17" s="366"/>
      <c r="B17" s="113"/>
      <c r="C17" s="115"/>
      <c r="D17" s="114"/>
      <c r="E17" s="43"/>
      <c r="F17" s="43"/>
      <c r="G17" s="113"/>
      <c r="H17" s="112"/>
      <c r="I17" s="107"/>
      <c r="J17" s="106"/>
      <c r="K17" s="105"/>
      <c r="L17" s="107"/>
      <c r="M17" s="106"/>
      <c r="N17" s="105"/>
      <c r="O17" s="104"/>
    </row>
    <row r="18" spans="1:15" ht="23.1" customHeight="1" x14ac:dyDescent="0.15">
      <c r="A18" s="366"/>
      <c r="B18" s="106" t="s">
        <v>49</v>
      </c>
      <c r="C18" s="110" t="s">
        <v>105</v>
      </c>
      <c r="D18" s="109"/>
      <c r="E18" s="49"/>
      <c r="F18" s="49"/>
      <c r="G18" s="106"/>
      <c r="H18" s="118">
        <v>5</v>
      </c>
      <c r="I18" s="107"/>
      <c r="J18" s="106"/>
      <c r="K18" s="105"/>
      <c r="L18" s="107"/>
      <c r="M18" s="106"/>
      <c r="N18" s="105"/>
      <c r="O18" s="104"/>
    </row>
    <row r="19" spans="1:15" ht="23.1" customHeight="1" x14ac:dyDescent="0.15">
      <c r="A19" s="366"/>
      <c r="B19" s="106"/>
      <c r="C19" s="110"/>
      <c r="D19" s="109"/>
      <c r="E19" s="49"/>
      <c r="F19" s="119"/>
      <c r="G19" s="106" t="s">
        <v>39</v>
      </c>
      <c r="H19" s="118" t="s">
        <v>269</v>
      </c>
      <c r="I19" s="107"/>
      <c r="J19" s="106"/>
      <c r="K19" s="105"/>
      <c r="L19" s="107"/>
      <c r="M19" s="106"/>
      <c r="N19" s="105"/>
      <c r="O19" s="104"/>
    </row>
    <row r="20" spans="1:15" ht="23.1" customHeight="1" x14ac:dyDescent="0.15">
      <c r="A20" s="366"/>
      <c r="B20" s="106"/>
      <c r="C20" s="110"/>
      <c r="D20" s="109"/>
      <c r="E20" s="49"/>
      <c r="F20" s="49"/>
      <c r="G20" s="106" t="s">
        <v>52</v>
      </c>
      <c r="H20" s="118" t="s">
        <v>268</v>
      </c>
      <c r="I20" s="107"/>
      <c r="J20" s="106"/>
      <c r="K20" s="105"/>
      <c r="L20" s="107"/>
      <c r="M20" s="106"/>
      <c r="N20" s="105"/>
      <c r="O20" s="104"/>
    </row>
    <row r="21" spans="1:15" ht="23.1" customHeight="1" thickBot="1" x14ac:dyDescent="0.2">
      <c r="A21" s="367"/>
      <c r="B21" s="99"/>
      <c r="C21" s="103"/>
      <c r="D21" s="102"/>
      <c r="E21" s="56"/>
      <c r="F21" s="56"/>
      <c r="G21" s="99"/>
      <c r="H21" s="101"/>
      <c r="I21" s="100"/>
      <c r="J21" s="99"/>
      <c r="K21" s="98"/>
      <c r="L21" s="100"/>
      <c r="M21" s="99"/>
      <c r="N21" s="98"/>
      <c r="O21" s="97"/>
    </row>
    <row r="22" spans="1:15" ht="23.1" customHeight="1" x14ac:dyDescent="0.15">
      <c r="B22" s="96"/>
      <c r="C22" s="96"/>
      <c r="D22" s="96"/>
      <c r="G22" s="96"/>
      <c r="H22" s="95"/>
      <c r="I22" s="96"/>
      <c r="J22" s="96"/>
      <c r="K22" s="95"/>
      <c r="L22" s="96"/>
      <c r="M22" s="96"/>
      <c r="N22" s="95"/>
    </row>
    <row r="23" spans="1:15" ht="23.1" customHeight="1" x14ac:dyDescent="0.15">
      <c r="B23" s="96"/>
      <c r="C23" s="96"/>
      <c r="D23" s="96"/>
      <c r="G23" s="96"/>
      <c r="H23" s="95"/>
      <c r="I23" s="96"/>
      <c r="J23" s="96"/>
      <c r="K23" s="95"/>
      <c r="L23" s="96"/>
      <c r="M23" s="96"/>
      <c r="N23" s="95"/>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165</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24.95" customHeight="1" x14ac:dyDescent="0.15">
      <c r="A6" s="354"/>
      <c r="B6" s="64"/>
      <c r="C6" s="42"/>
      <c r="D6" s="43"/>
      <c r="E6" s="44"/>
      <c r="F6" s="45"/>
      <c r="G6" s="68"/>
      <c r="H6" s="72"/>
      <c r="I6" s="43"/>
      <c r="J6" s="45"/>
      <c r="K6" s="45"/>
      <c r="L6" s="45"/>
      <c r="M6" s="76"/>
      <c r="N6" s="64"/>
      <c r="O6" s="46"/>
      <c r="P6" s="43"/>
      <c r="Q6" s="47"/>
      <c r="R6" s="91"/>
    </row>
    <row r="7" spans="1:19" ht="24.95" customHeight="1" x14ac:dyDescent="0.15">
      <c r="A7" s="354"/>
      <c r="B7" s="65" t="s">
        <v>166</v>
      </c>
      <c r="C7" s="48" t="s">
        <v>102</v>
      </c>
      <c r="D7" s="49"/>
      <c r="E7" s="50">
        <v>1</v>
      </c>
      <c r="F7" s="51" t="s">
        <v>26</v>
      </c>
      <c r="G7" s="69" t="s">
        <v>25</v>
      </c>
      <c r="H7" s="73" t="s">
        <v>102</v>
      </c>
      <c r="I7" s="49"/>
      <c r="J7" s="51">
        <f>ROUNDUP(E7*0.75,2)</f>
        <v>0.75</v>
      </c>
      <c r="K7" s="51" t="s">
        <v>26</v>
      </c>
      <c r="L7" s="51" t="s">
        <v>25</v>
      </c>
      <c r="M7" s="77" t="e">
        <f>#REF!</f>
        <v>#REF!</v>
      </c>
      <c r="N7" s="65" t="s">
        <v>167</v>
      </c>
      <c r="O7" s="52" t="s">
        <v>31</v>
      </c>
      <c r="P7" s="49"/>
      <c r="Q7" s="53">
        <v>3</v>
      </c>
      <c r="R7" s="92">
        <f t="shared" ref="R7:R12" si="0">ROUNDUP(Q7*0.75,2)</f>
        <v>2.25</v>
      </c>
    </row>
    <row r="8" spans="1:19" ht="24.95" customHeight="1" x14ac:dyDescent="0.15">
      <c r="A8" s="354"/>
      <c r="B8" s="65"/>
      <c r="C8" s="48" t="s">
        <v>100</v>
      </c>
      <c r="D8" s="49"/>
      <c r="E8" s="50">
        <v>20</v>
      </c>
      <c r="F8" s="51" t="s">
        <v>28</v>
      </c>
      <c r="G8" s="69"/>
      <c r="H8" s="73" t="s">
        <v>100</v>
      </c>
      <c r="I8" s="49"/>
      <c r="J8" s="51">
        <f>ROUNDUP(E8*0.75,2)</f>
        <v>15</v>
      </c>
      <c r="K8" s="51" t="s">
        <v>28</v>
      </c>
      <c r="L8" s="51"/>
      <c r="M8" s="77" t="e">
        <f>ROUND(#REF!+(#REF!*10/100),2)</f>
        <v>#REF!</v>
      </c>
      <c r="N8" s="65" t="s">
        <v>168</v>
      </c>
      <c r="O8" s="52" t="s">
        <v>32</v>
      </c>
      <c r="P8" s="49"/>
      <c r="Q8" s="53">
        <v>5</v>
      </c>
      <c r="R8" s="92">
        <f t="shared" si="0"/>
        <v>3.75</v>
      </c>
    </row>
    <row r="9" spans="1:19" ht="24.95" customHeight="1" x14ac:dyDescent="0.15">
      <c r="A9" s="354"/>
      <c r="B9" s="65"/>
      <c r="C9" s="48" t="s">
        <v>98</v>
      </c>
      <c r="D9" s="49"/>
      <c r="E9" s="50">
        <v>2</v>
      </c>
      <c r="F9" s="51" t="s">
        <v>28</v>
      </c>
      <c r="G9" s="69"/>
      <c r="H9" s="73" t="s">
        <v>98</v>
      </c>
      <c r="I9" s="49"/>
      <c r="J9" s="51">
        <f>ROUNDUP(E9*0.75,2)</f>
        <v>1.5</v>
      </c>
      <c r="K9" s="51" t="s">
        <v>28</v>
      </c>
      <c r="L9" s="51"/>
      <c r="M9" s="77" t="e">
        <f>#REF!</f>
        <v>#REF!</v>
      </c>
      <c r="N9" s="65" t="s">
        <v>169</v>
      </c>
      <c r="O9" s="52" t="s">
        <v>33</v>
      </c>
      <c r="P9" s="49"/>
      <c r="Q9" s="53">
        <v>3</v>
      </c>
      <c r="R9" s="92">
        <f t="shared" si="0"/>
        <v>2.25</v>
      </c>
    </row>
    <row r="10" spans="1:19" ht="24.95" customHeight="1" x14ac:dyDescent="0.15">
      <c r="A10" s="354"/>
      <c r="B10" s="65"/>
      <c r="C10" s="48"/>
      <c r="D10" s="49"/>
      <c r="E10" s="50"/>
      <c r="F10" s="51"/>
      <c r="G10" s="69"/>
      <c r="H10" s="73"/>
      <c r="I10" s="49"/>
      <c r="J10" s="51"/>
      <c r="K10" s="51"/>
      <c r="L10" s="51"/>
      <c r="M10" s="77"/>
      <c r="N10" s="65" t="s">
        <v>170</v>
      </c>
      <c r="O10" s="52" t="s">
        <v>35</v>
      </c>
      <c r="P10" s="49" t="s">
        <v>36</v>
      </c>
      <c r="Q10" s="53">
        <v>1.5</v>
      </c>
      <c r="R10" s="92">
        <f t="shared" si="0"/>
        <v>1.1300000000000001</v>
      </c>
    </row>
    <row r="11" spans="1:19" ht="24.95" customHeight="1" x14ac:dyDescent="0.15">
      <c r="A11" s="354"/>
      <c r="B11" s="65"/>
      <c r="C11" s="48"/>
      <c r="D11" s="49"/>
      <c r="E11" s="50"/>
      <c r="F11" s="51"/>
      <c r="G11" s="69"/>
      <c r="H11" s="73"/>
      <c r="I11" s="49"/>
      <c r="J11" s="51"/>
      <c r="K11" s="51"/>
      <c r="L11" s="51"/>
      <c r="M11" s="77"/>
      <c r="N11" s="65" t="s">
        <v>23</v>
      </c>
      <c r="O11" s="52" t="s">
        <v>34</v>
      </c>
      <c r="P11" s="49"/>
      <c r="Q11" s="53">
        <v>2</v>
      </c>
      <c r="R11" s="92">
        <f t="shared" si="0"/>
        <v>1.5</v>
      </c>
    </row>
    <row r="12" spans="1:19" ht="24.95" customHeight="1" x14ac:dyDescent="0.15">
      <c r="A12" s="354"/>
      <c r="B12" s="65"/>
      <c r="C12" s="48"/>
      <c r="D12" s="49"/>
      <c r="E12" s="50"/>
      <c r="F12" s="51"/>
      <c r="G12" s="69"/>
      <c r="H12" s="73"/>
      <c r="I12" s="49"/>
      <c r="J12" s="51"/>
      <c r="K12" s="51"/>
      <c r="L12" s="51"/>
      <c r="M12" s="77"/>
      <c r="N12" s="65"/>
      <c r="O12" s="52" t="s">
        <v>37</v>
      </c>
      <c r="P12" s="49"/>
      <c r="Q12" s="53">
        <v>1</v>
      </c>
      <c r="R12" s="92">
        <f t="shared" si="0"/>
        <v>0.75</v>
      </c>
    </row>
    <row r="13" spans="1:19" ht="24.95" customHeight="1" x14ac:dyDescent="0.15">
      <c r="A13" s="354"/>
      <c r="B13" s="64"/>
      <c r="C13" s="42"/>
      <c r="D13" s="43"/>
      <c r="E13" s="44"/>
      <c r="F13" s="45"/>
      <c r="G13" s="68"/>
      <c r="H13" s="72"/>
      <c r="I13" s="43"/>
      <c r="J13" s="45"/>
      <c r="K13" s="45"/>
      <c r="L13" s="45"/>
      <c r="M13" s="76"/>
      <c r="N13" s="64"/>
      <c r="O13" s="46"/>
      <c r="P13" s="43"/>
      <c r="Q13" s="47"/>
      <c r="R13" s="91"/>
    </row>
    <row r="14" spans="1:19" ht="24.95" customHeight="1" x14ac:dyDescent="0.15">
      <c r="A14" s="354"/>
      <c r="B14" s="65" t="s">
        <v>171</v>
      </c>
      <c r="C14" s="48" t="s">
        <v>69</v>
      </c>
      <c r="D14" s="49" t="s">
        <v>36</v>
      </c>
      <c r="E14" s="81">
        <v>0.2</v>
      </c>
      <c r="F14" s="51" t="s">
        <v>19</v>
      </c>
      <c r="G14" s="69"/>
      <c r="H14" s="73" t="s">
        <v>69</v>
      </c>
      <c r="I14" s="49" t="s">
        <v>36</v>
      </c>
      <c r="J14" s="51">
        <f>ROUNDUP(E14*0.75,2)</f>
        <v>0.15</v>
      </c>
      <c r="K14" s="51" t="s">
        <v>19</v>
      </c>
      <c r="L14" s="51"/>
      <c r="M14" s="77" t="e">
        <f>#REF!</f>
        <v>#REF!</v>
      </c>
      <c r="N14" s="65" t="s">
        <v>172</v>
      </c>
      <c r="O14" s="52" t="s">
        <v>39</v>
      </c>
      <c r="P14" s="49"/>
      <c r="Q14" s="53">
        <v>40</v>
      </c>
      <c r="R14" s="92">
        <f>ROUNDUP(Q14*0.75,2)</f>
        <v>30</v>
      </c>
    </row>
    <row r="15" spans="1:19" ht="24.95" customHeight="1" x14ac:dyDescent="0.15">
      <c r="A15" s="354"/>
      <c r="B15" s="65"/>
      <c r="C15" s="48" t="s">
        <v>50</v>
      </c>
      <c r="D15" s="49"/>
      <c r="E15" s="50">
        <v>20</v>
      </c>
      <c r="F15" s="51" t="s">
        <v>28</v>
      </c>
      <c r="G15" s="69"/>
      <c r="H15" s="73" t="s">
        <v>50</v>
      </c>
      <c r="I15" s="49"/>
      <c r="J15" s="51">
        <f>ROUNDUP(E15*0.75,2)</f>
        <v>15</v>
      </c>
      <c r="K15" s="51" t="s">
        <v>28</v>
      </c>
      <c r="L15" s="51"/>
      <c r="M15" s="77" t="e">
        <f>ROUND(#REF!+(#REF!*6/100),2)</f>
        <v>#REF!</v>
      </c>
      <c r="N15" s="65" t="s">
        <v>219</v>
      </c>
      <c r="O15" s="52" t="s">
        <v>64</v>
      </c>
      <c r="P15" s="49"/>
      <c r="Q15" s="53">
        <v>1</v>
      </c>
      <c r="R15" s="92">
        <f>ROUNDUP(Q15*0.75,2)</f>
        <v>0.75</v>
      </c>
    </row>
    <row r="16" spans="1:19" ht="24.95" customHeight="1" x14ac:dyDescent="0.15">
      <c r="A16" s="354"/>
      <c r="B16" s="65"/>
      <c r="C16" s="48" t="s">
        <v>66</v>
      </c>
      <c r="D16" s="49"/>
      <c r="E16" s="50">
        <v>10</v>
      </c>
      <c r="F16" s="51" t="s">
        <v>28</v>
      </c>
      <c r="G16" s="69"/>
      <c r="H16" s="73" t="s">
        <v>66</v>
      </c>
      <c r="I16" s="49"/>
      <c r="J16" s="51">
        <f>ROUNDUP(E16*0.75,2)</f>
        <v>7.5</v>
      </c>
      <c r="K16" s="51" t="s">
        <v>28</v>
      </c>
      <c r="L16" s="51"/>
      <c r="M16" s="77" t="e">
        <f>ROUND(#REF!+(#REF!*10/100),2)</f>
        <v>#REF!</v>
      </c>
      <c r="N16" s="65" t="s">
        <v>173</v>
      </c>
      <c r="O16" s="52" t="s">
        <v>34</v>
      </c>
      <c r="P16" s="49"/>
      <c r="Q16" s="53">
        <v>1</v>
      </c>
      <c r="R16" s="92">
        <f>ROUNDUP(Q16*0.75,2)</f>
        <v>0.75</v>
      </c>
    </row>
    <row r="17" spans="1:18" ht="24.95" customHeight="1" x14ac:dyDescent="0.15">
      <c r="A17" s="354"/>
      <c r="B17" s="65"/>
      <c r="C17" s="48" t="s">
        <v>65</v>
      </c>
      <c r="D17" s="49"/>
      <c r="E17" s="50">
        <v>5</v>
      </c>
      <c r="F17" s="51" t="s">
        <v>28</v>
      </c>
      <c r="G17" s="69"/>
      <c r="H17" s="73" t="s">
        <v>65</v>
      </c>
      <c r="I17" s="49"/>
      <c r="J17" s="51">
        <f>ROUNDUP(E17*0.75,2)</f>
        <v>3.75</v>
      </c>
      <c r="K17" s="51" t="s">
        <v>28</v>
      </c>
      <c r="L17" s="51"/>
      <c r="M17" s="77" t="e">
        <f>#REF!</f>
        <v>#REF!</v>
      </c>
      <c r="N17" s="65" t="s">
        <v>23</v>
      </c>
      <c r="O17" s="52" t="s">
        <v>35</v>
      </c>
      <c r="P17" s="49" t="s">
        <v>36</v>
      </c>
      <c r="Q17" s="53">
        <v>1</v>
      </c>
      <c r="R17" s="92">
        <f>ROUNDUP(Q17*0.75,2)</f>
        <v>0.75</v>
      </c>
    </row>
    <row r="18" spans="1:18" ht="24.95" customHeight="1" x14ac:dyDescent="0.15">
      <c r="A18" s="354"/>
      <c r="B18" s="65"/>
      <c r="C18" s="48" t="s">
        <v>67</v>
      </c>
      <c r="D18" s="49" t="s">
        <v>68</v>
      </c>
      <c r="E18" s="61">
        <v>0.5</v>
      </c>
      <c r="F18" s="51" t="s">
        <v>56</v>
      </c>
      <c r="G18" s="69"/>
      <c r="H18" s="73" t="s">
        <v>67</v>
      </c>
      <c r="I18" s="49" t="s">
        <v>68</v>
      </c>
      <c r="J18" s="51">
        <f>ROUNDUP(E18*0.75,2)</f>
        <v>0.38</v>
      </c>
      <c r="K18" s="51" t="s">
        <v>56</v>
      </c>
      <c r="L18" s="51"/>
      <c r="M18" s="77" t="e">
        <f>#REF!</f>
        <v>#REF!</v>
      </c>
      <c r="N18" s="65"/>
      <c r="O18" s="52"/>
      <c r="P18" s="49"/>
      <c r="Q18" s="53"/>
      <c r="R18" s="92"/>
    </row>
    <row r="19" spans="1:18" ht="24.95" customHeight="1" x14ac:dyDescent="0.15">
      <c r="A19" s="354"/>
      <c r="B19" s="64"/>
      <c r="C19" s="42"/>
      <c r="D19" s="43"/>
      <c r="E19" s="44"/>
      <c r="F19" s="45"/>
      <c r="G19" s="68"/>
      <c r="H19" s="72"/>
      <c r="I19" s="43"/>
      <c r="J19" s="45"/>
      <c r="K19" s="45"/>
      <c r="L19" s="45"/>
      <c r="M19" s="76"/>
      <c r="N19" s="64"/>
      <c r="O19" s="46"/>
      <c r="P19" s="43"/>
      <c r="Q19" s="47"/>
      <c r="R19" s="91"/>
    </row>
    <row r="20" spans="1:18" ht="24.95" customHeight="1" x14ac:dyDescent="0.15">
      <c r="A20" s="354"/>
      <c r="B20" s="65" t="s">
        <v>49</v>
      </c>
      <c r="C20" s="48" t="s">
        <v>118</v>
      </c>
      <c r="D20" s="49"/>
      <c r="E20" s="62">
        <v>0.1</v>
      </c>
      <c r="F20" s="51" t="s">
        <v>119</v>
      </c>
      <c r="G20" s="69"/>
      <c r="H20" s="73" t="s">
        <v>118</v>
      </c>
      <c r="I20" s="49"/>
      <c r="J20" s="51">
        <f>ROUNDUP(E20*0.75,2)</f>
        <v>0.08</v>
      </c>
      <c r="K20" s="51" t="s">
        <v>119</v>
      </c>
      <c r="L20" s="51"/>
      <c r="M20" s="77" t="e">
        <f>#REF!</f>
        <v>#REF!</v>
      </c>
      <c r="N20" s="65" t="s">
        <v>23</v>
      </c>
      <c r="O20" s="52" t="s">
        <v>39</v>
      </c>
      <c r="P20" s="49"/>
      <c r="Q20" s="53">
        <v>100</v>
      </c>
      <c r="R20" s="92">
        <f>ROUNDUP(Q20*0.75,2)</f>
        <v>75</v>
      </c>
    </row>
    <row r="21" spans="1:18" ht="24.95" customHeight="1" x14ac:dyDescent="0.15">
      <c r="A21" s="354"/>
      <c r="B21" s="65"/>
      <c r="C21" s="48" t="s">
        <v>117</v>
      </c>
      <c r="D21" s="49"/>
      <c r="E21" s="50">
        <v>3</v>
      </c>
      <c r="F21" s="51" t="s">
        <v>28</v>
      </c>
      <c r="G21" s="69"/>
      <c r="H21" s="73" t="s">
        <v>117</v>
      </c>
      <c r="I21" s="49"/>
      <c r="J21" s="51">
        <f>ROUNDUP(E21*0.75,2)</f>
        <v>2.25</v>
      </c>
      <c r="K21" s="51" t="s">
        <v>28</v>
      </c>
      <c r="L21" s="51"/>
      <c r="M21" s="77" t="e">
        <f>ROUND(#REF!+(#REF!*40/100),2)</f>
        <v>#REF!</v>
      </c>
      <c r="N21" s="65"/>
      <c r="O21" s="52" t="s">
        <v>52</v>
      </c>
      <c r="P21" s="49"/>
      <c r="Q21" s="53">
        <v>3</v>
      </c>
      <c r="R21" s="92">
        <f>ROUNDUP(Q21*0.75,2)</f>
        <v>2.25</v>
      </c>
    </row>
    <row r="22" spans="1:18" ht="24.95" customHeight="1" x14ac:dyDescent="0.15">
      <c r="A22" s="354"/>
      <c r="B22" s="64"/>
      <c r="C22" s="42"/>
      <c r="D22" s="43"/>
      <c r="E22" s="44"/>
      <c r="F22" s="45"/>
      <c r="G22" s="68"/>
      <c r="H22" s="72"/>
      <c r="I22" s="43"/>
      <c r="J22" s="45"/>
      <c r="K22" s="45"/>
      <c r="L22" s="45"/>
      <c r="M22" s="76"/>
      <c r="N22" s="64"/>
      <c r="O22" s="46"/>
      <c r="P22" s="43"/>
      <c r="Q22" s="47"/>
      <c r="R22" s="91"/>
    </row>
    <row r="23" spans="1:18" ht="24.95" customHeight="1" x14ac:dyDescent="0.15">
      <c r="A23" s="354"/>
      <c r="B23" s="65" t="s">
        <v>174</v>
      </c>
      <c r="C23" s="48" t="s">
        <v>175</v>
      </c>
      <c r="D23" s="49"/>
      <c r="E23" s="82">
        <v>0.25</v>
      </c>
      <c r="F23" s="51" t="s">
        <v>81</v>
      </c>
      <c r="G23" s="69"/>
      <c r="H23" s="73" t="s">
        <v>175</v>
      </c>
      <c r="I23" s="49"/>
      <c r="J23" s="51">
        <f>ROUNDUP(E23*0.75,2)</f>
        <v>0.19</v>
      </c>
      <c r="K23" s="51" t="s">
        <v>81</v>
      </c>
      <c r="L23" s="51"/>
      <c r="M23" s="77" t="e">
        <f>#REF!</f>
        <v>#REF!</v>
      </c>
      <c r="N23" s="65" t="s">
        <v>54</v>
      </c>
      <c r="O23" s="52"/>
      <c r="P23" s="49"/>
      <c r="Q23" s="53"/>
      <c r="R23" s="92"/>
    </row>
    <row r="24" spans="1:18" ht="24.95" customHeight="1" thickBot="1" x14ac:dyDescent="0.2">
      <c r="A24" s="355"/>
      <c r="B24" s="66"/>
      <c r="C24" s="55"/>
      <c r="D24" s="56"/>
      <c r="E24" s="57"/>
      <c r="F24" s="58"/>
      <c r="G24" s="70"/>
      <c r="H24" s="74"/>
      <c r="I24" s="56"/>
      <c r="J24" s="58"/>
      <c r="K24" s="58"/>
      <c r="L24" s="58"/>
      <c r="M24" s="78"/>
      <c r="N24" s="66"/>
      <c r="O24" s="59"/>
      <c r="P24" s="56"/>
      <c r="Q24" s="60"/>
      <c r="R24" s="93"/>
    </row>
    <row r="25" spans="1:18" ht="24.95" customHeight="1" x14ac:dyDescent="0.15"/>
    <row r="26" spans="1:18" ht="24.95" customHeight="1" x14ac:dyDescent="0.15"/>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328</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321</v>
      </c>
      <c r="I5" s="359" t="s">
        <v>286</v>
      </c>
      <c r="J5" s="360"/>
      <c r="K5" s="361"/>
      <c r="L5" s="362" t="s">
        <v>303</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327</v>
      </c>
      <c r="C9" s="110" t="s">
        <v>102</v>
      </c>
      <c r="D9" s="109" t="s">
        <v>25</v>
      </c>
      <c r="E9" s="49"/>
      <c r="F9" s="49"/>
      <c r="G9" s="106"/>
      <c r="H9" s="124">
        <v>0.7</v>
      </c>
      <c r="I9" s="107" t="s">
        <v>327</v>
      </c>
      <c r="J9" s="106" t="s">
        <v>102</v>
      </c>
      <c r="K9" s="123">
        <v>0.3</v>
      </c>
      <c r="L9" s="107" t="s">
        <v>326</v>
      </c>
      <c r="M9" s="106" t="s">
        <v>102</v>
      </c>
      <c r="N9" s="122">
        <v>0.2</v>
      </c>
      <c r="O9" s="104" t="s">
        <v>25</v>
      </c>
    </row>
    <row r="10" spans="1:21" ht="23.1" customHeight="1" x14ac:dyDescent="0.15">
      <c r="A10" s="366"/>
      <c r="B10" s="106"/>
      <c r="C10" s="110" t="s">
        <v>100</v>
      </c>
      <c r="D10" s="109"/>
      <c r="E10" s="49"/>
      <c r="F10" s="49"/>
      <c r="G10" s="106"/>
      <c r="H10" s="118">
        <v>20</v>
      </c>
      <c r="I10" s="107"/>
      <c r="J10" s="106" t="s">
        <v>100</v>
      </c>
      <c r="K10" s="105">
        <v>15</v>
      </c>
      <c r="L10" s="107"/>
      <c r="M10" s="106" t="s">
        <v>100</v>
      </c>
      <c r="N10" s="105">
        <v>10</v>
      </c>
      <c r="O10" s="104"/>
    </row>
    <row r="11" spans="1:21" ht="23.1" customHeight="1" x14ac:dyDescent="0.15">
      <c r="A11" s="366"/>
      <c r="B11" s="106"/>
      <c r="C11" s="110"/>
      <c r="D11" s="109"/>
      <c r="E11" s="49"/>
      <c r="F11" s="49"/>
      <c r="G11" s="106" t="s">
        <v>39</v>
      </c>
      <c r="H11" s="118" t="s">
        <v>269</v>
      </c>
      <c r="I11" s="107"/>
      <c r="J11" s="106"/>
      <c r="K11" s="105"/>
      <c r="L11" s="117"/>
      <c r="M11" s="113"/>
      <c r="N11" s="116"/>
      <c r="O11" s="121"/>
    </row>
    <row r="12" spans="1:21" ht="23.1" customHeight="1" x14ac:dyDescent="0.15">
      <c r="A12" s="366"/>
      <c r="B12" s="113"/>
      <c r="C12" s="115"/>
      <c r="D12" s="114"/>
      <c r="E12" s="43"/>
      <c r="F12" s="43"/>
      <c r="G12" s="113"/>
      <c r="H12" s="112"/>
      <c r="I12" s="117"/>
      <c r="J12" s="113"/>
      <c r="K12" s="116"/>
      <c r="L12" s="107" t="s">
        <v>325</v>
      </c>
      <c r="M12" s="106" t="s">
        <v>50</v>
      </c>
      <c r="N12" s="105">
        <v>10</v>
      </c>
      <c r="O12" s="104"/>
    </row>
    <row r="13" spans="1:21" ht="23.1" customHeight="1" x14ac:dyDescent="0.15">
      <c r="A13" s="366"/>
      <c r="B13" s="106" t="s">
        <v>324</v>
      </c>
      <c r="C13" s="110" t="s">
        <v>69</v>
      </c>
      <c r="D13" s="109"/>
      <c r="E13" s="49" t="s">
        <v>36</v>
      </c>
      <c r="F13" s="49"/>
      <c r="G13" s="106"/>
      <c r="H13" s="151">
        <v>0.05</v>
      </c>
      <c r="I13" s="107" t="s">
        <v>324</v>
      </c>
      <c r="J13" s="106" t="s">
        <v>69</v>
      </c>
      <c r="K13" s="150">
        <v>0.05</v>
      </c>
      <c r="L13" s="107"/>
      <c r="M13" s="106" t="s">
        <v>66</v>
      </c>
      <c r="N13" s="105">
        <v>5</v>
      </c>
      <c r="O13" s="104"/>
    </row>
    <row r="14" spans="1:21" ht="23.1" customHeight="1" x14ac:dyDescent="0.15">
      <c r="A14" s="366"/>
      <c r="B14" s="106"/>
      <c r="C14" s="110" t="s">
        <v>50</v>
      </c>
      <c r="D14" s="109"/>
      <c r="E14" s="49"/>
      <c r="F14" s="49"/>
      <c r="G14" s="106"/>
      <c r="H14" s="118">
        <v>20</v>
      </c>
      <c r="I14" s="107"/>
      <c r="J14" s="106" t="s">
        <v>50</v>
      </c>
      <c r="K14" s="105">
        <v>10</v>
      </c>
      <c r="L14" s="117"/>
      <c r="M14" s="113"/>
      <c r="N14" s="116"/>
      <c r="O14" s="121"/>
    </row>
    <row r="15" spans="1:21" ht="23.1" customHeight="1" x14ac:dyDescent="0.15">
      <c r="A15" s="366"/>
      <c r="B15" s="106"/>
      <c r="C15" s="110" t="s">
        <v>66</v>
      </c>
      <c r="D15" s="109"/>
      <c r="E15" s="49"/>
      <c r="F15" s="49"/>
      <c r="G15" s="106"/>
      <c r="H15" s="118">
        <v>5</v>
      </c>
      <c r="I15" s="107"/>
      <c r="J15" s="106" t="s">
        <v>66</v>
      </c>
      <c r="K15" s="105">
        <v>5</v>
      </c>
      <c r="L15" s="107" t="s">
        <v>311</v>
      </c>
      <c r="M15" s="106" t="s">
        <v>118</v>
      </c>
      <c r="N15" s="111">
        <v>0.1</v>
      </c>
      <c r="O15" s="104"/>
    </row>
    <row r="16" spans="1:21" ht="23.1" customHeight="1" x14ac:dyDescent="0.15">
      <c r="A16" s="366"/>
      <c r="B16" s="106"/>
      <c r="C16" s="110" t="s">
        <v>67</v>
      </c>
      <c r="D16" s="109"/>
      <c r="E16" s="49" t="s">
        <v>68</v>
      </c>
      <c r="F16" s="49"/>
      <c r="G16" s="106"/>
      <c r="H16" s="148">
        <v>0.13</v>
      </c>
      <c r="I16" s="107"/>
      <c r="J16" s="106" t="s">
        <v>308</v>
      </c>
      <c r="K16" s="147">
        <v>0.13</v>
      </c>
      <c r="L16" s="117"/>
      <c r="M16" s="113"/>
      <c r="N16" s="116"/>
      <c r="O16" s="121"/>
    </row>
    <row r="17" spans="1:15" ht="23.1" customHeight="1" x14ac:dyDescent="0.15">
      <c r="A17" s="366"/>
      <c r="B17" s="106"/>
      <c r="C17" s="110"/>
      <c r="D17" s="109"/>
      <c r="E17" s="49"/>
      <c r="F17" s="49"/>
      <c r="G17" s="106" t="s">
        <v>39</v>
      </c>
      <c r="H17" s="118" t="s">
        <v>269</v>
      </c>
      <c r="I17" s="107"/>
      <c r="J17" s="106"/>
      <c r="K17" s="105"/>
      <c r="L17" s="107" t="s">
        <v>323</v>
      </c>
      <c r="M17" s="106" t="s">
        <v>175</v>
      </c>
      <c r="N17" s="147">
        <v>0.13</v>
      </c>
      <c r="O17" s="104"/>
    </row>
    <row r="18" spans="1:15" ht="23.1" customHeight="1" x14ac:dyDescent="0.15">
      <c r="A18" s="366"/>
      <c r="B18" s="106"/>
      <c r="C18" s="110"/>
      <c r="D18" s="109"/>
      <c r="E18" s="49"/>
      <c r="F18" s="49"/>
      <c r="G18" s="106" t="s">
        <v>34</v>
      </c>
      <c r="H18" s="118" t="s">
        <v>268</v>
      </c>
      <c r="I18" s="107"/>
      <c r="J18" s="106"/>
      <c r="K18" s="105"/>
      <c r="L18" s="107"/>
      <c r="M18" s="106"/>
      <c r="N18" s="105"/>
      <c r="O18" s="104"/>
    </row>
    <row r="19" spans="1:15" ht="23.1" customHeight="1" x14ac:dyDescent="0.15">
      <c r="A19" s="366"/>
      <c r="B19" s="106"/>
      <c r="C19" s="110"/>
      <c r="D19" s="109"/>
      <c r="E19" s="49"/>
      <c r="F19" s="119" t="s">
        <v>36</v>
      </c>
      <c r="G19" s="106" t="s">
        <v>35</v>
      </c>
      <c r="H19" s="118" t="s">
        <v>268</v>
      </c>
      <c r="I19" s="107"/>
      <c r="J19" s="106"/>
      <c r="K19" s="105"/>
      <c r="L19" s="107"/>
      <c r="M19" s="106"/>
      <c r="N19" s="105"/>
      <c r="O19" s="104"/>
    </row>
    <row r="20" spans="1:15" ht="23.1" customHeight="1" x14ac:dyDescent="0.15">
      <c r="A20" s="366"/>
      <c r="B20" s="113"/>
      <c r="C20" s="115"/>
      <c r="D20" s="114"/>
      <c r="E20" s="43"/>
      <c r="F20" s="43"/>
      <c r="G20" s="113"/>
      <c r="H20" s="112"/>
      <c r="I20" s="117"/>
      <c r="J20" s="113"/>
      <c r="K20" s="116"/>
      <c r="L20" s="107"/>
      <c r="M20" s="106"/>
      <c r="N20" s="105"/>
      <c r="O20" s="104"/>
    </row>
    <row r="21" spans="1:15" ht="23.1" customHeight="1" x14ac:dyDescent="0.15">
      <c r="A21" s="366"/>
      <c r="B21" s="106" t="s">
        <v>49</v>
      </c>
      <c r="C21" s="110" t="s">
        <v>118</v>
      </c>
      <c r="D21" s="109"/>
      <c r="E21" s="49"/>
      <c r="F21" s="49"/>
      <c r="G21" s="106"/>
      <c r="H21" s="108">
        <v>0.1</v>
      </c>
      <c r="I21" s="107" t="s">
        <v>49</v>
      </c>
      <c r="J21" s="106" t="s">
        <v>118</v>
      </c>
      <c r="K21" s="111">
        <v>0.1</v>
      </c>
      <c r="L21" s="107"/>
      <c r="M21" s="106"/>
      <c r="N21" s="105"/>
      <c r="O21" s="104"/>
    </row>
    <row r="22" spans="1:15" ht="23.1" customHeight="1" x14ac:dyDescent="0.15">
      <c r="A22" s="366"/>
      <c r="B22" s="106"/>
      <c r="C22" s="110"/>
      <c r="D22" s="109"/>
      <c r="E22" s="49"/>
      <c r="F22" s="49"/>
      <c r="G22" s="106" t="s">
        <v>39</v>
      </c>
      <c r="H22" s="118" t="s">
        <v>269</v>
      </c>
      <c r="I22" s="107"/>
      <c r="J22" s="106"/>
      <c r="K22" s="105"/>
      <c r="L22" s="107"/>
      <c r="M22" s="106"/>
      <c r="N22" s="105"/>
      <c r="O22" s="104"/>
    </row>
    <row r="23" spans="1:15" ht="23.1" customHeight="1" x14ac:dyDescent="0.15">
      <c r="A23" s="366"/>
      <c r="B23" s="106"/>
      <c r="C23" s="110"/>
      <c r="D23" s="109"/>
      <c r="E23" s="49"/>
      <c r="F23" s="49"/>
      <c r="G23" s="106" t="s">
        <v>52</v>
      </c>
      <c r="H23" s="118" t="s">
        <v>268</v>
      </c>
      <c r="I23" s="107"/>
      <c r="J23" s="106"/>
      <c r="K23" s="105"/>
      <c r="L23" s="107"/>
      <c r="M23" s="106"/>
      <c r="N23" s="105"/>
      <c r="O23" s="104"/>
    </row>
    <row r="24" spans="1:15" ht="23.1" customHeight="1" x14ac:dyDescent="0.15">
      <c r="A24" s="366"/>
      <c r="B24" s="113"/>
      <c r="C24" s="115"/>
      <c r="D24" s="114"/>
      <c r="E24" s="43"/>
      <c r="F24" s="43"/>
      <c r="G24" s="113"/>
      <c r="H24" s="112"/>
      <c r="I24" s="117"/>
      <c r="J24" s="113"/>
      <c r="K24" s="116"/>
      <c r="L24" s="107"/>
      <c r="M24" s="106"/>
      <c r="N24" s="105"/>
      <c r="O24" s="104"/>
    </row>
    <row r="25" spans="1:15" ht="23.1" customHeight="1" x14ac:dyDescent="0.15">
      <c r="A25" s="366"/>
      <c r="B25" s="106" t="s">
        <v>174</v>
      </c>
      <c r="C25" s="110" t="s">
        <v>175</v>
      </c>
      <c r="D25" s="109"/>
      <c r="E25" s="49"/>
      <c r="F25" s="49"/>
      <c r="G25" s="106"/>
      <c r="H25" s="149">
        <v>0.17</v>
      </c>
      <c r="I25" s="107" t="s">
        <v>174</v>
      </c>
      <c r="J25" s="106" t="s">
        <v>175</v>
      </c>
      <c r="K25" s="122">
        <v>0.17</v>
      </c>
      <c r="L25" s="107"/>
      <c r="M25" s="106"/>
      <c r="N25" s="105"/>
      <c r="O25" s="104"/>
    </row>
    <row r="26" spans="1:15" ht="23.1" customHeight="1" thickBot="1" x14ac:dyDescent="0.2">
      <c r="A26" s="367"/>
      <c r="B26" s="99"/>
      <c r="C26" s="103"/>
      <c r="D26" s="102"/>
      <c r="E26" s="56"/>
      <c r="F26" s="56"/>
      <c r="G26" s="99"/>
      <c r="H26" s="101"/>
      <c r="I26" s="100"/>
      <c r="J26" s="99"/>
      <c r="K26" s="98"/>
      <c r="L26" s="100"/>
      <c r="M26" s="99"/>
      <c r="N26" s="98"/>
      <c r="O26" s="97"/>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233</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234</v>
      </c>
      <c r="C5" s="36" t="s">
        <v>63</v>
      </c>
      <c r="D5" s="37"/>
      <c r="E5" s="38">
        <v>30</v>
      </c>
      <c r="F5" s="39" t="s">
        <v>28</v>
      </c>
      <c r="G5" s="67"/>
      <c r="H5" s="71" t="s">
        <v>63</v>
      </c>
      <c r="I5" s="37"/>
      <c r="J5" s="39">
        <f t="shared" ref="J5:J11" si="0">ROUNDUP(E5*0.75,2)</f>
        <v>22.5</v>
      </c>
      <c r="K5" s="39" t="s">
        <v>28</v>
      </c>
      <c r="L5" s="39"/>
      <c r="M5" s="75" t="e">
        <f>#REF!</f>
        <v>#REF!</v>
      </c>
      <c r="N5" s="63" t="s">
        <v>235</v>
      </c>
      <c r="O5" s="40" t="s">
        <v>16</v>
      </c>
      <c r="P5" s="37"/>
      <c r="Q5" s="41">
        <v>110</v>
      </c>
      <c r="R5" s="90">
        <f t="shared" ref="R5:R10" si="1">ROUNDUP(Q5*0.75,2)</f>
        <v>82.5</v>
      </c>
    </row>
    <row r="6" spans="1:19" ht="24.95" customHeight="1" x14ac:dyDescent="0.15">
      <c r="A6" s="354"/>
      <c r="B6" s="65"/>
      <c r="C6" s="48" t="s">
        <v>50</v>
      </c>
      <c r="D6" s="49"/>
      <c r="E6" s="50">
        <v>30</v>
      </c>
      <c r="F6" s="51" t="s">
        <v>28</v>
      </c>
      <c r="G6" s="69"/>
      <c r="H6" s="73" t="s">
        <v>50</v>
      </c>
      <c r="I6" s="49"/>
      <c r="J6" s="51">
        <f t="shared" si="0"/>
        <v>22.5</v>
      </c>
      <c r="K6" s="51" t="s">
        <v>28</v>
      </c>
      <c r="L6" s="51"/>
      <c r="M6" s="77" t="e">
        <f>ROUND(#REF!+(#REF!*6/100),2)</f>
        <v>#REF!</v>
      </c>
      <c r="N6" s="65" t="s">
        <v>236</v>
      </c>
      <c r="O6" s="52" t="s">
        <v>64</v>
      </c>
      <c r="P6" s="49"/>
      <c r="Q6" s="53">
        <v>0.5</v>
      </c>
      <c r="R6" s="92">
        <f t="shared" si="1"/>
        <v>0.38</v>
      </c>
    </row>
    <row r="7" spans="1:19" ht="24.95" customHeight="1" x14ac:dyDescent="0.15">
      <c r="A7" s="354"/>
      <c r="B7" s="65"/>
      <c r="C7" s="48" t="s">
        <v>130</v>
      </c>
      <c r="D7" s="49"/>
      <c r="E7" s="50">
        <v>40</v>
      </c>
      <c r="F7" s="51" t="s">
        <v>28</v>
      </c>
      <c r="G7" s="69"/>
      <c r="H7" s="73" t="s">
        <v>130</v>
      </c>
      <c r="I7" s="49"/>
      <c r="J7" s="51">
        <f t="shared" si="0"/>
        <v>30</v>
      </c>
      <c r="K7" s="51" t="s">
        <v>28</v>
      </c>
      <c r="L7" s="51"/>
      <c r="M7" s="77" t="e">
        <f>ROUND(#REF!+(#REF!*10/100),2)</f>
        <v>#REF!</v>
      </c>
      <c r="N7" s="65" t="s">
        <v>237</v>
      </c>
      <c r="O7" s="52" t="s">
        <v>32</v>
      </c>
      <c r="P7" s="49"/>
      <c r="Q7" s="53">
        <v>2</v>
      </c>
      <c r="R7" s="92">
        <f t="shared" si="1"/>
        <v>1.5</v>
      </c>
    </row>
    <row r="8" spans="1:19" ht="24.95" customHeight="1" x14ac:dyDescent="0.15">
      <c r="A8" s="354"/>
      <c r="B8" s="65"/>
      <c r="C8" s="48" t="s">
        <v>66</v>
      </c>
      <c r="D8" s="49"/>
      <c r="E8" s="50">
        <v>10</v>
      </c>
      <c r="F8" s="51" t="s">
        <v>28</v>
      </c>
      <c r="G8" s="69"/>
      <c r="H8" s="73" t="s">
        <v>66</v>
      </c>
      <c r="I8" s="49"/>
      <c r="J8" s="51">
        <f t="shared" si="0"/>
        <v>7.5</v>
      </c>
      <c r="K8" s="51" t="s">
        <v>28</v>
      </c>
      <c r="L8" s="51"/>
      <c r="M8" s="77" t="e">
        <f>ROUND(#REF!+(#REF!*10/100),2)</f>
        <v>#REF!</v>
      </c>
      <c r="N8" s="65" t="s">
        <v>179</v>
      </c>
      <c r="O8" s="52" t="s">
        <v>33</v>
      </c>
      <c r="P8" s="49"/>
      <c r="Q8" s="53">
        <v>40</v>
      </c>
      <c r="R8" s="92">
        <f t="shared" si="1"/>
        <v>30</v>
      </c>
    </row>
    <row r="9" spans="1:19" ht="24.95" customHeight="1" x14ac:dyDescent="0.15">
      <c r="A9" s="354"/>
      <c r="B9" s="65"/>
      <c r="C9" s="48" t="s">
        <v>45</v>
      </c>
      <c r="D9" s="49"/>
      <c r="E9" s="50">
        <v>10</v>
      </c>
      <c r="F9" s="51" t="s">
        <v>28</v>
      </c>
      <c r="G9" s="69"/>
      <c r="H9" s="73" t="s">
        <v>45</v>
      </c>
      <c r="I9" s="49"/>
      <c r="J9" s="51">
        <f t="shared" si="0"/>
        <v>7.5</v>
      </c>
      <c r="K9" s="51" t="s">
        <v>28</v>
      </c>
      <c r="L9" s="51"/>
      <c r="M9" s="77" t="e">
        <f>#REF!</f>
        <v>#REF!</v>
      </c>
      <c r="N9" s="84" t="s">
        <v>238</v>
      </c>
      <c r="O9" s="52" t="s">
        <v>34</v>
      </c>
      <c r="P9" s="49"/>
      <c r="Q9" s="53">
        <v>0.5</v>
      </c>
      <c r="R9" s="92">
        <f t="shared" si="1"/>
        <v>0.38</v>
      </c>
    </row>
    <row r="10" spans="1:19" ht="24.95" customHeight="1" x14ac:dyDescent="0.15">
      <c r="A10" s="354"/>
      <c r="B10" s="65"/>
      <c r="C10" s="48" t="s">
        <v>58</v>
      </c>
      <c r="D10" s="49" t="s">
        <v>59</v>
      </c>
      <c r="E10" s="50">
        <v>30</v>
      </c>
      <c r="F10" s="51" t="s">
        <v>60</v>
      </c>
      <c r="G10" s="69"/>
      <c r="H10" s="73" t="s">
        <v>58</v>
      </c>
      <c r="I10" s="49" t="s">
        <v>59</v>
      </c>
      <c r="J10" s="51">
        <f t="shared" si="0"/>
        <v>22.5</v>
      </c>
      <c r="K10" s="51" t="s">
        <v>60</v>
      </c>
      <c r="L10" s="51"/>
      <c r="M10" s="77" t="e">
        <f>#REF!</f>
        <v>#REF!</v>
      </c>
      <c r="N10" s="65" t="s">
        <v>239</v>
      </c>
      <c r="O10" s="52" t="s">
        <v>77</v>
      </c>
      <c r="P10" s="49"/>
      <c r="Q10" s="53">
        <v>2</v>
      </c>
      <c r="R10" s="92">
        <f t="shared" si="1"/>
        <v>1.5</v>
      </c>
    </row>
    <row r="11" spans="1:19" ht="24.95" customHeight="1" x14ac:dyDescent="0.15">
      <c r="A11" s="354"/>
      <c r="B11" s="65"/>
      <c r="C11" s="48" t="s">
        <v>240</v>
      </c>
      <c r="D11" s="49" t="s">
        <v>36</v>
      </c>
      <c r="E11" s="50">
        <v>9</v>
      </c>
      <c r="F11" s="51" t="s">
        <v>28</v>
      </c>
      <c r="G11" s="69"/>
      <c r="H11" s="73" t="s">
        <v>240</v>
      </c>
      <c r="I11" s="49" t="s">
        <v>36</v>
      </c>
      <c r="J11" s="51">
        <f t="shared" si="0"/>
        <v>6.75</v>
      </c>
      <c r="K11" s="51" t="s">
        <v>28</v>
      </c>
      <c r="L11" s="51"/>
      <c r="M11" s="77" t="e">
        <f>#REF!</f>
        <v>#REF!</v>
      </c>
      <c r="N11" s="65" t="s">
        <v>76</v>
      </c>
      <c r="O11" s="52"/>
      <c r="P11" s="49"/>
      <c r="Q11" s="53"/>
      <c r="R11" s="92"/>
    </row>
    <row r="12" spans="1:19" ht="24.95" customHeight="1" x14ac:dyDescent="0.15">
      <c r="A12" s="354"/>
      <c r="B12" s="64"/>
      <c r="C12" s="42"/>
      <c r="D12" s="43"/>
      <c r="E12" s="44"/>
      <c r="F12" s="45"/>
      <c r="G12" s="68"/>
      <c r="H12" s="72"/>
      <c r="I12" s="43"/>
      <c r="J12" s="45"/>
      <c r="K12" s="45"/>
      <c r="L12" s="45"/>
      <c r="M12" s="76"/>
      <c r="N12" s="64" t="s">
        <v>178</v>
      </c>
      <c r="O12" s="46"/>
      <c r="P12" s="43"/>
      <c r="Q12" s="47"/>
      <c r="R12" s="91"/>
    </row>
    <row r="13" spans="1:19" ht="24.95" customHeight="1" x14ac:dyDescent="0.15">
      <c r="A13" s="354"/>
      <c r="B13" s="65" t="s">
        <v>241</v>
      </c>
      <c r="C13" s="48" t="s">
        <v>129</v>
      </c>
      <c r="D13" s="49"/>
      <c r="E13" s="50">
        <v>30</v>
      </c>
      <c r="F13" s="51" t="s">
        <v>28</v>
      </c>
      <c r="G13" s="69"/>
      <c r="H13" s="73" t="s">
        <v>129</v>
      </c>
      <c r="I13" s="49"/>
      <c r="J13" s="51">
        <f>ROUNDUP(E13*0.75,2)</f>
        <v>22.5</v>
      </c>
      <c r="K13" s="51" t="s">
        <v>28</v>
      </c>
      <c r="L13" s="51"/>
      <c r="M13" s="77" t="e">
        <f>ROUND(#REF!+(#REF!*15/100),2)</f>
        <v>#REF!</v>
      </c>
      <c r="N13" s="65" t="s">
        <v>242</v>
      </c>
      <c r="O13" s="52" t="s">
        <v>29</v>
      </c>
      <c r="P13" s="49"/>
      <c r="Q13" s="53">
        <v>0.1</v>
      </c>
      <c r="R13" s="92">
        <f>ROUNDUP(Q13*0.75,2)</f>
        <v>0.08</v>
      </c>
    </row>
    <row r="14" spans="1:19" ht="24.95" customHeight="1" x14ac:dyDescent="0.15">
      <c r="A14" s="354"/>
      <c r="B14" s="65"/>
      <c r="C14" s="48" t="s">
        <v>84</v>
      </c>
      <c r="D14" s="49"/>
      <c r="E14" s="50">
        <v>10</v>
      </c>
      <c r="F14" s="51" t="s">
        <v>28</v>
      </c>
      <c r="G14" s="69"/>
      <c r="H14" s="73" t="s">
        <v>84</v>
      </c>
      <c r="I14" s="49"/>
      <c r="J14" s="51">
        <f>ROUNDUP(E14*0.75,2)</f>
        <v>7.5</v>
      </c>
      <c r="K14" s="51" t="s">
        <v>28</v>
      </c>
      <c r="L14" s="51"/>
      <c r="M14" s="77" t="e">
        <f>ROUND(#REF!+(#REF!*2/100),2)</f>
        <v>#REF!</v>
      </c>
      <c r="N14" s="65" t="s">
        <v>243</v>
      </c>
      <c r="O14" s="52" t="s">
        <v>34</v>
      </c>
      <c r="P14" s="49"/>
      <c r="Q14" s="53">
        <v>0.3</v>
      </c>
      <c r="R14" s="92">
        <f>ROUNDUP(Q14*0.75,2)</f>
        <v>0.23</v>
      </c>
    </row>
    <row r="15" spans="1:19" ht="24.95" customHeight="1" x14ac:dyDescent="0.15">
      <c r="A15" s="354"/>
      <c r="B15" s="65"/>
      <c r="C15" s="48" t="s">
        <v>67</v>
      </c>
      <c r="D15" s="49" t="s">
        <v>68</v>
      </c>
      <c r="E15" s="61">
        <v>0.5</v>
      </c>
      <c r="F15" s="51" t="s">
        <v>56</v>
      </c>
      <c r="G15" s="69"/>
      <c r="H15" s="73" t="s">
        <v>67</v>
      </c>
      <c r="I15" s="49" t="s">
        <v>68</v>
      </c>
      <c r="J15" s="51">
        <f>ROUNDUP(E15*0.75,2)</f>
        <v>0.38</v>
      </c>
      <c r="K15" s="51" t="s">
        <v>56</v>
      </c>
      <c r="L15" s="51"/>
      <c r="M15" s="77" t="e">
        <f>#REF!</f>
        <v>#REF!</v>
      </c>
      <c r="N15" s="65" t="s">
        <v>23</v>
      </c>
      <c r="O15" s="52" t="s">
        <v>47</v>
      </c>
      <c r="P15" s="49" t="s">
        <v>48</v>
      </c>
      <c r="Q15" s="53">
        <v>4</v>
      </c>
      <c r="R15" s="92">
        <f>ROUNDUP(Q15*0.75,2)</f>
        <v>3</v>
      </c>
    </row>
    <row r="16" spans="1:19" ht="24.95" customHeight="1" x14ac:dyDescent="0.15">
      <c r="A16" s="354"/>
      <c r="B16" s="64"/>
      <c r="C16" s="42"/>
      <c r="D16" s="43"/>
      <c r="E16" s="44"/>
      <c r="F16" s="45"/>
      <c r="G16" s="68"/>
      <c r="H16" s="72"/>
      <c r="I16" s="43"/>
      <c r="J16" s="45"/>
      <c r="K16" s="45"/>
      <c r="L16" s="45"/>
      <c r="M16" s="76"/>
      <c r="N16" s="64"/>
      <c r="O16" s="46"/>
      <c r="P16" s="43"/>
      <c r="Q16" s="47"/>
      <c r="R16" s="91"/>
    </row>
    <row r="17" spans="1:18" ht="24.95" customHeight="1" x14ac:dyDescent="0.15">
      <c r="A17" s="354"/>
      <c r="B17" s="65" t="s">
        <v>53</v>
      </c>
      <c r="C17" s="48" t="s">
        <v>55</v>
      </c>
      <c r="D17" s="49"/>
      <c r="E17" s="54">
        <v>0.125</v>
      </c>
      <c r="F17" s="51" t="s">
        <v>56</v>
      </c>
      <c r="G17" s="69"/>
      <c r="H17" s="73" t="s">
        <v>55</v>
      </c>
      <c r="I17" s="49"/>
      <c r="J17" s="51">
        <f>ROUNDUP(E17*0.75,2)</f>
        <v>9.9999999999999992E-2</v>
      </c>
      <c r="K17" s="51" t="s">
        <v>56</v>
      </c>
      <c r="L17" s="51"/>
      <c r="M17" s="77" t="e">
        <f>#REF!</f>
        <v>#REF!</v>
      </c>
      <c r="N17" s="65" t="s">
        <v>54</v>
      </c>
      <c r="O17" s="52"/>
      <c r="P17" s="49"/>
      <c r="Q17" s="53"/>
      <c r="R17" s="92"/>
    </row>
    <row r="18" spans="1:18" ht="24.95" customHeight="1" thickBot="1" x14ac:dyDescent="0.2">
      <c r="A18" s="355"/>
      <c r="B18" s="66"/>
      <c r="C18" s="55"/>
      <c r="D18" s="56"/>
      <c r="E18" s="57"/>
      <c r="F18" s="58"/>
      <c r="G18" s="70"/>
      <c r="H18" s="74"/>
      <c r="I18" s="56"/>
      <c r="J18" s="58"/>
      <c r="K18" s="58"/>
      <c r="L18" s="58"/>
      <c r="M18" s="78"/>
      <c r="N18" s="66"/>
      <c r="O18" s="59"/>
      <c r="P18" s="56"/>
      <c r="Q18" s="60"/>
      <c r="R18" s="93"/>
    </row>
    <row r="19" spans="1:18" ht="24.95" customHeight="1" x14ac:dyDescent="0.15"/>
    <row r="20" spans="1:18" ht="24.95" customHeight="1" x14ac:dyDescent="0.15"/>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row r="26" spans="1:18" ht="24.95" customHeight="1" x14ac:dyDescent="0.15"/>
  </sheetData>
  <mergeCells count="4">
    <mergeCell ref="H1:N1"/>
    <mergeCell ref="A2:R2"/>
    <mergeCell ref="A3:F3"/>
    <mergeCell ref="A5:A18"/>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334</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333</v>
      </c>
      <c r="C9" s="110" t="s">
        <v>63</v>
      </c>
      <c r="D9" s="109"/>
      <c r="E9" s="49"/>
      <c r="F9" s="49"/>
      <c r="G9" s="106"/>
      <c r="H9" s="118">
        <v>15</v>
      </c>
      <c r="I9" s="107" t="s">
        <v>332</v>
      </c>
      <c r="J9" s="146" t="s">
        <v>104</v>
      </c>
      <c r="K9" s="105">
        <v>10</v>
      </c>
      <c r="L9" s="107" t="s">
        <v>331</v>
      </c>
      <c r="M9" s="106" t="s">
        <v>50</v>
      </c>
      <c r="N9" s="105">
        <v>5</v>
      </c>
      <c r="O9" s="104"/>
    </row>
    <row r="10" spans="1:21" ht="23.1" customHeight="1" x14ac:dyDescent="0.15">
      <c r="A10" s="366"/>
      <c r="B10" s="106"/>
      <c r="C10" s="110" t="s">
        <v>45</v>
      </c>
      <c r="D10" s="109"/>
      <c r="E10" s="49"/>
      <c r="F10" s="49"/>
      <c r="G10" s="106"/>
      <c r="H10" s="118">
        <v>5</v>
      </c>
      <c r="I10" s="107"/>
      <c r="J10" s="106" t="s">
        <v>50</v>
      </c>
      <c r="K10" s="105">
        <v>10</v>
      </c>
      <c r="L10" s="107"/>
      <c r="M10" s="106" t="s">
        <v>130</v>
      </c>
      <c r="N10" s="105">
        <v>10</v>
      </c>
      <c r="O10" s="104"/>
    </row>
    <row r="11" spans="1:21" ht="23.1" customHeight="1" x14ac:dyDescent="0.15">
      <c r="A11" s="366"/>
      <c r="B11" s="106"/>
      <c r="C11" s="110" t="s">
        <v>50</v>
      </c>
      <c r="D11" s="109"/>
      <c r="E11" s="49"/>
      <c r="F11" s="49"/>
      <c r="G11" s="106"/>
      <c r="H11" s="118">
        <v>10</v>
      </c>
      <c r="I11" s="107"/>
      <c r="J11" s="106" t="s">
        <v>130</v>
      </c>
      <c r="K11" s="105">
        <v>10</v>
      </c>
      <c r="L11" s="107"/>
      <c r="M11" s="106" t="s">
        <v>66</v>
      </c>
      <c r="N11" s="105">
        <v>5</v>
      </c>
      <c r="O11" s="104"/>
    </row>
    <row r="12" spans="1:21" ht="23.1" customHeight="1" x14ac:dyDescent="0.15">
      <c r="A12" s="366"/>
      <c r="B12" s="106"/>
      <c r="C12" s="110" t="s">
        <v>130</v>
      </c>
      <c r="D12" s="109"/>
      <c r="E12" s="49"/>
      <c r="F12" s="49"/>
      <c r="G12" s="106"/>
      <c r="H12" s="118">
        <v>20</v>
      </c>
      <c r="I12" s="107"/>
      <c r="J12" s="106" t="s">
        <v>66</v>
      </c>
      <c r="K12" s="105">
        <v>5</v>
      </c>
      <c r="L12" s="117"/>
      <c r="M12" s="113"/>
      <c r="N12" s="116"/>
      <c r="O12" s="121"/>
    </row>
    <row r="13" spans="1:21" ht="23.1" customHeight="1" x14ac:dyDescent="0.15">
      <c r="A13" s="366"/>
      <c r="B13" s="106"/>
      <c r="C13" s="110" t="s">
        <v>66</v>
      </c>
      <c r="D13" s="109"/>
      <c r="E13" s="49"/>
      <c r="F13" s="49"/>
      <c r="G13" s="106"/>
      <c r="H13" s="118">
        <v>10</v>
      </c>
      <c r="I13" s="107"/>
      <c r="J13" s="106" t="s">
        <v>58</v>
      </c>
      <c r="K13" s="105">
        <v>15</v>
      </c>
      <c r="L13" s="107" t="s">
        <v>330</v>
      </c>
      <c r="M13" s="106" t="s">
        <v>129</v>
      </c>
      <c r="N13" s="105">
        <v>10</v>
      </c>
      <c r="O13" s="104"/>
    </row>
    <row r="14" spans="1:21" ht="23.1" customHeight="1" x14ac:dyDescent="0.15">
      <c r="A14" s="366"/>
      <c r="B14" s="106"/>
      <c r="C14" s="110" t="s">
        <v>58</v>
      </c>
      <c r="D14" s="109"/>
      <c r="E14" s="49" t="s">
        <v>59</v>
      </c>
      <c r="F14" s="49"/>
      <c r="G14" s="106"/>
      <c r="H14" s="118">
        <v>20</v>
      </c>
      <c r="I14" s="107"/>
      <c r="J14" s="106"/>
      <c r="K14" s="105"/>
      <c r="L14" s="117"/>
      <c r="M14" s="113"/>
      <c r="N14" s="116"/>
      <c r="O14" s="121"/>
    </row>
    <row r="15" spans="1:21" ht="23.1" customHeight="1" x14ac:dyDescent="0.15">
      <c r="A15" s="366"/>
      <c r="B15" s="106"/>
      <c r="C15" s="110"/>
      <c r="D15" s="109"/>
      <c r="E15" s="49"/>
      <c r="F15" s="49"/>
      <c r="G15" s="106" t="s">
        <v>33</v>
      </c>
      <c r="H15" s="118" t="s">
        <v>269</v>
      </c>
      <c r="I15" s="107"/>
      <c r="J15" s="106"/>
      <c r="K15" s="105"/>
      <c r="L15" s="107" t="s">
        <v>270</v>
      </c>
      <c r="M15" s="106" t="s">
        <v>55</v>
      </c>
      <c r="N15" s="120">
        <v>0.08</v>
      </c>
      <c r="O15" s="104"/>
    </row>
    <row r="16" spans="1:21" ht="23.1" customHeight="1" x14ac:dyDescent="0.15">
      <c r="A16" s="366"/>
      <c r="B16" s="106"/>
      <c r="C16" s="110"/>
      <c r="D16" s="109"/>
      <c r="E16" s="49"/>
      <c r="F16" s="49"/>
      <c r="G16" s="106" t="s">
        <v>29</v>
      </c>
      <c r="H16" s="118" t="s">
        <v>268</v>
      </c>
      <c r="I16" s="117"/>
      <c r="J16" s="113"/>
      <c r="K16" s="116"/>
      <c r="L16" s="107"/>
      <c r="M16" s="106"/>
      <c r="N16" s="105"/>
      <c r="O16" s="104"/>
    </row>
    <row r="17" spans="1:15" ht="23.1" customHeight="1" x14ac:dyDescent="0.15">
      <c r="A17" s="366"/>
      <c r="B17" s="113"/>
      <c r="C17" s="115"/>
      <c r="D17" s="114"/>
      <c r="E17" s="43"/>
      <c r="F17" s="43"/>
      <c r="G17" s="113"/>
      <c r="H17" s="112"/>
      <c r="I17" s="107" t="s">
        <v>329</v>
      </c>
      <c r="J17" s="106" t="s">
        <v>129</v>
      </c>
      <c r="K17" s="105">
        <v>10</v>
      </c>
      <c r="L17" s="107"/>
      <c r="M17" s="106"/>
      <c r="N17" s="105"/>
      <c r="O17" s="104"/>
    </row>
    <row r="18" spans="1:15" ht="23.1" customHeight="1" x14ac:dyDescent="0.15">
      <c r="A18" s="366"/>
      <c r="B18" s="106" t="s">
        <v>329</v>
      </c>
      <c r="C18" s="110" t="s">
        <v>129</v>
      </c>
      <c r="D18" s="109"/>
      <c r="E18" s="49"/>
      <c r="F18" s="49"/>
      <c r="G18" s="106"/>
      <c r="H18" s="118">
        <v>10</v>
      </c>
      <c r="I18" s="107"/>
      <c r="J18" s="106" t="s">
        <v>84</v>
      </c>
      <c r="K18" s="105">
        <v>5</v>
      </c>
      <c r="L18" s="107"/>
      <c r="M18" s="106"/>
      <c r="N18" s="105"/>
      <c r="O18" s="104"/>
    </row>
    <row r="19" spans="1:15" ht="23.1" customHeight="1" x14ac:dyDescent="0.15">
      <c r="A19" s="366"/>
      <c r="B19" s="106"/>
      <c r="C19" s="110" t="s">
        <v>84</v>
      </c>
      <c r="D19" s="109"/>
      <c r="E19" s="49"/>
      <c r="F19" s="119"/>
      <c r="G19" s="106"/>
      <c r="H19" s="118">
        <v>5</v>
      </c>
      <c r="I19" s="107"/>
      <c r="J19" s="106" t="s">
        <v>308</v>
      </c>
      <c r="K19" s="147">
        <v>0.13</v>
      </c>
      <c r="L19" s="107"/>
      <c r="M19" s="106"/>
      <c r="N19" s="105"/>
      <c r="O19" s="104"/>
    </row>
    <row r="20" spans="1:15" ht="23.1" customHeight="1" x14ac:dyDescent="0.15">
      <c r="A20" s="366"/>
      <c r="B20" s="106"/>
      <c r="C20" s="110" t="s">
        <v>67</v>
      </c>
      <c r="D20" s="109"/>
      <c r="E20" s="49" t="s">
        <v>68</v>
      </c>
      <c r="F20" s="49"/>
      <c r="G20" s="106"/>
      <c r="H20" s="148">
        <v>0.13</v>
      </c>
      <c r="I20" s="117"/>
      <c r="J20" s="113"/>
      <c r="K20" s="116"/>
      <c r="L20" s="107"/>
      <c r="M20" s="106"/>
      <c r="N20" s="105"/>
      <c r="O20" s="104"/>
    </row>
    <row r="21" spans="1:15" ht="23.1" customHeight="1" x14ac:dyDescent="0.15">
      <c r="A21" s="366"/>
      <c r="B21" s="113"/>
      <c r="C21" s="115"/>
      <c r="D21" s="114"/>
      <c r="E21" s="43"/>
      <c r="F21" s="43"/>
      <c r="G21" s="113"/>
      <c r="H21" s="112"/>
      <c r="I21" s="107" t="s">
        <v>53</v>
      </c>
      <c r="J21" s="106" t="s">
        <v>55</v>
      </c>
      <c r="K21" s="111">
        <v>0.1</v>
      </c>
      <c r="L21" s="107"/>
      <c r="M21" s="106"/>
      <c r="N21" s="105"/>
      <c r="O21" s="104"/>
    </row>
    <row r="22" spans="1:15" ht="23.1" customHeight="1" x14ac:dyDescent="0.15">
      <c r="A22" s="366"/>
      <c r="B22" s="106" t="s">
        <v>53</v>
      </c>
      <c r="C22" s="110" t="s">
        <v>55</v>
      </c>
      <c r="D22" s="109"/>
      <c r="E22" s="49"/>
      <c r="F22" s="49"/>
      <c r="G22" s="106"/>
      <c r="H22" s="108">
        <v>0.1</v>
      </c>
      <c r="I22" s="107"/>
      <c r="J22" s="106"/>
      <c r="K22" s="105"/>
      <c r="L22" s="107"/>
      <c r="M22" s="106"/>
      <c r="N22" s="105"/>
      <c r="O22" s="104"/>
    </row>
    <row r="23" spans="1:15" ht="23.1" customHeight="1" thickBot="1" x14ac:dyDescent="0.2">
      <c r="A23" s="367"/>
      <c r="B23" s="99"/>
      <c r="C23" s="103"/>
      <c r="D23" s="102"/>
      <c r="E23" s="56"/>
      <c r="F23" s="56"/>
      <c r="G23" s="99"/>
      <c r="H23" s="101"/>
      <c r="I23" s="100"/>
      <c r="J23" s="99"/>
      <c r="K23" s="98"/>
      <c r="L23" s="100"/>
      <c r="M23" s="99"/>
      <c r="N23" s="98"/>
      <c r="O23" s="97"/>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180</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353" t="s">
        <v>57</v>
      </c>
      <c r="B5" s="63" t="s">
        <v>15</v>
      </c>
      <c r="C5" s="36" t="s">
        <v>128</v>
      </c>
      <c r="D5" s="37" t="s">
        <v>261</v>
      </c>
      <c r="E5" s="83">
        <v>0.5</v>
      </c>
      <c r="F5" s="39" t="s">
        <v>19</v>
      </c>
      <c r="G5" s="67"/>
      <c r="H5" s="71" t="s">
        <v>128</v>
      </c>
      <c r="I5" s="37" t="s">
        <v>261</v>
      </c>
      <c r="J5" s="39">
        <f>ROUNDUP(E5*0.75,2)</f>
        <v>0.38</v>
      </c>
      <c r="K5" s="39" t="s">
        <v>19</v>
      </c>
      <c r="L5" s="39"/>
      <c r="M5" s="75" t="e">
        <f>#REF!</f>
        <v>#REF!</v>
      </c>
      <c r="N5" s="63"/>
      <c r="O5" s="40" t="s">
        <v>16</v>
      </c>
      <c r="P5" s="37"/>
      <c r="Q5" s="41">
        <v>110</v>
      </c>
      <c r="R5" s="90">
        <f>ROUNDUP(Q5*0.75,2)</f>
        <v>82.5</v>
      </c>
    </row>
    <row r="6" spans="1:19" ht="18.75" customHeight="1" x14ac:dyDescent="0.15">
      <c r="A6" s="354"/>
      <c r="B6" s="64"/>
      <c r="C6" s="42"/>
      <c r="D6" s="43"/>
      <c r="E6" s="44"/>
      <c r="F6" s="45"/>
      <c r="G6" s="68"/>
      <c r="H6" s="72"/>
      <c r="I6" s="43"/>
      <c r="J6" s="45"/>
      <c r="K6" s="45"/>
      <c r="L6" s="45"/>
      <c r="M6" s="76"/>
      <c r="N6" s="64"/>
      <c r="O6" s="46"/>
      <c r="P6" s="43"/>
      <c r="Q6" s="47"/>
      <c r="R6" s="91"/>
    </row>
    <row r="7" spans="1:19" ht="18.75" customHeight="1" x14ac:dyDescent="0.15">
      <c r="A7" s="354"/>
      <c r="B7" s="65" t="s">
        <v>266</v>
      </c>
      <c r="C7" s="48" t="s">
        <v>184</v>
      </c>
      <c r="D7" s="49"/>
      <c r="E7" s="50">
        <v>1</v>
      </c>
      <c r="F7" s="51" t="s">
        <v>26</v>
      </c>
      <c r="G7" s="69" t="s">
        <v>25</v>
      </c>
      <c r="H7" s="73" t="s">
        <v>184</v>
      </c>
      <c r="I7" s="49"/>
      <c r="J7" s="51">
        <f>ROUNDUP(E7*0.75,2)</f>
        <v>0.75</v>
      </c>
      <c r="K7" s="51" t="s">
        <v>26</v>
      </c>
      <c r="L7" s="51" t="s">
        <v>25</v>
      </c>
      <c r="M7" s="77" t="e">
        <f>#REF!</f>
        <v>#REF!</v>
      </c>
      <c r="N7" s="65" t="s">
        <v>181</v>
      </c>
      <c r="O7" s="52" t="s">
        <v>29</v>
      </c>
      <c r="P7" s="49"/>
      <c r="Q7" s="53">
        <v>0.2</v>
      </c>
      <c r="R7" s="92">
        <f t="shared" ref="R7:R14" si="0">ROUNDUP(Q7*0.75,2)</f>
        <v>0.15</v>
      </c>
    </row>
    <row r="8" spans="1:19" ht="18.75" customHeight="1" x14ac:dyDescent="0.15">
      <c r="A8" s="354"/>
      <c r="B8" s="87" t="s">
        <v>265</v>
      </c>
      <c r="C8" s="48" t="s">
        <v>50</v>
      </c>
      <c r="D8" s="49"/>
      <c r="E8" s="50">
        <v>5</v>
      </c>
      <c r="F8" s="51" t="s">
        <v>28</v>
      </c>
      <c r="G8" s="69"/>
      <c r="H8" s="73" t="s">
        <v>50</v>
      </c>
      <c r="I8" s="49"/>
      <c r="J8" s="51">
        <f>ROUNDUP(E8*0.75,2)</f>
        <v>3.75</v>
      </c>
      <c r="K8" s="51" t="s">
        <v>28</v>
      </c>
      <c r="L8" s="51"/>
      <c r="M8" s="77" t="e">
        <f>ROUND(#REF!+(#REF!*6/100),2)</f>
        <v>#REF!</v>
      </c>
      <c r="N8" s="65" t="s">
        <v>182</v>
      </c>
      <c r="O8" s="52" t="s">
        <v>101</v>
      </c>
      <c r="P8" s="49" t="s">
        <v>36</v>
      </c>
      <c r="Q8" s="53">
        <v>3</v>
      </c>
      <c r="R8" s="92">
        <f t="shared" si="0"/>
        <v>2.25</v>
      </c>
    </row>
    <row r="9" spans="1:19" ht="18.75" customHeight="1" x14ac:dyDescent="0.15">
      <c r="A9" s="354"/>
      <c r="B9" s="65"/>
      <c r="C9" s="48" t="s">
        <v>158</v>
      </c>
      <c r="D9" s="49"/>
      <c r="E9" s="50">
        <v>10</v>
      </c>
      <c r="F9" s="51" t="s">
        <v>28</v>
      </c>
      <c r="G9" s="69"/>
      <c r="H9" s="73" t="s">
        <v>158</v>
      </c>
      <c r="I9" s="49"/>
      <c r="J9" s="51">
        <f>ROUNDUP(E9*0.75,2)</f>
        <v>7.5</v>
      </c>
      <c r="K9" s="51" t="s">
        <v>28</v>
      </c>
      <c r="L9" s="51"/>
      <c r="M9" s="77" t="e">
        <f>ROUND(#REF!+(#REF!*10/100),2)</f>
        <v>#REF!</v>
      </c>
      <c r="N9" s="65" t="s">
        <v>264</v>
      </c>
      <c r="O9" s="52" t="s">
        <v>32</v>
      </c>
      <c r="P9" s="49"/>
      <c r="Q9" s="53">
        <v>2</v>
      </c>
      <c r="R9" s="92">
        <f t="shared" si="0"/>
        <v>1.5</v>
      </c>
    </row>
    <row r="10" spans="1:19" ht="18.75" customHeight="1" x14ac:dyDescent="0.15">
      <c r="A10" s="354"/>
      <c r="B10" s="65"/>
      <c r="C10" s="48" t="s">
        <v>58</v>
      </c>
      <c r="D10" s="49" t="s">
        <v>59</v>
      </c>
      <c r="E10" s="50">
        <v>20</v>
      </c>
      <c r="F10" s="51" t="s">
        <v>60</v>
      </c>
      <c r="G10" s="69"/>
      <c r="H10" s="73" t="s">
        <v>58</v>
      </c>
      <c r="I10" s="49" t="s">
        <v>59</v>
      </c>
      <c r="J10" s="51">
        <f>ROUNDUP(E10*0.75,2)</f>
        <v>15</v>
      </c>
      <c r="K10" s="51" t="s">
        <v>60</v>
      </c>
      <c r="L10" s="51"/>
      <c r="M10" s="77" t="e">
        <f>#REF!</f>
        <v>#REF!</v>
      </c>
      <c r="N10" s="94" t="s">
        <v>263</v>
      </c>
      <c r="O10" s="52" t="s">
        <v>32</v>
      </c>
      <c r="P10" s="49"/>
      <c r="Q10" s="53">
        <v>1</v>
      </c>
      <c r="R10" s="92">
        <f t="shared" si="0"/>
        <v>0.75</v>
      </c>
    </row>
    <row r="11" spans="1:19" ht="18.75" customHeight="1" x14ac:dyDescent="0.15">
      <c r="A11" s="354"/>
      <c r="B11" s="65"/>
      <c r="C11" s="48"/>
      <c r="D11" s="49"/>
      <c r="E11" s="50"/>
      <c r="F11" s="51"/>
      <c r="G11" s="69"/>
      <c r="H11" s="73"/>
      <c r="I11" s="49"/>
      <c r="J11" s="51"/>
      <c r="K11" s="51"/>
      <c r="L11" s="51"/>
      <c r="M11" s="77"/>
      <c r="N11" s="65" t="s">
        <v>183</v>
      </c>
      <c r="O11" s="52" t="s">
        <v>61</v>
      </c>
      <c r="P11" s="49" t="s">
        <v>59</v>
      </c>
      <c r="Q11" s="53">
        <v>2</v>
      </c>
      <c r="R11" s="92">
        <f t="shared" si="0"/>
        <v>1.5</v>
      </c>
    </row>
    <row r="12" spans="1:19" ht="18.75" customHeight="1" x14ac:dyDescent="0.15">
      <c r="A12" s="354"/>
      <c r="B12" s="65"/>
      <c r="C12" s="48"/>
      <c r="D12" s="49"/>
      <c r="E12" s="50"/>
      <c r="F12" s="51"/>
      <c r="G12" s="69"/>
      <c r="H12" s="73"/>
      <c r="I12" s="49"/>
      <c r="J12" s="51"/>
      <c r="K12" s="51"/>
      <c r="L12" s="51"/>
      <c r="M12" s="77"/>
      <c r="N12" s="65" t="s">
        <v>23</v>
      </c>
      <c r="O12" s="52" t="s">
        <v>101</v>
      </c>
      <c r="P12" s="49" t="s">
        <v>36</v>
      </c>
      <c r="Q12" s="53">
        <v>2</v>
      </c>
      <c r="R12" s="92">
        <f t="shared" si="0"/>
        <v>1.5</v>
      </c>
    </row>
    <row r="13" spans="1:19" ht="18.75" customHeight="1" x14ac:dyDescent="0.15">
      <c r="A13" s="354"/>
      <c r="B13" s="65"/>
      <c r="C13" s="48"/>
      <c r="D13" s="49"/>
      <c r="E13" s="50"/>
      <c r="F13" s="51"/>
      <c r="G13" s="69"/>
      <c r="H13" s="73"/>
      <c r="I13" s="49"/>
      <c r="J13" s="51"/>
      <c r="K13" s="51"/>
      <c r="L13" s="51"/>
      <c r="M13" s="77"/>
      <c r="N13" s="65"/>
      <c r="O13" s="52" t="s">
        <v>29</v>
      </c>
      <c r="P13" s="49"/>
      <c r="Q13" s="53">
        <v>0.2</v>
      </c>
      <c r="R13" s="92">
        <f t="shared" si="0"/>
        <v>0.15</v>
      </c>
    </row>
    <row r="14" spans="1:19" ht="18.75" customHeight="1" x14ac:dyDescent="0.15">
      <c r="A14" s="354"/>
      <c r="B14" s="65"/>
      <c r="C14" s="48"/>
      <c r="D14" s="49"/>
      <c r="E14" s="50"/>
      <c r="F14" s="51"/>
      <c r="G14" s="69"/>
      <c r="H14" s="73"/>
      <c r="I14" s="49"/>
      <c r="J14" s="51"/>
      <c r="K14" s="51"/>
      <c r="L14" s="51"/>
      <c r="M14" s="77"/>
      <c r="N14" s="65"/>
      <c r="O14" s="52" t="s">
        <v>30</v>
      </c>
      <c r="P14" s="49"/>
      <c r="Q14" s="53">
        <v>0.01</v>
      </c>
      <c r="R14" s="92">
        <f t="shared" si="0"/>
        <v>0.01</v>
      </c>
    </row>
    <row r="15" spans="1:19" ht="18.75" customHeight="1" x14ac:dyDescent="0.15">
      <c r="A15" s="354"/>
      <c r="B15" s="64"/>
      <c r="C15" s="42"/>
      <c r="D15" s="43"/>
      <c r="E15" s="44"/>
      <c r="F15" s="45"/>
      <c r="G15" s="68"/>
      <c r="H15" s="72"/>
      <c r="I15" s="43"/>
      <c r="J15" s="45"/>
      <c r="K15" s="45"/>
      <c r="L15" s="45"/>
      <c r="M15" s="76"/>
      <c r="N15" s="64"/>
      <c r="O15" s="46"/>
      <c r="P15" s="43"/>
      <c r="Q15" s="47"/>
      <c r="R15" s="91"/>
    </row>
    <row r="16" spans="1:19" ht="18.75" customHeight="1" x14ac:dyDescent="0.15">
      <c r="A16" s="354"/>
      <c r="B16" s="65" t="s">
        <v>185</v>
      </c>
      <c r="C16" s="48" t="s">
        <v>132</v>
      </c>
      <c r="D16" s="49"/>
      <c r="E16" s="62">
        <v>0.1</v>
      </c>
      <c r="F16" s="51" t="s">
        <v>19</v>
      </c>
      <c r="G16" s="69" t="s">
        <v>25</v>
      </c>
      <c r="H16" s="73" t="s">
        <v>132</v>
      </c>
      <c r="I16" s="49"/>
      <c r="J16" s="51">
        <f>ROUNDUP(E16*0.75,2)</f>
        <v>0.08</v>
      </c>
      <c r="K16" s="51" t="s">
        <v>19</v>
      </c>
      <c r="L16" s="51" t="s">
        <v>25</v>
      </c>
      <c r="M16" s="77" t="e">
        <f>#REF!</f>
        <v>#REF!</v>
      </c>
      <c r="N16" s="65" t="s">
        <v>186</v>
      </c>
      <c r="O16" s="52" t="s">
        <v>64</v>
      </c>
      <c r="P16" s="49"/>
      <c r="Q16" s="53">
        <v>0.5</v>
      </c>
      <c r="R16" s="92">
        <f>ROUNDUP(Q16*0.75,2)</f>
        <v>0.38</v>
      </c>
    </row>
    <row r="17" spans="1:18" ht="18.75" customHeight="1" x14ac:dyDescent="0.15">
      <c r="A17" s="354"/>
      <c r="B17" s="65"/>
      <c r="C17" s="48" t="s">
        <v>104</v>
      </c>
      <c r="D17" s="49"/>
      <c r="E17" s="50">
        <v>10</v>
      </c>
      <c r="F17" s="51" t="s">
        <v>28</v>
      </c>
      <c r="G17" s="69"/>
      <c r="H17" s="73" t="s">
        <v>104</v>
      </c>
      <c r="I17" s="49"/>
      <c r="J17" s="51">
        <f>ROUNDUP(E17*0.75,2)</f>
        <v>7.5</v>
      </c>
      <c r="K17" s="51" t="s">
        <v>28</v>
      </c>
      <c r="L17" s="51"/>
      <c r="M17" s="77" t="e">
        <f>#REF!</f>
        <v>#REF!</v>
      </c>
      <c r="N17" s="65" t="s">
        <v>187</v>
      </c>
      <c r="O17" s="52" t="s">
        <v>34</v>
      </c>
      <c r="P17" s="49"/>
      <c r="Q17" s="53">
        <v>1</v>
      </c>
      <c r="R17" s="92">
        <f>ROUNDUP(Q17*0.75,2)</f>
        <v>0.75</v>
      </c>
    </row>
    <row r="18" spans="1:18" ht="18.75" customHeight="1" x14ac:dyDescent="0.15">
      <c r="A18" s="354"/>
      <c r="B18" s="65"/>
      <c r="C18" s="48" t="s">
        <v>44</v>
      </c>
      <c r="D18" s="49"/>
      <c r="E18" s="50">
        <v>20</v>
      </c>
      <c r="F18" s="51" t="s">
        <v>28</v>
      </c>
      <c r="G18" s="69"/>
      <c r="H18" s="73" t="s">
        <v>44</v>
      </c>
      <c r="I18" s="49"/>
      <c r="J18" s="51">
        <f>ROUNDUP(E18*0.75,2)</f>
        <v>15</v>
      </c>
      <c r="K18" s="51" t="s">
        <v>28</v>
      </c>
      <c r="L18" s="51"/>
      <c r="M18" s="77" t="e">
        <f>ROUND(#REF!+(#REF!*6/100),2)</f>
        <v>#REF!</v>
      </c>
      <c r="N18" s="65" t="s">
        <v>131</v>
      </c>
      <c r="O18" s="52" t="s">
        <v>35</v>
      </c>
      <c r="P18" s="49" t="s">
        <v>36</v>
      </c>
      <c r="Q18" s="53">
        <v>1</v>
      </c>
      <c r="R18" s="92">
        <f>ROUNDUP(Q18*0.75,2)</f>
        <v>0.75</v>
      </c>
    </row>
    <row r="19" spans="1:18" ht="18.75" customHeight="1" x14ac:dyDescent="0.15">
      <c r="A19" s="354"/>
      <c r="B19" s="65"/>
      <c r="C19" s="48" t="s">
        <v>66</v>
      </c>
      <c r="D19" s="49"/>
      <c r="E19" s="50">
        <v>10</v>
      </c>
      <c r="F19" s="51" t="s">
        <v>28</v>
      </c>
      <c r="G19" s="69"/>
      <c r="H19" s="73" t="s">
        <v>66</v>
      </c>
      <c r="I19" s="49"/>
      <c r="J19" s="51">
        <f>ROUNDUP(E19*0.75,2)</f>
        <v>7.5</v>
      </c>
      <c r="K19" s="51" t="s">
        <v>28</v>
      </c>
      <c r="L19" s="51"/>
      <c r="M19" s="77" t="e">
        <f>ROUND(#REF!+(#REF!*10/100),2)</f>
        <v>#REF!</v>
      </c>
      <c r="N19" s="65" t="s">
        <v>262</v>
      </c>
      <c r="O19" s="52" t="s">
        <v>177</v>
      </c>
      <c r="P19" s="49"/>
      <c r="Q19" s="53">
        <v>2</v>
      </c>
      <c r="R19" s="92">
        <f>ROUNDUP(Q19*0.75,2)</f>
        <v>1.5</v>
      </c>
    </row>
    <row r="20" spans="1:18" ht="18.75" customHeight="1" x14ac:dyDescent="0.15">
      <c r="A20" s="354"/>
      <c r="B20" s="65"/>
      <c r="C20" s="48"/>
      <c r="D20" s="49"/>
      <c r="E20" s="50"/>
      <c r="F20" s="51"/>
      <c r="G20" s="69"/>
      <c r="H20" s="73"/>
      <c r="I20" s="49"/>
      <c r="J20" s="51"/>
      <c r="K20" s="51"/>
      <c r="L20" s="51"/>
      <c r="M20" s="77"/>
      <c r="N20" s="65" t="s">
        <v>225</v>
      </c>
      <c r="O20" s="52" t="s">
        <v>32</v>
      </c>
      <c r="P20" s="49"/>
      <c r="Q20" s="53">
        <v>2</v>
      </c>
      <c r="R20" s="92">
        <f>ROUNDUP(Q20*0.75,2)</f>
        <v>1.5</v>
      </c>
    </row>
    <row r="21" spans="1:18" ht="18.75" customHeight="1" x14ac:dyDescent="0.15">
      <c r="A21" s="354"/>
      <c r="B21" s="64"/>
      <c r="C21" s="42"/>
      <c r="D21" s="43"/>
      <c r="E21" s="44"/>
      <c r="F21" s="45"/>
      <c r="G21" s="68"/>
      <c r="H21" s="72"/>
      <c r="I21" s="43"/>
      <c r="J21" s="45"/>
      <c r="K21" s="45"/>
      <c r="L21" s="45"/>
      <c r="M21" s="76"/>
      <c r="N21" s="64" t="s">
        <v>23</v>
      </c>
      <c r="O21" s="46"/>
      <c r="P21" s="43"/>
      <c r="Q21" s="47"/>
      <c r="R21" s="91"/>
    </row>
    <row r="22" spans="1:18" ht="18.75" customHeight="1" x14ac:dyDescent="0.15">
      <c r="A22" s="354"/>
      <c r="B22" s="65" t="s">
        <v>188</v>
      </c>
      <c r="C22" s="48" t="s">
        <v>67</v>
      </c>
      <c r="D22" s="49" t="s">
        <v>68</v>
      </c>
      <c r="E22" s="82">
        <v>0.25</v>
      </c>
      <c r="F22" s="51" t="s">
        <v>56</v>
      </c>
      <c r="G22" s="69"/>
      <c r="H22" s="73" t="s">
        <v>67</v>
      </c>
      <c r="I22" s="49" t="s">
        <v>68</v>
      </c>
      <c r="J22" s="51">
        <f>ROUNDUP(E22*0.75,2)</f>
        <v>0.19</v>
      </c>
      <c r="K22" s="51" t="s">
        <v>56</v>
      </c>
      <c r="L22" s="51"/>
      <c r="M22" s="77" t="e">
        <f>#REF!</f>
        <v>#REF!</v>
      </c>
      <c r="N22" s="65" t="s">
        <v>23</v>
      </c>
      <c r="O22" s="52" t="s">
        <v>33</v>
      </c>
      <c r="P22" s="49"/>
      <c r="Q22" s="53">
        <v>100</v>
      </c>
      <c r="R22" s="92">
        <f>ROUNDUP(Q22*0.75,2)</f>
        <v>75</v>
      </c>
    </row>
    <row r="23" spans="1:18" ht="18.75" customHeight="1" x14ac:dyDescent="0.15">
      <c r="A23" s="354"/>
      <c r="B23" s="65"/>
      <c r="C23" s="48" t="s">
        <v>106</v>
      </c>
      <c r="D23" s="49"/>
      <c r="E23" s="50">
        <v>2</v>
      </c>
      <c r="F23" s="51" t="s">
        <v>28</v>
      </c>
      <c r="G23" s="69"/>
      <c r="H23" s="73" t="s">
        <v>106</v>
      </c>
      <c r="I23" s="49"/>
      <c r="J23" s="51">
        <f>ROUNDUP(E23*0.75,2)</f>
        <v>1.5</v>
      </c>
      <c r="K23" s="51" t="s">
        <v>28</v>
      </c>
      <c r="L23" s="51"/>
      <c r="M23" s="77" t="e">
        <f>ROUND(#REF!+(#REF!*10/100),2)</f>
        <v>#REF!</v>
      </c>
      <c r="N23" s="65"/>
      <c r="O23" s="52" t="s">
        <v>91</v>
      </c>
      <c r="P23" s="49" t="s">
        <v>92</v>
      </c>
      <c r="Q23" s="53">
        <v>0.5</v>
      </c>
      <c r="R23" s="92">
        <f>ROUNDUP(Q23*0.75,2)</f>
        <v>0.38</v>
      </c>
    </row>
    <row r="24" spans="1:18" ht="18.75" customHeight="1" x14ac:dyDescent="0.15">
      <c r="A24" s="354"/>
      <c r="B24" s="65"/>
      <c r="C24" s="48"/>
      <c r="D24" s="49"/>
      <c r="E24" s="50"/>
      <c r="F24" s="51"/>
      <c r="G24" s="69"/>
      <c r="H24" s="73"/>
      <c r="I24" s="49"/>
      <c r="J24" s="51"/>
      <c r="K24" s="51"/>
      <c r="L24" s="51"/>
      <c r="M24" s="77"/>
      <c r="N24" s="65"/>
      <c r="O24" s="52" t="s">
        <v>29</v>
      </c>
      <c r="P24" s="49"/>
      <c r="Q24" s="53">
        <v>0.1</v>
      </c>
      <c r="R24" s="92">
        <f>ROUNDUP(Q24*0.75,2)</f>
        <v>0.08</v>
      </c>
    </row>
    <row r="25" spans="1:18" ht="18.75" customHeight="1" x14ac:dyDescent="0.15">
      <c r="A25" s="354"/>
      <c r="B25" s="64"/>
      <c r="C25" s="42"/>
      <c r="D25" s="43"/>
      <c r="E25" s="44"/>
      <c r="F25" s="45"/>
      <c r="G25" s="68"/>
      <c r="H25" s="72"/>
      <c r="I25" s="43"/>
      <c r="J25" s="45"/>
      <c r="K25" s="45"/>
      <c r="L25" s="45"/>
      <c r="M25" s="76"/>
      <c r="N25" s="64"/>
      <c r="O25" s="46"/>
      <c r="P25" s="43"/>
      <c r="Q25" s="47"/>
      <c r="R25" s="91"/>
    </row>
    <row r="26" spans="1:18" ht="18.75" customHeight="1" x14ac:dyDescent="0.15">
      <c r="A26" s="354"/>
      <c r="B26" s="65" t="s">
        <v>189</v>
      </c>
      <c r="C26" s="48" t="s">
        <v>190</v>
      </c>
      <c r="D26" s="49"/>
      <c r="E26" s="79">
        <v>0.16666666666666666</v>
      </c>
      <c r="F26" s="51" t="s">
        <v>56</v>
      </c>
      <c r="G26" s="69"/>
      <c r="H26" s="73" t="s">
        <v>190</v>
      </c>
      <c r="I26" s="49"/>
      <c r="J26" s="51">
        <f>ROUNDUP(E26*0.75,2)</f>
        <v>0.13</v>
      </c>
      <c r="K26" s="51" t="s">
        <v>56</v>
      </c>
      <c r="L26" s="51"/>
      <c r="M26" s="77" t="e">
        <f>#REF!</f>
        <v>#REF!</v>
      </c>
      <c r="N26" s="65" t="s">
        <v>54</v>
      </c>
      <c r="O26" s="52"/>
      <c r="P26" s="49"/>
      <c r="Q26" s="53"/>
      <c r="R26" s="92"/>
    </row>
    <row r="27" spans="1:18" ht="18.75" customHeight="1" thickBot="1" x14ac:dyDescent="0.2">
      <c r="A27" s="355"/>
      <c r="B27" s="66"/>
      <c r="C27" s="55"/>
      <c r="D27" s="56"/>
      <c r="E27" s="57"/>
      <c r="F27" s="58"/>
      <c r="G27" s="70"/>
      <c r="H27" s="74"/>
      <c r="I27" s="56"/>
      <c r="J27" s="58"/>
      <c r="K27" s="58"/>
      <c r="L27" s="58"/>
      <c r="M27" s="78"/>
      <c r="N27" s="66"/>
      <c r="O27" s="59"/>
      <c r="P27" s="56"/>
      <c r="Q27" s="60"/>
      <c r="R27" s="93"/>
    </row>
  </sheetData>
  <mergeCells count="4">
    <mergeCell ref="H1:N1"/>
    <mergeCell ref="A2:R2"/>
    <mergeCell ref="A3:F3"/>
    <mergeCell ref="A5:A27"/>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339</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338</v>
      </c>
      <c r="C9" s="110" t="s">
        <v>184</v>
      </c>
      <c r="D9" s="109" t="s">
        <v>25</v>
      </c>
      <c r="E9" s="49"/>
      <c r="F9" s="49"/>
      <c r="G9" s="106"/>
      <c r="H9" s="124">
        <v>0.7</v>
      </c>
      <c r="I9" s="107" t="s">
        <v>338</v>
      </c>
      <c r="J9" s="106" t="s">
        <v>184</v>
      </c>
      <c r="K9" s="123">
        <v>0.3</v>
      </c>
      <c r="L9" s="107" t="s">
        <v>337</v>
      </c>
      <c r="M9" s="106" t="s">
        <v>158</v>
      </c>
      <c r="N9" s="105">
        <v>5</v>
      </c>
      <c r="O9" s="104"/>
    </row>
    <row r="10" spans="1:21" ht="23.1" customHeight="1" x14ac:dyDescent="0.15">
      <c r="A10" s="366"/>
      <c r="B10" s="106"/>
      <c r="C10" s="110" t="s">
        <v>158</v>
      </c>
      <c r="D10" s="109"/>
      <c r="E10" s="49"/>
      <c r="F10" s="49"/>
      <c r="G10" s="106"/>
      <c r="H10" s="118">
        <v>10</v>
      </c>
      <c r="I10" s="107"/>
      <c r="J10" s="106" t="s">
        <v>158</v>
      </c>
      <c r="K10" s="105">
        <v>10</v>
      </c>
      <c r="L10" s="107"/>
      <c r="M10" s="106" t="s">
        <v>50</v>
      </c>
      <c r="N10" s="105">
        <v>5</v>
      </c>
      <c r="O10" s="104"/>
    </row>
    <row r="11" spans="1:21" ht="23.1" customHeight="1" x14ac:dyDescent="0.15">
      <c r="A11" s="366"/>
      <c r="B11" s="106"/>
      <c r="C11" s="110" t="s">
        <v>50</v>
      </c>
      <c r="D11" s="109"/>
      <c r="E11" s="49"/>
      <c r="F11" s="49"/>
      <c r="G11" s="106"/>
      <c r="H11" s="118">
        <v>5</v>
      </c>
      <c r="I11" s="107"/>
      <c r="J11" s="106" t="s">
        <v>50</v>
      </c>
      <c r="K11" s="105">
        <v>5</v>
      </c>
      <c r="L11" s="117"/>
      <c r="M11" s="113"/>
      <c r="N11" s="116"/>
      <c r="O11" s="121"/>
    </row>
    <row r="12" spans="1:21" ht="23.1" customHeight="1" x14ac:dyDescent="0.15">
      <c r="A12" s="366"/>
      <c r="B12" s="106"/>
      <c r="C12" s="110" t="s">
        <v>58</v>
      </c>
      <c r="D12" s="109"/>
      <c r="E12" s="49" t="s">
        <v>59</v>
      </c>
      <c r="F12" s="49"/>
      <c r="G12" s="106"/>
      <c r="H12" s="118">
        <v>20</v>
      </c>
      <c r="I12" s="107"/>
      <c r="J12" s="106" t="s">
        <v>58</v>
      </c>
      <c r="K12" s="105">
        <v>15</v>
      </c>
      <c r="L12" s="107" t="s">
        <v>336</v>
      </c>
      <c r="M12" s="106" t="s">
        <v>44</v>
      </c>
      <c r="N12" s="105">
        <v>10</v>
      </c>
      <c r="O12" s="104"/>
    </row>
    <row r="13" spans="1:21" ht="23.1" customHeight="1" x14ac:dyDescent="0.15">
      <c r="A13" s="366"/>
      <c r="B13" s="106"/>
      <c r="C13" s="110"/>
      <c r="D13" s="109"/>
      <c r="E13" s="49"/>
      <c r="F13" s="49"/>
      <c r="G13" s="106" t="s">
        <v>33</v>
      </c>
      <c r="H13" s="118" t="s">
        <v>269</v>
      </c>
      <c r="I13" s="107"/>
      <c r="J13" s="106"/>
      <c r="K13" s="105"/>
      <c r="L13" s="107"/>
      <c r="M13" s="106" t="s">
        <v>66</v>
      </c>
      <c r="N13" s="105">
        <v>5</v>
      </c>
      <c r="O13" s="104"/>
    </row>
    <row r="14" spans="1:21" ht="23.1" customHeight="1" x14ac:dyDescent="0.15">
      <c r="A14" s="366"/>
      <c r="B14" s="106"/>
      <c r="C14" s="110"/>
      <c r="D14" s="109"/>
      <c r="E14" s="49"/>
      <c r="F14" s="49"/>
      <c r="G14" s="106" t="s">
        <v>29</v>
      </c>
      <c r="H14" s="118" t="s">
        <v>268</v>
      </c>
      <c r="I14" s="107"/>
      <c r="J14" s="106"/>
      <c r="K14" s="105"/>
      <c r="L14" s="117"/>
      <c r="M14" s="113"/>
      <c r="N14" s="116"/>
      <c r="O14" s="121"/>
    </row>
    <row r="15" spans="1:21" ht="23.1" customHeight="1" x14ac:dyDescent="0.15">
      <c r="A15" s="366"/>
      <c r="B15" s="113"/>
      <c r="C15" s="115"/>
      <c r="D15" s="114"/>
      <c r="E15" s="43"/>
      <c r="F15" s="43"/>
      <c r="G15" s="113"/>
      <c r="H15" s="112"/>
      <c r="I15" s="117"/>
      <c r="J15" s="113"/>
      <c r="K15" s="116"/>
      <c r="L15" s="107" t="s">
        <v>189</v>
      </c>
      <c r="M15" s="106" t="s">
        <v>190</v>
      </c>
      <c r="N15" s="111">
        <v>0.1</v>
      </c>
      <c r="O15" s="104"/>
    </row>
    <row r="16" spans="1:21" ht="23.1" customHeight="1" x14ac:dyDescent="0.15">
      <c r="A16" s="366"/>
      <c r="B16" s="106" t="s">
        <v>335</v>
      </c>
      <c r="C16" s="110" t="s">
        <v>104</v>
      </c>
      <c r="D16" s="109"/>
      <c r="E16" s="49"/>
      <c r="F16" s="49"/>
      <c r="G16" s="106"/>
      <c r="H16" s="118">
        <v>5</v>
      </c>
      <c r="I16" s="107" t="s">
        <v>335</v>
      </c>
      <c r="J16" s="106" t="s">
        <v>104</v>
      </c>
      <c r="K16" s="105">
        <v>5</v>
      </c>
      <c r="L16" s="107"/>
      <c r="M16" s="106"/>
      <c r="N16" s="105"/>
      <c r="O16" s="104"/>
    </row>
    <row r="17" spans="1:15" ht="23.1" customHeight="1" x14ac:dyDescent="0.15">
      <c r="A17" s="366"/>
      <c r="B17" s="106"/>
      <c r="C17" s="110" t="s">
        <v>44</v>
      </c>
      <c r="D17" s="109"/>
      <c r="E17" s="49"/>
      <c r="F17" s="49"/>
      <c r="G17" s="106"/>
      <c r="H17" s="118">
        <v>20</v>
      </c>
      <c r="I17" s="107"/>
      <c r="J17" s="106" t="s">
        <v>44</v>
      </c>
      <c r="K17" s="105">
        <v>15</v>
      </c>
      <c r="L17" s="107"/>
      <c r="M17" s="106"/>
      <c r="N17" s="105"/>
      <c r="O17" s="104"/>
    </row>
    <row r="18" spans="1:15" ht="23.1" customHeight="1" x14ac:dyDescent="0.15">
      <c r="A18" s="366"/>
      <c r="B18" s="106"/>
      <c r="C18" s="110" t="s">
        <v>66</v>
      </c>
      <c r="D18" s="109"/>
      <c r="E18" s="49"/>
      <c r="F18" s="49"/>
      <c r="G18" s="106"/>
      <c r="H18" s="118">
        <v>5</v>
      </c>
      <c r="I18" s="107"/>
      <c r="J18" s="106" t="s">
        <v>66</v>
      </c>
      <c r="K18" s="105">
        <v>5</v>
      </c>
      <c r="L18" s="107"/>
      <c r="M18" s="106"/>
      <c r="N18" s="105"/>
      <c r="O18" s="104"/>
    </row>
    <row r="19" spans="1:15" ht="23.1" customHeight="1" x14ac:dyDescent="0.15">
      <c r="A19" s="366"/>
      <c r="B19" s="113"/>
      <c r="C19" s="115"/>
      <c r="D19" s="114"/>
      <c r="E19" s="43"/>
      <c r="F19" s="152"/>
      <c r="G19" s="113"/>
      <c r="H19" s="112"/>
      <c r="I19" s="117"/>
      <c r="J19" s="113"/>
      <c r="K19" s="116"/>
      <c r="L19" s="107"/>
      <c r="M19" s="106"/>
      <c r="N19" s="105"/>
      <c r="O19" s="104"/>
    </row>
    <row r="20" spans="1:15" ht="23.1" customHeight="1" x14ac:dyDescent="0.15">
      <c r="A20" s="366"/>
      <c r="B20" s="106" t="s">
        <v>188</v>
      </c>
      <c r="C20" s="110" t="s">
        <v>67</v>
      </c>
      <c r="D20" s="109"/>
      <c r="E20" s="49" t="s">
        <v>68</v>
      </c>
      <c r="F20" s="49"/>
      <c r="G20" s="106"/>
      <c r="H20" s="148">
        <v>0.13</v>
      </c>
      <c r="I20" s="107" t="s">
        <v>188</v>
      </c>
      <c r="J20" s="106" t="s">
        <v>308</v>
      </c>
      <c r="K20" s="147">
        <v>0.13</v>
      </c>
      <c r="L20" s="107"/>
      <c r="M20" s="106"/>
      <c r="N20" s="105"/>
      <c r="O20" s="104"/>
    </row>
    <row r="21" spans="1:15" ht="23.1" customHeight="1" x14ac:dyDescent="0.15">
      <c r="A21" s="366"/>
      <c r="B21" s="106"/>
      <c r="C21" s="110"/>
      <c r="D21" s="109"/>
      <c r="E21" s="49"/>
      <c r="F21" s="49"/>
      <c r="G21" s="106" t="s">
        <v>33</v>
      </c>
      <c r="H21" s="118" t="s">
        <v>269</v>
      </c>
      <c r="I21" s="107"/>
      <c r="J21" s="106"/>
      <c r="K21" s="105"/>
      <c r="L21" s="107"/>
      <c r="M21" s="106"/>
      <c r="N21" s="105"/>
      <c r="O21" s="104"/>
    </row>
    <row r="22" spans="1:15" ht="23.1" customHeight="1" x14ac:dyDescent="0.15">
      <c r="A22" s="366"/>
      <c r="B22" s="113"/>
      <c r="C22" s="115"/>
      <c r="D22" s="114"/>
      <c r="E22" s="43"/>
      <c r="F22" s="43"/>
      <c r="G22" s="113"/>
      <c r="H22" s="112"/>
      <c r="I22" s="117"/>
      <c r="J22" s="113"/>
      <c r="K22" s="116"/>
      <c r="L22" s="107"/>
      <c r="M22" s="106"/>
      <c r="N22" s="105"/>
      <c r="O22" s="104"/>
    </row>
    <row r="23" spans="1:15" ht="23.1" customHeight="1" x14ac:dyDescent="0.15">
      <c r="A23" s="366"/>
      <c r="B23" s="106" t="s">
        <v>189</v>
      </c>
      <c r="C23" s="110" t="s">
        <v>190</v>
      </c>
      <c r="D23" s="109"/>
      <c r="E23" s="49"/>
      <c r="F23" s="49"/>
      <c r="G23" s="106"/>
      <c r="H23" s="148">
        <v>0.13</v>
      </c>
      <c r="I23" s="107" t="s">
        <v>189</v>
      </c>
      <c r="J23" s="106" t="s">
        <v>190</v>
      </c>
      <c r="K23" s="147">
        <v>0.13</v>
      </c>
      <c r="L23" s="107"/>
      <c r="M23" s="106"/>
      <c r="N23" s="105"/>
      <c r="O23" s="104"/>
    </row>
    <row r="24" spans="1:15" ht="23.1" customHeight="1" thickBot="1" x14ac:dyDescent="0.2">
      <c r="A24" s="367"/>
      <c r="B24" s="99"/>
      <c r="C24" s="103"/>
      <c r="D24" s="102"/>
      <c r="E24" s="56"/>
      <c r="F24" s="56"/>
      <c r="G24" s="99"/>
      <c r="H24" s="101"/>
      <c r="I24" s="100"/>
      <c r="J24" s="99"/>
      <c r="K24" s="98"/>
      <c r="L24" s="100"/>
      <c r="M24" s="99"/>
      <c r="N24" s="98"/>
      <c r="O24" s="97"/>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row r="64" spans="2:14" ht="14.25" x14ac:dyDescent="0.15">
      <c r="B64" s="96"/>
      <c r="C64" s="96"/>
      <c r="D64" s="96"/>
      <c r="G64" s="96"/>
      <c r="H64" s="95"/>
      <c r="I64" s="96"/>
      <c r="J64" s="96"/>
      <c r="K64" s="95"/>
      <c r="L64" s="96"/>
      <c r="M64" s="96"/>
      <c r="N64"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244</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245</v>
      </c>
      <c r="C5" s="36" t="s">
        <v>246</v>
      </c>
      <c r="D5" s="37" t="s">
        <v>36</v>
      </c>
      <c r="E5" s="38">
        <v>40</v>
      </c>
      <c r="F5" s="39" t="s">
        <v>28</v>
      </c>
      <c r="G5" s="67"/>
      <c r="H5" s="71" t="s">
        <v>246</v>
      </c>
      <c r="I5" s="37" t="s">
        <v>36</v>
      </c>
      <c r="J5" s="39">
        <f>ROUNDUP(E5*0.75,2)</f>
        <v>30</v>
      </c>
      <c r="K5" s="39" t="s">
        <v>28</v>
      </c>
      <c r="L5" s="39"/>
      <c r="M5" s="75" t="e">
        <f>#REF!</f>
        <v>#REF!</v>
      </c>
      <c r="N5" s="63" t="s">
        <v>247</v>
      </c>
      <c r="O5" s="40" t="s">
        <v>61</v>
      </c>
      <c r="P5" s="37" t="s">
        <v>59</v>
      </c>
      <c r="Q5" s="41">
        <v>2</v>
      </c>
      <c r="R5" s="90">
        <f t="shared" ref="R5:R12" si="0">ROUNDUP(Q5*0.75,2)</f>
        <v>1.5</v>
      </c>
    </row>
    <row r="6" spans="1:19" ht="24.95" customHeight="1" x14ac:dyDescent="0.15">
      <c r="A6" s="354"/>
      <c r="B6" s="65"/>
      <c r="C6" s="48" t="s">
        <v>142</v>
      </c>
      <c r="D6" s="49"/>
      <c r="E6" s="50">
        <v>40</v>
      </c>
      <c r="F6" s="51" t="s">
        <v>28</v>
      </c>
      <c r="G6" s="69"/>
      <c r="H6" s="73" t="s">
        <v>142</v>
      </c>
      <c r="I6" s="49"/>
      <c r="J6" s="51">
        <f>ROUNDUP(E6*0.75,2)</f>
        <v>30</v>
      </c>
      <c r="K6" s="51" t="s">
        <v>28</v>
      </c>
      <c r="L6" s="51"/>
      <c r="M6" s="77" t="e">
        <f>#REF!</f>
        <v>#REF!</v>
      </c>
      <c r="N6" s="65" t="s">
        <v>248</v>
      </c>
      <c r="O6" s="52" t="s">
        <v>32</v>
      </c>
      <c r="P6" s="49"/>
      <c r="Q6" s="53">
        <v>2</v>
      </c>
      <c r="R6" s="92">
        <f t="shared" si="0"/>
        <v>1.5</v>
      </c>
    </row>
    <row r="7" spans="1:19" ht="24.95" customHeight="1" x14ac:dyDescent="0.15">
      <c r="A7" s="354"/>
      <c r="B7" s="65"/>
      <c r="C7" s="48" t="s">
        <v>50</v>
      </c>
      <c r="D7" s="49"/>
      <c r="E7" s="50">
        <v>30</v>
      </c>
      <c r="F7" s="51" t="s">
        <v>28</v>
      </c>
      <c r="G7" s="69"/>
      <c r="H7" s="73" t="s">
        <v>50</v>
      </c>
      <c r="I7" s="49"/>
      <c r="J7" s="51">
        <f>ROUNDUP(E7*0.75,2)</f>
        <v>22.5</v>
      </c>
      <c r="K7" s="51" t="s">
        <v>28</v>
      </c>
      <c r="L7" s="51"/>
      <c r="M7" s="77" t="e">
        <f>ROUND(#REF!+(#REF!*6/100),2)</f>
        <v>#REF!</v>
      </c>
      <c r="N7" s="65" t="s">
        <v>249</v>
      </c>
      <c r="O7" s="52" t="s">
        <v>101</v>
      </c>
      <c r="P7" s="49" t="s">
        <v>36</v>
      </c>
      <c r="Q7" s="53">
        <v>2</v>
      </c>
      <c r="R7" s="92">
        <f t="shared" si="0"/>
        <v>1.5</v>
      </c>
    </row>
    <row r="8" spans="1:19" ht="24.95" customHeight="1" x14ac:dyDescent="0.15">
      <c r="A8" s="354"/>
      <c r="B8" s="65"/>
      <c r="C8" s="48" t="s">
        <v>66</v>
      </c>
      <c r="D8" s="49"/>
      <c r="E8" s="50">
        <v>10</v>
      </c>
      <c r="F8" s="51" t="s">
        <v>28</v>
      </c>
      <c r="G8" s="69"/>
      <c r="H8" s="73" t="s">
        <v>66</v>
      </c>
      <c r="I8" s="49"/>
      <c r="J8" s="51">
        <f>ROUNDUP(E8*0.75,2)</f>
        <v>7.5</v>
      </c>
      <c r="K8" s="51" t="s">
        <v>28</v>
      </c>
      <c r="L8" s="51"/>
      <c r="M8" s="77" t="e">
        <f>ROUND(#REF!+(#REF!*10/100),2)</f>
        <v>#REF!</v>
      </c>
      <c r="N8" s="65" t="s">
        <v>250</v>
      </c>
      <c r="O8" s="52" t="s">
        <v>33</v>
      </c>
      <c r="P8" s="49"/>
      <c r="Q8" s="53">
        <v>30</v>
      </c>
      <c r="R8" s="92">
        <f t="shared" si="0"/>
        <v>22.5</v>
      </c>
    </row>
    <row r="9" spans="1:19" ht="24.95" customHeight="1" x14ac:dyDescent="0.15">
      <c r="A9" s="354"/>
      <c r="B9" s="65"/>
      <c r="C9" s="48" t="s">
        <v>65</v>
      </c>
      <c r="D9" s="49"/>
      <c r="E9" s="50">
        <v>5</v>
      </c>
      <c r="F9" s="51" t="s">
        <v>28</v>
      </c>
      <c r="G9" s="69"/>
      <c r="H9" s="73" t="s">
        <v>65</v>
      </c>
      <c r="I9" s="49"/>
      <c r="J9" s="51">
        <f>ROUNDUP(E9*0.75,2)</f>
        <v>3.75</v>
      </c>
      <c r="K9" s="51" t="s">
        <v>28</v>
      </c>
      <c r="L9" s="51"/>
      <c r="M9" s="77" t="e">
        <f>#REF!</f>
        <v>#REF!</v>
      </c>
      <c r="N9" s="65" t="s">
        <v>251</v>
      </c>
      <c r="O9" s="52" t="s">
        <v>64</v>
      </c>
      <c r="P9" s="49"/>
      <c r="Q9" s="53">
        <v>1</v>
      </c>
      <c r="R9" s="92">
        <f t="shared" si="0"/>
        <v>0.75</v>
      </c>
    </row>
    <row r="10" spans="1:19" ht="24.95" customHeight="1" x14ac:dyDescent="0.15">
      <c r="A10" s="354"/>
      <c r="B10" s="65"/>
      <c r="C10" s="48"/>
      <c r="D10" s="49"/>
      <c r="E10" s="50"/>
      <c r="F10" s="51"/>
      <c r="G10" s="69"/>
      <c r="H10" s="73"/>
      <c r="I10" s="49"/>
      <c r="J10" s="51"/>
      <c r="K10" s="51"/>
      <c r="L10" s="51"/>
      <c r="M10" s="77"/>
      <c r="N10" s="65" t="s">
        <v>76</v>
      </c>
      <c r="O10" s="52" t="s">
        <v>77</v>
      </c>
      <c r="P10" s="49"/>
      <c r="Q10" s="53">
        <v>15</v>
      </c>
      <c r="R10" s="92">
        <f t="shared" si="0"/>
        <v>11.25</v>
      </c>
    </row>
    <row r="11" spans="1:19" ht="24.95" customHeight="1" x14ac:dyDescent="0.15">
      <c r="A11" s="354"/>
      <c r="B11" s="65"/>
      <c r="C11" s="48"/>
      <c r="D11" s="49"/>
      <c r="E11" s="50"/>
      <c r="F11" s="51"/>
      <c r="G11" s="69"/>
      <c r="H11" s="73"/>
      <c r="I11" s="49"/>
      <c r="J11" s="51"/>
      <c r="K11" s="51"/>
      <c r="L11" s="51"/>
      <c r="M11" s="77"/>
      <c r="N11" s="65"/>
      <c r="O11" s="52" t="s">
        <v>79</v>
      </c>
      <c r="P11" s="49"/>
      <c r="Q11" s="53">
        <v>2</v>
      </c>
      <c r="R11" s="92">
        <f t="shared" si="0"/>
        <v>1.5</v>
      </c>
    </row>
    <row r="12" spans="1:19" ht="24.95" customHeight="1" x14ac:dyDescent="0.15">
      <c r="A12" s="354"/>
      <c r="B12" s="65"/>
      <c r="C12" s="48"/>
      <c r="D12" s="49"/>
      <c r="E12" s="50"/>
      <c r="F12" s="51"/>
      <c r="G12" s="69"/>
      <c r="H12" s="73"/>
      <c r="I12" s="49"/>
      <c r="J12" s="51"/>
      <c r="K12" s="51"/>
      <c r="L12" s="51"/>
      <c r="M12" s="77"/>
      <c r="N12" s="65"/>
      <c r="O12" s="52" t="s">
        <v>34</v>
      </c>
      <c r="P12" s="49"/>
      <c r="Q12" s="53">
        <v>0.5</v>
      </c>
      <c r="R12" s="92">
        <f t="shared" si="0"/>
        <v>0.38</v>
      </c>
    </row>
    <row r="13" spans="1:19" ht="24.95" customHeight="1" x14ac:dyDescent="0.15">
      <c r="A13" s="354"/>
      <c r="B13" s="64"/>
      <c r="C13" s="42"/>
      <c r="D13" s="43"/>
      <c r="E13" s="44"/>
      <c r="F13" s="45"/>
      <c r="G13" s="68"/>
      <c r="H13" s="72"/>
      <c r="I13" s="43"/>
      <c r="J13" s="45"/>
      <c r="K13" s="45"/>
      <c r="L13" s="45"/>
      <c r="M13" s="76"/>
      <c r="N13" s="64"/>
      <c r="O13" s="46"/>
      <c r="P13" s="43"/>
      <c r="Q13" s="47"/>
      <c r="R13" s="91"/>
    </row>
    <row r="14" spans="1:19" ht="24.95" customHeight="1" x14ac:dyDescent="0.15">
      <c r="A14" s="354"/>
      <c r="B14" s="65" t="s">
        <v>252</v>
      </c>
      <c r="C14" s="48" t="s">
        <v>118</v>
      </c>
      <c r="D14" s="49"/>
      <c r="E14" s="82">
        <v>0.25</v>
      </c>
      <c r="F14" s="51" t="s">
        <v>119</v>
      </c>
      <c r="G14" s="69"/>
      <c r="H14" s="73" t="s">
        <v>118</v>
      </c>
      <c r="I14" s="49"/>
      <c r="J14" s="51">
        <f>ROUNDUP(E14*0.75,2)</f>
        <v>0.19</v>
      </c>
      <c r="K14" s="51" t="s">
        <v>119</v>
      </c>
      <c r="L14" s="51"/>
      <c r="M14" s="77" t="e">
        <f>#REF!</f>
        <v>#REF!</v>
      </c>
      <c r="N14" s="65" t="s">
        <v>253</v>
      </c>
      <c r="O14" s="52" t="s">
        <v>34</v>
      </c>
      <c r="P14" s="49"/>
      <c r="Q14" s="53">
        <v>1</v>
      </c>
      <c r="R14" s="92">
        <f>ROUNDUP(Q14*0.75,2)</f>
        <v>0.75</v>
      </c>
    </row>
    <row r="15" spans="1:19" ht="24.95" customHeight="1" x14ac:dyDescent="0.15">
      <c r="A15" s="354"/>
      <c r="B15" s="65"/>
      <c r="C15" s="48" t="s">
        <v>84</v>
      </c>
      <c r="D15" s="49"/>
      <c r="E15" s="50">
        <v>20</v>
      </c>
      <c r="F15" s="51" t="s">
        <v>28</v>
      </c>
      <c r="G15" s="69"/>
      <c r="H15" s="73" t="s">
        <v>84</v>
      </c>
      <c r="I15" s="49"/>
      <c r="J15" s="51">
        <f>ROUNDUP(E15*0.75,2)</f>
        <v>15</v>
      </c>
      <c r="K15" s="51" t="s">
        <v>28</v>
      </c>
      <c r="L15" s="51"/>
      <c r="M15" s="77" t="e">
        <f>ROUND(#REF!+(#REF!*2/100),2)</f>
        <v>#REF!</v>
      </c>
      <c r="N15" s="65" t="s">
        <v>187</v>
      </c>
      <c r="O15" s="52" t="s">
        <v>29</v>
      </c>
      <c r="P15" s="49"/>
      <c r="Q15" s="53">
        <v>0.1</v>
      </c>
      <c r="R15" s="92">
        <f>ROUNDUP(Q15*0.75,2)</f>
        <v>0.08</v>
      </c>
    </row>
    <row r="16" spans="1:19" ht="24.95" customHeight="1" x14ac:dyDescent="0.15">
      <c r="A16" s="354"/>
      <c r="B16" s="65"/>
      <c r="C16" s="48" t="s">
        <v>46</v>
      </c>
      <c r="D16" s="49"/>
      <c r="E16" s="50">
        <v>5</v>
      </c>
      <c r="F16" s="51" t="s">
        <v>28</v>
      </c>
      <c r="G16" s="69"/>
      <c r="H16" s="73" t="s">
        <v>46</v>
      </c>
      <c r="I16" s="49"/>
      <c r="J16" s="51">
        <f>ROUNDUP(E16*0.75,2)</f>
        <v>3.75</v>
      </c>
      <c r="K16" s="51" t="s">
        <v>28</v>
      </c>
      <c r="L16" s="51"/>
      <c r="M16" s="77" t="e">
        <f>ROUND(#REF!+(#REF!*10/100),2)</f>
        <v>#REF!</v>
      </c>
      <c r="N16" s="65" t="s">
        <v>254</v>
      </c>
      <c r="O16" s="52" t="s">
        <v>177</v>
      </c>
      <c r="P16" s="49"/>
      <c r="Q16" s="53">
        <v>2</v>
      </c>
      <c r="R16" s="92">
        <f>ROUNDUP(Q16*0.75,2)</f>
        <v>1.5</v>
      </c>
    </row>
    <row r="17" spans="1:18" ht="24.95" customHeight="1" x14ac:dyDescent="0.15">
      <c r="A17" s="354"/>
      <c r="B17" s="65"/>
      <c r="C17" s="48"/>
      <c r="D17" s="49"/>
      <c r="E17" s="50"/>
      <c r="F17" s="51"/>
      <c r="G17" s="69"/>
      <c r="H17" s="73"/>
      <c r="I17" s="49"/>
      <c r="J17" s="51"/>
      <c r="K17" s="51"/>
      <c r="L17" s="51"/>
      <c r="M17" s="77"/>
      <c r="N17" s="65" t="s">
        <v>23</v>
      </c>
      <c r="O17" s="52" t="s">
        <v>32</v>
      </c>
      <c r="P17" s="49"/>
      <c r="Q17" s="53">
        <v>2</v>
      </c>
      <c r="R17" s="92">
        <f>ROUNDUP(Q17*0.75,2)</f>
        <v>1.5</v>
      </c>
    </row>
    <row r="18" spans="1:18" ht="24.95" customHeight="1" x14ac:dyDescent="0.15">
      <c r="A18" s="354"/>
      <c r="B18" s="64"/>
      <c r="C18" s="42"/>
      <c r="D18" s="43"/>
      <c r="E18" s="44"/>
      <c r="F18" s="45"/>
      <c r="G18" s="68"/>
      <c r="H18" s="72"/>
      <c r="I18" s="43"/>
      <c r="J18" s="45"/>
      <c r="K18" s="45"/>
      <c r="L18" s="45"/>
      <c r="M18" s="76"/>
      <c r="N18" s="64"/>
      <c r="O18" s="46"/>
      <c r="P18" s="43"/>
      <c r="Q18" s="47"/>
      <c r="R18" s="91"/>
    </row>
    <row r="19" spans="1:18" ht="24.95" customHeight="1" x14ac:dyDescent="0.15">
      <c r="A19" s="354"/>
      <c r="B19" s="65" t="s">
        <v>188</v>
      </c>
      <c r="C19" s="48" t="s">
        <v>191</v>
      </c>
      <c r="D19" s="49"/>
      <c r="E19" s="50">
        <v>5</v>
      </c>
      <c r="F19" s="51" t="s">
        <v>28</v>
      </c>
      <c r="G19" s="69"/>
      <c r="H19" s="73" t="s">
        <v>191</v>
      </c>
      <c r="I19" s="49"/>
      <c r="J19" s="51">
        <f>ROUNDUP(E19*0.75,2)</f>
        <v>3.75</v>
      </c>
      <c r="K19" s="51" t="s">
        <v>28</v>
      </c>
      <c r="L19" s="51"/>
      <c r="M19" s="77" t="e">
        <f>ROUND(#REF!+(#REF!*15/100),2)</f>
        <v>#REF!</v>
      </c>
      <c r="N19" s="65" t="s">
        <v>23</v>
      </c>
      <c r="O19" s="52" t="s">
        <v>33</v>
      </c>
      <c r="P19" s="49"/>
      <c r="Q19" s="53">
        <v>100</v>
      </c>
      <c r="R19" s="92">
        <f>ROUNDUP(Q19*0.75,2)</f>
        <v>75</v>
      </c>
    </row>
    <row r="20" spans="1:18" ht="24.95" customHeight="1" x14ac:dyDescent="0.15">
      <c r="A20" s="354"/>
      <c r="B20" s="65"/>
      <c r="C20" s="48" t="s">
        <v>117</v>
      </c>
      <c r="D20" s="49"/>
      <c r="E20" s="50">
        <v>3</v>
      </c>
      <c r="F20" s="51" t="s">
        <v>28</v>
      </c>
      <c r="G20" s="69"/>
      <c r="H20" s="73" t="s">
        <v>117</v>
      </c>
      <c r="I20" s="49"/>
      <c r="J20" s="51">
        <f>ROUNDUP(E20*0.75,2)</f>
        <v>2.25</v>
      </c>
      <c r="K20" s="51" t="s">
        <v>28</v>
      </c>
      <c r="L20" s="51"/>
      <c r="M20" s="77" t="e">
        <f>ROUND(#REF!+(#REF!*40/100),2)</f>
        <v>#REF!</v>
      </c>
      <c r="N20" s="65"/>
      <c r="O20" s="52" t="s">
        <v>91</v>
      </c>
      <c r="P20" s="49" t="s">
        <v>92</v>
      </c>
      <c r="Q20" s="53">
        <v>0.5</v>
      </c>
      <c r="R20" s="92">
        <f>ROUNDUP(Q20*0.75,2)</f>
        <v>0.38</v>
      </c>
    </row>
    <row r="21" spans="1:18" ht="24.95" customHeight="1" x14ac:dyDescent="0.15">
      <c r="A21" s="354"/>
      <c r="B21" s="65"/>
      <c r="C21" s="48"/>
      <c r="D21" s="49"/>
      <c r="E21" s="50"/>
      <c r="F21" s="51"/>
      <c r="G21" s="69"/>
      <c r="H21" s="73"/>
      <c r="I21" s="49"/>
      <c r="J21" s="51"/>
      <c r="K21" s="51"/>
      <c r="L21" s="51"/>
      <c r="M21" s="77"/>
      <c r="N21" s="65"/>
      <c r="O21" s="52" t="s">
        <v>29</v>
      </c>
      <c r="P21" s="49"/>
      <c r="Q21" s="53">
        <v>0.1</v>
      </c>
      <c r="R21" s="92">
        <f>ROUNDUP(Q21*0.75,2)</f>
        <v>0.08</v>
      </c>
    </row>
    <row r="22" spans="1:18" ht="24.95" customHeight="1" thickBot="1" x14ac:dyDescent="0.2">
      <c r="A22" s="355"/>
      <c r="B22" s="66"/>
      <c r="C22" s="55"/>
      <c r="D22" s="56"/>
      <c r="E22" s="57"/>
      <c r="F22" s="58"/>
      <c r="G22" s="70"/>
      <c r="H22" s="74"/>
      <c r="I22" s="56"/>
      <c r="J22" s="58"/>
      <c r="K22" s="58"/>
      <c r="L22" s="58"/>
      <c r="M22" s="78"/>
      <c r="N22" s="66"/>
      <c r="O22" s="59"/>
      <c r="P22" s="56"/>
      <c r="Q22" s="60"/>
      <c r="R22" s="93"/>
    </row>
    <row r="23" spans="1:18" ht="24.95" customHeight="1" x14ac:dyDescent="0.15"/>
    <row r="24" spans="1:18" ht="24.95" customHeight="1" x14ac:dyDescent="0.15"/>
    <row r="25" spans="1:18" ht="24.95" customHeight="1" x14ac:dyDescent="0.15"/>
    <row r="26" spans="1:18" ht="24.95" customHeight="1" x14ac:dyDescent="0.15"/>
  </sheetData>
  <mergeCells count="4">
    <mergeCell ref="H1:N1"/>
    <mergeCell ref="A2:R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344</v>
      </c>
      <c r="B3" s="371"/>
      <c r="C3" s="371"/>
      <c r="D3" s="145"/>
      <c r="E3" s="372" t="s">
        <v>295</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343</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342</v>
      </c>
      <c r="C9" s="110" t="s">
        <v>142</v>
      </c>
      <c r="D9" s="109"/>
      <c r="E9" s="49"/>
      <c r="F9" s="49"/>
      <c r="G9" s="106"/>
      <c r="H9" s="118">
        <v>20</v>
      </c>
      <c r="I9" s="107" t="s">
        <v>341</v>
      </c>
      <c r="J9" s="146" t="s">
        <v>116</v>
      </c>
      <c r="K9" s="105">
        <v>10</v>
      </c>
      <c r="L9" s="107" t="s">
        <v>325</v>
      </c>
      <c r="M9" s="106" t="s">
        <v>50</v>
      </c>
      <c r="N9" s="105">
        <v>20</v>
      </c>
      <c r="O9" s="104"/>
    </row>
    <row r="10" spans="1:21" ht="23.1" customHeight="1" x14ac:dyDescent="0.15">
      <c r="A10" s="366"/>
      <c r="B10" s="106"/>
      <c r="C10" s="110" t="s">
        <v>50</v>
      </c>
      <c r="D10" s="109"/>
      <c r="E10" s="49"/>
      <c r="F10" s="49"/>
      <c r="G10" s="106"/>
      <c r="H10" s="118">
        <v>30</v>
      </c>
      <c r="I10" s="107"/>
      <c r="J10" s="106" t="s">
        <v>50</v>
      </c>
      <c r="K10" s="105">
        <v>20</v>
      </c>
      <c r="L10" s="107"/>
      <c r="M10" s="106" t="s">
        <v>66</v>
      </c>
      <c r="N10" s="105">
        <v>10</v>
      </c>
      <c r="O10" s="104"/>
    </row>
    <row r="11" spans="1:21" ht="23.1" customHeight="1" x14ac:dyDescent="0.15">
      <c r="A11" s="366"/>
      <c r="B11" s="106"/>
      <c r="C11" s="110" t="s">
        <v>66</v>
      </c>
      <c r="D11" s="109"/>
      <c r="E11" s="49"/>
      <c r="F11" s="49"/>
      <c r="G11" s="106"/>
      <c r="H11" s="118">
        <v>10</v>
      </c>
      <c r="I11" s="107"/>
      <c r="J11" s="106" t="s">
        <v>66</v>
      </c>
      <c r="K11" s="105">
        <v>10</v>
      </c>
      <c r="L11" s="117"/>
      <c r="M11" s="113"/>
      <c r="N11" s="116"/>
      <c r="O11" s="121"/>
    </row>
    <row r="12" spans="1:21" ht="23.1" customHeight="1" x14ac:dyDescent="0.15">
      <c r="A12" s="366"/>
      <c r="B12" s="106"/>
      <c r="C12" s="110"/>
      <c r="D12" s="109"/>
      <c r="E12" s="49"/>
      <c r="F12" s="49"/>
      <c r="G12" s="106" t="s">
        <v>39</v>
      </c>
      <c r="H12" s="118" t="s">
        <v>269</v>
      </c>
      <c r="I12" s="107"/>
      <c r="J12" s="106"/>
      <c r="K12" s="105"/>
      <c r="L12" s="107" t="s">
        <v>311</v>
      </c>
      <c r="M12" s="106" t="s">
        <v>118</v>
      </c>
      <c r="N12" s="111">
        <v>0.1</v>
      </c>
      <c r="O12" s="104"/>
    </row>
    <row r="13" spans="1:21" ht="23.1" customHeight="1" x14ac:dyDescent="0.15">
      <c r="A13" s="366"/>
      <c r="B13" s="106"/>
      <c r="C13" s="110"/>
      <c r="D13" s="109"/>
      <c r="E13" s="49"/>
      <c r="F13" s="49"/>
      <c r="G13" s="106" t="s">
        <v>34</v>
      </c>
      <c r="H13" s="118" t="s">
        <v>268</v>
      </c>
      <c r="I13" s="107"/>
      <c r="J13" s="106"/>
      <c r="K13" s="105"/>
      <c r="L13" s="107"/>
      <c r="M13" s="106"/>
      <c r="N13" s="105"/>
      <c r="O13" s="104"/>
    </row>
    <row r="14" spans="1:21" ht="23.1" customHeight="1" x14ac:dyDescent="0.15">
      <c r="A14" s="366"/>
      <c r="B14" s="106"/>
      <c r="C14" s="110"/>
      <c r="D14" s="109"/>
      <c r="E14" s="49"/>
      <c r="F14" s="49" t="s">
        <v>36</v>
      </c>
      <c r="G14" s="106" t="s">
        <v>35</v>
      </c>
      <c r="H14" s="118" t="s">
        <v>268</v>
      </c>
      <c r="I14" s="107"/>
      <c r="J14" s="106"/>
      <c r="K14" s="105"/>
      <c r="L14" s="107"/>
      <c r="M14" s="106"/>
      <c r="N14" s="105"/>
      <c r="O14" s="104"/>
    </row>
    <row r="15" spans="1:21" ht="23.1" customHeight="1" x14ac:dyDescent="0.15">
      <c r="A15" s="366"/>
      <c r="B15" s="113"/>
      <c r="C15" s="115"/>
      <c r="D15" s="114"/>
      <c r="E15" s="43"/>
      <c r="F15" s="43"/>
      <c r="G15" s="113"/>
      <c r="H15" s="112"/>
      <c r="I15" s="117"/>
      <c r="J15" s="113"/>
      <c r="K15" s="116"/>
      <c r="L15" s="107"/>
      <c r="M15" s="106"/>
      <c r="N15" s="105"/>
      <c r="O15" s="104"/>
    </row>
    <row r="16" spans="1:21" ht="23.1" customHeight="1" x14ac:dyDescent="0.15">
      <c r="A16" s="366"/>
      <c r="B16" s="106" t="s">
        <v>340</v>
      </c>
      <c r="C16" s="110" t="s">
        <v>118</v>
      </c>
      <c r="D16" s="109"/>
      <c r="E16" s="49"/>
      <c r="F16" s="49"/>
      <c r="G16" s="106"/>
      <c r="H16" s="108">
        <v>0.1</v>
      </c>
      <c r="I16" s="107" t="s">
        <v>340</v>
      </c>
      <c r="J16" s="106" t="s">
        <v>118</v>
      </c>
      <c r="K16" s="111">
        <v>0.1</v>
      </c>
      <c r="L16" s="107"/>
      <c r="M16" s="106"/>
      <c r="N16" s="105"/>
      <c r="O16" s="104"/>
    </row>
    <row r="17" spans="1:15" ht="23.1" customHeight="1" x14ac:dyDescent="0.15">
      <c r="A17" s="366"/>
      <c r="B17" s="106"/>
      <c r="C17" s="110" t="s">
        <v>84</v>
      </c>
      <c r="D17" s="109"/>
      <c r="E17" s="49"/>
      <c r="F17" s="49"/>
      <c r="G17" s="106"/>
      <c r="H17" s="118">
        <v>10</v>
      </c>
      <c r="I17" s="107"/>
      <c r="J17" s="106" t="s">
        <v>84</v>
      </c>
      <c r="K17" s="105">
        <v>10</v>
      </c>
      <c r="L17" s="107"/>
      <c r="M17" s="106"/>
      <c r="N17" s="105"/>
      <c r="O17" s="104"/>
    </row>
    <row r="18" spans="1:15" ht="23.1" customHeight="1" x14ac:dyDescent="0.15">
      <c r="A18" s="366"/>
      <c r="B18" s="106"/>
      <c r="C18" s="110" t="s">
        <v>46</v>
      </c>
      <c r="D18" s="109"/>
      <c r="E18" s="49"/>
      <c r="F18" s="49"/>
      <c r="G18" s="106"/>
      <c r="H18" s="118">
        <v>5</v>
      </c>
      <c r="I18" s="107"/>
      <c r="J18" s="106" t="s">
        <v>46</v>
      </c>
      <c r="K18" s="105">
        <v>5</v>
      </c>
      <c r="L18" s="107"/>
      <c r="M18" s="106"/>
      <c r="N18" s="105"/>
      <c r="O18" s="104"/>
    </row>
    <row r="19" spans="1:15" ht="23.1" customHeight="1" x14ac:dyDescent="0.15">
      <c r="A19" s="366"/>
      <c r="B19" s="113"/>
      <c r="C19" s="115"/>
      <c r="D19" s="114"/>
      <c r="E19" s="43"/>
      <c r="F19" s="152"/>
      <c r="G19" s="113"/>
      <c r="H19" s="112"/>
      <c r="I19" s="107"/>
      <c r="J19" s="106"/>
      <c r="K19" s="105"/>
      <c r="L19" s="107"/>
      <c r="M19" s="106"/>
      <c r="N19" s="105"/>
      <c r="O19" s="104"/>
    </row>
    <row r="20" spans="1:15" ht="23.1" customHeight="1" x14ac:dyDescent="0.15">
      <c r="A20" s="366"/>
      <c r="B20" s="106" t="s">
        <v>188</v>
      </c>
      <c r="C20" s="110" t="s">
        <v>191</v>
      </c>
      <c r="D20" s="109"/>
      <c r="E20" s="49"/>
      <c r="F20" s="49"/>
      <c r="G20" s="106"/>
      <c r="H20" s="118">
        <v>5</v>
      </c>
      <c r="I20" s="107"/>
      <c r="J20" s="106"/>
      <c r="K20" s="105"/>
      <c r="L20" s="107"/>
      <c r="M20" s="106"/>
      <c r="N20" s="105"/>
      <c r="O20" s="104"/>
    </row>
    <row r="21" spans="1:15" ht="23.1" customHeight="1" x14ac:dyDescent="0.15">
      <c r="A21" s="366"/>
      <c r="B21" s="106"/>
      <c r="C21" s="110"/>
      <c r="D21" s="109"/>
      <c r="E21" s="49"/>
      <c r="F21" s="49"/>
      <c r="G21" s="106" t="s">
        <v>33</v>
      </c>
      <c r="H21" s="118" t="s">
        <v>269</v>
      </c>
      <c r="I21" s="107"/>
      <c r="J21" s="106"/>
      <c r="K21" s="105"/>
      <c r="L21" s="107"/>
      <c r="M21" s="106"/>
      <c r="N21" s="105"/>
      <c r="O21" s="104"/>
    </row>
    <row r="22" spans="1:15" ht="23.1" customHeight="1" thickBot="1" x14ac:dyDescent="0.2">
      <c r="A22" s="367"/>
      <c r="B22" s="99"/>
      <c r="C22" s="103"/>
      <c r="D22" s="102"/>
      <c r="E22" s="56"/>
      <c r="F22" s="56"/>
      <c r="G22" s="99"/>
      <c r="H22" s="101"/>
      <c r="I22" s="100"/>
      <c r="J22" s="99"/>
      <c r="K22" s="98"/>
      <c r="L22" s="100"/>
      <c r="M22" s="99"/>
      <c r="N22" s="98"/>
      <c r="O22" s="97"/>
    </row>
    <row r="23" spans="1:15" ht="23.1" customHeight="1" x14ac:dyDescent="0.15">
      <c r="B23" s="96"/>
      <c r="C23" s="96"/>
      <c r="D23" s="96"/>
      <c r="G23" s="96"/>
      <c r="H23" s="95"/>
      <c r="I23" s="96"/>
      <c r="J23" s="96"/>
      <c r="K23" s="95"/>
      <c r="L23" s="96"/>
      <c r="M23" s="96"/>
      <c r="N23" s="95"/>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2.5" customHeight="1" x14ac:dyDescent="0.15">
      <c r="A3" s="5"/>
      <c r="B3" s="392" t="s">
        <v>257</v>
      </c>
      <c r="C3" s="392"/>
      <c r="D3" s="3"/>
      <c r="E3" s="6"/>
      <c r="F3" s="2"/>
      <c r="G3" s="2"/>
      <c r="H3" s="2"/>
      <c r="I3" s="3"/>
      <c r="J3" s="2"/>
      <c r="K3" s="7"/>
      <c r="L3" s="7"/>
      <c r="M3" s="8"/>
      <c r="N3" s="2"/>
      <c r="O3" s="95" t="s">
        <v>258</v>
      </c>
      <c r="Q3" s="26"/>
      <c r="R3" s="26"/>
      <c r="S3" s="3"/>
    </row>
    <row r="4" spans="1:19" ht="22.5" customHeight="1" x14ac:dyDescent="0.15">
      <c r="A4" s="5"/>
      <c r="B4" s="392"/>
      <c r="C4" s="392"/>
      <c r="D4" s="9"/>
      <c r="E4" s="6"/>
      <c r="F4" s="2"/>
      <c r="G4" s="2"/>
      <c r="H4" s="2"/>
      <c r="I4" s="9"/>
      <c r="J4" s="2"/>
      <c r="K4" s="7"/>
      <c r="L4" s="7"/>
      <c r="M4" s="8"/>
      <c r="N4" s="2"/>
      <c r="O4"/>
      <c r="P4"/>
      <c r="Q4"/>
      <c r="R4"/>
      <c r="S4" s="3"/>
    </row>
    <row r="5" spans="1:19" ht="27.75" customHeight="1" thickBot="1" x14ac:dyDescent="0.3">
      <c r="A5" s="351" t="s">
        <v>198</v>
      </c>
      <c r="B5" s="352"/>
      <c r="C5" s="352"/>
      <c r="D5" s="352"/>
      <c r="E5" s="352"/>
      <c r="F5" s="352"/>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18.75" customHeight="1" x14ac:dyDescent="0.15">
      <c r="A7" s="353" t="s">
        <v>57</v>
      </c>
      <c r="B7" s="63" t="s">
        <v>16</v>
      </c>
      <c r="C7" s="36"/>
      <c r="D7" s="37"/>
      <c r="E7" s="38"/>
      <c r="F7" s="39"/>
      <c r="G7" s="67"/>
      <c r="H7" s="71"/>
      <c r="I7" s="37"/>
      <c r="J7" s="39"/>
      <c r="K7" s="39"/>
      <c r="L7" s="39"/>
      <c r="M7" s="75"/>
      <c r="N7" s="63"/>
      <c r="O7" s="40" t="s">
        <v>16</v>
      </c>
      <c r="P7" s="37"/>
      <c r="Q7" s="41">
        <v>110</v>
      </c>
      <c r="R7" s="90">
        <f>ROUNDUP(Q7*0.75,2)</f>
        <v>82.5</v>
      </c>
    </row>
    <row r="8" spans="1:19" ht="18.75" customHeight="1" x14ac:dyDescent="0.15">
      <c r="A8" s="354"/>
      <c r="B8" s="64"/>
      <c r="C8" s="42"/>
      <c r="D8" s="43"/>
      <c r="E8" s="44"/>
      <c r="F8" s="45"/>
      <c r="G8" s="68"/>
      <c r="H8" s="72"/>
      <c r="I8" s="43"/>
      <c r="J8" s="45"/>
      <c r="K8" s="45"/>
      <c r="L8" s="45"/>
      <c r="M8" s="76"/>
      <c r="N8" s="64"/>
      <c r="O8" s="46"/>
      <c r="P8" s="43"/>
      <c r="Q8" s="47"/>
      <c r="R8" s="91"/>
    </row>
    <row r="9" spans="1:19" ht="18.75" customHeight="1" x14ac:dyDescent="0.15">
      <c r="A9" s="354"/>
      <c r="B9" s="65" t="s">
        <v>199</v>
      </c>
      <c r="C9" s="48" t="s">
        <v>50</v>
      </c>
      <c r="D9" s="49"/>
      <c r="E9" s="50">
        <v>10</v>
      </c>
      <c r="F9" s="51" t="s">
        <v>28</v>
      </c>
      <c r="G9" s="69"/>
      <c r="H9" s="73" t="s">
        <v>50</v>
      </c>
      <c r="I9" s="49"/>
      <c r="J9" s="51">
        <f>ROUNDUP(E9*0.75,2)</f>
        <v>7.5</v>
      </c>
      <c r="K9" s="51" t="s">
        <v>28</v>
      </c>
      <c r="L9" s="51"/>
      <c r="M9" s="77" t="e">
        <f>ROUND(#REF!+(#REF!*6/100),2)</f>
        <v>#REF!</v>
      </c>
      <c r="N9" s="65" t="s">
        <v>200</v>
      </c>
      <c r="O9" s="52" t="s">
        <v>32</v>
      </c>
      <c r="P9" s="49"/>
      <c r="Q9" s="53">
        <v>2</v>
      </c>
      <c r="R9" s="92">
        <f t="shared" ref="R9:R15" si="0">ROUNDUP(Q9*0.75,2)</f>
        <v>1.5</v>
      </c>
    </row>
    <row r="10" spans="1:19" ht="18.75" customHeight="1" x14ac:dyDescent="0.15">
      <c r="A10" s="354"/>
      <c r="B10" s="65"/>
      <c r="C10" s="48" t="s">
        <v>133</v>
      </c>
      <c r="D10" s="49"/>
      <c r="E10" s="50">
        <v>10</v>
      </c>
      <c r="F10" s="51" t="s">
        <v>28</v>
      </c>
      <c r="G10" s="69"/>
      <c r="H10" s="73" t="s">
        <v>133</v>
      </c>
      <c r="I10" s="49"/>
      <c r="J10" s="51">
        <f>ROUNDUP(E10*0.75,2)</f>
        <v>7.5</v>
      </c>
      <c r="K10" s="51" t="s">
        <v>28</v>
      </c>
      <c r="L10" s="51"/>
      <c r="M10" s="77" t="e">
        <f>#REF!</f>
        <v>#REF!</v>
      </c>
      <c r="N10" s="65" t="s">
        <v>201</v>
      </c>
      <c r="O10" s="52" t="s">
        <v>34</v>
      </c>
      <c r="P10" s="49"/>
      <c r="Q10" s="53">
        <v>1</v>
      </c>
      <c r="R10" s="92">
        <f t="shared" si="0"/>
        <v>0.75</v>
      </c>
    </row>
    <row r="11" spans="1:19" ht="18.75" customHeight="1" x14ac:dyDescent="0.15">
      <c r="A11" s="354"/>
      <c r="B11" s="65"/>
      <c r="C11" s="48" t="s">
        <v>67</v>
      </c>
      <c r="D11" s="49" t="s">
        <v>68</v>
      </c>
      <c r="E11" s="50">
        <v>1</v>
      </c>
      <c r="F11" s="51" t="s">
        <v>56</v>
      </c>
      <c r="G11" s="69"/>
      <c r="H11" s="73" t="s">
        <v>67</v>
      </c>
      <c r="I11" s="49" t="s">
        <v>68</v>
      </c>
      <c r="J11" s="51">
        <f>ROUNDUP(E11*0.75,2)</f>
        <v>0.75</v>
      </c>
      <c r="K11" s="51" t="s">
        <v>56</v>
      </c>
      <c r="L11" s="51"/>
      <c r="M11" s="77" t="e">
        <f>#REF!</f>
        <v>#REF!</v>
      </c>
      <c r="N11" s="65" t="s">
        <v>202</v>
      </c>
      <c r="O11" s="52" t="s">
        <v>29</v>
      </c>
      <c r="P11" s="49"/>
      <c r="Q11" s="53">
        <v>0.3</v>
      </c>
      <c r="R11" s="92">
        <f t="shared" si="0"/>
        <v>0.23</v>
      </c>
    </row>
    <row r="12" spans="1:19" ht="18.75" customHeight="1" x14ac:dyDescent="0.15">
      <c r="A12" s="354"/>
      <c r="B12" s="65"/>
      <c r="C12" s="48" t="s">
        <v>144</v>
      </c>
      <c r="D12" s="49"/>
      <c r="E12" s="50">
        <v>10</v>
      </c>
      <c r="F12" s="51" t="s">
        <v>60</v>
      </c>
      <c r="G12" s="69"/>
      <c r="H12" s="73" t="s">
        <v>144</v>
      </c>
      <c r="I12" s="49"/>
      <c r="J12" s="51">
        <f>ROUNDUP(E12*0.75,2)</f>
        <v>7.5</v>
      </c>
      <c r="K12" s="51" t="s">
        <v>60</v>
      </c>
      <c r="L12" s="51"/>
      <c r="M12" s="77" t="e">
        <f>#REF!</f>
        <v>#REF!</v>
      </c>
      <c r="N12" s="84" t="s">
        <v>228</v>
      </c>
      <c r="O12" s="52" t="s">
        <v>64</v>
      </c>
      <c r="P12" s="49"/>
      <c r="Q12" s="53">
        <v>0.3</v>
      </c>
      <c r="R12" s="92">
        <f t="shared" si="0"/>
        <v>0.23</v>
      </c>
    </row>
    <row r="13" spans="1:19" ht="18.75" customHeight="1" x14ac:dyDescent="0.15">
      <c r="A13" s="354"/>
      <c r="B13" s="65"/>
      <c r="C13" s="48" t="s">
        <v>66</v>
      </c>
      <c r="D13" s="49"/>
      <c r="E13" s="50">
        <v>10</v>
      </c>
      <c r="F13" s="51" t="s">
        <v>28</v>
      </c>
      <c r="G13" s="69"/>
      <c r="H13" s="73" t="s">
        <v>66</v>
      </c>
      <c r="I13" s="49"/>
      <c r="J13" s="51">
        <f>ROUNDUP(E13*0.75,2)</f>
        <v>7.5</v>
      </c>
      <c r="K13" s="51" t="s">
        <v>28</v>
      </c>
      <c r="L13" s="51"/>
      <c r="M13" s="77" t="e">
        <f>ROUND(#REF!+(#REF!*10/100),2)</f>
        <v>#REF!</v>
      </c>
      <c r="N13" s="94" t="s">
        <v>229</v>
      </c>
      <c r="O13" s="52" t="s">
        <v>32</v>
      </c>
      <c r="P13" s="49"/>
      <c r="Q13" s="53">
        <v>1.5</v>
      </c>
      <c r="R13" s="92">
        <f t="shared" si="0"/>
        <v>1.1300000000000001</v>
      </c>
    </row>
    <row r="14" spans="1:19" ht="18.75" customHeight="1" x14ac:dyDescent="0.15">
      <c r="A14" s="354"/>
      <c r="B14" s="65"/>
      <c r="C14" s="48"/>
      <c r="D14" s="49"/>
      <c r="E14" s="50"/>
      <c r="F14" s="51"/>
      <c r="G14" s="69"/>
      <c r="H14" s="73"/>
      <c r="I14" s="49"/>
      <c r="J14" s="51"/>
      <c r="K14" s="51"/>
      <c r="L14" s="51"/>
      <c r="M14" s="77"/>
      <c r="N14" s="65" t="s">
        <v>203</v>
      </c>
      <c r="O14" s="52" t="s">
        <v>33</v>
      </c>
      <c r="P14" s="49"/>
      <c r="Q14" s="53">
        <v>10</v>
      </c>
      <c r="R14" s="92">
        <f t="shared" si="0"/>
        <v>7.5</v>
      </c>
    </row>
    <row r="15" spans="1:19" ht="18.75" customHeight="1" x14ac:dyDescent="0.15">
      <c r="A15" s="354"/>
      <c r="B15" s="65"/>
      <c r="C15" s="48"/>
      <c r="D15" s="49"/>
      <c r="E15" s="50"/>
      <c r="F15" s="51"/>
      <c r="G15" s="69"/>
      <c r="H15" s="73"/>
      <c r="I15" s="49"/>
      <c r="J15" s="51"/>
      <c r="K15" s="51"/>
      <c r="L15" s="51"/>
      <c r="M15" s="77"/>
      <c r="N15" s="65" t="s">
        <v>204</v>
      </c>
      <c r="O15" s="52" t="s">
        <v>34</v>
      </c>
      <c r="P15" s="49"/>
      <c r="Q15" s="53">
        <v>0.5</v>
      </c>
      <c r="R15" s="92">
        <f t="shared" si="0"/>
        <v>0.38</v>
      </c>
    </row>
    <row r="16" spans="1:19" ht="18.75" customHeight="1" x14ac:dyDescent="0.15">
      <c r="A16" s="354"/>
      <c r="B16" s="65"/>
      <c r="C16" s="48"/>
      <c r="D16" s="49"/>
      <c r="E16" s="50"/>
      <c r="F16" s="51"/>
      <c r="G16" s="69"/>
      <c r="H16" s="73"/>
      <c r="I16" s="49"/>
      <c r="J16" s="51"/>
      <c r="K16" s="51"/>
      <c r="L16" s="51"/>
      <c r="M16" s="77"/>
      <c r="N16" s="84" t="s">
        <v>226</v>
      </c>
      <c r="O16" s="52"/>
      <c r="P16" s="49"/>
      <c r="Q16" s="53"/>
      <c r="R16" s="92"/>
    </row>
    <row r="17" spans="1:18" ht="18.75" customHeight="1" x14ac:dyDescent="0.15">
      <c r="A17" s="354"/>
      <c r="B17" s="65"/>
      <c r="C17" s="48"/>
      <c r="D17" s="49"/>
      <c r="E17" s="50"/>
      <c r="F17" s="51"/>
      <c r="G17" s="69"/>
      <c r="H17" s="73"/>
      <c r="I17" s="49"/>
      <c r="J17" s="51"/>
      <c r="K17" s="51"/>
      <c r="L17" s="51"/>
      <c r="M17" s="77"/>
      <c r="N17" s="65" t="s">
        <v>227</v>
      </c>
      <c r="O17" s="52"/>
      <c r="P17" s="49"/>
      <c r="Q17" s="53"/>
      <c r="R17" s="92"/>
    </row>
    <row r="18" spans="1:18" ht="18.75" customHeight="1" x14ac:dyDescent="0.15">
      <c r="A18" s="354"/>
      <c r="B18" s="64"/>
      <c r="C18" s="42"/>
      <c r="D18" s="43"/>
      <c r="E18" s="44"/>
      <c r="F18" s="45"/>
      <c r="G18" s="68"/>
      <c r="H18" s="72"/>
      <c r="I18" s="43"/>
      <c r="J18" s="45"/>
      <c r="K18" s="45"/>
      <c r="L18" s="45"/>
      <c r="M18" s="76"/>
      <c r="N18" s="64" t="s">
        <v>23</v>
      </c>
      <c r="O18" s="46"/>
      <c r="P18" s="43"/>
      <c r="Q18" s="47"/>
      <c r="R18" s="91"/>
    </row>
    <row r="19" spans="1:18" ht="18.75" customHeight="1" x14ac:dyDescent="0.15">
      <c r="A19" s="354"/>
      <c r="B19" s="65" t="s">
        <v>205</v>
      </c>
      <c r="C19" s="48" t="s">
        <v>88</v>
      </c>
      <c r="D19" s="49"/>
      <c r="E19" s="50">
        <v>10</v>
      </c>
      <c r="F19" s="51" t="s">
        <v>28</v>
      </c>
      <c r="G19" s="69"/>
      <c r="H19" s="73" t="s">
        <v>88</v>
      </c>
      <c r="I19" s="49"/>
      <c r="J19" s="51">
        <f>ROUNDUP(E19*0.75,2)</f>
        <v>7.5</v>
      </c>
      <c r="K19" s="51" t="s">
        <v>28</v>
      </c>
      <c r="L19" s="51"/>
      <c r="M19" s="77" t="e">
        <f>#REF!</f>
        <v>#REF!</v>
      </c>
      <c r="N19" s="65" t="s">
        <v>86</v>
      </c>
      <c r="O19" s="52" t="s">
        <v>32</v>
      </c>
      <c r="P19" s="49"/>
      <c r="Q19" s="53">
        <v>1.5</v>
      </c>
      <c r="R19" s="92">
        <f>ROUNDUP(Q19*0.75,2)</f>
        <v>1.1300000000000001</v>
      </c>
    </row>
    <row r="20" spans="1:18" ht="18.75" customHeight="1" x14ac:dyDescent="0.15">
      <c r="A20" s="354"/>
      <c r="B20" s="65"/>
      <c r="C20" s="48" t="s">
        <v>129</v>
      </c>
      <c r="D20" s="49"/>
      <c r="E20" s="50">
        <v>30</v>
      </c>
      <c r="F20" s="51" t="s">
        <v>28</v>
      </c>
      <c r="G20" s="69"/>
      <c r="H20" s="73" t="s">
        <v>129</v>
      </c>
      <c r="I20" s="49"/>
      <c r="J20" s="51">
        <f>ROUNDUP(E20*0.75,2)</f>
        <v>22.5</v>
      </c>
      <c r="K20" s="51" t="s">
        <v>28</v>
      </c>
      <c r="L20" s="51"/>
      <c r="M20" s="77" t="e">
        <f>ROUND(#REF!+(#REF!*15/100),2)</f>
        <v>#REF!</v>
      </c>
      <c r="N20" s="84" t="s">
        <v>230</v>
      </c>
      <c r="O20" s="52" t="s">
        <v>39</v>
      </c>
      <c r="P20" s="49"/>
      <c r="Q20" s="53">
        <v>20</v>
      </c>
      <c r="R20" s="92">
        <f>ROUNDUP(Q20*0.75,2)</f>
        <v>15</v>
      </c>
    </row>
    <row r="21" spans="1:18" ht="18.75" customHeight="1" x14ac:dyDescent="0.15">
      <c r="A21" s="354"/>
      <c r="B21" s="65"/>
      <c r="C21" s="48" t="s">
        <v>206</v>
      </c>
      <c r="D21" s="49"/>
      <c r="E21" s="50">
        <v>5</v>
      </c>
      <c r="F21" s="51" t="s">
        <v>28</v>
      </c>
      <c r="G21" s="69"/>
      <c r="H21" s="73" t="s">
        <v>206</v>
      </c>
      <c r="I21" s="49"/>
      <c r="J21" s="51">
        <f>ROUNDUP(E21*0.75,2)</f>
        <v>3.75</v>
      </c>
      <c r="K21" s="51" t="s">
        <v>28</v>
      </c>
      <c r="L21" s="51"/>
      <c r="M21" s="77" t="e">
        <f>ROUND(#REF!+(#REF!*23/100),2)</f>
        <v>#REF!</v>
      </c>
      <c r="N21" s="65" t="s">
        <v>23</v>
      </c>
      <c r="O21" s="52" t="s">
        <v>34</v>
      </c>
      <c r="P21" s="49"/>
      <c r="Q21" s="53">
        <v>1</v>
      </c>
      <c r="R21" s="92">
        <f>ROUNDUP(Q21*0.75,2)</f>
        <v>0.75</v>
      </c>
    </row>
    <row r="22" spans="1:18" ht="18.75" customHeight="1" x14ac:dyDescent="0.15">
      <c r="A22" s="354"/>
      <c r="B22" s="65"/>
      <c r="C22" s="48"/>
      <c r="D22" s="49"/>
      <c r="E22" s="50"/>
      <c r="F22" s="51"/>
      <c r="G22" s="69"/>
      <c r="H22" s="73"/>
      <c r="I22" s="49"/>
      <c r="J22" s="51"/>
      <c r="K22" s="51"/>
      <c r="L22" s="51"/>
      <c r="M22" s="77"/>
      <c r="N22" s="65"/>
      <c r="O22" s="52" t="s">
        <v>35</v>
      </c>
      <c r="P22" s="49" t="s">
        <v>36</v>
      </c>
      <c r="Q22" s="53">
        <v>1</v>
      </c>
      <c r="R22" s="92">
        <f>ROUNDUP(Q22*0.75,2)</f>
        <v>0.75</v>
      </c>
    </row>
    <row r="23" spans="1:18" ht="18.75" customHeight="1" x14ac:dyDescent="0.15">
      <c r="A23" s="354"/>
      <c r="B23" s="64"/>
      <c r="C23" s="42"/>
      <c r="D23" s="43"/>
      <c r="E23" s="44"/>
      <c r="F23" s="45"/>
      <c r="G23" s="68"/>
      <c r="H23" s="72"/>
      <c r="I23" s="43"/>
      <c r="J23" s="45"/>
      <c r="K23" s="45"/>
      <c r="L23" s="45"/>
      <c r="M23" s="76"/>
      <c r="N23" s="64"/>
      <c r="O23" s="46"/>
      <c r="P23" s="43"/>
      <c r="Q23" s="47"/>
      <c r="R23" s="91"/>
    </row>
    <row r="24" spans="1:18" ht="18.75" customHeight="1" x14ac:dyDescent="0.15">
      <c r="A24" s="354"/>
      <c r="B24" s="65" t="s">
        <v>49</v>
      </c>
      <c r="C24" s="48" t="s">
        <v>118</v>
      </c>
      <c r="D24" s="49"/>
      <c r="E24" s="62">
        <v>0.1</v>
      </c>
      <c r="F24" s="51" t="s">
        <v>119</v>
      </c>
      <c r="G24" s="69"/>
      <c r="H24" s="73" t="s">
        <v>118</v>
      </c>
      <c r="I24" s="49"/>
      <c r="J24" s="51">
        <f>ROUNDUP(E24*0.75,2)</f>
        <v>0.08</v>
      </c>
      <c r="K24" s="51" t="s">
        <v>119</v>
      </c>
      <c r="L24" s="51"/>
      <c r="M24" s="77" t="e">
        <f>#REF!</f>
        <v>#REF!</v>
      </c>
      <c r="N24" s="65" t="s">
        <v>23</v>
      </c>
      <c r="O24" s="52" t="s">
        <v>39</v>
      </c>
      <c r="P24" s="49"/>
      <c r="Q24" s="53">
        <v>100</v>
      </c>
      <c r="R24" s="92">
        <f>ROUNDUP(Q24*0.75,2)</f>
        <v>75</v>
      </c>
    </row>
    <row r="25" spans="1:18" ht="18.75" customHeight="1" x14ac:dyDescent="0.15">
      <c r="A25" s="354"/>
      <c r="B25" s="65"/>
      <c r="C25" s="48" t="s">
        <v>117</v>
      </c>
      <c r="D25" s="49"/>
      <c r="E25" s="50">
        <v>3</v>
      </c>
      <c r="F25" s="51" t="s">
        <v>28</v>
      </c>
      <c r="G25" s="69"/>
      <c r="H25" s="73" t="s">
        <v>117</v>
      </c>
      <c r="I25" s="49"/>
      <c r="J25" s="51">
        <f>ROUNDUP(E25*0.75,2)</f>
        <v>2.25</v>
      </c>
      <c r="K25" s="51" t="s">
        <v>28</v>
      </c>
      <c r="L25" s="51"/>
      <c r="M25" s="77" t="e">
        <f>ROUND(#REF!+(#REF!*40/100),2)</f>
        <v>#REF!</v>
      </c>
      <c r="N25" s="65"/>
      <c r="O25" s="52" t="s">
        <v>52</v>
      </c>
      <c r="P25" s="49"/>
      <c r="Q25" s="53">
        <v>3</v>
      </c>
      <c r="R25" s="92">
        <f>ROUNDUP(Q25*0.75,2)</f>
        <v>2.25</v>
      </c>
    </row>
    <row r="26" spans="1:18" ht="18.75" customHeight="1" x14ac:dyDescent="0.15">
      <c r="A26" s="354"/>
      <c r="B26" s="64"/>
      <c r="C26" s="42"/>
      <c r="D26" s="43"/>
      <c r="E26" s="44"/>
      <c r="F26" s="45"/>
      <c r="G26" s="68"/>
      <c r="H26" s="72"/>
      <c r="I26" s="43"/>
      <c r="J26" s="45"/>
      <c r="K26" s="45"/>
      <c r="L26" s="45"/>
      <c r="M26" s="76"/>
      <c r="N26" s="64"/>
      <c r="O26" s="46"/>
      <c r="P26" s="43"/>
      <c r="Q26" s="47"/>
      <c r="R26" s="91"/>
    </row>
    <row r="27" spans="1:18" ht="18.75" customHeight="1" x14ac:dyDescent="0.15">
      <c r="A27" s="354"/>
      <c r="B27" s="65" t="s">
        <v>107</v>
      </c>
      <c r="C27" s="48" t="s">
        <v>108</v>
      </c>
      <c r="D27" s="49"/>
      <c r="E27" s="79">
        <v>0.16666666666666666</v>
      </c>
      <c r="F27" s="51" t="s">
        <v>56</v>
      </c>
      <c r="G27" s="69"/>
      <c r="H27" s="73" t="s">
        <v>108</v>
      </c>
      <c r="I27" s="49"/>
      <c r="J27" s="51">
        <f>ROUNDUP(E27*0.75,2)</f>
        <v>0.13</v>
      </c>
      <c r="K27" s="51" t="s">
        <v>56</v>
      </c>
      <c r="L27" s="51"/>
      <c r="M27" s="77" t="e">
        <f>#REF!</f>
        <v>#REF!</v>
      </c>
      <c r="N27" s="65" t="s">
        <v>54</v>
      </c>
      <c r="O27" s="52"/>
      <c r="P27" s="49"/>
      <c r="Q27" s="53"/>
      <c r="R27" s="92"/>
    </row>
    <row r="28" spans="1:18" ht="18.75" customHeight="1" thickBot="1" x14ac:dyDescent="0.2">
      <c r="A28" s="355"/>
      <c r="B28" s="66"/>
      <c r="C28" s="55"/>
      <c r="D28" s="56"/>
      <c r="E28" s="57"/>
      <c r="F28" s="58"/>
      <c r="G28" s="70"/>
      <c r="H28" s="74"/>
      <c r="I28" s="56"/>
      <c r="J28" s="58"/>
      <c r="K28" s="58"/>
      <c r="L28" s="58"/>
      <c r="M28" s="78"/>
      <c r="N28" s="66"/>
      <c r="O28" s="59"/>
      <c r="P28" s="56"/>
      <c r="Q28" s="60"/>
      <c r="R28" s="93"/>
    </row>
    <row r="31" spans="1:18" ht="18.75" customHeight="1" x14ac:dyDescent="0.15">
      <c r="O31" s="3"/>
      <c r="P31" s="3"/>
      <c r="Q31" s="3"/>
      <c r="R31" s="3"/>
    </row>
  </sheetData>
  <mergeCells count="5">
    <mergeCell ref="H1:N1"/>
    <mergeCell ref="A2:R2"/>
    <mergeCell ref="A5:F5"/>
    <mergeCell ref="A7:A28"/>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60" zoomScaleNormal="60" zoomScaleSheetLayoutView="100" workbookViewId="0">
      <selection activeCell="A3" sqref="A3:A6"/>
    </sheetView>
  </sheetViews>
  <sheetFormatPr defaultRowHeight="13.5" x14ac:dyDescent="0.15"/>
  <cols>
    <col min="1" max="1" width="4.5" style="155" bestFit="1" customWidth="1"/>
    <col min="2" max="2" width="3.375" style="154" bestFit="1" customWidth="1"/>
    <col min="3" max="8" width="17.625" style="154" customWidth="1"/>
    <col min="9" max="9" width="4.5" style="155" bestFit="1" customWidth="1"/>
    <col min="10" max="10" width="3.375" style="154" bestFit="1" customWidth="1"/>
    <col min="11" max="16" width="17.625" style="154" customWidth="1"/>
    <col min="17" max="16384" width="9" style="154"/>
  </cols>
  <sheetData>
    <row r="1" spans="1:16" ht="57" customHeight="1" x14ac:dyDescent="0.15"/>
    <row r="2" spans="1:16" ht="65.25" customHeight="1" x14ac:dyDescent="0.15">
      <c r="A2" s="153"/>
      <c r="I2" s="153"/>
    </row>
    <row r="3" spans="1:16" s="155" customFormat="1" ht="21.75" customHeight="1" x14ac:dyDescent="0.15">
      <c r="A3" s="338" t="s">
        <v>298</v>
      </c>
      <c r="B3" s="325" t="s">
        <v>368</v>
      </c>
      <c r="C3" s="339" t="s">
        <v>369</v>
      </c>
      <c r="D3" s="340"/>
      <c r="E3" s="326" t="s">
        <v>370</v>
      </c>
      <c r="F3" s="327"/>
      <c r="G3" s="326" t="s">
        <v>371</v>
      </c>
      <c r="H3" s="327"/>
      <c r="I3" s="338" t="s">
        <v>298</v>
      </c>
      <c r="J3" s="325" t="s">
        <v>368</v>
      </c>
      <c r="K3" s="326" t="s">
        <v>369</v>
      </c>
      <c r="L3" s="327"/>
      <c r="M3" s="326" t="s">
        <v>370</v>
      </c>
      <c r="N3" s="327"/>
      <c r="O3" s="332" t="s">
        <v>371</v>
      </c>
      <c r="P3" s="333"/>
    </row>
    <row r="4" spans="1:16" s="155" customFormat="1" ht="13.5" customHeight="1" x14ac:dyDescent="0.15">
      <c r="A4" s="338"/>
      <c r="B4" s="325"/>
      <c r="C4" s="341"/>
      <c r="D4" s="342"/>
      <c r="E4" s="345"/>
      <c r="F4" s="346"/>
      <c r="G4" s="345"/>
      <c r="H4" s="346"/>
      <c r="I4" s="338"/>
      <c r="J4" s="325"/>
      <c r="K4" s="328"/>
      <c r="L4" s="329"/>
      <c r="M4" s="328"/>
      <c r="N4" s="329"/>
      <c r="O4" s="334"/>
      <c r="P4" s="335"/>
    </row>
    <row r="5" spans="1:16" s="155" customFormat="1" ht="18.75" customHeight="1" x14ac:dyDescent="0.15">
      <c r="A5" s="338"/>
      <c r="B5" s="325"/>
      <c r="C5" s="343"/>
      <c r="D5" s="344"/>
      <c r="E5" s="347"/>
      <c r="F5" s="348"/>
      <c r="G5" s="347"/>
      <c r="H5" s="348"/>
      <c r="I5" s="338"/>
      <c r="J5" s="325"/>
      <c r="K5" s="330"/>
      <c r="L5" s="331"/>
      <c r="M5" s="330"/>
      <c r="N5" s="331"/>
      <c r="O5" s="336"/>
      <c r="P5" s="337"/>
    </row>
    <row r="6" spans="1:16" s="155" customFormat="1" ht="15.75" customHeight="1" x14ac:dyDescent="0.15">
      <c r="A6" s="338"/>
      <c r="B6" s="325"/>
      <c r="C6" s="156" t="s">
        <v>372</v>
      </c>
      <c r="D6" s="156" t="s">
        <v>373</v>
      </c>
      <c r="E6" s="156" t="s">
        <v>372</v>
      </c>
      <c r="F6" s="156" t="s">
        <v>373</v>
      </c>
      <c r="G6" s="156" t="s">
        <v>372</v>
      </c>
      <c r="H6" s="156" t="s">
        <v>373</v>
      </c>
      <c r="I6" s="338"/>
      <c r="J6" s="325"/>
      <c r="K6" s="156" t="s">
        <v>372</v>
      </c>
      <c r="L6" s="156" t="s">
        <v>373</v>
      </c>
      <c r="M6" s="156" t="s">
        <v>372</v>
      </c>
      <c r="N6" s="156" t="s">
        <v>373</v>
      </c>
      <c r="O6" s="157" t="s">
        <v>372</v>
      </c>
      <c r="P6" s="156" t="s">
        <v>373</v>
      </c>
    </row>
    <row r="7" spans="1:16" s="160" customFormat="1" ht="13.5" customHeight="1" x14ac:dyDescent="0.15">
      <c r="A7" s="276">
        <v>1</v>
      </c>
      <c r="B7" s="316" t="s">
        <v>374</v>
      </c>
      <c r="C7" s="158" t="s">
        <v>279</v>
      </c>
      <c r="D7" s="299" t="s">
        <v>375</v>
      </c>
      <c r="E7" s="158" t="s">
        <v>279</v>
      </c>
      <c r="F7" s="299" t="s">
        <v>376</v>
      </c>
      <c r="G7" s="158" t="s">
        <v>277</v>
      </c>
      <c r="H7" s="239" t="s">
        <v>377</v>
      </c>
      <c r="I7" s="295">
        <v>15</v>
      </c>
      <c r="J7" s="296" t="s">
        <v>374</v>
      </c>
      <c r="K7" s="159" t="s">
        <v>279</v>
      </c>
      <c r="L7" s="299" t="s">
        <v>375</v>
      </c>
      <c r="M7" s="159" t="s">
        <v>279</v>
      </c>
      <c r="N7" s="299" t="s">
        <v>376</v>
      </c>
      <c r="O7" s="159" t="s">
        <v>277</v>
      </c>
      <c r="P7" s="239" t="s">
        <v>377</v>
      </c>
    </row>
    <row r="8" spans="1:16" s="161" customFormat="1" x14ac:dyDescent="0.15">
      <c r="A8" s="276"/>
      <c r="B8" s="297"/>
      <c r="C8" s="158" t="s">
        <v>275</v>
      </c>
      <c r="D8" s="300"/>
      <c r="E8" s="158" t="s">
        <v>275</v>
      </c>
      <c r="F8" s="300"/>
      <c r="G8" s="158" t="s">
        <v>274</v>
      </c>
      <c r="H8" s="302"/>
      <c r="I8" s="276"/>
      <c r="J8" s="297"/>
      <c r="K8" s="158" t="s">
        <v>275</v>
      </c>
      <c r="L8" s="300"/>
      <c r="M8" s="158" t="s">
        <v>275</v>
      </c>
      <c r="N8" s="300"/>
      <c r="O8" s="158" t="s">
        <v>274</v>
      </c>
      <c r="P8" s="302"/>
    </row>
    <row r="9" spans="1:16" s="161" customFormat="1" x14ac:dyDescent="0.15">
      <c r="A9" s="276"/>
      <c r="B9" s="297"/>
      <c r="C9" s="158" t="s">
        <v>273</v>
      </c>
      <c r="D9" s="300"/>
      <c r="E9" s="158" t="s">
        <v>272</v>
      </c>
      <c r="F9" s="300"/>
      <c r="G9" s="158" t="s">
        <v>271</v>
      </c>
      <c r="H9" s="302"/>
      <c r="I9" s="276"/>
      <c r="J9" s="297"/>
      <c r="K9" s="158" t="s">
        <v>273</v>
      </c>
      <c r="L9" s="300"/>
      <c r="M9" s="158" t="s">
        <v>272</v>
      </c>
      <c r="N9" s="300"/>
      <c r="O9" s="158" t="s">
        <v>271</v>
      </c>
      <c r="P9" s="302"/>
    </row>
    <row r="10" spans="1:16" s="161" customFormat="1" x14ac:dyDescent="0.15">
      <c r="A10" s="276"/>
      <c r="B10" s="317"/>
      <c r="C10" s="158" t="s">
        <v>382</v>
      </c>
      <c r="D10" s="301"/>
      <c r="E10" s="158" t="s">
        <v>382</v>
      </c>
      <c r="F10" s="301"/>
      <c r="G10" s="158" t="s">
        <v>270</v>
      </c>
      <c r="H10" s="303"/>
      <c r="I10" s="277"/>
      <c r="J10" s="298"/>
      <c r="K10" s="162" t="s">
        <v>414</v>
      </c>
      <c r="L10" s="301"/>
      <c r="M10" s="162" t="s">
        <v>414</v>
      </c>
      <c r="N10" s="301"/>
      <c r="O10" s="162" t="s">
        <v>270</v>
      </c>
      <c r="P10" s="303"/>
    </row>
    <row r="11" spans="1:16" s="161" customFormat="1" ht="13.5" customHeight="1" x14ac:dyDescent="0.15">
      <c r="A11" s="295">
        <v>2</v>
      </c>
      <c r="B11" s="296" t="s">
        <v>378</v>
      </c>
      <c r="C11" s="159" t="s">
        <v>279</v>
      </c>
      <c r="D11" s="299" t="s">
        <v>383</v>
      </c>
      <c r="E11" s="159" t="s">
        <v>279</v>
      </c>
      <c r="F11" s="299" t="s">
        <v>383</v>
      </c>
      <c r="G11" s="159" t="s">
        <v>277</v>
      </c>
      <c r="H11" s="239" t="s">
        <v>381</v>
      </c>
      <c r="I11" s="318">
        <v>16</v>
      </c>
      <c r="J11" s="316" t="s">
        <v>378</v>
      </c>
      <c r="K11" s="159" t="s">
        <v>279</v>
      </c>
      <c r="L11" s="304" t="s">
        <v>379</v>
      </c>
      <c r="M11" s="159" t="s">
        <v>279</v>
      </c>
      <c r="N11" s="304" t="s">
        <v>380</v>
      </c>
      <c r="O11" s="159" t="s">
        <v>277</v>
      </c>
      <c r="P11" s="304" t="s">
        <v>381</v>
      </c>
    </row>
    <row r="12" spans="1:16" s="161" customFormat="1" x14ac:dyDescent="0.15">
      <c r="A12" s="323"/>
      <c r="B12" s="297"/>
      <c r="C12" s="158" t="s">
        <v>302</v>
      </c>
      <c r="D12" s="300"/>
      <c r="E12" s="158" t="s">
        <v>302</v>
      </c>
      <c r="F12" s="300"/>
      <c r="G12" s="158" t="s">
        <v>301</v>
      </c>
      <c r="H12" s="302"/>
      <c r="I12" s="314"/>
      <c r="J12" s="297"/>
      <c r="K12" s="158" t="s">
        <v>302</v>
      </c>
      <c r="L12" s="305"/>
      <c r="M12" s="158" t="s">
        <v>302</v>
      </c>
      <c r="N12" s="305"/>
      <c r="O12" s="158" t="s">
        <v>301</v>
      </c>
      <c r="P12" s="305"/>
    </row>
    <row r="13" spans="1:16" s="161" customFormat="1" x14ac:dyDescent="0.15">
      <c r="A13" s="323"/>
      <c r="B13" s="297"/>
      <c r="C13" s="158" t="s">
        <v>299</v>
      </c>
      <c r="D13" s="300"/>
      <c r="E13" s="158" t="s">
        <v>299</v>
      </c>
      <c r="F13" s="300"/>
      <c r="G13" s="158" t="s">
        <v>300</v>
      </c>
      <c r="H13" s="302"/>
      <c r="I13" s="314"/>
      <c r="J13" s="297"/>
      <c r="K13" s="158" t="s">
        <v>299</v>
      </c>
      <c r="L13" s="305"/>
      <c r="M13" s="158" t="s">
        <v>299</v>
      </c>
      <c r="N13" s="305"/>
      <c r="O13" s="158" t="s">
        <v>300</v>
      </c>
      <c r="P13" s="305"/>
    </row>
    <row r="14" spans="1:16" s="161" customFormat="1" x14ac:dyDescent="0.15">
      <c r="A14" s="324"/>
      <c r="B14" s="298"/>
      <c r="C14" s="162"/>
      <c r="D14" s="301"/>
      <c r="E14" s="162"/>
      <c r="F14" s="301"/>
      <c r="G14" s="162"/>
      <c r="H14" s="303"/>
      <c r="I14" s="319"/>
      <c r="J14" s="317"/>
      <c r="K14" s="162" t="s">
        <v>49</v>
      </c>
      <c r="L14" s="306"/>
      <c r="M14" s="162"/>
      <c r="N14" s="306"/>
      <c r="O14" s="162"/>
      <c r="P14" s="306"/>
    </row>
    <row r="15" spans="1:16" s="161" customFormat="1" ht="13.5" customHeight="1" x14ac:dyDescent="0.15">
      <c r="A15" s="276">
        <v>3</v>
      </c>
      <c r="B15" s="316" t="s">
        <v>33</v>
      </c>
      <c r="C15" s="158" t="s">
        <v>279</v>
      </c>
      <c r="D15" s="299" t="s">
        <v>384</v>
      </c>
      <c r="E15" s="158" t="s">
        <v>279</v>
      </c>
      <c r="F15" s="299" t="s">
        <v>385</v>
      </c>
      <c r="G15" s="158" t="s">
        <v>277</v>
      </c>
      <c r="H15" s="239" t="s">
        <v>386</v>
      </c>
      <c r="I15" s="313">
        <v>17</v>
      </c>
      <c r="J15" s="296" t="s">
        <v>33</v>
      </c>
      <c r="K15" s="158" t="s">
        <v>279</v>
      </c>
      <c r="L15" s="304" t="s">
        <v>384</v>
      </c>
      <c r="M15" s="158" t="s">
        <v>279</v>
      </c>
      <c r="N15" s="304" t="s">
        <v>385</v>
      </c>
      <c r="O15" s="158" t="s">
        <v>277</v>
      </c>
      <c r="P15" s="304" t="s">
        <v>386</v>
      </c>
    </row>
    <row r="16" spans="1:16" s="161" customFormat="1" x14ac:dyDescent="0.15">
      <c r="A16" s="276"/>
      <c r="B16" s="297"/>
      <c r="C16" s="158" t="s">
        <v>312</v>
      </c>
      <c r="D16" s="300"/>
      <c r="E16" s="158" t="s">
        <v>312</v>
      </c>
      <c r="F16" s="300"/>
      <c r="G16" s="158" t="s">
        <v>311</v>
      </c>
      <c r="H16" s="302"/>
      <c r="I16" s="314"/>
      <c r="J16" s="297"/>
      <c r="K16" s="158" t="s">
        <v>312</v>
      </c>
      <c r="L16" s="305"/>
      <c r="M16" s="158" t="s">
        <v>312</v>
      </c>
      <c r="N16" s="305"/>
      <c r="O16" s="158" t="s">
        <v>311</v>
      </c>
      <c r="P16" s="305"/>
    </row>
    <row r="17" spans="1:16" s="161" customFormat="1" x14ac:dyDescent="0.15">
      <c r="A17" s="276"/>
      <c r="B17" s="297"/>
      <c r="C17" s="158" t="s">
        <v>309</v>
      </c>
      <c r="D17" s="300"/>
      <c r="E17" s="158" t="s">
        <v>309</v>
      </c>
      <c r="F17" s="300"/>
      <c r="G17" s="158" t="s">
        <v>310</v>
      </c>
      <c r="H17" s="302"/>
      <c r="I17" s="314"/>
      <c r="J17" s="297"/>
      <c r="K17" s="158" t="s">
        <v>309</v>
      </c>
      <c r="L17" s="305"/>
      <c r="M17" s="158" t="s">
        <v>309</v>
      </c>
      <c r="N17" s="305"/>
      <c r="O17" s="158" t="s">
        <v>310</v>
      </c>
      <c r="P17" s="305"/>
    </row>
    <row r="18" spans="1:16" s="161" customFormat="1" x14ac:dyDescent="0.15">
      <c r="A18" s="276"/>
      <c r="B18" s="317"/>
      <c r="C18" s="158" t="s">
        <v>188</v>
      </c>
      <c r="D18" s="301"/>
      <c r="E18" s="158" t="s">
        <v>188</v>
      </c>
      <c r="F18" s="301"/>
      <c r="G18" s="158" t="s">
        <v>271</v>
      </c>
      <c r="H18" s="303"/>
      <c r="I18" s="315"/>
      <c r="J18" s="298"/>
      <c r="K18" s="158" t="s">
        <v>188</v>
      </c>
      <c r="L18" s="306"/>
      <c r="M18" s="158" t="s">
        <v>188</v>
      </c>
      <c r="N18" s="306"/>
      <c r="O18" s="158" t="s">
        <v>271</v>
      </c>
      <c r="P18" s="306"/>
    </row>
    <row r="19" spans="1:16" s="161" customFormat="1" ht="13.5" customHeight="1" x14ac:dyDescent="0.15">
      <c r="A19" s="295">
        <v>4</v>
      </c>
      <c r="B19" s="296" t="s">
        <v>387</v>
      </c>
      <c r="C19" s="159" t="s">
        <v>279</v>
      </c>
      <c r="D19" s="299" t="s">
        <v>388</v>
      </c>
      <c r="E19" s="159" t="s">
        <v>279</v>
      </c>
      <c r="F19" s="299" t="s">
        <v>389</v>
      </c>
      <c r="G19" s="159" t="s">
        <v>277</v>
      </c>
      <c r="H19" s="239" t="s">
        <v>390</v>
      </c>
      <c r="I19" s="318">
        <v>18</v>
      </c>
      <c r="J19" s="316" t="s">
        <v>387</v>
      </c>
      <c r="K19" s="159" t="s">
        <v>279</v>
      </c>
      <c r="L19" s="304" t="s">
        <v>388</v>
      </c>
      <c r="M19" s="159" t="s">
        <v>279</v>
      </c>
      <c r="N19" s="304" t="s">
        <v>389</v>
      </c>
      <c r="O19" s="159" t="s">
        <v>277</v>
      </c>
      <c r="P19" s="304" t="s">
        <v>390</v>
      </c>
    </row>
    <row r="20" spans="1:16" s="161" customFormat="1" x14ac:dyDescent="0.15">
      <c r="A20" s="276"/>
      <c r="B20" s="297"/>
      <c r="C20" s="158" t="s">
        <v>320</v>
      </c>
      <c r="D20" s="300"/>
      <c r="E20" s="158" t="s">
        <v>319</v>
      </c>
      <c r="F20" s="300"/>
      <c r="G20" s="158" t="s">
        <v>318</v>
      </c>
      <c r="H20" s="302"/>
      <c r="I20" s="314"/>
      <c r="J20" s="297"/>
      <c r="K20" s="158" t="s">
        <v>320</v>
      </c>
      <c r="L20" s="305"/>
      <c r="M20" s="158" t="s">
        <v>319</v>
      </c>
      <c r="N20" s="305"/>
      <c r="O20" s="158" t="s">
        <v>318</v>
      </c>
      <c r="P20" s="305"/>
    </row>
    <row r="21" spans="1:16" s="161" customFormat="1" x14ac:dyDescent="0.15">
      <c r="A21" s="276"/>
      <c r="B21" s="297"/>
      <c r="C21" s="158" t="s">
        <v>316</v>
      </c>
      <c r="D21" s="300"/>
      <c r="E21" s="158" t="s">
        <v>316</v>
      </c>
      <c r="F21" s="300"/>
      <c r="G21" s="158" t="s">
        <v>317</v>
      </c>
      <c r="H21" s="302"/>
      <c r="I21" s="314"/>
      <c r="J21" s="297"/>
      <c r="K21" s="158" t="s">
        <v>316</v>
      </c>
      <c r="L21" s="305"/>
      <c r="M21" s="158" t="s">
        <v>316</v>
      </c>
      <c r="N21" s="305"/>
      <c r="O21" s="158" t="s">
        <v>317</v>
      </c>
      <c r="P21" s="305"/>
    </row>
    <row r="22" spans="1:16" s="161" customFormat="1" x14ac:dyDescent="0.15">
      <c r="A22" s="277"/>
      <c r="B22" s="298"/>
      <c r="C22" s="162" t="s">
        <v>49</v>
      </c>
      <c r="D22" s="301"/>
      <c r="E22" s="162"/>
      <c r="F22" s="301"/>
      <c r="G22" s="162"/>
      <c r="H22" s="303"/>
      <c r="I22" s="319"/>
      <c r="J22" s="317"/>
      <c r="K22" s="162" t="s">
        <v>49</v>
      </c>
      <c r="L22" s="306"/>
      <c r="M22" s="162"/>
      <c r="N22" s="306"/>
      <c r="O22" s="162"/>
      <c r="P22" s="306"/>
    </row>
    <row r="23" spans="1:16" s="161" customFormat="1" ht="13.5" customHeight="1" x14ac:dyDescent="0.15">
      <c r="A23" s="276">
        <v>5</v>
      </c>
      <c r="B23" s="316" t="s">
        <v>391</v>
      </c>
      <c r="C23" s="158" t="s">
        <v>279</v>
      </c>
      <c r="D23" s="299" t="s">
        <v>392</v>
      </c>
      <c r="E23" s="158" t="s">
        <v>279</v>
      </c>
      <c r="F23" s="299" t="s">
        <v>392</v>
      </c>
      <c r="G23" s="158" t="s">
        <v>277</v>
      </c>
      <c r="H23" s="239" t="s">
        <v>393</v>
      </c>
      <c r="I23" s="313">
        <v>19</v>
      </c>
      <c r="J23" s="296" t="s">
        <v>391</v>
      </c>
      <c r="K23" s="158" t="s">
        <v>279</v>
      </c>
      <c r="L23" s="304" t="s">
        <v>392</v>
      </c>
      <c r="M23" s="158" t="s">
        <v>279</v>
      </c>
      <c r="N23" s="304" t="s">
        <v>392</v>
      </c>
      <c r="O23" s="158" t="s">
        <v>277</v>
      </c>
      <c r="P23" s="304" t="s">
        <v>393</v>
      </c>
    </row>
    <row r="24" spans="1:16" s="161" customFormat="1" x14ac:dyDescent="0.15">
      <c r="A24" s="276"/>
      <c r="B24" s="297"/>
      <c r="C24" s="158" t="s">
        <v>327</v>
      </c>
      <c r="D24" s="300"/>
      <c r="E24" s="158" t="s">
        <v>327</v>
      </c>
      <c r="F24" s="300"/>
      <c r="G24" s="158" t="s">
        <v>326</v>
      </c>
      <c r="H24" s="302"/>
      <c r="I24" s="314"/>
      <c r="J24" s="297"/>
      <c r="K24" s="158" t="s">
        <v>327</v>
      </c>
      <c r="L24" s="305"/>
      <c r="M24" s="158" t="s">
        <v>327</v>
      </c>
      <c r="N24" s="305"/>
      <c r="O24" s="158" t="s">
        <v>326</v>
      </c>
      <c r="P24" s="305"/>
    </row>
    <row r="25" spans="1:16" s="161" customFormat="1" x14ac:dyDescent="0.15">
      <c r="A25" s="276"/>
      <c r="B25" s="297"/>
      <c r="C25" s="158" t="s">
        <v>324</v>
      </c>
      <c r="D25" s="300"/>
      <c r="E25" s="158" t="s">
        <v>324</v>
      </c>
      <c r="F25" s="300"/>
      <c r="G25" s="158" t="s">
        <v>325</v>
      </c>
      <c r="H25" s="302"/>
      <c r="I25" s="314"/>
      <c r="J25" s="297"/>
      <c r="K25" s="158" t="s">
        <v>324</v>
      </c>
      <c r="L25" s="305"/>
      <c r="M25" s="158" t="s">
        <v>324</v>
      </c>
      <c r="N25" s="305"/>
      <c r="O25" s="158" t="s">
        <v>325</v>
      </c>
      <c r="P25" s="305"/>
    </row>
    <row r="26" spans="1:16" s="161" customFormat="1" x14ac:dyDescent="0.15">
      <c r="A26" s="276"/>
      <c r="B26" s="317"/>
      <c r="C26" s="158" t="s">
        <v>394</v>
      </c>
      <c r="D26" s="301"/>
      <c r="E26" s="158" t="s">
        <v>394</v>
      </c>
      <c r="F26" s="301"/>
      <c r="G26" s="158" t="s">
        <v>395</v>
      </c>
      <c r="H26" s="303"/>
      <c r="I26" s="315"/>
      <c r="J26" s="298"/>
      <c r="K26" s="158" t="s">
        <v>394</v>
      </c>
      <c r="L26" s="306"/>
      <c r="M26" s="158" t="s">
        <v>394</v>
      </c>
      <c r="N26" s="306"/>
      <c r="O26" s="158" t="s">
        <v>395</v>
      </c>
      <c r="P26" s="306"/>
    </row>
    <row r="27" spans="1:16" s="161" customFormat="1" ht="13.5" customHeight="1" x14ac:dyDescent="0.15">
      <c r="A27" s="307"/>
      <c r="B27" s="308"/>
      <c r="C27" s="308"/>
      <c r="D27" s="308"/>
      <c r="E27" s="308"/>
      <c r="F27" s="308"/>
      <c r="G27" s="308"/>
      <c r="H27" s="309"/>
      <c r="I27" s="307"/>
      <c r="J27" s="308"/>
      <c r="K27" s="308"/>
      <c r="L27" s="308"/>
      <c r="M27" s="308"/>
      <c r="N27" s="308"/>
      <c r="O27" s="308"/>
      <c r="P27" s="309"/>
    </row>
    <row r="28" spans="1:16" s="161" customFormat="1" x14ac:dyDescent="0.15">
      <c r="A28" s="320"/>
      <c r="B28" s="321"/>
      <c r="C28" s="321"/>
      <c r="D28" s="321"/>
      <c r="E28" s="321"/>
      <c r="F28" s="321"/>
      <c r="G28" s="321"/>
      <c r="H28" s="322"/>
      <c r="I28" s="320"/>
      <c r="J28" s="321"/>
      <c r="K28" s="321"/>
      <c r="L28" s="321"/>
      <c r="M28" s="321"/>
      <c r="N28" s="321"/>
      <c r="O28" s="321"/>
      <c r="P28" s="322"/>
    </row>
    <row r="29" spans="1:16" s="161" customFormat="1" x14ac:dyDescent="0.15">
      <c r="A29" s="310"/>
      <c r="B29" s="311"/>
      <c r="C29" s="311"/>
      <c r="D29" s="311"/>
      <c r="E29" s="311"/>
      <c r="F29" s="311"/>
      <c r="G29" s="311"/>
      <c r="H29" s="312"/>
      <c r="I29" s="320"/>
      <c r="J29" s="321"/>
      <c r="K29" s="321"/>
      <c r="L29" s="321"/>
      <c r="M29" s="321"/>
      <c r="N29" s="321"/>
      <c r="O29" s="321"/>
      <c r="P29" s="322"/>
    </row>
    <row r="30" spans="1:16" s="161" customFormat="1" ht="13.5" customHeight="1" x14ac:dyDescent="0.15">
      <c r="A30" s="295">
        <v>8</v>
      </c>
      <c r="B30" s="296" t="s">
        <v>374</v>
      </c>
      <c r="C30" s="159" t="s">
        <v>279</v>
      </c>
      <c r="D30" s="299" t="s">
        <v>396</v>
      </c>
      <c r="E30" s="159" t="s">
        <v>279</v>
      </c>
      <c r="F30" s="299" t="s">
        <v>397</v>
      </c>
      <c r="G30" s="159" t="s">
        <v>277</v>
      </c>
      <c r="H30" s="239" t="s">
        <v>398</v>
      </c>
      <c r="I30" s="313">
        <v>22</v>
      </c>
      <c r="J30" s="296" t="s">
        <v>374</v>
      </c>
      <c r="K30" s="159" t="s">
        <v>279</v>
      </c>
      <c r="L30" s="304" t="s">
        <v>396</v>
      </c>
      <c r="M30" s="159" t="s">
        <v>279</v>
      </c>
      <c r="N30" s="304" t="s">
        <v>397</v>
      </c>
      <c r="O30" s="159" t="s">
        <v>277</v>
      </c>
      <c r="P30" s="304" t="s">
        <v>398</v>
      </c>
    </row>
    <row r="31" spans="1:16" s="161" customFormat="1" x14ac:dyDescent="0.15">
      <c r="A31" s="276"/>
      <c r="B31" s="297"/>
      <c r="C31" s="158" t="s">
        <v>333</v>
      </c>
      <c r="D31" s="300"/>
      <c r="E31" s="158" t="s">
        <v>332</v>
      </c>
      <c r="F31" s="300"/>
      <c r="G31" s="158" t="s">
        <v>331</v>
      </c>
      <c r="H31" s="302"/>
      <c r="I31" s="314"/>
      <c r="J31" s="297"/>
      <c r="K31" s="158" t="s">
        <v>333</v>
      </c>
      <c r="L31" s="305"/>
      <c r="M31" s="158" t="s">
        <v>332</v>
      </c>
      <c r="N31" s="305"/>
      <c r="O31" s="158" t="s">
        <v>331</v>
      </c>
      <c r="P31" s="305"/>
    </row>
    <row r="32" spans="1:16" s="161" customFormat="1" x14ac:dyDescent="0.15">
      <c r="A32" s="276"/>
      <c r="B32" s="297"/>
      <c r="C32" s="158" t="s">
        <v>329</v>
      </c>
      <c r="D32" s="300"/>
      <c r="E32" s="158" t="s">
        <v>329</v>
      </c>
      <c r="F32" s="300"/>
      <c r="G32" s="158" t="s">
        <v>330</v>
      </c>
      <c r="H32" s="302"/>
      <c r="I32" s="314"/>
      <c r="J32" s="297"/>
      <c r="K32" s="158" t="s">
        <v>329</v>
      </c>
      <c r="L32" s="305"/>
      <c r="M32" s="158" t="s">
        <v>329</v>
      </c>
      <c r="N32" s="305"/>
      <c r="O32" s="158" t="s">
        <v>330</v>
      </c>
      <c r="P32" s="305"/>
    </row>
    <row r="33" spans="1:16" s="161" customFormat="1" x14ac:dyDescent="0.15">
      <c r="A33" s="277"/>
      <c r="B33" s="298"/>
      <c r="C33" s="162" t="s">
        <v>53</v>
      </c>
      <c r="D33" s="301"/>
      <c r="E33" s="162" t="s">
        <v>53</v>
      </c>
      <c r="F33" s="301"/>
      <c r="G33" s="162" t="s">
        <v>270</v>
      </c>
      <c r="H33" s="303"/>
      <c r="I33" s="315"/>
      <c r="J33" s="298"/>
      <c r="K33" s="162" t="s">
        <v>53</v>
      </c>
      <c r="L33" s="306"/>
      <c r="M33" s="162" t="s">
        <v>53</v>
      </c>
      <c r="N33" s="306"/>
      <c r="O33" s="162" t="s">
        <v>270</v>
      </c>
      <c r="P33" s="306"/>
    </row>
    <row r="34" spans="1:16" s="161" customFormat="1" ht="13.5" customHeight="1" x14ac:dyDescent="0.15">
      <c r="A34" s="276">
        <v>9</v>
      </c>
      <c r="B34" s="316" t="s">
        <v>378</v>
      </c>
      <c r="C34" s="158" t="s">
        <v>279</v>
      </c>
      <c r="D34" s="299" t="s">
        <v>402</v>
      </c>
      <c r="E34" s="158" t="s">
        <v>279</v>
      </c>
      <c r="F34" s="299" t="s">
        <v>402</v>
      </c>
      <c r="G34" s="158" t="s">
        <v>277</v>
      </c>
      <c r="H34" s="239" t="s">
        <v>403</v>
      </c>
      <c r="I34" s="307"/>
      <c r="J34" s="308"/>
      <c r="K34" s="308"/>
      <c r="L34" s="308"/>
      <c r="M34" s="308"/>
      <c r="N34" s="308"/>
      <c r="O34" s="308"/>
      <c r="P34" s="309"/>
    </row>
    <row r="35" spans="1:16" s="161" customFormat="1" x14ac:dyDescent="0.15">
      <c r="A35" s="276"/>
      <c r="B35" s="297"/>
      <c r="C35" s="158" t="s">
        <v>338</v>
      </c>
      <c r="D35" s="300"/>
      <c r="E35" s="158" t="s">
        <v>338</v>
      </c>
      <c r="F35" s="300"/>
      <c r="G35" s="158" t="s">
        <v>337</v>
      </c>
      <c r="H35" s="302"/>
      <c r="I35" s="310"/>
      <c r="J35" s="311"/>
      <c r="K35" s="311"/>
      <c r="L35" s="311"/>
      <c r="M35" s="311"/>
      <c r="N35" s="311"/>
      <c r="O35" s="311"/>
      <c r="P35" s="312"/>
    </row>
    <row r="36" spans="1:16" s="161" customFormat="1" x14ac:dyDescent="0.15">
      <c r="A36" s="276"/>
      <c r="B36" s="297"/>
      <c r="C36" s="158" t="s">
        <v>335</v>
      </c>
      <c r="D36" s="300"/>
      <c r="E36" s="158" t="s">
        <v>335</v>
      </c>
      <c r="F36" s="300"/>
      <c r="G36" s="158" t="s">
        <v>336</v>
      </c>
      <c r="H36" s="302"/>
      <c r="I36" s="318">
        <v>24</v>
      </c>
      <c r="J36" s="316" t="s">
        <v>33</v>
      </c>
      <c r="K36" s="159" t="s">
        <v>279</v>
      </c>
      <c r="L36" s="304" t="s">
        <v>399</v>
      </c>
      <c r="M36" s="159" t="s">
        <v>279</v>
      </c>
      <c r="N36" s="304" t="s">
        <v>400</v>
      </c>
      <c r="O36" s="159" t="s">
        <v>277</v>
      </c>
      <c r="P36" s="304" t="s">
        <v>401</v>
      </c>
    </row>
    <row r="37" spans="1:16" s="161" customFormat="1" x14ac:dyDescent="0.15">
      <c r="A37" s="276"/>
      <c r="B37" s="317"/>
      <c r="C37" s="158" t="s">
        <v>407</v>
      </c>
      <c r="D37" s="301"/>
      <c r="E37" s="158" t="s">
        <v>407</v>
      </c>
      <c r="F37" s="301"/>
      <c r="G37" s="158" t="s">
        <v>189</v>
      </c>
      <c r="H37" s="303"/>
      <c r="I37" s="314"/>
      <c r="J37" s="297"/>
      <c r="K37" s="158" t="s">
        <v>342</v>
      </c>
      <c r="L37" s="305"/>
      <c r="M37" s="158" t="s">
        <v>341</v>
      </c>
      <c r="N37" s="305"/>
      <c r="O37" s="158" t="s">
        <v>325</v>
      </c>
      <c r="P37" s="305"/>
    </row>
    <row r="38" spans="1:16" s="161" customFormat="1" ht="13.5" customHeight="1" x14ac:dyDescent="0.15">
      <c r="A38" s="295">
        <v>10</v>
      </c>
      <c r="B38" s="296" t="s">
        <v>33</v>
      </c>
      <c r="C38" s="159" t="s">
        <v>279</v>
      </c>
      <c r="D38" s="299" t="s">
        <v>399</v>
      </c>
      <c r="E38" s="159" t="s">
        <v>279</v>
      </c>
      <c r="F38" s="299" t="s">
        <v>400</v>
      </c>
      <c r="G38" s="159" t="s">
        <v>277</v>
      </c>
      <c r="H38" s="239" t="s">
        <v>401</v>
      </c>
      <c r="I38" s="314"/>
      <c r="J38" s="297"/>
      <c r="K38" s="158" t="s">
        <v>340</v>
      </c>
      <c r="L38" s="305"/>
      <c r="M38" s="158" t="s">
        <v>340</v>
      </c>
      <c r="N38" s="305"/>
      <c r="O38" s="158" t="s">
        <v>311</v>
      </c>
      <c r="P38" s="305"/>
    </row>
    <row r="39" spans="1:16" s="161" customFormat="1" x14ac:dyDescent="0.15">
      <c r="A39" s="276"/>
      <c r="B39" s="297"/>
      <c r="C39" s="158" t="s">
        <v>342</v>
      </c>
      <c r="D39" s="300"/>
      <c r="E39" s="158" t="s">
        <v>341</v>
      </c>
      <c r="F39" s="300"/>
      <c r="G39" s="158" t="s">
        <v>325</v>
      </c>
      <c r="H39" s="302"/>
      <c r="I39" s="319"/>
      <c r="J39" s="317"/>
      <c r="K39" s="162" t="s">
        <v>188</v>
      </c>
      <c r="L39" s="306"/>
      <c r="M39" s="162"/>
      <c r="N39" s="306"/>
      <c r="O39" s="162"/>
      <c r="P39" s="306"/>
    </row>
    <row r="40" spans="1:16" s="161" customFormat="1" x14ac:dyDescent="0.15">
      <c r="A40" s="276"/>
      <c r="B40" s="297"/>
      <c r="C40" s="158" t="s">
        <v>340</v>
      </c>
      <c r="D40" s="300"/>
      <c r="E40" s="158" t="s">
        <v>340</v>
      </c>
      <c r="F40" s="300"/>
      <c r="G40" s="158" t="s">
        <v>311</v>
      </c>
      <c r="H40" s="302"/>
      <c r="I40" s="313">
        <v>25</v>
      </c>
      <c r="J40" s="296" t="s">
        <v>387</v>
      </c>
      <c r="K40" s="158" t="s">
        <v>279</v>
      </c>
      <c r="L40" s="304" t="s">
        <v>404</v>
      </c>
      <c r="M40" s="158" t="s">
        <v>279</v>
      </c>
      <c r="N40" s="304" t="s">
        <v>405</v>
      </c>
      <c r="O40" s="158" t="s">
        <v>277</v>
      </c>
      <c r="P40" s="304" t="s">
        <v>406</v>
      </c>
    </row>
    <row r="41" spans="1:16" s="161" customFormat="1" x14ac:dyDescent="0.15">
      <c r="A41" s="277"/>
      <c r="B41" s="298"/>
      <c r="C41" s="162" t="s">
        <v>188</v>
      </c>
      <c r="D41" s="301"/>
      <c r="E41" s="162"/>
      <c r="F41" s="301"/>
      <c r="G41" s="162"/>
      <c r="H41" s="303"/>
      <c r="I41" s="314"/>
      <c r="J41" s="297"/>
      <c r="K41" s="158" t="s">
        <v>362</v>
      </c>
      <c r="L41" s="305"/>
      <c r="M41" s="158" t="s">
        <v>362</v>
      </c>
      <c r="N41" s="305"/>
      <c r="O41" s="158" t="s">
        <v>361</v>
      </c>
      <c r="P41" s="305"/>
    </row>
    <row r="42" spans="1:16" s="161" customFormat="1" ht="13.5" customHeight="1" x14ac:dyDescent="0.15">
      <c r="A42" s="307"/>
      <c r="B42" s="308"/>
      <c r="C42" s="308"/>
      <c r="D42" s="308"/>
      <c r="E42" s="308"/>
      <c r="F42" s="308"/>
      <c r="G42" s="308"/>
      <c r="H42" s="309"/>
      <c r="I42" s="314"/>
      <c r="J42" s="297"/>
      <c r="K42" s="158" t="s">
        <v>360</v>
      </c>
      <c r="L42" s="305"/>
      <c r="M42" s="158" t="s">
        <v>360</v>
      </c>
      <c r="N42" s="305"/>
      <c r="O42" s="158" t="s">
        <v>160</v>
      </c>
      <c r="P42" s="305"/>
    </row>
    <row r="43" spans="1:16" s="161" customFormat="1" x14ac:dyDescent="0.15">
      <c r="A43" s="310"/>
      <c r="B43" s="311"/>
      <c r="C43" s="311"/>
      <c r="D43" s="311"/>
      <c r="E43" s="311"/>
      <c r="F43" s="311"/>
      <c r="G43" s="311"/>
      <c r="H43" s="312"/>
      <c r="I43" s="315"/>
      <c r="J43" s="298"/>
      <c r="K43" s="158" t="s">
        <v>408</v>
      </c>
      <c r="L43" s="306"/>
      <c r="M43" s="158" t="s">
        <v>160</v>
      </c>
      <c r="N43" s="306"/>
      <c r="O43" s="158"/>
      <c r="P43" s="306"/>
    </row>
    <row r="44" spans="1:16" s="161" customFormat="1" x14ac:dyDescent="0.15">
      <c r="A44" s="275">
        <v>12</v>
      </c>
      <c r="B44" s="296" t="s">
        <v>391</v>
      </c>
      <c r="C44" s="159" t="s">
        <v>279</v>
      </c>
      <c r="D44" s="299" t="s">
        <v>410</v>
      </c>
      <c r="E44" s="159" t="s">
        <v>279</v>
      </c>
      <c r="F44" s="299" t="s">
        <v>410</v>
      </c>
      <c r="G44" s="159" t="s">
        <v>277</v>
      </c>
      <c r="H44" s="239" t="s">
        <v>411</v>
      </c>
      <c r="I44" s="313">
        <v>26</v>
      </c>
      <c r="J44" s="296" t="s">
        <v>391</v>
      </c>
      <c r="K44" s="159" t="s">
        <v>279</v>
      </c>
      <c r="L44" s="304" t="s">
        <v>409</v>
      </c>
      <c r="M44" s="159" t="s">
        <v>279</v>
      </c>
      <c r="N44" s="304" t="s">
        <v>410</v>
      </c>
      <c r="O44" s="159" t="s">
        <v>277</v>
      </c>
      <c r="P44" s="304" t="s">
        <v>411</v>
      </c>
    </row>
    <row r="45" spans="1:16" s="161" customFormat="1" x14ac:dyDescent="0.15">
      <c r="A45" s="276"/>
      <c r="B45" s="297"/>
      <c r="C45" s="158" t="s">
        <v>348</v>
      </c>
      <c r="D45" s="300"/>
      <c r="E45" s="158" t="s">
        <v>348</v>
      </c>
      <c r="F45" s="300"/>
      <c r="G45" s="158" t="s">
        <v>347</v>
      </c>
      <c r="H45" s="302"/>
      <c r="I45" s="314"/>
      <c r="J45" s="297"/>
      <c r="K45" s="158" t="s">
        <v>348</v>
      </c>
      <c r="L45" s="305"/>
      <c r="M45" s="158" t="s">
        <v>348</v>
      </c>
      <c r="N45" s="305"/>
      <c r="O45" s="158" t="s">
        <v>347</v>
      </c>
      <c r="P45" s="305"/>
    </row>
    <row r="46" spans="1:16" s="161" customFormat="1" ht="13.5" customHeight="1" x14ac:dyDescent="0.15">
      <c r="A46" s="276"/>
      <c r="B46" s="297"/>
      <c r="C46" s="158" t="s">
        <v>345</v>
      </c>
      <c r="D46" s="300"/>
      <c r="E46" s="158" t="s">
        <v>345</v>
      </c>
      <c r="F46" s="300"/>
      <c r="G46" s="158" t="s">
        <v>346</v>
      </c>
      <c r="H46" s="302"/>
      <c r="I46" s="314"/>
      <c r="J46" s="297"/>
      <c r="K46" s="158" t="s">
        <v>345</v>
      </c>
      <c r="L46" s="305"/>
      <c r="M46" s="158" t="s">
        <v>345</v>
      </c>
      <c r="N46" s="305"/>
      <c r="O46" s="158" t="s">
        <v>346</v>
      </c>
      <c r="P46" s="305"/>
    </row>
    <row r="47" spans="1:16" s="161" customFormat="1" x14ac:dyDescent="0.15">
      <c r="A47" s="277"/>
      <c r="B47" s="298"/>
      <c r="C47" s="162" t="s">
        <v>412</v>
      </c>
      <c r="D47" s="301"/>
      <c r="E47" s="162" t="s">
        <v>412</v>
      </c>
      <c r="F47" s="301"/>
      <c r="G47" s="162" t="s">
        <v>413</v>
      </c>
      <c r="H47" s="303"/>
      <c r="I47" s="315"/>
      <c r="J47" s="298"/>
      <c r="K47" s="162" t="s">
        <v>412</v>
      </c>
      <c r="L47" s="306"/>
      <c r="M47" s="162" t="s">
        <v>412</v>
      </c>
      <c r="N47" s="306"/>
      <c r="O47" s="162" t="s">
        <v>413</v>
      </c>
      <c r="P47" s="306"/>
    </row>
    <row r="48" spans="1:16" s="161" customFormat="1" x14ac:dyDescent="0.15">
      <c r="A48" s="160"/>
    </row>
    <row r="49" spans="1:16" s="161" customFormat="1" x14ac:dyDescent="0.15">
      <c r="A49" s="160"/>
    </row>
    <row r="50" spans="1:16" s="161" customFormat="1" ht="13.5" customHeight="1" x14ac:dyDescent="0.15">
      <c r="A50" s="155"/>
      <c r="B50" s="154"/>
      <c r="C50" s="154"/>
      <c r="D50" s="154"/>
      <c r="E50" s="154"/>
      <c r="F50" s="154"/>
      <c r="G50" s="154"/>
      <c r="H50" s="154"/>
    </row>
    <row r="51" spans="1:16" s="161" customFormat="1" x14ac:dyDescent="0.15">
      <c r="A51" s="155"/>
      <c r="B51" s="154"/>
      <c r="C51" s="154"/>
      <c r="D51" s="154"/>
      <c r="E51" s="154"/>
      <c r="F51" s="154"/>
      <c r="G51" s="154"/>
      <c r="H51" s="154"/>
      <c r="I51" s="154"/>
      <c r="J51" s="154"/>
      <c r="K51" s="154"/>
      <c r="L51" s="154"/>
      <c r="M51" s="154"/>
      <c r="N51" s="154"/>
      <c r="O51" s="154"/>
      <c r="P51" s="154"/>
    </row>
    <row r="52" spans="1:16" s="161" customFormat="1" x14ac:dyDescent="0.15">
      <c r="A52" s="155"/>
      <c r="B52" s="154"/>
      <c r="C52" s="154"/>
      <c r="D52" s="154"/>
      <c r="E52" s="154"/>
      <c r="F52" s="154"/>
      <c r="G52" s="154"/>
      <c r="H52" s="154"/>
      <c r="I52" s="155"/>
      <c r="J52" s="154"/>
      <c r="K52" s="154"/>
      <c r="L52" s="154"/>
      <c r="M52" s="154"/>
      <c r="N52" s="154"/>
      <c r="O52" s="154"/>
      <c r="P52" s="154"/>
    </row>
    <row r="53" spans="1:16" s="161" customFormat="1" x14ac:dyDescent="0.15">
      <c r="A53" s="155"/>
      <c r="B53" s="154"/>
      <c r="C53" s="154"/>
      <c r="D53" s="154"/>
      <c r="E53" s="154"/>
      <c r="F53" s="154"/>
      <c r="G53" s="154"/>
      <c r="H53" s="154"/>
      <c r="I53" s="155"/>
      <c r="J53" s="154"/>
      <c r="K53" s="154"/>
      <c r="L53" s="154"/>
      <c r="M53" s="154"/>
      <c r="N53" s="154"/>
      <c r="O53" s="154"/>
      <c r="P53" s="154"/>
    </row>
    <row r="54" spans="1:16" s="161" customFormat="1" ht="13.5" customHeight="1" x14ac:dyDescent="0.15">
      <c r="A54" s="155"/>
      <c r="B54" s="154"/>
      <c r="C54" s="154"/>
      <c r="D54" s="154"/>
      <c r="E54" s="154"/>
      <c r="F54" s="154"/>
      <c r="G54" s="154"/>
      <c r="H54" s="154"/>
      <c r="I54" s="155"/>
      <c r="J54" s="154"/>
      <c r="K54" s="154"/>
      <c r="L54" s="154"/>
      <c r="M54" s="154"/>
      <c r="N54" s="154"/>
      <c r="O54" s="154"/>
      <c r="P54" s="154"/>
    </row>
    <row r="55" spans="1:16" s="161" customFormat="1" x14ac:dyDescent="0.15">
      <c r="A55" s="155"/>
      <c r="B55" s="154"/>
      <c r="C55" s="154"/>
      <c r="D55" s="154"/>
      <c r="E55" s="154"/>
      <c r="F55" s="154"/>
      <c r="G55" s="154"/>
      <c r="H55" s="154"/>
      <c r="I55" s="155"/>
      <c r="J55" s="154"/>
      <c r="K55" s="154"/>
      <c r="L55" s="154"/>
      <c r="M55" s="154"/>
      <c r="N55" s="154"/>
      <c r="O55" s="154"/>
      <c r="P55" s="154"/>
    </row>
    <row r="56" spans="1:16" s="161" customFormat="1" x14ac:dyDescent="0.15">
      <c r="A56" s="155"/>
      <c r="B56" s="154"/>
      <c r="C56" s="154"/>
      <c r="D56" s="154"/>
      <c r="E56" s="154"/>
      <c r="F56" s="154"/>
      <c r="G56" s="154"/>
      <c r="H56" s="154"/>
      <c r="I56" s="155"/>
      <c r="J56" s="154"/>
      <c r="K56" s="154"/>
      <c r="L56" s="154"/>
      <c r="M56" s="154"/>
      <c r="N56" s="154"/>
      <c r="O56" s="154"/>
      <c r="P56" s="154"/>
    </row>
    <row r="57" spans="1:16" s="161" customFormat="1" x14ac:dyDescent="0.15">
      <c r="A57" s="155"/>
      <c r="B57" s="154"/>
      <c r="C57" s="154"/>
      <c r="D57" s="154"/>
      <c r="E57" s="154"/>
      <c r="F57" s="154"/>
      <c r="G57" s="154"/>
      <c r="H57" s="154"/>
      <c r="I57" s="155"/>
      <c r="J57" s="154"/>
      <c r="K57" s="154"/>
      <c r="L57" s="154"/>
      <c r="M57" s="154"/>
      <c r="N57" s="154"/>
      <c r="O57" s="154"/>
      <c r="P57" s="154"/>
    </row>
    <row r="58" spans="1:16" s="161" customFormat="1" x14ac:dyDescent="0.15">
      <c r="A58" s="155"/>
      <c r="B58" s="154"/>
      <c r="C58" s="154"/>
      <c r="D58" s="154"/>
      <c r="E58" s="154"/>
      <c r="F58" s="154"/>
      <c r="G58" s="154"/>
      <c r="H58" s="154"/>
      <c r="I58" s="155"/>
      <c r="J58" s="154"/>
      <c r="K58" s="154"/>
      <c r="L58" s="154"/>
      <c r="M58" s="154"/>
      <c r="N58" s="154"/>
      <c r="O58" s="154"/>
      <c r="P58" s="154"/>
    </row>
    <row r="59" spans="1:16" s="161" customFormat="1" x14ac:dyDescent="0.15">
      <c r="A59" s="155"/>
      <c r="B59" s="154"/>
      <c r="C59" s="154"/>
      <c r="D59" s="154"/>
      <c r="E59" s="154"/>
      <c r="F59" s="154"/>
      <c r="G59" s="154"/>
      <c r="H59" s="154"/>
      <c r="I59" s="155"/>
      <c r="J59" s="154"/>
      <c r="K59" s="154"/>
      <c r="L59" s="154"/>
      <c r="M59" s="154"/>
      <c r="N59" s="154"/>
      <c r="O59" s="154"/>
      <c r="P59" s="154"/>
    </row>
    <row r="60" spans="1:16" s="161" customFormat="1" x14ac:dyDescent="0.15">
      <c r="A60" s="155"/>
      <c r="B60" s="154"/>
      <c r="C60" s="154"/>
      <c r="D60" s="154"/>
      <c r="E60" s="154"/>
      <c r="F60" s="154"/>
      <c r="G60" s="154"/>
      <c r="H60" s="154"/>
      <c r="I60" s="155"/>
      <c r="J60" s="154"/>
      <c r="K60" s="154"/>
      <c r="L60" s="154"/>
      <c r="M60" s="154"/>
      <c r="N60" s="154"/>
      <c r="O60" s="154"/>
      <c r="P60" s="154"/>
    </row>
  </sheetData>
  <mergeCells count="104">
    <mergeCell ref="J3:J6"/>
    <mergeCell ref="K3:L5"/>
    <mergeCell ref="M3:N5"/>
    <mergeCell ref="O3:P5"/>
    <mergeCell ref="A7:A10"/>
    <mergeCell ref="B7:B10"/>
    <mergeCell ref="D7:D10"/>
    <mergeCell ref="F7:F10"/>
    <mergeCell ref="H7:H10"/>
    <mergeCell ref="A3:A6"/>
    <mergeCell ref="B3:B6"/>
    <mergeCell ref="C3:D5"/>
    <mergeCell ref="E3:F5"/>
    <mergeCell ref="G3:H5"/>
    <mergeCell ref="I3:I6"/>
    <mergeCell ref="J11:J14"/>
    <mergeCell ref="L11:L14"/>
    <mergeCell ref="N11:N14"/>
    <mergeCell ref="P11:P14"/>
    <mergeCell ref="A11:A14"/>
    <mergeCell ref="B11:B14"/>
    <mergeCell ref="D11:D14"/>
    <mergeCell ref="F11:F14"/>
    <mergeCell ref="H11:H14"/>
    <mergeCell ref="I11:I14"/>
    <mergeCell ref="J15:J18"/>
    <mergeCell ref="L15:L18"/>
    <mergeCell ref="N15:N18"/>
    <mergeCell ref="P15:P18"/>
    <mergeCell ref="A15:A18"/>
    <mergeCell ref="B15:B18"/>
    <mergeCell ref="D15:D18"/>
    <mergeCell ref="F15:F18"/>
    <mergeCell ref="H15:H18"/>
    <mergeCell ref="I15:I18"/>
    <mergeCell ref="J19:J22"/>
    <mergeCell ref="L19:L22"/>
    <mergeCell ref="N19:N22"/>
    <mergeCell ref="P19:P22"/>
    <mergeCell ref="A19:A22"/>
    <mergeCell ref="B19:B22"/>
    <mergeCell ref="D19:D22"/>
    <mergeCell ref="F19:F22"/>
    <mergeCell ref="H19:H22"/>
    <mergeCell ref="I19:I22"/>
    <mergeCell ref="A27:H29"/>
    <mergeCell ref="I30:I33"/>
    <mergeCell ref="J30:J33"/>
    <mergeCell ref="L30:L33"/>
    <mergeCell ref="N30:N33"/>
    <mergeCell ref="P30:P33"/>
    <mergeCell ref="J23:J26"/>
    <mergeCell ref="L23:L26"/>
    <mergeCell ref="N23:N26"/>
    <mergeCell ref="P23:P26"/>
    <mergeCell ref="A23:A26"/>
    <mergeCell ref="B23:B26"/>
    <mergeCell ref="D23:D26"/>
    <mergeCell ref="F23:F26"/>
    <mergeCell ref="H23:H26"/>
    <mergeCell ref="I27:P29"/>
    <mergeCell ref="I23:I26"/>
    <mergeCell ref="B34:B37"/>
    <mergeCell ref="D34:D37"/>
    <mergeCell ref="F34:F37"/>
    <mergeCell ref="H34:H37"/>
    <mergeCell ref="I40:I43"/>
    <mergeCell ref="J40:J43"/>
    <mergeCell ref="L40:L43"/>
    <mergeCell ref="N40:N43"/>
    <mergeCell ref="A30:A33"/>
    <mergeCell ref="B30:B33"/>
    <mergeCell ref="D30:D33"/>
    <mergeCell ref="F30:F33"/>
    <mergeCell ref="H30:H33"/>
    <mergeCell ref="I34:P35"/>
    <mergeCell ref="I36:I39"/>
    <mergeCell ref="J36:J39"/>
    <mergeCell ref="L36:L39"/>
    <mergeCell ref="N36:N39"/>
    <mergeCell ref="I7:I10"/>
    <mergeCell ref="J7:J10"/>
    <mergeCell ref="L7:L10"/>
    <mergeCell ref="N7:N10"/>
    <mergeCell ref="P7:P10"/>
    <mergeCell ref="P44:P47"/>
    <mergeCell ref="A42:H43"/>
    <mergeCell ref="A44:A47"/>
    <mergeCell ref="B44:B47"/>
    <mergeCell ref="D44:D47"/>
    <mergeCell ref="F44:F47"/>
    <mergeCell ref="H44:H47"/>
    <mergeCell ref="P40:P43"/>
    <mergeCell ref="A38:A41"/>
    <mergeCell ref="B38:B41"/>
    <mergeCell ref="D38:D41"/>
    <mergeCell ref="F38:F41"/>
    <mergeCell ref="H38:H41"/>
    <mergeCell ref="I44:I47"/>
    <mergeCell ref="J44:J47"/>
    <mergeCell ref="L44:L47"/>
    <mergeCell ref="N44:N47"/>
    <mergeCell ref="P36:P39"/>
    <mergeCell ref="A34:A37"/>
  </mergeCells>
  <phoneticPr fontId="21"/>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349</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348</v>
      </c>
      <c r="C9" s="110" t="s">
        <v>50</v>
      </c>
      <c r="D9" s="109"/>
      <c r="E9" s="49"/>
      <c r="F9" s="49"/>
      <c r="G9" s="106"/>
      <c r="H9" s="118">
        <v>10</v>
      </c>
      <c r="I9" s="107" t="s">
        <v>348</v>
      </c>
      <c r="J9" s="106" t="s">
        <v>50</v>
      </c>
      <c r="K9" s="105">
        <v>10</v>
      </c>
      <c r="L9" s="107" t="s">
        <v>347</v>
      </c>
      <c r="M9" s="106" t="s">
        <v>50</v>
      </c>
      <c r="N9" s="105">
        <v>10</v>
      </c>
      <c r="O9" s="104"/>
    </row>
    <row r="10" spans="1:21" ht="23.1" customHeight="1" x14ac:dyDescent="0.15">
      <c r="A10" s="366"/>
      <c r="B10" s="106"/>
      <c r="C10" s="110" t="s">
        <v>66</v>
      </c>
      <c r="D10" s="109"/>
      <c r="E10" s="49"/>
      <c r="F10" s="49"/>
      <c r="G10" s="106"/>
      <c r="H10" s="118">
        <v>10</v>
      </c>
      <c r="I10" s="107"/>
      <c r="J10" s="106" t="s">
        <v>66</v>
      </c>
      <c r="K10" s="105">
        <v>10</v>
      </c>
      <c r="L10" s="107"/>
      <c r="M10" s="106" t="s">
        <v>133</v>
      </c>
      <c r="N10" s="105">
        <v>5</v>
      </c>
      <c r="O10" s="104"/>
    </row>
    <row r="11" spans="1:21" ht="23.1" customHeight="1" x14ac:dyDescent="0.15">
      <c r="A11" s="366"/>
      <c r="B11" s="106"/>
      <c r="C11" s="110" t="s">
        <v>133</v>
      </c>
      <c r="D11" s="109"/>
      <c r="E11" s="49"/>
      <c r="F11" s="49"/>
      <c r="G11" s="106"/>
      <c r="H11" s="118">
        <v>10</v>
      </c>
      <c r="I11" s="107"/>
      <c r="J11" s="106" t="s">
        <v>133</v>
      </c>
      <c r="K11" s="105">
        <v>5</v>
      </c>
      <c r="L11" s="107"/>
      <c r="M11" s="106" t="s">
        <v>66</v>
      </c>
      <c r="N11" s="105">
        <v>10</v>
      </c>
      <c r="O11" s="104"/>
    </row>
    <row r="12" spans="1:21" ht="23.1" customHeight="1" x14ac:dyDescent="0.15">
      <c r="A12" s="366"/>
      <c r="B12" s="106"/>
      <c r="C12" s="110" t="s">
        <v>144</v>
      </c>
      <c r="D12" s="109"/>
      <c r="E12" s="49"/>
      <c r="F12" s="49"/>
      <c r="G12" s="106"/>
      <c r="H12" s="118">
        <v>10</v>
      </c>
      <c r="I12" s="107"/>
      <c r="J12" s="106" t="s">
        <v>144</v>
      </c>
      <c r="K12" s="105">
        <v>10</v>
      </c>
      <c r="L12" s="107"/>
      <c r="M12" s="106" t="s">
        <v>144</v>
      </c>
      <c r="N12" s="105">
        <v>5</v>
      </c>
      <c r="O12" s="104"/>
    </row>
    <row r="13" spans="1:21" ht="23.1" customHeight="1" x14ac:dyDescent="0.15">
      <c r="A13" s="366"/>
      <c r="B13" s="106"/>
      <c r="C13" s="110" t="s">
        <v>67</v>
      </c>
      <c r="D13" s="109"/>
      <c r="E13" s="49" t="s">
        <v>68</v>
      </c>
      <c r="F13" s="49"/>
      <c r="G13" s="106"/>
      <c r="H13" s="148">
        <v>0.13</v>
      </c>
      <c r="I13" s="107"/>
      <c r="J13" s="106" t="s">
        <v>308</v>
      </c>
      <c r="K13" s="147">
        <v>0.13</v>
      </c>
      <c r="L13" s="117"/>
      <c r="M13" s="113"/>
      <c r="N13" s="116"/>
      <c r="O13" s="121"/>
    </row>
    <row r="14" spans="1:21" ht="23.1" customHeight="1" x14ac:dyDescent="0.15">
      <c r="A14" s="366"/>
      <c r="B14" s="106"/>
      <c r="C14" s="110"/>
      <c r="D14" s="109"/>
      <c r="E14" s="49"/>
      <c r="F14" s="49"/>
      <c r="G14" s="106" t="s">
        <v>33</v>
      </c>
      <c r="H14" s="118" t="s">
        <v>269</v>
      </c>
      <c r="I14" s="107"/>
      <c r="J14" s="106"/>
      <c r="K14" s="105"/>
      <c r="L14" s="107" t="s">
        <v>346</v>
      </c>
      <c r="M14" s="106" t="s">
        <v>129</v>
      </c>
      <c r="N14" s="105">
        <v>10</v>
      </c>
      <c r="O14" s="104"/>
    </row>
    <row r="15" spans="1:21" ht="23.1" customHeight="1" x14ac:dyDescent="0.15">
      <c r="A15" s="366"/>
      <c r="B15" s="106"/>
      <c r="C15" s="110"/>
      <c r="D15" s="109"/>
      <c r="E15" s="49"/>
      <c r="F15" s="49"/>
      <c r="G15" s="106" t="s">
        <v>29</v>
      </c>
      <c r="H15" s="118" t="s">
        <v>268</v>
      </c>
      <c r="I15" s="107"/>
      <c r="J15" s="106"/>
      <c r="K15" s="105"/>
      <c r="L15" s="107"/>
      <c r="M15" s="106" t="s">
        <v>206</v>
      </c>
      <c r="N15" s="105">
        <v>5</v>
      </c>
      <c r="O15" s="104"/>
    </row>
    <row r="16" spans="1:21" ht="23.1" customHeight="1" x14ac:dyDescent="0.15">
      <c r="A16" s="366"/>
      <c r="B16" s="113"/>
      <c r="C16" s="115"/>
      <c r="D16" s="114"/>
      <c r="E16" s="43"/>
      <c r="F16" s="43"/>
      <c r="G16" s="113"/>
      <c r="H16" s="112"/>
      <c r="I16" s="117"/>
      <c r="J16" s="113"/>
      <c r="K16" s="116"/>
      <c r="L16" s="117"/>
      <c r="M16" s="113"/>
      <c r="N16" s="116"/>
      <c r="O16" s="121"/>
    </row>
    <row r="17" spans="1:15" ht="23.1" customHeight="1" x14ac:dyDescent="0.15">
      <c r="A17" s="366"/>
      <c r="B17" s="106" t="s">
        <v>345</v>
      </c>
      <c r="C17" s="110" t="s">
        <v>88</v>
      </c>
      <c r="D17" s="109"/>
      <c r="E17" s="49"/>
      <c r="F17" s="49"/>
      <c r="G17" s="106"/>
      <c r="H17" s="118">
        <v>5</v>
      </c>
      <c r="I17" s="107" t="s">
        <v>345</v>
      </c>
      <c r="J17" s="146" t="s">
        <v>104</v>
      </c>
      <c r="K17" s="105">
        <v>5</v>
      </c>
      <c r="L17" s="107" t="s">
        <v>311</v>
      </c>
      <c r="M17" s="106" t="s">
        <v>118</v>
      </c>
      <c r="N17" s="111">
        <v>0.1</v>
      </c>
      <c r="O17" s="104"/>
    </row>
    <row r="18" spans="1:15" ht="23.1" customHeight="1" x14ac:dyDescent="0.15">
      <c r="A18" s="366"/>
      <c r="B18" s="106"/>
      <c r="C18" s="110" t="s">
        <v>129</v>
      </c>
      <c r="D18" s="109"/>
      <c r="E18" s="49"/>
      <c r="F18" s="49"/>
      <c r="G18" s="106"/>
      <c r="H18" s="118">
        <v>20</v>
      </c>
      <c r="I18" s="107"/>
      <c r="J18" s="106" t="s">
        <v>129</v>
      </c>
      <c r="K18" s="105">
        <v>10</v>
      </c>
      <c r="L18" s="117"/>
      <c r="M18" s="113"/>
      <c r="N18" s="116"/>
      <c r="O18" s="121"/>
    </row>
    <row r="19" spans="1:15" ht="23.1" customHeight="1" x14ac:dyDescent="0.15">
      <c r="A19" s="366"/>
      <c r="B19" s="106"/>
      <c r="C19" s="110" t="s">
        <v>206</v>
      </c>
      <c r="D19" s="109"/>
      <c r="E19" s="49"/>
      <c r="F19" s="119"/>
      <c r="G19" s="106"/>
      <c r="H19" s="118">
        <v>5</v>
      </c>
      <c r="I19" s="107"/>
      <c r="J19" s="106" t="s">
        <v>206</v>
      </c>
      <c r="K19" s="105">
        <v>5</v>
      </c>
      <c r="L19" s="107" t="s">
        <v>107</v>
      </c>
      <c r="M19" s="106" t="s">
        <v>108</v>
      </c>
      <c r="N19" s="111">
        <v>0.1</v>
      </c>
      <c r="O19" s="104"/>
    </row>
    <row r="20" spans="1:15" ht="23.1" customHeight="1" x14ac:dyDescent="0.15">
      <c r="A20" s="366"/>
      <c r="B20" s="106"/>
      <c r="C20" s="110"/>
      <c r="D20" s="109"/>
      <c r="E20" s="49"/>
      <c r="F20" s="49"/>
      <c r="G20" s="106" t="s">
        <v>39</v>
      </c>
      <c r="H20" s="118" t="s">
        <v>269</v>
      </c>
      <c r="I20" s="107"/>
      <c r="J20" s="106"/>
      <c r="K20" s="105"/>
      <c r="L20" s="107"/>
      <c r="M20" s="106"/>
      <c r="N20" s="105"/>
      <c r="O20" s="104"/>
    </row>
    <row r="21" spans="1:15" ht="23.1" customHeight="1" x14ac:dyDescent="0.15">
      <c r="A21" s="366"/>
      <c r="B21" s="106"/>
      <c r="C21" s="110"/>
      <c r="D21" s="109"/>
      <c r="E21" s="49"/>
      <c r="F21" s="49"/>
      <c r="G21" s="106" t="s">
        <v>34</v>
      </c>
      <c r="H21" s="118" t="s">
        <v>268</v>
      </c>
      <c r="I21" s="107"/>
      <c r="J21" s="106"/>
      <c r="K21" s="105"/>
      <c r="L21" s="107"/>
      <c r="M21" s="106"/>
      <c r="N21" s="105"/>
      <c r="O21" s="104"/>
    </row>
    <row r="22" spans="1:15" ht="23.1" customHeight="1" x14ac:dyDescent="0.15">
      <c r="A22" s="366"/>
      <c r="B22" s="106"/>
      <c r="C22" s="110"/>
      <c r="D22" s="109"/>
      <c r="E22" s="49"/>
      <c r="F22" s="49" t="s">
        <v>36</v>
      </c>
      <c r="G22" s="106" t="s">
        <v>35</v>
      </c>
      <c r="H22" s="118" t="s">
        <v>268</v>
      </c>
      <c r="I22" s="107"/>
      <c r="J22" s="106"/>
      <c r="K22" s="105"/>
      <c r="L22" s="107"/>
      <c r="M22" s="106"/>
      <c r="N22" s="105"/>
      <c r="O22" s="104"/>
    </row>
    <row r="23" spans="1:15" ht="23.1" customHeight="1" x14ac:dyDescent="0.15">
      <c r="A23" s="366"/>
      <c r="B23" s="113"/>
      <c r="C23" s="115"/>
      <c r="D23" s="114"/>
      <c r="E23" s="43"/>
      <c r="F23" s="43"/>
      <c r="G23" s="113"/>
      <c r="H23" s="112"/>
      <c r="I23" s="117"/>
      <c r="J23" s="113"/>
      <c r="K23" s="116"/>
      <c r="L23" s="107"/>
      <c r="M23" s="106"/>
      <c r="N23" s="105"/>
      <c r="O23" s="104"/>
    </row>
    <row r="24" spans="1:15" ht="23.1" customHeight="1" x14ac:dyDescent="0.15">
      <c r="A24" s="366"/>
      <c r="B24" s="106" t="s">
        <v>49</v>
      </c>
      <c r="C24" s="110" t="s">
        <v>118</v>
      </c>
      <c r="D24" s="109"/>
      <c r="E24" s="49"/>
      <c r="F24" s="49"/>
      <c r="G24" s="106"/>
      <c r="H24" s="108">
        <v>0.1</v>
      </c>
      <c r="I24" s="107" t="s">
        <v>49</v>
      </c>
      <c r="J24" s="106" t="s">
        <v>118</v>
      </c>
      <c r="K24" s="111">
        <v>0.1</v>
      </c>
      <c r="L24" s="107"/>
      <c r="M24" s="106"/>
      <c r="N24" s="105"/>
      <c r="O24" s="104"/>
    </row>
    <row r="25" spans="1:15" ht="23.1" customHeight="1" x14ac:dyDescent="0.15">
      <c r="A25" s="366"/>
      <c r="B25" s="106"/>
      <c r="C25" s="110"/>
      <c r="D25" s="109"/>
      <c r="E25" s="49"/>
      <c r="F25" s="49"/>
      <c r="G25" s="106" t="s">
        <v>39</v>
      </c>
      <c r="H25" s="118" t="s">
        <v>269</v>
      </c>
      <c r="I25" s="107"/>
      <c r="J25" s="106"/>
      <c r="K25" s="105"/>
      <c r="L25" s="107"/>
      <c r="M25" s="106"/>
      <c r="N25" s="105"/>
      <c r="O25" s="104"/>
    </row>
    <row r="26" spans="1:15" ht="23.1" customHeight="1" x14ac:dyDescent="0.15">
      <c r="A26" s="366"/>
      <c r="B26" s="106"/>
      <c r="C26" s="110"/>
      <c r="D26" s="109"/>
      <c r="E26" s="49"/>
      <c r="F26" s="49"/>
      <c r="G26" s="106" t="s">
        <v>52</v>
      </c>
      <c r="H26" s="118" t="s">
        <v>268</v>
      </c>
      <c r="I26" s="107"/>
      <c r="J26" s="106"/>
      <c r="K26" s="105"/>
      <c r="L26" s="107"/>
      <c r="M26" s="106"/>
      <c r="N26" s="105"/>
      <c r="O26" s="104"/>
    </row>
    <row r="27" spans="1:15" ht="23.1" customHeight="1" x14ac:dyDescent="0.15">
      <c r="A27" s="366"/>
      <c r="B27" s="113"/>
      <c r="C27" s="115"/>
      <c r="D27" s="114"/>
      <c r="E27" s="43"/>
      <c r="F27" s="43"/>
      <c r="G27" s="113"/>
      <c r="H27" s="112"/>
      <c r="I27" s="117"/>
      <c r="J27" s="113"/>
      <c r="K27" s="116"/>
      <c r="L27" s="107"/>
      <c r="M27" s="106"/>
      <c r="N27" s="105"/>
      <c r="O27" s="104"/>
    </row>
    <row r="28" spans="1:15" ht="23.1" customHeight="1" x14ac:dyDescent="0.15">
      <c r="A28" s="366"/>
      <c r="B28" s="106" t="s">
        <v>107</v>
      </c>
      <c r="C28" s="110" t="s">
        <v>108</v>
      </c>
      <c r="D28" s="109"/>
      <c r="E28" s="49"/>
      <c r="F28" s="49"/>
      <c r="G28" s="106"/>
      <c r="H28" s="148">
        <v>0.13</v>
      </c>
      <c r="I28" s="107" t="s">
        <v>107</v>
      </c>
      <c r="J28" s="106" t="s">
        <v>108</v>
      </c>
      <c r="K28" s="147">
        <v>0.13</v>
      </c>
      <c r="L28" s="107"/>
      <c r="M28" s="106"/>
      <c r="N28" s="105"/>
      <c r="O28" s="104"/>
    </row>
    <row r="29" spans="1:15" ht="23.1" customHeight="1" thickBot="1" x14ac:dyDescent="0.2">
      <c r="A29" s="367"/>
      <c r="B29" s="99"/>
      <c r="C29" s="103"/>
      <c r="D29" s="102"/>
      <c r="E29" s="56"/>
      <c r="F29" s="56"/>
      <c r="G29" s="99"/>
      <c r="H29" s="101"/>
      <c r="I29" s="100"/>
      <c r="J29" s="99"/>
      <c r="K29" s="98"/>
      <c r="L29" s="100"/>
      <c r="M29" s="99"/>
      <c r="N29" s="98"/>
      <c r="O29" s="97"/>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29"/>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207</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353" t="s">
        <v>57</v>
      </c>
      <c r="B5" s="63" t="s">
        <v>15</v>
      </c>
      <c r="C5" s="36" t="s">
        <v>17</v>
      </c>
      <c r="D5" s="37" t="s">
        <v>18</v>
      </c>
      <c r="E5" s="38">
        <v>0.5</v>
      </c>
      <c r="F5" s="39" t="s">
        <v>19</v>
      </c>
      <c r="G5" s="67"/>
      <c r="H5" s="71" t="s">
        <v>17</v>
      </c>
      <c r="I5" s="37" t="s">
        <v>18</v>
      </c>
      <c r="J5" s="39">
        <f>ROUNDUP(E5*0.75,2)</f>
        <v>0.38</v>
      </c>
      <c r="K5" s="39" t="s">
        <v>19</v>
      </c>
      <c r="L5" s="39"/>
      <c r="M5" s="75" t="e">
        <f>#REF!</f>
        <v>#REF!</v>
      </c>
      <c r="N5" s="63"/>
      <c r="O5" s="40" t="s">
        <v>16</v>
      </c>
      <c r="P5" s="37"/>
      <c r="Q5" s="41">
        <v>110</v>
      </c>
      <c r="R5" s="90">
        <f>ROUNDUP(Q5*0.75,2)</f>
        <v>82.5</v>
      </c>
    </row>
    <row r="6" spans="1:19" ht="18.75" customHeight="1" x14ac:dyDescent="0.15">
      <c r="A6" s="354"/>
      <c r="B6" s="64"/>
      <c r="C6" s="42"/>
      <c r="D6" s="43"/>
      <c r="E6" s="44"/>
      <c r="F6" s="45"/>
      <c r="G6" s="68"/>
      <c r="H6" s="72"/>
      <c r="I6" s="43"/>
      <c r="J6" s="45"/>
      <c r="K6" s="45"/>
      <c r="L6" s="45"/>
      <c r="M6" s="76"/>
      <c r="N6" s="64"/>
      <c r="O6" s="46"/>
      <c r="P6" s="43"/>
      <c r="Q6" s="47"/>
      <c r="R6" s="91"/>
    </row>
    <row r="7" spans="1:19" ht="18.75" customHeight="1" x14ac:dyDescent="0.15">
      <c r="A7" s="354"/>
      <c r="B7" s="65" t="s">
        <v>20</v>
      </c>
      <c r="C7" s="48" t="s">
        <v>24</v>
      </c>
      <c r="D7" s="49"/>
      <c r="E7" s="50">
        <v>1</v>
      </c>
      <c r="F7" s="51" t="s">
        <v>26</v>
      </c>
      <c r="G7" s="69" t="s">
        <v>25</v>
      </c>
      <c r="H7" s="73" t="s">
        <v>24</v>
      </c>
      <c r="I7" s="49"/>
      <c r="J7" s="51">
        <f>ROUNDUP(E7*0.75,2)</f>
        <v>0.75</v>
      </c>
      <c r="K7" s="51" t="s">
        <v>26</v>
      </c>
      <c r="L7" s="51" t="s">
        <v>25</v>
      </c>
      <c r="M7" s="77" t="e">
        <f>#REF!</f>
        <v>#REF!</v>
      </c>
      <c r="N7" s="65" t="s">
        <v>21</v>
      </c>
      <c r="O7" s="52" t="s">
        <v>29</v>
      </c>
      <c r="P7" s="49"/>
      <c r="Q7" s="53">
        <v>0.1</v>
      </c>
      <c r="R7" s="92">
        <f t="shared" ref="R7:R16" si="0">ROUNDUP(Q7*0.75,2)</f>
        <v>0.08</v>
      </c>
    </row>
    <row r="8" spans="1:19" ht="18.75" customHeight="1" x14ac:dyDescent="0.15">
      <c r="A8" s="354"/>
      <c r="B8" s="65"/>
      <c r="C8" s="48" t="s">
        <v>27</v>
      </c>
      <c r="D8" s="49"/>
      <c r="E8" s="50">
        <v>0.5</v>
      </c>
      <c r="F8" s="51" t="s">
        <v>28</v>
      </c>
      <c r="G8" s="69"/>
      <c r="H8" s="73" t="s">
        <v>27</v>
      </c>
      <c r="I8" s="49"/>
      <c r="J8" s="51">
        <f>ROUNDUP(E8*0.75,2)</f>
        <v>0.38</v>
      </c>
      <c r="K8" s="51" t="s">
        <v>28</v>
      </c>
      <c r="L8" s="51"/>
      <c r="M8" s="77" t="e">
        <f>ROUND(#REF!+(#REF!*20/100),2)</f>
        <v>#REF!</v>
      </c>
      <c r="N8" s="65" t="s">
        <v>220</v>
      </c>
      <c r="O8" s="52" t="s">
        <v>30</v>
      </c>
      <c r="P8" s="49"/>
      <c r="Q8" s="53">
        <v>0.01</v>
      </c>
      <c r="R8" s="92">
        <f t="shared" si="0"/>
        <v>0.01</v>
      </c>
    </row>
    <row r="9" spans="1:19" ht="18.75" customHeight="1" x14ac:dyDescent="0.15">
      <c r="A9" s="354"/>
      <c r="B9" s="65"/>
      <c r="C9" s="48" t="s">
        <v>38</v>
      </c>
      <c r="D9" s="49"/>
      <c r="E9" s="50">
        <v>20</v>
      </c>
      <c r="F9" s="51" t="s">
        <v>28</v>
      </c>
      <c r="G9" s="69"/>
      <c r="H9" s="73" t="s">
        <v>38</v>
      </c>
      <c r="I9" s="49"/>
      <c r="J9" s="51">
        <f>ROUNDUP(E9*0.75,2)</f>
        <v>15</v>
      </c>
      <c r="K9" s="51" t="s">
        <v>28</v>
      </c>
      <c r="L9" s="51"/>
      <c r="M9" s="77" t="e">
        <f>#REF!</f>
        <v>#REF!</v>
      </c>
      <c r="N9" s="65" t="s">
        <v>22</v>
      </c>
      <c r="O9" s="52" t="s">
        <v>31</v>
      </c>
      <c r="P9" s="49"/>
      <c r="Q9" s="53">
        <v>3</v>
      </c>
      <c r="R9" s="92">
        <f t="shared" si="0"/>
        <v>2.25</v>
      </c>
    </row>
    <row r="10" spans="1:19" ht="18.75" customHeight="1" x14ac:dyDescent="0.15">
      <c r="A10" s="354"/>
      <c r="B10" s="65"/>
      <c r="C10" s="48"/>
      <c r="D10" s="49"/>
      <c r="E10" s="50"/>
      <c r="F10" s="51"/>
      <c r="G10" s="69"/>
      <c r="H10" s="73"/>
      <c r="I10" s="49"/>
      <c r="J10" s="51"/>
      <c r="K10" s="51"/>
      <c r="L10" s="51"/>
      <c r="M10" s="77"/>
      <c r="N10" s="65" t="s">
        <v>23</v>
      </c>
      <c r="O10" s="52" t="s">
        <v>32</v>
      </c>
      <c r="P10" s="49"/>
      <c r="Q10" s="53">
        <v>2</v>
      </c>
      <c r="R10" s="92">
        <f t="shared" si="0"/>
        <v>1.5</v>
      </c>
    </row>
    <row r="11" spans="1:19" ht="18.75" customHeight="1" x14ac:dyDescent="0.15">
      <c r="A11" s="354"/>
      <c r="B11" s="65"/>
      <c r="C11" s="48"/>
      <c r="D11" s="49"/>
      <c r="E11" s="50"/>
      <c r="F11" s="51"/>
      <c r="G11" s="69"/>
      <c r="H11" s="73"/>
      <c r="I11" s="49"/>
      <c r="J11" s="51"/>
      <c r="K11" s="51"/>
      <c r="L11" s="51"/>
      <c r="M11" s="77"/>
      <c r="N11" s="65"/>
      <c r="O11" s="52" t="s">
        <v>33</v>
      </c>
      <c r="P11" s="49"/>
      <c r="Q11" s="53">
        <v>5</v>
      </c>
      <c r="R11" s="92">
        <f t="shared" si="0"/>
        <v>3.75</v>
      </c>
    </row>
    <row r="12" spans="1:19" ht="18.75" customHeight="1" x14ac:dyDescent="0.15">
      <c r="A12" s="354"/>
      <c r="B12" s="65"/>
      <c r="C12" s="48"/>
      <c r="D12" s="49"/>
      <c r="E12" s="50"/>
      <c r="F12" s="51"/>
      <c r="G12" s="69"/>
      <c r="H12" s="73"/>
      <c r="I12" s="49"/>
      <c r="J12" s="51"/>
      <c r="K12" s="51"/>
      <c r="L12" s="51"/>
      <c r="M12" s="77"/>
      <c r="N12" s="65"/>
      <c r="O12" s="52" t="s">
        <v>34</v>
      </c>
      <c r="P12" s="49"/>
      <c r="Q12" s="53">
        <v>1</v>
      </c>
      <c r="R12" s="92">
        <f t="shared" si="0"/>
        <v>0.75</v>
      </c>
    </row>
    <row r="13" spans="1:19" ht="18.75" customHeight="1" x14ac:dyDescent="0.15">
      <c r="A13" s="354"/>
      <c r="B13" s="65"/>
      <c r="C13" s="48"/>
      <c r="D13" s="49"/>
      <c r="E13" s="50"/>
      <c r="F13" s="51"/>
      <c r="G13" s="69"/>
      <c r="H13" s="73"/>
      <c r="I13" s="49"/>
      <c r="J13" s="51"/>
      <c r="K13" s="51"/>
      <c r="L13" s="51"/>
      <c r="M13" s="77"/>
      <c r="N13" s="65"/>
      <c r="O13" s="52" t="s">
        <v>35</v>
      </c>
      <c r="P13" s="49" t="s">
        <v>36</v>
      </c>
      <c r="Q13" s="53">
        <v>1</v>
      </c>
      <c r="R13" s="92">
        <f t="shared" si="0"/>
        <v>0.75</v>
      </c>
    </row>
    <row r="14" spans="1:19" ht="18.75" customHeight="1" x14ac:dyDescent="0.15">
      <c r="A14" s="354"/>
      <c r="B14" s="65"/>
      <c r="C14" s="48"/>
      <c r="D14" s="49"/>
      <c r="E14" s="50"/>
      <c r="F14" s="51"/>
      <c r="G14" s="69"/>
      <c r="H14" s="73"/>
      <c r="I14" s="49"/>
      <c r="J14" s="51"/>
      <c r="K14" s="51"/>
      <c r="L14" s="51"/>
      <c r="M14" s="77"/>
      <c r="N14" s="65"/>
      <c r="O14" s="52" t="s">
        <v>37</v>
      </c>
      <c r="P14" s="49"/>
      <c r="Q14" s="53">
        <v>1</v>
      </c>
      <c r="R14" s="92">
        <f t="shared" si="0"/>
        <v>0.75</v>
      </c>
    </row>
    <row r="15" spans="1:19" ht="18.75" customHeight="1" x14ac:dyDescent="0.15">
      <c r="A15" s="354"/>
      <c r="B15" s="65"/>
      <c r="C15" s="48"/>
      <c r="D15" s="49"/>
      <c r="E15" s="50"/>
      <c r="F15" s="51"/>
      <c r="G15" s="69"/>
      <c r="H15" s="73"/>
      <c r="I15" s="49"/>
      <c r="J15" s="51"/>
      <c r="K15" s="51"/>
      <c r="L15" s="51"/>
      <c r="M15" s="77"/>
      <c r="N15" s="65"/>
      <c r="O15" s="52" t="s">
        <v>39</v>
      </c>
      <c r="P15" s="49"/>
      <c r="Q15" s="53">
        <v>1</v>
      </c>
      <c r="R15" s="92">
        <f t="shared" si="0"/>
        <v>0.75</v>
      </c>
    </row>
    <row r="16" spans="1:19" ht="18.75" customHeight="1" x14ac:dyDescent="0.15">
      <c r="A16" s="354"/>
      <c r="B16" s="65"/>
      <c r="C16" s="48"/>
      <c r="D16" s="49"/>
      <c r="E16" s="50"/>
      <c r="F16" s="51"/>
      <c r="G16" s="69"/>
      <c r="H16" s="73"/>
      <c r="I16" s="49"/>
      <c r="J16" s="51"/>
      <c r="K16" s="51"/>
      <c r="L16" s="51"/>
      <c r="M16" s="77"/>
      <c r="N16" s="65"/>
      <c r="O16" s="52" t="s">
        <v>35</v>
      </c>
      <c r="P16" s="49" t="s">
        <v>36</v>
      </c>
      <c r="Q16" s="53">
        <v>0.5</v>
      </c>
      <c r="R16" s="92">
        <f t="shared" si="0"/>
        <v>0.38</v>
      </c>
    </row>
    <row r="17" spans="1:18" ht="18.75" customHeight="1" x14ac:dyDescent="0.15">
      <c r="A17" s="354"/>
      <c r="B17" s="64"/>
      <c r="C17" s="42"/>
      <c r="D17" s="43"/>
      <c r="E17" s="44"/>
      <c r="F17" s="45"/>
      <c r="G17" s="68"/>
      <c r="H17" s="72"/>
      <c r="I17" s="43"/>
      <c r="J17" s="45"/>
      <c r="K17" s="45"/>
      <c r="L17" s="45"/>
      <c r="M17" s="76"/>
      <c r="N17" s="64"/>
      <c r="O17" s="46"/>
      <c r="P17" s="43"/>
      <c r="Q17" s="47"/>
      <c r="R17" s="91"/>
    </row>
    <row r="18" spans="1:18" ht="18.75" customHeight="1" x14ac:dyDescent="0.15">
      <c r="A18" s="354"/>
      <c r="B18" s="65" t="s">
        <v>40</v>
      </c>
      <c r="C18" s="48" t="s">
        <v>44</v>
      </c>
      <c r="D18" s="49"/>
      <c r="E18" s="50">
        <v>30</v>
      </c>
      <c r="F18" s="51" t="s">
        <v>28</v>
      </c>
      <c r="G18" s="69"/>
      <c r="H18" s="73" t="s">
        <v>44</v>
      </c>
      <c r="I18" s="49"/>
      <c r="J18" s="51">
        <f>ROUNDUP(E18*0.75,2)</f>
        <v>22.5</v>
      </c>
      <c r="K18" s="51" t="s">
        <v>28</v>
      </c>
      <c r="L18" s="51"/>
      <c r="M18" s="77" t="e">
        <f>ROUND(#REF!+(#REF!*6/100),2)</f>
        <v>#REF!</v>
      </c>
      <c r="N18" s="65" t="s">
        <v>41</v>
      </c>
      <c r="O18" s="52" t="s">
        <v>34</v>
      </c>
      <c r="P18" s="49"/>
      <c r="Q18" s="53">
        <v>0.3</v>
      </c>
      <c r="R18" s="92">
        <f>ROUNDUP(Q18*0.75,2)</f>
        <v>0.23</v>
      </c>
    </row>
    <row r="19" spans="1:18" ht="18.75" customHeight="1" x14ac:dyDescent="0.15">
      <c r="A19" s="354"/>
      <c r="B19" s="65"/>
      <c r="C19" s="48" t="s">
        <v>45</v>
      </c>
      <c r="D19" s="49"/>
      <c r="E19" s="50">
        <v>20</v>
      </c>
      <c r="F19" s="51" t="s">
        <v>28</v>
      </c>
      <c r="G19" s="69"/>
      <c r="H19" s="73" t="s">
        <v>45</v>
      </c>
      <c r="I19" s="49"/>
      <c r="J19" s="51">
        <f>ROUNDUP(E19*0.75,2)</f>
        <v>15</v>
      </c>
      <c r="K19" s="51" t="s">
        <v>28</v>
      </c>
      <c r="L19" s="51"/>
      <c r="M19" s="77" t="e">
        <f>#REF!</f>
        <v>#REF!</v>
      </c>
      <c r="N19" s="65" t="s">
        <v>42</v>
      </c>
      <c r="O19" s="52" t="s">
        <v>29</v>
      </c>
      <c r="P19" s="49"/>
      <c r="Q19" s="53">
        <v>0.1</v>
      </c>
      <c r="R19" s="92">
        <f>ROUNDUP(Q19*0.75,2)</f>
        <v>0.08</v>
      </c>
    </row>
    <row r="20" spans="1:18" ht="18.75" customHeight="1" x14ac:dyDescent="0.15">
      <c r="A20" s="354"/>
      <c r="B20" s="65"/>
      <c r="C20" s="48" t="s">
        <v>46</v>
      </c>
      <c r="D20" s="49"/>
      <c r="E20" s="50">
        <v>5</v>
      </c>
      <c r="F20" s="51" t="s">
        <v>28</v>
      </c>
      <c r="G20" s="69"/>
      <c r="H20" s="73" t="s">
        <v>46</v>
      </c>
      <c r="I20" s="49"/>
      <c r="J20" s="51">
        <f>ROUNDUP(E20*0.75,2)</f>
        <v>3.75</v>
      </c>
      <c r="K20" s="51" t="s">
        <v>28</v>
      </c>
      <c r="L20" s="51"/>
      <c r="M20" s="77" t="e">
        <f>ROUND(#REF!+(#REF!*10/100),2)</f>
        <v>#REF!</v>
      </c>
      <c r="N20" s="65" t="s">
        <v>43</v>
      </c>
      <c r="O20" s="52" t="s">
        <v>47</v>
      </c>
      <c r="P20" s="49" t="s">
        <v>48</v>
      </c>
      <c r="Q20" s="53">
        <v>4</v>
      </c>
      <c r="R20" s="92">
        <f>ROUNDUP(Q20*0.75,2)</f>
        <v>3</v>
      </c>
    </row>
    <row r="21" spans="1:18" ht="18.75" customHeight="1" x14ac:dyDescent="0.15">
      <c r="A21" s="354"/>
      <c r="B21" s="65"/>
      <c r="C21" s="48"/>
      <c r="D21" s="49"/>
      <c r="E21" s="50"/>
      <c r="F21" s="51"/>
      <c r="G21" s="69"/>
      <c r="H21" s="73"/>
      <c r="I21" s="49"/>
      <c r="J21" s="51"/>
      <c r="K21" s="51"/>
      <c r="L21" s="51"/>
      <c r="M21" s="77"/>
      <c r="N21" s="65" t="s">
        <v>23</v>
      </c>
      <c r="O21" s="52"/>
      <c r="P21" s="49"/>
      <c r="Q21" s="53"/>
      <c r="R21" s="92"/>
    </row>
    <row r="22" spans="1:18" ht="18.75" customHeight="1" x14ac:dyDescent="0.15">
      <c r="A22" s="354"/>
      <c r="B22" s="64"/>
      <c r="C22" s="42"/>
      <c r="D22" s="43"/>
      <c r="E22" s="44"/>
      <c r="F22" s="45"/>
      <c r="G22" s="68"/>
      <c r="H22" s="72"/>
      <c r="I22" s="43"/>
      <c r="J22" s="45"/>
      <c r="K22" s="45"/>
      <c r="L22" s="45"/>
      <c r="M22" s="76"/>
      <c r="N22" s="64"/>
      <c r="O22" s="46"/>
      <c r="P22" s="43"/>
      <c r="Q22" s="47"/>
      <c r="R22" s="91"/>
    </row>
    <row r="23" spans="1:18" ht="18.75" customHeight="1" x14ac:dyDescent="0.15">
      <c r="A23" s="354"/>
      <c r="B23" s="65" t="s">
        <v>49</v>
      </c>
      <c r="C23" s="48" t="s">
        <v>50</v>
      </c>
      <c r="D23" s="49"/>
      <c r="E23" s="50">
        <v>20</v>
      </c>
      <c r="F23" s="51" t="s">
        <v>28</v>
      </c>
      <c r="G23" s="69"/>
      <c r="H23" s="73" t="s">
        <v>50</v>
      </c>
      <c r="I23" s="49"/>
      <c r="J23" s="51">
        <f>ROUNDUP(E23*0.75,2)</f>
        <v>15</v>
      </c>
      <c r="K23" s="51" t="s">
        <v>28</v>
      </c>
      <c r="L23" s="51"/>
      <c r="M23" s="77" t="e">
        <f>ROUND(#REF!+(#REF!*6/100),2)</f>
        <v>#REF!</v>
      </c>
      <c r="N23" s="65" t="s">
        <v>23</v>
      </c>
      <c r="O23" s="52" t="s">
        <v>39</v>
      </c>
      <c r="P23" s="49"/>
      <c r="Q23" s="53">
        <v>100</v>
      </c>
      <c r="R23" s="92">
        <f>ROUNDUP(Q23*0.75,2)</f>
        <v>75</v>
      </c>
    </row>
    <row r="24" spans="1:18" ht="18.75" customHeight="1" x14ac:dyDescent="0.15">
      <c r="A24" s="354"/>
      <c r="B24" s="65"/>
      <c r="C24" s="48" t="s">
        <v>51</v>
      </c>
      <c r="D24" s="49"/>
      <c r="E24" s="50">
        <v>3</v>
      </c>
      <c r="F24" s="51" t="s">
        <v>28</v>
      </c>
      <c r="G24" s="69"/>
      <c r="H24" s="73" t="s">
        <v>51</v>
      </c>
      <c r="I24" s="49"/>
      <c r="J24" s="51">
        <f>ROUNDUP(E24*0.75,2)</f>
        <v>2.25</v>
      </c>
      <c r="K24" s="51" t="s">
        <v>28</v>
      </c>
      <c r="L24" s="51"/>
      <c r="M24" s="77" t="e">
        <f>#REF!</f>
        <v>#REF!</v>
      </c>
      <c r="N24" s="65"/>
      <c r="O24" s="52" t="s">
        <v>52</v>
      </c>
      <c r="P24" s="49"/>
      <c r="Q24" s="53">
        <v>3</v>
      </c>
      <c r="R24" s="92">
        <f>ROUNDUP(Q24*0.75,2)</f>
        <v>2.25</v>
      </c>
    </row>
    <row r="25" spans="1:18" ht="18.75" customHeight="1" x14ac:dyDescent="0.15">
      <c r="A25" s="354"/>
      <c r="B25" s="64"/>
      <c r="C25" s="42"/>
      <c r="D25" s="43"/>
      <c r="E25" s="44"/>
      <c r="F25" s="45"/>
      <c r="G25" s="68"/>
      <c r="H25" s="72"/>
      <c r="I25" s="43"/>
      <c r="J25" s="45"/>
      <c r="K25" s="45"/>
      <c r="L25" s="45"/>
      <c r="M25" s="76"/>
      <c r="N25" s="64"/>
      <c r="O25" s="46"/>
      <c r="P25" s="43"/>
      <c r="Q25" s="47"/>
      <c r="R25" s="91"/>
    </row>
    <row r="26" spans="1:18" ht="18.75" customHeight="1" x14ac:dyDescent="0.15">
      <c r="A26" s="354"/>
      <c r="B26" s="65" t="s">
        <v>53</v>
      </c>
      <c r="C26" s="48" t="s">
        <v>55</v>
      </c>
      <c r="D26" s="49"/>
      <c r="E26" s="54">
        <v>0.125</v>
      </c>
      <c r="F26" s="51" t="s">
        <v>56</v>
      </c>
      <c r="G26" s="69"/>
      <c r="H26" s="73" t="s">
        <v>55</v>
      </c>
      <c r="I26" s="49"/>
      <c r="J26" s="51">
        <f>ROUNDUP(E26*0.75,2)</f>
        <v>9.9999999999999992E-2</v>
      </c>
      <c r="K26" s="51" t="s">
        <v>56</v>
      </c>
      <c r="L26" s="51"/>
      <c r="M26" s="77" t="e">
        <f>#REF!</f>
        <v>#REF!</v>
      </c>
      <c r="N26" s="65" t="s">
        <v>54</v>
      </c>
      <c r="O26" s="52"/>
      <c r="P26" s="49"/>
      <c r="Q26" s="53"/>
      <c r="R26" s="92"/>
    </row>
    <row r="27" spans="1:18" ht="18.75" customHeight="1" thickBot="1" x14ac:dyDescent="0.2">
      <c r="A27" s="355"/>
      <c r="B27" s="66"/>
      <c r="C27" s="55"/>
      <c r="D27" s="56"/>
      <c r="E27" s="57"/>
      <c r="F27" s="58"/>
      <c r="G27" s="70"/>
      <c r="H27" s="74"/>
      <c r="I27" s="56"/>
      <c r="J27" s="58"/>
      <c r="K27" s="58"/>
      <c r="L27" s="58"/>
      <c r="M27" s="78"/>
      <c r="N27" s="66"/>
      <c r="O27" s="59"/>
      <c r="P27" s="56"/>
      <c r="Q27" s="60"/>
      <c r="R27" s="93"/>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367</v>
      </c>
      <c r="B3" s="371"/>
      <c r="C3" s="371"/>
      <c r="D3" s="145"/>
      <c r="E3" s="372" t="s">
        <v>305</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358</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4.95"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4.95" customHeight="1" x14ac:dyDescent="0.15">
      <c r="A8" s="366"/>
      <c r="B8" s="113"/>
      <c r="C8" s="115"/>
      <c r="D8" s="114"/>
      <c r="E8" s="43"/>
      <c r="F8" s="43"/>
      <c r="G8" s="113"/>
      <c r="H8" s="112"/>
      <c r="I8" s="117"/>
      <c r="J8" s="113"/>
      <c r="K8" s="116"/>
      <c r="L8" s="117"/>
      <c r="M8" s="113"/>
      <c r="N8" s="116"/>
      <c r="O8" s="121"/>
    </row>
    <row r="9" spans="1:21" ht="24.95" customHeight="1" x14ac:dyDescent="0.15">
      <c r="A9" s="366"/>
      <c r="B9" s="106" t="s">
        <v>275</v>
      </c>
      <c r="C9" s="110" t="s">
        <v>24</v>
      </c>
      <c r="D9" s="109" t="s">
        <v>25</v>
      </c>
      <c r="E9" s="49"/>
      <c r="F9" s="49"/>
      <c r="G9" s="106"/>
      <c r="H9" s="124">
        <v>0.7</v>
      </c>
      <c r="I9" s="107" t="s">
        <v>275</v>
      </c>
      <c r="J9" s="106" t="s">
        <v>24</v>
      </c>
      <c r="K9" s="123">
        <v>0.3</v>
      </c>
      <c r="L9" s="107" t="s">
        <v>274</v>
      </c>
      <c r="M9" s="106" t="s">
        <v>24</v>
      </c>
      <c r="N9" s="122">
        <v>0.2</v>
      </c>
      <c r="O9" s="104" t="s">
        <v>25</v>
      </c>
    </row>
    <row r="10" spans="1:21" ht="24.95" customHeight="1" x14ac:dyDescent="0.15">
      <c r="A10" s="366"/>
      <c r="B10" s="106"/>
      <c r="C10" s="110" t="s">
        <v>38</v>
      </c>
      <c r="D10" s="109"/>
      <c r="E10" s="49"/>
      <c r="F10" s="49"/>
      <c r="G10" s="106"/>
      <c r="H10" s="118">
        <v>20</v>
      </c>
      <c r="I10" s="107"/>
      <c r="J10" s="106" t="s">
        <v>38</v>
      </c>
      <c r="K10" s="105">
        <v>10</v>
      </c>
      <c r="L10" s="107"/>
      <c r="M10" s="106" t="s">
        <v>38</v>
      </c>
      <c r="N10" s="105">
        <v>10</v>
      </c>
      <c r="O10" s="104"/>
    </row>
    <row r="11" spans="1:21" ht="24.95" customHeight="1" x14ac:dyDescent="0.15">
      <c r="A11" s="366"/>
      <c r="B11" s="106"/>
      <c r="C11" s="110"/>
      <c r="D11" s="109"/>
      <c r="E11" s="49"/>
      <c r="F11" s="49"/>
      <c r="G11" s="106" t="s">
        <v>39</v>
      </c>
      <c r="H11" s="118" t="s">
        <v>269</v>
      </c>
      <c r="I11" s="107"/>
      <c r="J11" s="106"/>
      <c r="K11" s="105"/>
      <c r="L11" s="107"/>
      <c r="M11" s="106" t="s">
        <v>44</v>
      </c>
      <c r="N11" s="105">
        <v>10</v>
      </c>
      <c r="O11" s="104"/>
    </row>
    <row r="12" spans="1:21" ht="24.95" customHeight="1" x14ac:dyDescent="0.15">
      <c r="A12" s="366"/>
      <c r="B12" s="113"/>
      <c r="C12" s="115"/>
      <c r="D12" s="114"/>
      <c r="E12" s="43"/>
      <c r="F12" s="43"/>
      <c r="G12" s="113"/>
      <c r="H12" s="112"/>
      <c r="I12" s="117"/>
      <c r="J12" s="113"/>
      <c r="K12" s="116"/>
      <c r="L12" s="117"/>
      <c r="M12" s="113"/>
      <c r="N12" s="116"/>
      <c r="O12" s="121"/>
    </row>
    <row r="13" spans="1:21" ht="24.95" customHeight="1" x14ac:dyDescent="0.15">
      <c r="A13" s="366"/>
      <c r="B13" s="106" t="s">
        <v>273</v>
      </c>
      <c r="C13" s="110" t="s">
        <v>45</v>
      </c>
      <c r="D13" s="109"/>
      <c r="E13" s="49"/>
      <c r="F13" s="49"/>
      <c r="G13" s="106"/>
      <c r="H13" s="118">
        <v>10</v>
      </c>
      <c r="I13" s="107" t="s">
        <v>272</v>
      </c>
      <c r="J13" s="106" t="s">
        <v>44</v>
      </c>
      <c r="K13" s="105">
        <v>10</v>
      </c>
      <c r="L13" s="107" t="s">
        <v>271</v>
      </c>
      <c r="M13" s="106" t="s">
        <v>50</v>
      </c>
      <c r="N13" s="105">
        <v>10</v>
      </c>
      <c r="O13" s="104"/>
    </row>
    <row r="14" spans="1:21" ht="24.95" customHeight="1" x14ac:dyDescent="0.15">
      <c r="A14" s="366"/>
      <c r="B14" s="106"/>
      <c r="C14" s="110" t="s">
        <v>44</v>
      </c>
      <c r="D14" s="109"/>
      <c r="E14" s="49"/>
      <c r="F14" s="49"/>
      <c r="G14" s="106"/>
      <c r="H14" s="118">
        <v>10</v>
      </c>
      <c r="I14" s="107"/>
      <c r="J14" s="106" t="s">
        <v>46</v>
      </c>
      <c r="K14" s="105">
        <v>5</v>
      </c>
      <c r="L14" s="117"/>
      <c r="M14" s="113"/>
      <c r="N14" s="116"/>
      <c r="O14" s="121"/>
    </row>
    <row r="15" spans="1:21" ht="24.95" customHeight="1" x14ac:dyDescent="0.15">
      <c r="A15" s="366"/>
      <c r="B15" s="106"/>
      <c r="C15" s="110" t="s">
        <v>46</v>
      </c>
      <c r="D15" s="109"/>
      <c r="E15" s="49"/>
      <c r="F15" s="49"/>
      <c r="G15" s="106"/>
      <c r="H15" s="118">
        <v>5</v>
      </c>
      <c r="I15" s="117"/>
      <c r="J15" s="113"/>
      <c r="K15" s="116"/>
      <c r="L15" s="107" t="s">
        <v>270</v>
      </c>
      <c r="M15" s="106" t="s">
        <v>55</v>
      </c>
      <c r="N15" s="120">
        <v>0.08</v>
      </c>
      <c r="O15" s="104"/>
    </row>
    <row r="16" spans="1:21" ht="24.95" customHeight="1" x14ac:dyDescent="0.15">
      <c r="A16" s="366"/>
      <c r="B16" s="113"/>
      <c r="C16" s="115"/>
      <c r="D16" s="114"/>
      <c r="E16" s="43"/>
      <c r="F16" s="43"/>
      <c r="G16" s="113"/>
      <c r="H16" s="112"/>
      <c r="I16" s="107" t="s">
        <v>49</v>
      </c>
      <c r="J16" s="106" t="s">
        <v>50</v>
      </c>
      <c r="K16" s="105">
        <v>10</v>
      </c>
      <c r="L16" s="107"/>
      <c r="M16" s="106"/>
      <c r="N16" s="105"/>
      <c r="O16" s="104"/>
    </row>
    <row r="17" spans="1:15" ht="24.95" customHeight="1" x14ac:dyDescent="0.15">
      <c r="A17" s="366"/>
      <c r="B17" s="106" t="s">
        <v>49</v>
      </c>
      <c r="C17" s="110" t="s">
        <v>50</v>
      </c>
      <c r="D17" s="109"/>
      <c r="E17" s="49"/>
      <c r="F17" s="49"/>
      <c r="G17" s="106"/>
      <c r="H17" s="118">
        <v>10</v>
      </c>
      <c r="I17" s="107"/>
      <c r="J17" s="106"/>
      <c r="K17" s="105"/>
      <c r="L17" s="107"/>
      <c r="M17" s="106"/>
      <c r="N17" s="105"/>
      <c r="O17" s="104"/>
    </row>
    <row r="18" spans="1:15" ht="24.95" customHeight="1" x14ac:dyDescent="0.15">
      <c r="A18" s="366"/>
      <c r="B18" s="106"/>
      <c r="C18" s="110"/>
      <c r="D18" s="109"/>
      <c r="E18" s="49"/>
      <c r="F18" s="49"/>
      <c r="G18" s="106" t="s">
        <v>39</v>
      </c>
      <c r="H18" s="118" t="s">
        <v>269</v>
      </c>
      <c r="I18" s="107"/>
      <c r="J18" s="106"/>
      <c r="K18" s="105"/>
      <c r="L18" s="107"/>
      <c r="M18" s="106"/>
      <c r="N18" s="105"/>
      <c r="O18" s="104"/>
    </row>
    <row r="19" spans="1:15" ht="24.95" customHeight="1" x14ac:dyDescent="0.15">
      <c r="A19" s="366"/>
      <c r="B19" s="106"/>
      <c r="C19" s="110"/>
      <c r="D19" s="109"/>
      <c r="E19" s="49"/>
      <c r="F19" s="119"/>
      <c r="G19" s="106" t="s">
        <v>52</v>
      </c>
      <c r="H19" s="118" t="s">
        <v>268</v>
      </c>
      <c r="I19" s="117"/>
      <c r="J19" s="113"/>
      <c r="K19" s="116"/>
      <c r="L19" s="107"/>
      <c r="M19" s="106"/>
      <c r="N19" s="105"/>
      <c r="O19" s="104"/>
    </row>
    <row r="20" spans="1:15" ht="24.95" customHeight="1" x14ac:dyDescent="0.15">
      <c r="A20" s="366"/>
      <c r="B20" s="113"/>
      <c r="C20" s="115"/>
      <c r="D20" s="114"/>
      <c r="E20" s="43"/>
      <c r="F20" s="43"/>
      <c r="G20" s="113"/>
      <c r="H20" s="112"/>
      <c r="I20" s="107" t="s">
        <v>53</v>
      </c>
      <c r="J20" s="106" t="s">
        <v>55</v>
      </c>
      <c r="K20" s="111">
        <v>0.1</v>
      </c>
      <c r="L20" s="107"/>
      <c r="M20" s="106"/>
      <c r="N20" s="105"/>
      <c r="O20" s="104"/>
    </row>
    <row r="21" spans="1:15" ht="24.95" customHeight="1" x14ac:dyDescent="0.15">
      <c r="A21" s="366"/>
      <c r="B21" s="106" t="s">
        <v>53</v>
      </c>
      <c r="C21" s="110" t="s">
        <v>55</v>
      </c>
      <c r="D21" s="109"/>
      <c r="E21" s="49"/>
      <c r="F21" s="49"/>
      <c r="G21" s="106"/>
      <c r="H21" s="108">
        <v>0.1</v>
      </c>
      <c r="I21" s="107"/>
      <c r="J21" s="106"/>
      <c r="K21" s="105"/>
      <c r="L21" s="107"/>
      <c r="M21" s="106"/>
      <c r="N21" s="105"/>
      <c r="O21" s="104"/>
    </row>
    <row r="22" spans="1:15" ht="24.95" customHeight="1" thickBot="1" x14ac:dyDescent="0.2">
      <c r="A22" s="367"/>
      <c r="B22" s="99"/>
      <c r="C22" s="103"/>
      <c r="D22" s="102"/>
      <c r="E22" s="56"/>
      <c r="F22" s="56"/>
      <c r="G22" s="99"/>
      <c r="H22" s="101"/>
      <c r="I22" s="100"/>
      <c r="J22" s="99"/>
      <c r="K22" s="98"/>
      <c r="L22" s="100"/>
      <c r="M22" s="99"/>
      <c r="N22" s="98"/>
      <c r="O22" s="97"/>
    </row>
    <row r="23" spans="1:15" ht="14.25" x14ac:dyDescent="0.15">
      <c r="B23" s="96"/>
      <c r="C23" s="96"/>
      <c r="D23" s="96"/>
      <c r="G23" s="96"/>
      <c r="H23" s="95"/>
      <c r="I23" s="96"/>
      <c r="J23" s="96"/>
      <c r="K23" s="95"/>
      <c r="L23" s="96"/>
      <c r="M23" s="96"/>
      <c r="N23" s="95"/>
    </row>
    <row r="24" spans="1:15" ht="14.25" x14ac:dyDescent="0.15">
      <c r="B24" s="96"/>
      <c r="C24" s="96"/>
      <c r="D24" s="96"/>
      <c r="G24" s="96"/>
      <c r="H24" s="95"/>
      <c r="I24" s="96"/>
      <c r="J24" s="96"/>
      <c r="K24" s="95"/>
      <c r="L24" s="96"/>
      <c r="M24" s="96"/>
      <c r="N24" s="95"/>
    </row>
    <row r="25" spans="1:15" ht="14.25" x14ac:dyDescent="0.15">
      <c r="B25" s="96"/>
      <c r="C25" s="96"/>
      <c r="D25" s="96"/>
      <c r="G25" s="96"/>
      <c r="H25" s="95"/>
      <c r="I25" s="96"/>
      <c r="J25" s="96"/>
      <c r="K25" s="95"/>
      <c r="L25" s="96"/>
      <c r="M25" s="96"/>
      <c r="N25" s="95"/>
    </row>
    <row r="26" spans="1:15" ht="14.25" x14ac:dyDescent="0.15">
      <c r="B26" s="96"/>
      <c r="C26" s="96"/>
      <c r="D26" s="96"/>
      <c r="G26" s="96"/>
      <c r="H26" s="95"/>
      <c r="I26" s="96"/>
      <c r="J26" s="96"/>
      <c r="K26" s="95"/>
      <c r="L26" s="96"/>
      <c r="M26" s="96"/>
      <c r="N26" s="95"/>
    </row>
    <row r="27" spans="1:15" ht="14.25"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sheetData>
  <mergeCells count="14">
    <mergeCell ref="A7:A22"/>
    <mergeCell ref="E1:N1"/>
    <mergeCell ref="A2:O2"/>
    <mergeCell ref="A3:C3"/>
    <mergeCell ref="E3:F3"/>
    <mergeCell ref="A4:C5"/>
    <mergeCell ref="D4:D6"/>
    <mergeCell ref="E4:E6"/>
    <mergeCell ref="F4:F6"/>
    <mergeCell ref="I4:K4"/>
    <mergeCell ref="L4:N4"/>
    <mergeCell ref="O4:O6"/>
    <mergeCell ref="I5:K5"/>
    <mergeCell ref="L5:N5"/>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208</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209</v>
      </c>
      <c r="C5" s="36" t="s">
        <v>50</v>
      </c>
      <c r="D5" s="37"/>
      <c r="E5" s="38">
        <v>10</v>
      </c>
      <c r="F5" s="39" t="s">
        <v>28</v>
      </c>
      <c r="G5" s="67"/>
      <c r="H5" s="71" t="s">
        <v>50</v>
      </c>
      <c r="I5" s="37"/>
      <c r="J5" s="39">
        <f>ROUNDUP(E5*0.75,2)</f>
        <v>7.5</v>
      </c>
      <c r="K5" s="39" t="s">
        <v>28</v>
      </c>
      <c r="L5" s="39"/>
      <c r="M5" s="75" t="e">
        <f>ROUND(#REF!+(#REF!*6/100),2)</f>
        <v>#REF!</v>
      </c>
      <c r="N5" s="85" t="s">
        <v>259</v>
      </c>
      <c r="O5" s="40" t="s">
        <v>16</v>
      </c>
      <c r="P5" s="37"/>
      <c r="Q5" s="41">
        <v>110</v>
      </c>
      <c r="R5" s="90">
        <f>ROUNDUP(Q5*0.75,2)</f>
        <v>82.5</v>
      </c>
    </row>
    <row r="6" spans="1:19" ht="24.95" customHeight="1" x14ac:dyDescent="0.15">
      <c r="A6" s="354"/>
      <c r="B6" s="65"/>
      <c r="C6" s="48" t="s">
        <v>80</v>
      </c>
      <c r="D6" s="49" t="s">
        <v>68</v>
      </c>
      <c r="E6" s="50">
        <v>0.5</v>
      </c>
      <c r="F6" s="51" t="s">
        <v>81</v>
      </c>
      <c r="G6" s="69"/>
      <c r="H6" s="73" t="s">
        <v>80</v>
      </c>
      <c r="I6" s="49" t="s">
        <v>68</v>
      </c>
      <c r="J6" s="51">
        <f>ROUNDUP(E6*0.75,2)</f>
        <v>0.38</v>
      </c>
      <c r="K6" s="51" t="s">
        <v>81</v>
      </c>
      <c r="L6" s="51"/>
      <c r="M6" s="77" t="e">
        <f>#REF!</f>
        <v>#REF!</v>
      </c>
      <c r="N6" s="65" t="s">
        <v>260</v>
      </c>
      <c r="O6" s="52" t="s">
        <v>61</v>
      </c>
      <c r="P6" s="49" t="s">
        <v>59</v>
      </c>
      <c r="Q6" s="53">
        <v>1</v>
      </c>
      <c r="R6" s="92">
        <f>ROUNDUP(Q6*0.75,2)</f>
        <v>0.75</v>
      </c>
    </row>
    <row r="7" spans="1:19" ht="24.95" customHeight="1" x14ac:dyDescent="0.15">
      <c r="A7" s="354"/>
      <c r="B7" s="65"/>
      <c r="C7" s="48" t="s">
        <v>212</v>
      </c>
      <c r="D7" s="49"/>
      <c r="E7" s="50">
        <v>1</v>
      </c>
      <c r="F7" s="51" t="s">
        <v>28</v>
      </c>
      <c r="G7" s="69" t="s">
        <v>25</v>
      </c>
      <c r="H7" s="73" t="s">
        <v>212</v>
      </c>
      <c r="I7" s="49"/>
      <c r="J7" s="51">
        <f>ROUNDUP(E7*0.75,2)</f>
        <v>0.75</v>
      </c>
      <c r="K7" s="51" t="s">
        <v>28</v>
      </c>
      <c r="L7" s="51" t="s">
        <v>25</v>
      </c>
      <c r="M7" s="77" t="e">
        <f>#REF!</f>
        <v>#REF!</v>
      </c>
      <c r="N7" s="65" t="s">
        <v>231</v>
      </c>
      <c r="O7" s="52" t="s">
        <v>91</v>
      </c>
      <c r="P7" s="49" t="s">
        <v>92</v>
      </c>
      <c r="Q7" s="53">
        <v>0.5</v>
      </c>
      <c r="R7" s="92">
        <f>ROUNDUP(Q7*0.75,2)</f>
        <v>0.38</v>
      </c>
    </row>
    <row r="8" spans="1:19" ht="24.95" customHeight="1" x14ac:dyDescent="0.15">
      <c r="A8" s="354"/>
      <c r="B8" s="65"/>
      <c r="C8" s="48" t="s">
        <v>176</v>
      </c>
      <c r="D8" s="49"/>
      <c r="E8" s="50">
        <v>5</v>
      </c>
      <c r="F8" s="51" t="s">
        <v>28</v>
      </c>
      <c r="G8" s="69"/>
      <c r="H8" s="73" t="s">
        <v>176</v>
      </c>
      <c r="I8" s="49"/>
      <c r="J8" s="51">
        <f>ROUNDUP(E8*0.75,2)</f>
        <v>3.75</v>
      </c>
      <c r="K8" s="51" t="s">
        <v>28</v>
      </c>
      <c r="L8" s="51"/>
      <c r="M8" s="77" t="e">
        <f>ROUND(#REF!+(#REF!*15/100),2)</f>
        <v>#REF!</v>
      </c>
      <c r="N8" s="65" t="s">
        <v>210</v>
      </c>
      <c r="O8" s="52" t="s">
        <v>29</v>
      </c>
      <c r="P8" s="49"/>
      <c r="Q8" s="53">
        <v>0.1</v>
      </c>
      <c r="R8" s="92">
        <f>ROUNDUP(Q8*0.75,2)</f>
        <v>0.08</v>
      </c>
    </row>
    <row r="9" spans="1:19" ht="24.95" customHeight="1" x14ac:dyDescent="0.15">
      <c r="A9" s="354"/>
      <c r="B9" s="65"/>
      <c r="C9" s="48"/>
      <c r="D9" s="49"/>
      <c r="E9" s="50"/>
      <c r="F9" s="51"/>
      <c r="G9" s="69"/>
      <c r="H9" s="73"/>
      <c r="I9" s="49"/>
      <c r="J9" s="51"/>
      <c r="K9" s="51"/>
      <c r="L9" s="51"/>
      <c r="M9" s="77"/>
      <c r="N9" s="86" t="s">
        <v>211</v>
      </c>
      <c r="O9" s="52"/>
      <c r="P9" s="49"/>
      <c r="Q9" s="53"/>
      <c r="R9" s="92"/>
    </row>
    <row r="10" spans="1:19" ht="24.95" customHeight="1" x14ac:dyDescent="0.15">
      <c r="A10" s="354"/>
      <c r="B10" s="64"/>
      <c r="C10" s="42"/>
      <c r="D10" s="43"/>
      <c r="E10" s="44"/>
      <c r="F10" s="45"/>
      <c r="G10" s="68"/>
      <c r="H10" s="72"/>
      <c r="I10" s="43"/>
      <c r="J10" s="45"/>
      <c r="K10" s="45"/>
      <c r="L10" s="45"/>
      <c r="M10" s="76"/>
      <c r="N10" s="64" t="s">
        <v>23</v>
      </c>
      <c r="O10" s="46"/>
      <c r="P10" s="43"/>
      <c r="Q10" s="47"/>
      <c r="R10" s="91"/>
    </row>
    <row r="11" spans="1:19" ht="24.95" customHeight="1" x14ac:dyDescent="0.15">
      <c r="A11" s="354"/>
      <c r="B11" s="65" t="s">
        <v>85</v>
      </c>
      <c r="C11" s="48" t="s">
        <v>88</v>
      </c>
      <c r="D11" s="49"/>
      <c r="E11" s="50">
        <v>30</v>
      </c>
      <c r="F11" s="51" t="s">
        <v>28</v>
      </c>
      <c r="G11" s="69"/>
      <c r="H11" s="73" t="s">
        <v>88</v>
      </c>
      <c r="I11" s="49"/>
      <c r="J11" s="51">
        <f>ROUNDUP(E11*0.75,2)</f>
        <v>22.5</v>
      </c>
      <c r="K11" s="51" t="s">
        <v>28</v>
      </c>
      <c r="L11" s="51"/>
      <c r="M11" s="77" t="e">
        <f>#REF!</f>
        <v>#REF!</v>
      </c>
      <c r="N11" s="65" t="s">
        <v>86</v>
      </c>
      <c r="O11" s="52" t="s">
        <v>33</v>
      </c>
      <c r="P11" s="49"/>
      <c r="Q11" s="53">
        <v>50</v>
      </c>
      <c r="R11" s="92">
        <f>ROUNDUP(Q11*0.75,2)</f>
        <v>37.5</v>
      </c>
    </row>
    <row r="12" spans="1:19" ht="24.95" customHeight="1" x14ac:dyDescent="0.15">
      <c r="A12" s="354"/>
      <c r="B12" s="65"/>
      <c r="C12" s="48" t="s">
        <v>89</v>
      </c>
      <c r="D12" s="49"/>
      <c r="E12" s="50">
        <v>20</v>
      </c>
      <c r="F12" s="51" t="s">
        <v>28</v>
      </c>
      <c r="G12" s="69"/>
      <c r="H12" s="73" t="s">
        <v>89</v>
      </c>
      <c r="I12" s="49"/>
      <c r="J12" s="51">
        <f>ROUNDUP(E12*0.75,2)</f>
        <v>15</v>
      </c>
      <c r="K12" s="51" t="s">
        <v>28</v>
      </c>
      <c r="L12" s="51"/>
      <c r="M12" s="77" t="e">
        <f>ROUND(#REF!+(#REF!*15/100),2)</f>
        <v>#REF!</v>
      </c>
      <c r="N12" s="65" t="s">
        <v>87</v>
      </c>
      <c r="O12" s="52" t="s">
        <v>91</v>
      </c>
      <c r="P12" s="49" t="s">
        <v>92</v>
      </c>
      <c r="Q12" s="53">
        <v>0.5</v>
      </c>
      <c r="R12" s="92">
        <f>ROUNDUP(Q12*0.75,2)</f>
        <v>0.38</v>
      </c>
    </row>
    <row r="13" spans="1:19" ht="24.95" customHeight="1" x14ac:dyDescent="0.15">
      <c r="A13" s="354"/>
      <c r="B13" s="65"/>
      <c r="C13" s="48" t="s">
        <v>66</v>
      </c>
      <c r="D13" s="49"/>
      <c r="E13" s="50">
        <v>10</v>
      </c>
      <c r="F13" s="51" t="s">
        <v>28</v>
      </c>
      <c r="G13" s="69"/>
      <c r="H13" s="73" t="s">
        <v>66</v>
      </c>
      <c r="I13" s="49"/>
      <c r="J13" s="51">
        <f>ROUNDUP(E13*0.75,2)</f>
        <v>7.5</v>
      </c>
      <c r="K13" s="51" t="s">
        <v>28</v>
      </c>
      <c r="L13" s="51"/>
      <c r="M13" s="77" t="e">
        <f>ROUND(#REF!+(#REF!*10/100),2)</f>
        <v>#REF!</v>
      </c>
      <c r="N13" s="65" t="s">
        <v>23</v>
      </c>
      <c r="O13" s="52" t="s">
        <v>29</v>
      </c>
      <c r="P13" s="49"/>
      <c r="Q13" s="53">
        <v>0.1</v>
      </c>
      <c r="R13" s="92">
        <f>ROUNDUP(Q13*0.75,2)</f>
        <v>0.08</v>
      </c>
    </row>
    <row r="14" spans="1:19" ht="24.95" customHeight="1" x14ac:dyDescent="0.15">
      <c r="A14" s="354"/>
      <c r="B14" s="65"/>
      <c r="C14" s="48" t="s">
        <v>90</v>
      </c>
      <c r="D14" s="49"/>
      <c r="E14" s="50">
        <v>10</v>
      </c>
      <c r="F14" s="51" t="s">
        <v>28</v>
      </c>
      <c r="G14" s="69"/>
      <c r="H14" s="73" t="s">
        <v>90</v>
      </c>
      <c r="I14" s="49"/>
      <c r="J14" s="51">
        <f>ROUNDUP(E14*0.75,2)</f>
        <v>7.5</v>
      </c>
      <c r="K14" s="51" t="s">
        <v>28</v>
      </c>
      <c r="L14" s="51"/>
      <c r="M14" s="77"/>
      <c r="N14" s="65"/>
      <c r="O14" s="52"/>
      <c r="P14" s="49"/>
      <c r="Q14" s="53"/>
      <c r="R14" s="92"/>
    </row>
    <row r="15" spans="1:19" ht="24.95" customHeight="1" x14ac:dyDescent="0.15">
      <c r="A15" s="354"/>
      <c r="B15" s="64"/>
      <c r="C15" s="42"/>
      <c r="D15" s="43"/>
      <c r="E15" s="44"/>
      <c r="F15" s="45"/>
      <c r="G15" s="68"/>
      <c r="H15" s="72"/>
      <c r="I15" s="43"/>
      <c r="J15" s="45"/>
      <c r="K15" s="45"/>
      <c r="L15" s="45"/>
      <c r="M15" s="76"/>
      <c r="N15" s="64"/>
      <c r="O15" s="46"/>
      <c r="P15" s="43"/>
      <c r="Q15" s="47"/>
      <c r="R15" s="91"/>
    </row>
    <row r="16" spans="1:19" ht="24.95" customHeight="1" x14ac:dyDescent="0.15">
      <c r="A16" s="354"/>
      <c r="B16" s="65" t="s">
        <v>93</v>
      </c>
      <c r="C16" s="48" t="s">
        <v>96</v>
      </c>
      <c r="D16" s="49"/>
      <c r="E16" s="50">
        <v>30</v>
      </c>
      <c r="F16" s="51" t="s">
        <v>28</v>
      </c>
      <c r="G16" s="69"/>
      <c r="H16" s="73" t="s">
        <v>96</v>
      </c>
      <c r="I16" s="49"/>
      <c r="J16" s="51">
        <f>ROUNDUP(E16*0.75,2)</f>
        <v>22.5</v>
      </c>
      <c r="K16" s="51" t="s">
        <v>28</v>
      </c>
      <c r="L16" s="51"/>
      <c r="M16" s="77" t="e">
        <f>ROUND(#REF!+(#REF!*15/100),2)</f>
        <v>#REF!</v>
      </c>
      <c r="N16" s="65" t="s">
        <v>94</v>
      </c>
      <c r="O16" s="52" t="s">
        <v>35</v>
      </c>
      <c r="P16" s="49" t="s">
        <v>36</v>
      </c>
      <c r="Q16" s="53">
        <v>1</v>
      </c>
      <c r="R16" s="92">
        <f>ROUNDUP(Q16*0.75,2)</f>
        <v>0.75</v>
      </c>
    </row>
    <row r="17" spans="1:18" ht="24.95" customHeight="1" x14ac:dyDescent="0.15">
      <c r="A17" s="354"/>
      <c r="B17" s="65"/>
      <c r="C17" s="48" t="s">
        <v>97</v>
      </c>
      <c r="D17" s="49"/>
      <c r="E17" s="50">
        <v>0.5</v>
      </c>
      <c r="F17" s="51" t="s">
        <v>28</v>
      </c>
      <c r="G17" s="69"/>
      <c r="H17" s="73" t="s">
        <v>97</v>
      </c>
      <c r="I17" s="49"/>
      <c r="J17" s="51">
        <f>ROUNDUP(E17*0.75,2)</f>
        <v>0.38</v>
      </c>
      <c r="K17" s="51" t="s">
        <v>28</v>
      </c>
      <c r="L17" s="51"/>
      <c r="M17" s="77" t="e">
        <f>#REF!</f>
        <v>#REF!</v>
      </c>
      <c r="N17" s="65" t="s">
        <v>95</v>
      </c>
      <c r="O17" s="52" t="s">
        <v>34</v>
      </c>
      <c r="P17" s="49"/>
      <c r="Q17" s="53">
        <v>1</v>
      </c>
      <c r="R17" s="92">
        <f>ROUNDUP(Q17*0.75,2)</f>
        <v>0.75</v>
      </c>
    </row>
    <row r="18" spans="1:18" ht="24.95" customHeight="1" x14ac:dyDescent="0.15">
      <c r="A18" s="354"/>
      <c r="B18" s="65"/>
      <c r="C18" s="48" t="s">
        <v>98</v>
      </c>
      <c r="D18" s="49"/>
      <c r="E18" s="50">
        <v>2</v>
      </c>
      <c r="F18" s="51" t="s">
        <v>28</v>
      </c>
      <c r="G18" s="69"/>
      <c r="H18" s="73" t="s">
        <v>98</v>
      </c>
      <c r="I18" s="49"/>
      <c r="J18" s="51">
        <f>ROUNDUP(E18*0.75,2)</f>
        <v>1.5</v>
      </c>
      <c r="K18" s="51" t="s">
        <v>28</v>
      </c>
      <c r="L18" s="51"/>
      <c r="M18" s="77" t="e">
        <f>#REF!</f>
        <v>#REF!</v>
      </c>
      <c r="N18" s="65" t="s">
        <v>23</v>
      </c>
      <c r="O18" s="52" t="s">
        <v>99</v>
      </c>
      <c r="P18" s="49"/>
      <c r="Q18" s="53">
        <v>2</v>
      </c>
      <c r="R18" s="92">
        <f>ROUNDUP(Q18*0.75,2)</f>
        <v>1.5</v>
      </c>
    </row>
    <row r="19" spans="1:18" ht="24.95" customHeight="1" x14ac:dyDescent="0.15">
      <c r="A19" s="354"/>
      <c r="B19" s="64"/>
      <c r="C19" s="42"/>
      <c r="D19" s="43"/>
      <c r="E19" s="44"/>
      <c r="F19" s="45"/>
      <c r="G19" s="68"/>
      <c r="H19" s="72"/>
      <c r="I19" s="43"/>
      <c r="J19" s="45"/>
      <c r="K19" s="45"/>
      <c r="L19" s="45"/>
      <c r="M19" s="76"/>
      <c r="N19" s="64"/>
      <c r="O19" s="46"/>
      <c r="P19" s="43"/>
      <c r="Q19" s="47"/>
      <c r="R19" s="91"/>
    </row>
    <row r="20" spans="1:18" ht="24.95" customHeight="1" x14ac:dyDescent="0.15">
      <c r="A20" s="354"/>
      <c r="B20" s="65" t="s">
        <v>49</v>
      </c>
      <c r="C20" s="48" t="s">
        <v>191</v>
      </c>
      <c r="D20" s="49"/>
      <c r="E20" s="50">
        <v>5</v>
      </c>
      <c r="F20" s="51" t="s">
        <v>28</v>
      </c>
      <c r="G20" s="69"/>
      <c r="H20" s="73" t="s">
        <v>191</v>
      </c>
      <c r="I20" s="49"/>
      <c r="J20" s="51">
        <f>ROUNDUP(E20*0.75,2)</f>
        <v>3.75</v>
      </c>
      <c r="K20" s="51" t="s">
        <v>28</v>
      </c>
      <c r="L20" s="51"/>
      <c r="M20" s="77" t="e">
        <f>ROUND(#REF!+(#REF!*15/100),2)</f>
        <v>#REF!</v>
      </c>
      <c r="N20" s="65" t="s">
        <v>23</v>
      </c>
      <c r="O20" s="52" t="s">
        <v>39</v>
      </c>
      <c r="P20" s="49"/>
      <c r="Q20" s="53">
        <v>100</v>
      </c>
      <c r="R20" s="92">
        <f>ROUNDUP(Q20*0.75,2)</f>
        <v>75</v>
      </c>
    </row>
    <row r="21" spans="1:18" ht="24.95" customHeight="1" x14ac:dyDescent="0.15">
      <c r="A21" s="354"/>
      <c r="B21" s="65"/>
      <c r="C21" s="48" t="s">
        <v>159</v>
      </c>
      <c r="D21" s="49"/>
      <c r="E21" s="50">
        <v>5</v>
      </c>
      <c r="F21" s="51" t="s">
        <v>28</v>
      </c>
      <c r="G21" s="69"/>
      <c r="H21" s="73" t="s">
        <v>159</v>
      </c>
      <c r="I21" s="49"/>
      <c r="J21" s="51">
        <f>ROUNDUP(E21*0.75,2)</f>
        <v>3.75</v>
      </c>
      <c r="K21" s="51" t="s">
        <v>28</v>
      </c>
      <c r="L21" s="51"/>
      <c r="M21" s="77"/>
      <c r="N21" s="65"/>
      <c r="O21" s="52" t="s">
        <v>52</v>
      </c>
      <c r="P21" s="49"/>
      <c r="Q21" s="53">
        <v>3</v>
      </c>
      <c r="R21" s="92">
        <f>ROUNDUP(Q21*0.75,2)</f>
        <v>2.25</v>
      </c>
    </row>
    <row r="22" spans="1:18" ht="24.95" customHeight="1" thickBot="1" x14ac:dyDescent="0.2">
      <c r="A22" s="355"/>
      <c r="B22" s="66"/>
      <c r="C22" s="55"/>
      <c r="D22" s="56"/>
      <c r="E22" s="57"/>
      <c r="F22" s="58"/>
      <c r="G22" s="70"/>
      <c r="H22" s="74"/>
      <c r="I22" s="56"/>
      <c r="J22" s="58"/>
      <c r="K22" s="58"/>
      <c r="L22" s="58"/>
      <c r="M22" s="78"/>
      <c r="N22" s="66"/>
      <c r="O22" s="59"/>
      <c r="P22" s="56"/>
      <c r="Q22" s="60"/>
      <c r="R22" s="93"/>
    </row>
    <row r="23" spans="1:18" ht="24.95" customHeight="1" x14ac:dyDescent="0.15"/>
    <row r="24" spans="1:18" ht="24.95" customHeight="1" x14ac:dyDescent="0.15"/>
    <row r="25" spans="1:18" ht="24.95" customHeight="1" x14ac:dyDescent="0.15"/>
    <row r="26" spans="1:18" ht="24.95" customHeight="1" x14ac:dyDescent="0.15"/>
  </sheetData>
  <mergeCells count="4">
    <mergeCell ref="H1:N1"/>
    <mergeCell ref="A2:R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350</v>
      </c>
      <c r="B3" s="371"/>
      <c r="C3" s="371"/>
      <c r="D3" s="145"/>
      <c r="E3" s="372" t="s">
        <v>295</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302</v>
      </c>
      <c r="C9" s="110" t="s">
        <v>88</v>
      </c>
      <c r="D9" s="109"/>
      <c r="E9" s="49"/>
      <c r="F9" s="49"/>
      <c r="G9" s="106"/>
      <c r="H9" s="118">
        <v>15</v>
      </c>
      <c r="I9" s="107" t="s">
        <v>302</v>
      </c>
      <c r="J9" s="146" t="s">
        <v>104</v>
      </c>
      <c r="K9" s="105">
        <v>10</v>
      </c>
      <c r="L9" s="107" t="s">
        <v>301</v>
      </c>
      <c r="M9" s="106" t="s">
        <v>50</v>
      </c>
      <c r="N9" s="105">
        <v>5</v>
      </c>
      <c r="O9" s="104"/>
    </row>
    <row r="10" spans="1:21" ht="23.1" customHeight="1" x14ac:dyDescent="0.15">
      <c r="A10" s="366"/>
      <c r="B10" s="106"/>
      <c r="C10" s="110" t="s">
        <v>50</v>
      </c>
      <c r="D10" s="109"/>
      <c r="E10" s="49"/>
      <c r="F10" s="49"/>
      <c r="G10" s="106"/>
      <c r="H10" s="118">
        <v>10</v>
      </c>
      <c r="I10" s="107"/>
      <c r="J10" s="106" t="s">
        <v>50</v>
      </c>
      <c r="K10" s="105">
        <v>5</v>
      </c>
      <c r="L10" s="107"/>
      <c r="M10" s="106" t="s">
        <v>89</v>
      </c>
      <c r="N10" s="105">
        <v>10</v>
      </c>
      <c r="O10" s="104"/>
    </row>
    <row r="11" spans="1:21" ht="23.1" customHeight="1" x14ac:dyDescent="0.15">
      <c r="A11" s="366"/>
      <c r="B11" s="106"/>
      <c r="C11" s="110" t="s">
        <v>176</v>
      </c>
      <c r="D11" s="109"/>
      <c r="E11" s="49"/>
      <c r="F11" s="49"/>
      <c r="G11" s="106"/>
      <c r="H11" s="118">
        <v>5</v>
      </c>
      <c r="I11" s="107"/>
      <c r="J11" s="106" t="s">
        <v>176</v>
      </c>
      <c r="K11" s="105">
        <v>5</v>
      </c>
      <c r="L11" s="107"/>
      <c r="M11" s="106" t="s">
        <v>66</v>
      </c>
      <c r="N11" s="105">
        <v>5</v>
      </c>
      <c r="O11" s="104"/>
    </row>
    <row r="12" spans="1:21" ht="23.1" customHeight="1" x14ac:dyDescent="0.15">
      <c r="A12" s="366"/>
      <c r="B12" s="106"/>
      <c r="C12" s="110" t="s">
        <v>89</v>
      </c>
      <c r="D12" s="109"/>
      <c r="E12" s="49"/>
      <c r="F12" s="49"/>
      <c r="G12" s="106"/>
      <c r="H12" s="118">
        <v>10</v>
      </c>
      <c r="I12" s="107"/>
      <c r="J12" s="106" t="s">
        <v>89</v>
      </c>
      <c r="K12" s="105">
        <v>10</v>
      </c>
      <c r="L12" s="117"/>
      <c r="M12" s="113"/>
      <c r="N12" s="116"/>
      <c r="O12" s="121"/>
    </row>
    <row r="13" spans="1:21" ht="23.1" customHeight="1" x14ac:dyDescent="0.15">
      <c r="A13" s="366"/>
      <c r="B13" s="106"/>
      <c r="C13" s="110" t="s">
        <v>66</v>
      </c>
      <c r="D13" s="109"/>
      <c r="E13" s="49"/>
      <c r="F13" s="49"/>
      <c r="G13" s="106"/>
      <c r="H13" s="118">
        <v>5</v>
      </c>
      <c r="I13" s="107"/>
      <c r="J13" s="106" t="s">
        <v>66</v>
      </c>
      <c r="K13" s="105">
        <v>5</v>
      </c>
      <c r="L13" s="107" t="s">
        <v>300</v>
      </c>
      <c r="M13" s="106" t="s">
        <v>96</v>
      </c>
      <c r="N13" s="105">
        <v>10</v>
      </c>
      <c r="O13" s="104"/>
    </row>
    <row r="14" spans="1:21" ht="23.1" customHeight="1" x14ac:dyDescent="0.15">
      <c r="A14" s="366"/>
      <c r="B14" s="106"/>
      <c r="C14" s="110" t="s">
        <v>90</v>
      </c>
      <c r="D14" s="109"/>
      <c r="E14" s="49"/>
      <c r="F14" s="49"/>
      <c r="G14" s="106"/>
      <c r="H14" s="118">
        <v>10</v>
      </c>
      <c r="I14" s="107"/>
      <c r="J14" s="106" t="s">
        <v>90</v>
      </c>
      <c r="K14" s="105">
        <v>5</v>
      </c>
      <c r="L14" s="107"/>
      <c r="M14" s="106" t="s">
        <v>90</v>
      </c>
      <c r="N14" s="105">
        <v>5</v>
      </c>
      <c r="O14" s="104"/>
    </row>
    <row r="15" spans="1:21" ht="23.1" customHeight="1" x14ac:dyDescent="0.15">
      <c r="A15" s="366"/>
      <c r="B15" s="106"/>
      <c r="C15" s="110"/>
      <c r="D15" s="109"/>
      <c r="E15" s="49"/>
      <c r="F15" s="49"/>
      <c r="G15" s="106" t="s">
        <v>39</v>
      </c>
      <c r="H15" s="118" t="s">
        <v>269</v>
      </c>
      <c r="I15" s="107"/>
      <c r="J15" s="106"/>
      <c r="K15" s="105"/>
      <c r="L15" s="107"/>
      <c r="M15" s="106"/>
      <c r="N15" s="105"/>
      <c r="O15" s="104"/>
    </row>
    <row r="16" spans="1:21" ht="23.1" customHeight="1" x14ac:dyDescent="0.15">
      <c r="A16" s="366"/>
      <c r="B16" s="106"/>
      <c r="C16" s="110"/>
      <c r="D16" s="109"/>
      <c r="E16" s="49"/>
      <c r="F16" s="49"/>
      <c r="G16" s="106" t="s">
        <v>34</v>
      </c>
      <c r="H16" s="118" t="s">
        <v>268</v>
      </c>
      <c r="I16" s="107"/>
      <c r="J16" s="106"/>
      <c r="K16" s="105"/>
      <c r="L16" s="107"/>
      <c r="M16" s="106"/>
      <c r="N16" s="105"/>
      <c r="O16" s="104"/>
    </row>
    <row r="17" spans="1:15" ht="23.1" customHeight="1" x14ac:dyDescent="0.15">
      <c r="A17" s="366"/>
      <c r="B17" s="106"/>
      <c r="C17" s="110"/>
      <c r="D17" s="109"/>
      <c r="E17" s="49"/>
      <c r="F17" s="49" t="s">
        <v>36</v>
      </c>
      <c r="G17" s="106" t="s">
        <v>35</v>
      </c>
      <c r="H17" s="118" t="s">
        <v>268</v>
      </c>
      <c r="I17" s="107"/>
      <c r="J17" s="106"/>
      <c r="K17" s="105"/>
      <c r="L17" s="107"/>
      <c r="M17" s="106"/>
      <c r="N17" s="105"/>
      <c r="O17" s="104"/>
    </row>
    <row r="18" spans="1:15" ht="23.1" customHeight="1" x14ac:dyDescent="0.15">
      <c r="A18" s="366"/>
      <c r="B18" s="113"/>
      <c r="C18" s="115"/>
      <c r="D18" s="114"/>
      <c r="E18" s="43"/>
      <c r="F18" s="43"/>
      <c r="G18" s="113"/>
      <c r="H18" s="112"/>
      <c r="I18" s="117"/>
      <c r="J18" s="113"/>
      <c r="K18" s="116"/>
      <c r="L18" s="107"/>
      <c r="M18" s="106"/>
      <c r="N18" s="105"/>
      <c r="O18" s="104"/>
    </row>
    <row r="19" spans="1:15" ht="23.1" customHeight="1" x14ac:dyDescent="0.15">
      <c r="A19" s="366"/>
      <c r="B19" s="106" t="s">
        <v>299</v>
      </c>
      <c r="C19" s="110" t="s">
        <v>96</v>
      </c>
      <c r="D19" s="109"/>
      <c r="E19" s="49"/>
      <c r="F19" s="119"/>
      <c r="G19" s="106"/>
      <c r="H19" s="118">
        <v>10</v>
      </c>
      <c r="I19" s="107" t="s">
        <v>299</v>
      </c>
      <c r="J19" s="106" t="s">
        <v>96</v>
      </c>
      <c r="K19" s="105">
        <v>10</v>
      </c>
      <c r="L19" s="107"/>
      <c r="M19" s="106"/>
      <c r="N19" s="105"/>
      <c r="O19" s="104"/>
    </row>
    <row r="20" spans="1:15" ht="23.1" customHeight="1" x14ac:dyDescent="0.15">
      <c r="A20" s="366"/>
      <c r="B20" s="106"/>
      <c r="C20" s="110" t="s">
        <v>97</v>
      </c>
      <c r="D20" s="109"/>
      <c r="E20" s="49"/>
      <c r="F20" s="49"/>
      <c r="G20" s="106"/>
      <c r="H20" s="118">
        <v>0.5</v>
      </c>
      <c r="I20" s="107"/>
      <c r="J20" s="106" t="s">
        <v>97</v>
      </c>
      <c r="K20" s="105">
        <v>0.5</v>
      </c>
      <c r="L20" s="107"/>
      <c r="M20" s="106"/>
      <c r="N20" s="105"/>
      <c r="O20" s="104"/>
    </row>
    <row r="21" spans="1:15" ht="23.1" customHeight="1" x14ac:dyDescent="0.15">
      <c r="A21" s="366"/>
      <c r="B21" s="113"/>
      <c r="C21" s="115"/>
      <c r="D21" s="114"/>
      <c r="E21" s="43"/>
      <c r="F21" s="43"/>
      <c r="G21" s="113"/>
      <c r="H21" s="112"/>
      <c r="I21" s="107"/>
      <c r="J21" s="106"/>
      <c r="K21" s="105"/>
      <c r="L21" s="107"/>
      <c r="M21" s="106"/>
      <c r="N21" s="105"/>
      <c r="O21" s="104"/>
    </row>
    <row r="22" spans="1:15" ht="23.1" customHeight="1" x14ac:dyDescent="0.15">
      <c r="A22" s="366"/>
      <c r="B22" s="106" t="s">
        <v>49</v>
      </c>
      <c r="C22" s="110" t="s">
        <v>191</v>
      </c>
      <c r="D22" s="109"/>
      <c r="E22" s="49"/>
      <c r="F22" s="49"/>
      <c r="G22" s="106"/>
      <c r="H22" s="118">
        <v>5</v>
      </c>
      <c r="I22" s="107"/>
      <c r="J22" s="106"/>
      <c r="K22" s="105"/>
      <c r="L22" s="107"/>
      <c r="M22" s="106"/>
      <c r="N22" s="105"/>
      <c r="O22" s="104"/>
    </row>
    <row r="23" spans="1:15" ht="23.1" customHeight="1" x14ac:dyDescent="0.15">
      <c r="A23" s="366"/>
      <c r="B23" s="106"/>
      <c r="C23" s="110"/>
      <c r="D23" s="109"/>
      <c r="E23" s="49"/>
      <c r="F23" s="49"/>
      <c r="G23" s="106" t="s">
        <v>39</v>
      </c>
      <c r="H23" s="118" t="s">
        <v>269</v>
      </c>
      <c r="I23" s="107"/>
      <c r="J23" s="106"/>
      <c r="K23" s="105"/>
      <c r="L23" s="107"/>
      <c r="M23" s="106"/>
      <c r="N23" s="105"/>
      <c r="O23" s="104"/>
    </row>
    <row r="24" spans="1:15" ht="23.1" customHeight="1" x14ac:dyDescent="0.15">
      <c r="A24" s="366"/>
      <c r="B24" s="106"/>
      <c r="C24" s="110"/>
      <c r="D24" s="109"/>
      <c r="E24" s="49"/>
      <c r="F24" s="49"/>
      <c r="G24" s="106" t="s">
        <v>52</v>
      </c>
      <c r="H24" s="118" t="s">
        <v>268</v>
      </c>
      <c r="I24" s="107"/>
      <c r="J24" s="106"/>
      <c r="K24" s="105"/>
      <c r="L24" s="107"/>
      <c r="M24" s="106"/>
      <c r="N24" s="105"/>
      <c r="O24" s="104"/>
    </row>
    <row r="25" spans="1:15" ht="23.1" customHeight="1" thickBot="1" x14ac:dyDescent="0.2">
      <c r="A25" s="367"/>
      <c r="B25" s="99"/>
      <c r="C25" s="103"/>
      <c r="D25" s="102"/>
      <c r="E25" s="56"/>
      <c r="F25" s="56"/>
      <c r="G25" s="99"/>
      <c r="H25" s="101"/>
      <c r="I25" s="100"/>
      <c r="J25" s="99"/>
      <c r="K25" s="98"/>
      <c r="L25" s="100"/>
      <c r="M25" s="99"/>
      <c r="N25" s="98"/>
      <c r="O25" s="97"/>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213</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24.95" customHeight="1" x14ac:dyDescent="0.15">
      <c r="A6" s="354"/>
      <c r="B6" s="64"/>
      <c r="C6" s="42"/>
      <c r="D6" s="43"/>
      <c r="E6" s="44"/>
      <c r="F6" s="45"/>
      <c r="G6" s="68"/>
      <c r="H6" s="72"/>
      <c r="I6" s="43"/>
      <c r="J6" s="45"/>
      <c r="K6" s="45"/>
      <c r="L6" s="45"/>
      <c r="M6" s="76"/>
      <c r="N6" s="64"/>
      <c r="O6" s="46"/>
      <c r="P6" s="43"/>
      <c r="Q6" s="47"/>
      <c r="R6" s="91"/>
    </row>
    <row r="7" spans="1:19" ht="24.95" customHeight="1" x14ac:dyDescent="0.15">
      <c r="A7" s="354"/>
      <c r="B7" s="65" t="s">
        <v>110</v>
      </c>
      <c r="C7" s="48" t="s">
        <v>116</v>
      </c>
      <c r="D7" s="49"/>
      <c r="E7" s="50">
        <v>20</v>
      </c>
      <c r="F7" s="51" t="s">
        <v>28</v>
      </c>
      <c r="G7" s="69"/>
      <c r="H7" s="73" t="s">
        <v>116</v>
      </c>
      <c r="I7" s="49"/>
      <c r="J7" s="51">
        <f>ROUNDUP(E7*0.75,2)</f>
        <v>15</v>
      </c>
      <c r="K7" s="51" t="s">
        <v>28</v>
      </c>
      <c r="L7" s="51"/>
      <c r="M7" s="77" t="e">
        <f>#REF!</f>
        <v>#REF!</v>
      </c>
      <c r="N7" s="65" t="s">
        <v>111</v>
      </c>
      <c r="O7" s="52" t="s">
        <v>99</v>
      </c>
      <c r="P7" s="49"/>
      <c r="Q7" s="53">
        <v>2</v>
      </c>
      <c r="R7" s="92">
        <f t="shared" ref="R7:R12" si="0">ROUNDUP(Q7*0.75,2)</f>
        <v>1.5</v>
      </c>
    </row>
    <row r="8" spans="1:19" ht="24.95" customHeight="1" x14ac:dyDescent="0.15">
      <c r="A8" s="354"/>
      <c r="B8" s="65"/>
      <c r="C8" s="48" t="s">
        <v>27</v>
      </c>
      <c r="D8" s="49"/>
      <c r="E8" s="50">
        <v>0.5</v>
      </c>
      <c r="F8" s="51" t="s">
        <v>28</v>
      </c>
      <c r="G8" s="69"/>
      <c r="H8" s="73" t="s">
        <v>27</v>
      </c>
      <c r="I8" s="49"/>
      <c r="J8" s="51">
        <f>ROUNDUP(E8*0.75,2)</f>
        <v>0.38</v>
      </c>
      <c r="K8" s="51" t="s">
        <v>28</v>
      </c>
      <c r="L8" s="51"/>
      <c r="M8" s="77" t="e">
        <f>ROUND(#REF!+(#REF!*20/100),2)</f>
        <v>#REF!</v>
      </c>
      <c r="N8" s="65" t="s">
        <v>112</v>
      </c>
      <c r="O8" s="52" t="s">
        <v>33</v>
      </c>
      <c r="P8" s="49"/>
      <c r="Q8" s="53">
        <v>15</v>
      </c>
      <c r="R8" s="92">
        <f t="shared" si="0"/>
        <v>11.25</v>
      </c>
    </row>
    <row r="9" spans="1:19" ht="24.95" customHeight="1" x14ac:dyDescent="0.15">
      <c r="A9" s="354"/>
      <c r="B9" s="65"/>
      <c r="C9" s="48" t="s">
        <v>117</v>
      </c>
      <c r="D9" s="49"/>
      <c r="E9" s="50">
        <v>10</v>
      </c>
      <c r="F9" s="51" t="s">
        <v>28</v>
      </c>
      <c r="G9" s="69"/>
      <c r="H9" s="73" t="s">
        <v>117</v>
      </c>
      <c r="I9" s="49"/>
      <c r="J9" s="51">
        <f>ROUNDUP(E9*0.75,2)</f>
        <v>7.5</v>
      </c>
      <c r="K9" s="51" t="s">
        <v>28</v>
      </c>
      <c r="L9" s="51"/>
      <c r="M9" s="77" t="e">
        <f>ROUND(#REF!+(#REF!*40/100),2)</f>
        <v>#REF!</v>
      </c>
      <c r="N9" s="65" t="s">
        <v>113</v>
      </c>
      <c r="O9" s="52" t="s">
        <v>34</v>
      </c>
      <c r="P9" s="49"/>
      <c r="Q9" s="53">
        <v>1</v>
      </c>
      <c r="R9" s="92">
        <f t="shared" si="0"/>
        <v>0.75</v>
      </c>
    </row>
    <row r="10" spans="1:19" ht="24.95" customHeight="1" x14ac:dyDescent="0.15">
      <c r="A10" s="354"/>
      <c r="B10" s="65"/>
      <c r="C10" s="48" t="s">
        <v>118</v>
      </c>
      <c r="D10" s="49"/>
      <c r="E10" s="80">
        <v>0.33333333333333331</v>
      </c>
      <c r="F10" s="51" t="s">
        <v>119</v>
      </c>
      <c r="G10" s="69"/>
      <c r="H10" s="73" t="s">
        <v>118</v>
      </c>
      <c r="I10" s="49"/>
      <c r="J10" s="51">
        <f>ROUNDUP(E10*0.75,2)</f>
        <v>0.25</v>
      </c>
      <c r="K10" s="51" t="s">
        <v>119</v>
      </c>
      <c r="L10" s="51"/>
      <c r="M10" s="77" t="e">
        <f>#REF!</f>
        <v>#REF!</v>
      </c>
      <c r="N10" s="65" t="s">
        <v>114</v>
      </c>
      <c r="O10" s="52" t="s">
        <v>35</v>
      </c>
      <c r="P10" s="49" t="s">
        <v>36</v>
      </c>
      <c r="Q10" s="53">
        <v>1</v>
      </c>
      <c r="R10" s="92">
        <f t="shared" si="0"/>
        <v>0.75</v>
      </c>
    </row>
    <row r="11" spans="1:19" ht="24.95" customHeight="1" x14ac:dyDescent="0.15">
      <c r="A11" s="354"/>
      <c r="B11" s="65"/>
      <c r="C11" s="48"/>
      <c r="D11" s="49"/>
      <c r="E11" s="50"/>
      <c r="F11" s="51"/>
      <c r="G11" s="69"/>
      <c r="H11" s="73"/>
      <c r="I11" s="49"/>
      <c r="J11" s="51"/>
      <c r="K11" s="51"/>
      <c r="L11" s="51"/>
      <c r="M11" s="77"/>
      <c r="N11" s="65" t="s">
        <v>76</v>
      </c>
      <c r="O11" s="52" t="s">
        <v>52</v>
      </c>
      <c r="P11" s="49"/>
      <c r="Q11" s="53">
        <v>2</v>
      </c>
      <c r="R11" s="92">
        <f t="shared" si="0"/>
        <v>1.5</v>
      </c>
    </row>
    <row r="12" spans="1:19" ht="24.95" customHeight="1" x14ac:dyDescent="0.15">
      <c r="A12" s="354"/>
      <c r="B12" s="65"/>
      <c r="C12" s="48"/>
      <c r="D12" s="49"/>
      <c r="E12" s="50"/>
      <c r="F12" s="51"/>
      <c r="G12" s="69"/>
      <c r="H12" s="73"/>
      <c r="I12" s="49"/>
      <c r="J12" s="51"/>
      <c r="K12" s="51"/>
      <c r="L12" s="51"/>
      <c r="M12" s="77"/>
      <c r="N12" s="65" t="s">
        <v>115</v>
      </c>
      <c r="O12" s="52" t="s">
        <v>31</v>
      </c>
      <c r="P12" s="49"/>
      <c r="Q12" s="53">
        <v>1</v>
      </c>
      <c r="R12" s="92">
        <f t="shared" si="0"/>
        <v>0.75</v>
      </c>
    </row>
    <row r="13" spans="1:19" ht="24.95" customHeight="1" x14ac:dyDescent="0.15">
      <c r="A13" s="354"/>
      <c r="B13" s="64"/>
      <c r="C13" s="42"/>
      <c r="D13" s="43"/>
      <c r="E13" s="44"/>
      <c r="F13" s="45"/>
      <c r="G13" s="68"/>
      <c r="H13" s="72"/>
      <c r="I13" s="43"/>
      <c r="J13" s="45"/>
      <c r="K13" s="45"/>
      <c r="L13" s="45"/>
      <c r="M13" s="76"/>
      <c r="N13" s="64"/>
      <c r="O13" s="46"/>
      <c r="P13" s="43"/>
      <c r="Q13" s="47"/>
      <c r="R13" s="91"/>
    </row>
    <row r="14" spans="1:19" ht="24.95" customHeight="1" x14ac:dyDescent="0.15">
      <c r="A14" s="354"/>
      <c r="B14" s="65" t="s">
        <v>120</v>
      </c>
      <c r="C14" s="48" t="s">
        <v>124</v>
      </c>
      <c r="D14" s="49"/>
      <c r="E14" s="50">
        <v>20</v>
      </c>
      <c r="F14" s="51" t="s">
        <v>28</v>
      </c>
      <c r="G14" s="69"/>
      <c r="H14" s="73" t="s">
        <v>124</v>
      </c>
      <c r="I14" s="49"/>
      <c r="J14" s="51">
        <f>ROUNDUP(E14*0.75,2)</f>
        <v>15</v>
      </c>
      <c r="K14" s="51" t="s">
        <v>28</v>
      </c>
      <c r="L14" s="51"/>
      <c r="M14" s="77" t="e">
        <f>ROUND(#REF!+(#REF!*15/100),2)</f>
        <v>#REF!</v>
      </c>
      <c r="N14" s="65" t="s">
        <v>121</v>
      </c>
      <c r="O14" s="52" t="s">
        <v>32</v>
      </c>
      <c r="P14" s="49"/>
      <c r="Q14" s="53">
        <v>1.5</v>
      </c>
      <c r="R14" s="92">
        <f>ROUNDUP(Q14*0.75,2)</f>
        <v>1.1300000000000001</v>
      </c>
    </row>
    <row r="15" spans="1:19" ht="24.95" customHeight="1" x14ac:dyDescent="0.15">
      <c r="A15" s="354"/>
      <c r="B15" s="65"/>
      <c r="C15" s="48" t="s">
        <v>66</v>
      </c>
      <c r="D15" s="49"/>
      <c r="E15" s="50">
        <v>20</v>
      </c>
      <c r="F15" s="51" t="s">
        <v>28</v>
      </c>
      <c r="G15" s="69"/>
      <c r="H15" s="73" t="s">
        <v>66</v>
      </c>
      <c r="I15" s="49"/>
      <c r="J15" s="51">
        <f>ROUNDUP(E15*0.75,2)</f>
        <v>15</v>
      </c>
      <c r="K15" s="51" t="s">
        <v>28</v>
      </c>
      <c r="L15" s="51"/>
      <c r="M15" s="77" t="e">
        <f>ROUND(#REF!+(#REF!*10/100),2)</f>
        <v>#REF!</v>
      </c>
      <c r="N15" s="65" t="s">
        <v>122</v>
      </c>
      <c r="O15" s="52" t="s">
        <v>35</v>
      </c>
      <c r="P15" s="49" t="s">
        <v>36</v>
      </c>
      <c r="Q15" s="53">
        <v>1</v>
      </c>
      <c r="R15" s="92">
        <f>ROUNDUP(Q15*0.75,2)</f>
        <v>0.75</v>
      </c>
    </row>
    <row r="16" spans="1:19" ht="24.95" customHeight="1" x14ac:dyDescent="0.15">
      <c r="A16" s="354"/>
      <c r="B16" s="65"/>
      <c r="C16" s="48" t="s">
        <v>67</v>
      </c>
      <c r="D16" s="49" t="s">
        <v>68</v>
      </c>
      <c r="E16" s="61">
        <v>0.5</v>
      </c>
      <c r="F16" s="51" t="s">
        <v>56</v>
      </c>
      <c r="G16" s="69"/>
      <c r="H16" s="73" t="s">
        <v>67</v>
      </c>
      <c r="I16" s="49" t="s">
        <v>68</v>
      </c>
      <c r="J16" s="51">
        <f>ROUNDUP(E16*0.75,2)</f>
        <v>0.38</v>
      </c>
      <c r="K16" s="51" t="s">
        <v>56</v>
      </c>
      <c r="L16" s="51"/>
      <c r="M16" s="77" t="e">
        <f>#REF!</f>
        <v>#REF!</v>
      </c>
      <c r="N16" s="65" t="s">
        <v>123</v>
      </c>
      <c r="O16" s="52" t="s">
        <v>39</v>
      </c>
      <c r="P16" s="49"/>
      <c r="Q16" s="53">
        <v>3</v>
      </c>
      <c r="R16" s="92">
        <f>ROUNDUP(Q16*0.75,2)</f>
        <v>2.25</v>
      </c>
    </row>
    <row r="17" spans="1:18" ht="24.95" customHeight="1" x14ac:dyDescent="0.15">
      <c r="A17" s="354"/>
      <c r="B17" s="65"/>
      <c r="C17" s="48"/>
      <c r="D17" s="49"/>
      <c r="E17" s="50"/>
      <c r="F17" s="51"/>
      <c r="G17" s="69"/>
      <c r="H17" s="73"/>
      <c r="I17" s="49"/>
      <c r="J17" s="51"/>
      <c r="K17" s="51"/>
      <c r="L17" s="51"/>
      <c r="M17" s="77"/>
      <c r="N17" s="65" t="s">
        <v>23</v>
      </c>
      <c r="O17" s="52" t="s">
        <v>34</v>
      </c>
      <c r="P17" s="49"/>
      <c r="Q17" s="53">
        <v>1</v>
      </c>
      <c r="R17" s="92">
        <f>ROUNDUP(Q17*0.75,2)</f>
        <v>0.75</v>
      </c>
    </row>
    <row r="18" spans="1:18" ht="24.95" customHeight="1" x14ac:dyDescent="0.15">
      <c r="A18" s="354"/>
      <c r="B18" s="64"/>
      <c r="C18" s="42"/>
      <c r="D18" s="43"/>
      <c r="E18" s="44"/>
      <c r="F18" s="45"/>
      <c r="G18" s="68"/>
      <c r="H18" s="72"/>
      <c r="I18" s="43"/>
      <c r="J18" s="45"/>
      <c r="K18" s="45"/>
      <c r="L18" s="45"/>
      <c r="M18" s="76"/>
      <c r="N18" s="64"/>
      <c r="O18" s="46"/>
      <c r="P18" s="43"/>
      <c r="Q18" s="47"/>
      <c r="R18" s="91"/>
    </row>
    <row r="19" spans="1:18" ht="24.95" customHeight="1" x14ac:dyDescent="0.15">
      <c r="A19" s="354"/>
      <c r="B19" s="65" t="s">
        <v>125</v>
      </c>
      <c r="C19" s="48" t="s">
        <v>126</v>
      </c>
      <c r="D19" s="49"/>
      <c r="E19" s="50">
        <v>10</v>
      </c>
      <c r="F19" s="51" t="s">
        <v>28</v>
      </c>
      <c r="G19" s="69"/>
      <c r="H19" s="73" t="s">
        <v>126</v>
      </c>
      <c r="I19" s="49"/>
      <c r="J19" s="51">
        <f>ROUNDUP(E19*0.75,2)</f>
        <v>7.5</v>
      </c>
      <c r="K19" s="51" t="s">
        <v>28</v>
      </c>
      <c r="L19" s="51"/>
      <c r="M19" s="77" t="e">
        <f>ROUND(#REF!+(#REF!*3/100),2)</f>
        <v>#REF!</v>
      </c>
      <c r="N19" s="65" t="s">
        <v>23</v>
      </c>
      <c r="O19" s="52" t="s">
        <v>33</v>
      </c>
      <c r="P19" s="49"/>
      <c r="Q19" s="53">
        <v>100</v>
      </c>
      <c r="R19" s="92">
        <f>ROUNDUP(Q19*0.75,2)</f>
        <v>75</v>
      </c>
    </row>
    <row r="20" spans="1:18" ht="24.95" customHeight="1" x14ac:dyDescent="0.15">
      <c r="A20" s="354"/>
      <c r="B20" s="65"/>
      <c r="C20" s="48" t="s">
        <v>50</v>
      </c>
      <c r="D20" s="49"/>
      <c r="E20" s="50">
        <v>10</v>
      </c>
      <c r="F20" s="51" t="s">
        <v>28</v>
      </c>
      <c r="G20" s="69"/>
      <c r="H20" s="73" t="s">
        <v>50</v>
      </c>
      <c r="I20" s="49"/>
      <c r="J20" s="51">
        <f>ROUNDUP(E20*0.75,2)</f>
        <v>7.5</v>
      </c>
      <c r="K20" s="51" t="s">
        <v>28</v>
      </c>
      <c r="L20" s="51"/>
      <c r="M20" s="77" t="e">
        <f>ROUND(#REF!+(#REF!*6/100),2)</f>
        <v>#REF!</v>
      </c>
      <c r="N20" s="65"/>
      <c r="O20" s="52" t="s">
        <v>127</v>
      </c>
      <c r="P20" s="49"/>
      <c r="Q20" s="53">
        <v>0.5</v>
      </c>
      <c r="R20" s="92">
        <f>ROUNDUP(Q20*0.75,2)</f>
        <v>0.38</v>
      </c>
    </row>
    <row r="21" spans="1:18" ht="24.95" customHeight="1" x14ac:dyDescent="0.15">
      <c r="A21" s="354"/>
      <c r="B21" s="65"/>
      <c r="C21" s="48"/>
      <c r="D21" s="49"/>
      <c r="E21" s="50"/>
      <c r="F21" s="51"/>
      <c r="G21" s="69"/>
      <c r="H21" s="73"/>
      <c r="I21" s="49"/>
      <c r="J21" s="51"/>
      <c r="K21" s="51"/>
      <c r="L21" s="51"/>
      <c r="M21" s="77"/>
      <c r="N21" s="65"/>
      <c r="O21" s="52" t="s">
        <v>29</v>
      </c>
      <c r="P21" s="49"/>
      <c r="Q21" s="53">
        <v>0.1</v>
      </c>
      <c r="R21" s="92">
        <f>ROUNDUP(Q21*0.75,2)</f>
        <v>0.08</v>
      </c>
    </row>
    <row r="22" spans="1:18" ht="24.95" customHeight="1" thickBot="1" x14ac:dyDescent="0.2">
      <c r="A22" s="355"/>
      <c r="B22" s="66"/>
      <c r="C22" s="55"/>
      <c r="D22" s="56"/>
      <c r="E22" s="57"/>
      <c r="F22" s="58"/>
      <c r="G22" s="70"/>
      <c r="H22" s="74"/>
      <c r="I22" s="56"/>
      <c r="J22" s="58"/>
      <c r="K22" s="58"/>
      <c r="L22" s="58"/>
      <c r="M22" s="78"/>
      <c r="N22" s="66"/>
      <c r="O22" s="59"/>
      <c r="P22" s="56"/>
      <c r="Q22" s="60"/>
      <c r="R22" s="93"/>
    </row>
    <row r="23" spans="1:18" ht="24.95" customHeight="1" x14ac:dyDescent="0.15"/>
    <row r="24" spans="1:18" ht="24.95" customHeight="1" x14ac:dyDescent="0.15"/>
    <row r="25" spans="1:18" ht="24.95" customHeight="1" x14ac:dyDescent="0.15"/>
    <row r="26" spans="1:18" ht="24.95" customHeight="1" x14ac:dyDescent="0.15"/>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351</v>
      </c>
      <c r="B3" s="371"/>
      <c r="C3" s="371"/>
      <c r="D3" s="145"/>
      <c r="E3" s="372" t="s">
        <v>295</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312</v>
      </c>
      <c r="C9" s="110" t="s">
        <v>118</v>
      </c>
      <c r="D9" s="109"/>
      <c r="E9" s="49"/>
      <c r="F9" s="49"/>
      <c r="G9" s="106"/>
      <c r="H9" s="108">
        <v>0.1</v>
      </c>
      <c r="I9" s="107" t="s">
        <v>312</v>
      </c>
      <c r="J9" s="106" t="s">
        <v>118</v>
      </c>
      <c r="K9" s="111">
        <v>0.1</v>
      </c>
      <c r="L9" s="107" t="s">
        <v>311</v>
      </c>
      <c r="M9" s="106" t="s">
        <v>118</v>
      </c>
      <c r="N9" s="111">
        <v>0.1</v>
      </c>
      <c r="O9" s="104"/>
    </row>
    <row r="10" spans="1:21" ht="23.1" customHeight="1" x14ac:dyDescent="0.15">
      <c r="A10" s="366"/>
      <c r="B10" s="106"/>
      <c r="C10" s="110" t="s">
        <v>116</v>
      </c>
      <c r="D10" s="109"/>
      <c r="E10" s="49"/>
      <c r="F10" s="49"/>
      <c r="G10" s="106"/>
      <c r="H10" s="118">
        <v>10</v>
      </c>
      <c r="I10" s="107"/>
      <c r="J10" s="106" t="s">
        <v>116</v>
      </c>
      <c r="K10" s="105">
        <v>5</v>
      </c>
      <c r="L10" s="117"/>
      <c r="M10" s="113"/>
      <c r="N10" s="116"/>
      <c r="O10" s="121"/>
    </row>
    <row r="11" spans="1:21" ht="23.1" customHeight="1" x14ac:dyDescent="0.15">
      <c r="A11" s="366"/>
      <c r="B11" s="106"/>
      <c r="C11" s="110"/>
      <c r="D11" s="109"/>
      <c r="E11" s="49"/>
      <c r="F11" s="49"/>
      <c r="G11" s="106" t="s">
        <v>39</v>
      </c>
      <c r="H11" s="118" t="s">
        <v>269</v>
      </c>
      <c r="I11" s="107"/>
      <c r="J11" s="106"/>
      <c r="K11" s="105"/>
      <c r="L11" s="107" t="s">
        <v>310</v>
      </c>
      <c r="M11" s="106" t="s">
        <v>124</v>
      </c>
      <c r="N11" s="105">
        <v>10</v>
      </c>
      <c r="O11" s="104"/>
    </row>
    <row r="12" spans="1:21" ht="23.1" customHeight="1" x14ac:dyDescent="0.15">
      <c r="A12" s="366"/>
      <c r="B12" s="106"/>
      <c r="C12" s="110"/>
      <c r="D12" s="109"/>
      <c r="E12" s="49"/>
      <c r="F12" s="49"/>
      <c r="G12" s="106" t="s">
        <v>34</v>
      </c>
      <c r="H12" s="118" t="s">
        <v>268</v>
      </c>
      <c r="I12" s="107"/>
      <c r="J12" s="106"/>
      <c r="K12" s="105"/>
      <c r="L12" s="107"/>
      <c r="M12" s="106" t="s">
        <v>66</v>
      </c>
      <c r="N12" s="105">
        <v>10</v>
      </c>
      <c r="O12" s="104"/>
    </row>
    <row r="13" spans="1:21" ht="23.1" customHeight="1" x14ac:dyDescent="0.15">
      <c r="A13" s="366"/>
      <c r="B13" s="106"/>
      <c r="C13" s="110"/>
      <c r="D13" s="109"/>
      <c r="E13" s="49"/>
      <c r="F13" s="49" t="s">
        <v>36</v>
      </c>
      <c r="G13" s="106" t="s">
        <v>35</v>
      </c>
      <c r="H13" s="118" t="s">
        <v>268</v>
      </c>
      <c r="I13" s="107"/>
      <c r="J13" s="106"/>
      <c r="K13" s="105"/>
      <c r="L13" s="117"/>
      <c r="M13" s="113"/>
      <c r="N13" s="116"/>
      <c r="O13" s="121"/>
    </row>
    <row r="14" spans="1:21" ht="23.1" customHeight="1" x14ac:dyDescent="0.15">
      <c r="A14" s="366"/>
      <c r="B14" s="106"/>
      <c r="C14" s="110"/>
      <c r="D14" s="109"/>
      <c r="E14" s="49"/>
      <c r="F14" s="49"/>
      <c r="G14" s="106" t="s">
        <v>31</v>
      </c>
      <c r="H14" s="118" t="s">
        <v>268</v>
      </c>
      <c r="I14" s="107"/>
      <c r="J14" s="106"/>
      <c r="K14" s="105"/>
      <c r="L14" s="107" t="s">
        <v>271</v>
      </c>
      <c r="M14" s="106" t="s">
        <v>50</v>
      </c>
      <c r="N14" s="105">
        <v>10</v>
      </c>
      <c r="O14" s="104"/>
    </row>
    <row r="15" spans="1:21" ht="23.1" customHeight="1" x14ac:dyDescent="0.15">
      <c r="A15" s="366"/>
      <c r="B15" s="113"/>
      <c r="C15" s="115"/>
      <c r="D15" s="114"/>
      <c r="E15" s="43"/>
      <c r="F15" s="43"/>
      <c r="G15" s="113"/>
      <c r="H15" s="112"/>
      <c r="I15" s="117"/>
      <c r="J15" s="113"/>
      <c r="K15" s="116"/>
      <c r="L15" s="107"/>
      <c r="M15" s="106"/>
      <c r="N15" s="105"/>
      <c r="O15" s="104"/>
    </row>
    <row r="16" spans="1:21" ht="23.1" customHeight="1" x14ac:dyDescent="0.15">
      <c r="A16" s="366"/>
      <c r="B16" s="106" t="s">
        <v>309</v>
      </c>
      <c r="C16" s="110" t="s">
        <v>124</v>
      </c>
      <c r="D16" s="109"/>
      <c r="E16" s="49"/>
      <c r="F16" s="49"/>
      <c r="G16" s="106"/>
      <c r="H16" s="118">
        <v>20</v>
      </c>
      <c r="I16" s="107" t="s">
        <v>309</v>
      </c>
      <c r="J16" s="106" t="s">
        <v>124</v>
      </c>
      <c r="K16" s="105">
        <v>20</v>
      </c>
      <c r="L16" s="107"/>
      <c r="M16" s="106"/>
      <c r="N16" s="105"/>
      <c r="O16" s="104"/>
    </row>
    <row r="17" spans="1:15" ht="23.1" customHeight="1" x14ac:dyDescent="0.15">
      <c r="A17" s="366"/>
      <c r="B17" s="106"/>
      <c r="C17" s="110" t="s">
        <v>66</v>
      </c>
      <c r="D17" s="109"/>
      <c r="E17" s="49"/>
      <c r="F17" s="49"/>
      <c r="G17" s="106"/>
      <c r="H17" s="118">
        <v>10</v>
      </c>
      <c r="I17" s="107"/>
      <c r="J17" s="106" t="s">
        <v>66</v>
      </c>
      <c r="K17" s="105">
        <v>10</v>
      </c>
      <c r="L17" s="107"/>
      <c r="M17" s="106"/>
      <c r="N17" s="105"/>
      <c r="O17" s="104"/>
    </row>
    <row r="18" spans="1:15" ht="23.1" customHeight="1" x14ac:dyDescent="0.15">
      <c r="A18" s="366"/>
      <c r="B18" s="106"/>
      <c r="C18" s="110" t="s">
        <v>67</v>
      </c>
      <c r="D18" s="109"/>
      <c r="E18" s="49" t="s">
        <v>68</v>
      </c>
      <c r="F18" s="49"/>
      <c r="G18" s="106"/>
      <c r="H18" s="148">
        <v>0.13</v>
      </c>
      <c r="I18" s="107"/>
      <c r="J18" s="106" t="s">
        <v>308</v>
      </c>
      <c r="K18" s="147">
        <v>0.13</v>
      </c>
      <c r="L18" s="107"/>
      <c r="M18" s="106"/>
      <c r="N18" s="105"/>
      <c r="O18" s="104"/>
    </row>
    <row r="19" spans="1:15" ht="23.1" customHeight="1" x14ac:dyDescent="0.15">
      <c r="A19" s="366"/>
      <c r="B19" s="106"/>
      <c r="C19" s="110"/>
      <c r="D19" s="109"/>
      <c r="E19" s="49"/>
      <c r="F19" s="119"/>
      <c r="G19" s="106" t="s">
        <v>39</v>
      </c>
      <c r="H19" s="118" t="s">
        <v>269</v>
      </c>
      <c r="I19" s="107"/>
      <c r="J19" s="106"/>
      <c r="K19" s="105"/>
      <c r="L19" s="107"/>
      <c r="M19" s="106"/>
      <c r="N19" s="105"/>
      <c r="O19" s="104"/>
    </row>
    <row r="20" spans="1:15" ht="23.1" customHeight="1" x14ac:dyDescent="0.15">
      <c r="A20" s="366"/>
      <c r="B20" s="113"/>
      <c r="C20" s="115"/>
      <c r="D20" s="114"/>
      <c r="E20" s="43"/>
      <c r="F20" s="43"/>
      <c r="G20" s="113"/>
      <c r="H20" s="112"/>
      <c r="I20" s="117"/>
      <c r="J20" s="113"/>
      <c r="K20" s="116"/>
      <c r="L20" s="107"/>
      <c r="M20" s="106"/>
      <c r="N20" s="105"/>
      <c r="O20" s="104"/>
    </row>
    <row r="21" spans="1:15" ht="23.1" customHeight="1" x14ac:dyDescent="0.15">
      <c r="A21" s="366"/>
      <c r="B21" s="106" t="s">
        <v>188</v>
      </c>
      <c r="C21" s="110" t="s">
        <v>126</v>
      </c>
      <c r="D21" s="109"/>
      <c r="E21" s="49"/>
      <c r="F21" s="49"/>
      <c r="G21" s="106"/>
      <c r="H21" s="118">
        <v>10</v>
      </c>
      <c r="I21" s="107" t="s">
        <v>188</v>
      </c>
      <c r="J21" s="106" t="s">
        <v>50</v>
      </c>
      <c r="K21" s="105">
        <v>10</v>
      </c>
      <c r="L21" s="107"/>
      <c r="M21" s="106"/>
      <c r="N21" s="105"/>
      <c r="O21" s="104"/>
    </row>
    <row r="22" spans="1:15" ht="23.1" customHeight="1" x14ac:dyDescent="0.15">
      <c r="A22" s="366"/>
      <c r="B22" s="106"/>
      <c r="C22" s="110" t="s">
        <v>50</v>
      </c>
      <c r="D22" s="109"/>
      <c r="E22" s="49"/>
      <c r="F22" s="49"/>
      <c r="G22" s="106"/>
      <c r="H22" s="118">
        <v>10</v>
      </c>
      <c r="I22" s="107"/>
      <c r="J22" s="106"/>
      <c r="K22" s="105"/>
      <c r="L22" s="107"/>
      <c r="M22" s="106"/>
      <c r="N22" s="105"/>
      <c r="O22" s="104"/>
    </row>
    <row r="23" spans="1:15" ht="23.1" customHeight="1" x14ac:dyDescent="0.15">
      <c r="A23" s="366"/>
      <c r="B23" s="106"/>
      <c r="C23" s="110"/>
      <c r="D23" s="109"/>
      <c r="E23" s="49"/>
      <c r="F23" s="49"/>
      <c r="G23" s="106" t="s">
        <v>33</v>
      </c>
      <c r="H23" s="118" t="s">
        <v>269</v>
      </c>
      <c r="I23" s="107"/>
      <c r="J23" s="106"/>
      <c r="K23" s="105"/>
      <c r="L23" s="107"/>
      <c r="M23" s="106"/>
      <c r="N23" s="105"/>
      <c r="O23" s="104"/>
    </row>
    <row r="24" spans="1:15" ht="23.1" customHeight="1" thickBot="1" x14ac:dyDescent="0.2">
      <c r="A24" s="367"/>
      <c r="B24" s="99"/>
      <c r="C24" s="103"/>
      <c r="D24" s="102"/>
      <c r="E24" s="56"/>
      <c r="F24" s="56"/>
      <c r="G24" s="99"/>
      <c r="H24" s="101"/>
      <c r="I24" s="100"/>
      <c r="J24" s="99"/>
      <c r="K24" s="98"/>
      <c r="L24" s="100"/>
      <c r="M24" s="99"/>
      <c r="N24" s="98"/>
      <c r="O24" s="97"/>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214</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23.1" customHeight="1" x14ac:dyDescent="0.15">
      <c r="A6" s="354"/>
      <c r="B6" s="64"/>
      <c r="C6" s="42"/>
      <c r="D6" s="43"/>
      <c r="E6" s="44"/>
      <c r="F6" s="45"/>
      <c r="G6" s="68"/>
      <c r="H6" s="72"/>
      <c r="I6" s="43"/>
      <c r="J6" s="45"/>
      <c r="K6" s="45"/>
      <c r="L6" s="45"/>
      <c r="M6" s="76"/>
      <c r="N6" s="64"/>
      <c r="O6" s="46"/>
      <c r="P6" s="43"/>
      <c r="Q6" s="47"/>
      <c r="R6" s="91"/>
    </row>
    <row r="7" spans="1:19" ht="23.1" customHeight="1" x14ac:dyDescent="0.15">
      <c r="A7" s="354"/>
      <c r="B7" s="65" t="s">
        <v>136</v>
      </c>
      <c r="C7" s="48" t="s">
        <v>142</v>
      </c>
      <c r="D7" s="49"/>
      <c r="E7" s="50">
        <v>40</v>
      </c>
      <c r="F7" s="51" t="s">
        <v>28</v>
      </c>
      <c r="G7" s="69"/>
      <c r="H7" s="73" t="s">
        <v>142</v>
      </c>
      <c r="I7" s="49"/>
      <c r="J7" s="51">
        <f>ROUNDUP(E7*0.75,2)</f>
        <v>30</v>
      </c>
      <c r="K7" s="51" t="s">
        <v>28</v>
      </c>
      <c r="L7" s="51"/>
      <c r="M7" s="77" t="e">
        <f>#REF!</f>
        <v>#REF!</v>
      </c>
      <c r="N7" s="65" t="s">
        <v>137</v>
      </c>
      <c r="O7" s="52" t="s">
        <v>143</v>
      </c>
      <c r="P7" s="49" t="s">
        <v>36</v>
      </c>
      <c r="Q7" s="53">
        <v>5</v>
      </c>
      <c r="R7" s="92">
        <f t="shared" ref="R7:R13" si="0">ROUNDUP(Q7*0.75,2)</f>
        <v>3.75</v>
      </c>
    </row>
    <row r="8" spans="1:19" ht="23.1" customHeight="1" x14ac:dyDescent="0.15">
      <c r="A8" s="354"/>
      <c r="B8" s="65"/>
      <c r="C8" s="48" t="s">
        <v>50</v>
      </c>
      <c r="D8" s="49"/>
      <c r="E8" s="50">
        <v>20</v>
      </c>
      <c r="F8" s="51" t="s">
        <v>28</v>
      </c>
      <c r="G8" s="69"/>
      <c r="H8" s="73" t="s">
        <v>50</v>
      </c>
      <c r="I8" s="49"/>
      <c r="J8" s="51">
        <f>ROUNDUP(E8*0.75,2)</f>
        <v>15</v>
      </c>
      <c r="K8" s="51" t="s">
        <v>28</v>
      </c>
      <c r="L8" s="51"/>
      <c r="M8" s="77" t="e">
        <f>ROUND(#REF!+(#REF!*6/100),2)</f>
        <v>#REF!</v>
      </c>
      <c r="N8" s="65" t="s">
        <v>138</v>
      </c>
      <c r="O8" s="52" t="s">
        <v>32</v>
      </c>
      <c r="P8" s="49"/>
      <c r="Q8" s="53">
        <v>1</v>
      </c>
      <c r="R8" s="92">
        <f t="shared" si="0"/>
        <v>0.75</v>
      </c>
    </row>
    <row r="9" spans="1:19" ht="23.1" customHeight="1" x14ac:dyDescent="0.15">
      <c r="A9" s="354"/>
      <c r="B9" s="65"/>
      <c r="C9" s="48" t="s">
        <v>144</v>
      </c>
      <c r="D9" s="49"/>
      <c r="E9" s="50">
        <v>5</v>
      </c>
      <c r="F9" s="51" t="s">
        <v>60</v>
      </c>
      <c r="G9" s="69"/>
      <c r="H9" s="73" t="s">
        <v>144</v>
      </c>
      <c r="I9" s="49"/>
      <c r="J9" s="51">
        <f>ROUNDUP(E9*0.75,2)</f>
        <v>3.75</v>
      </c>
      <c r="K9" s="51" t="s">
        <v>60</v>
      </c>
      <c r="L9" s="51"/>
      <c r="M9" s="77" t="e">
        <f>#REF!</f>
        <v>#REF!</v>
      </c>
      <c r="N9" s="65" t="s">
        <v>139</v>
      </c>
      <c r="O9" s="52" t="s">
        <v>29</v>
      </c>
      <c r="P9" s="49"/>
      <c r="Q9" s="53">
        <v>0.1</v>
      </c>
      <c r="R9" s="92">
        <f t="shared" si="0"/>
        <v>0.08</v>
      </c>
    </row>
    <row r="10" spans="1:19" ht="23.1" customHeight="1" x14ac:dyDescent="0.15">
      <c r="A10" s="354"/>
      <c r="B10" s="65"/>
      <c r="C10" s="48" t="s">
        <v>145</v>
      </c>
      <c r="D10" s="49"/>
      <c r="E10" s="50">
        <v>20</v>
      </c>
      <c r="F10" s="51" t="s">
        <v>28</v>
      </c>
      <c r="G10" s="69"/>
      <c r="H10" s="73" t="s">
        <v>145</v>
      </c>
      <c r="I10" s="49"/>
      <c r="J10" s="51">
        <f>ROUNDUP(E10*0.75,2)</f>
        <v>15</v>
      </c>
      <c r="K10" s="51" t="s">
        <v>28</v>
      </c>
      <c r="L10" s="51"/>
      <c r="M10" s="77" t="e">
        <f>ROUND(#REF!+(#REF!*3/100),2)</f>
        <v>#REF!</v>
      </c>
      <c r="N10" s="65" t="s">
        <v>140</v>
      </c>
      <c r="O10" s="52" t="s">
        <v>30</v>
      </c>
      <c r="P10" s="49"/>
      <c r="Q10" s="53">
        <v>0.01</v>
      </c>
      <c r="R10" s="92">
        <f t="shared" si="0"/>
        <v>0.01</v>
      </c>
    </row>
    <row r="11" spans="1:19" ht="23.1" customHeight="1" x14ac:dyDescent="0.15">
      <c r="A11" s="354"/>
      <c r="B11" s="65"/>
      <c r="C11" s="48"/>
      <c r="D11" s="49"/>
      <c r="E11" s="50"/>
      <c r="F11" s="51"/>
      <c r="G11" s="69"/>
      <c r="H11" s="73"/>
      <c r="I11" s="49"/>
      <c r="J11" s="51"/>
      <c r="K11" s="51"/>
      <c r="L11" s="51"/>
      <c r="M11" s="77"/>
      <c r="N11" s="65" t="s">
        <v>141</v>
      </c>
      <c r="O11" s="52" t="s">
        <v>32</v>
      </c>
      <c r="P11" s="49"/>
      <c r="Q11" s="53">
        <v>2</v>
      </c>
      <c r="R11" s="92">
        <f t="shared" si="0"/>
        <v>1.5</v>
      </c>
    </row>
    <row r="12" spans="1:19" ht="23.1" customHeight="1" x14ac:dyDescent="0.15">
      <c r="A12" s="354"/>
      <c r="B12" s="65"/>
      <c r="C12" s="48"/>
      <c r="D12" s="49"/>
      <c r="E12" s="50"/>
      <c r="F12" s="51"/>
      <c r="G12" s="69"/>
      <c r="H12" s="73"/>
      <c r="I12" s="49"/>
      <c r="J12" s="51"/>
      <c r="K12" s="51"/>
      <c r="L12" s="51"/>
      <c r="M12" s="77"/>
      <c r="N12" s="65" t="s">
        <v>23</v>
      </c>
      <c r="O12" s="52" t="s">
        <v>77</v>
      </c>
      <c r="P12" s="49"/>
      <c r="Q12" s="53">
        <v>2.5</v>
      </c>
      <c r="R12" s="92">
        <f t="shared" si="0"/>
        <v>1.8800000000000001</v>
      </c>
    </row>
    <row r="13" spans="1:19" ht="23.1" customHeight="1" x14ac:dyDescent="0.15">
      <c r="A13" s="354"/>
      <c r="B13" s="65"/>
      <c r="C13" s="48"/>
      <c r="D13" s="49"/>
      <c r="E13" s="50"/>
      <c r="F13" s="51"/>
      <c r="G13" s="69"/>
      <c r="H13" s="73"/>
      <c r="I13" s="49"/>
      <c r="J13" s="51"/>
      <c r="K13" s="51"/>
      <c r="L13" s="51"/>
      <c r="M13" s="77"/>
      <c r="N13" s="65"/>
      <c r="O13" s="52" t="s">
        <v>79</v>
      </c>
      <c r="P13" s="49"/>
      <c r="Q13" s="53">
        <v>1.5</v>
      </c>
      <c r="R13" s="92">
        <f t="shared" si="0"/>
        <v>1.1300000000000001</v>
      </c>
    </row>
    <row r="14" spans="1:19" ht="23.1" customHeight="1" x14ac:dyDescent="0.15">
      <c r="A14" s="354"/>
      <c r="B14" s="64"/>
      <c r="C14" s="42"/>
      <c r="D14" s="43"/>
      <c r="E14" s="44"/>
      <c r="F14" s="45"/>
      <c r="G14" s="68"/>
      <c r="H14" s="72"/>
      <c r="I14" s="43"/>
      <c r="J14" s="45"/>
      <c r="K14" s="45"/>
      <c r="L14" s="45"/>
      <c r="M14" s="76"/>
      <c r="N14" s="64"/>
      <c r="O14" s="46"/>
      <c r="P14" s="43"/>
      <c r="Q14" s="47"/>
      <c r="R14" s="91"/>
    </row>
    <row r="15" spans="1:19" ht="23.1" customHeight="1" x14ac:dyDescent="0.15">
      <c r="A15" s="354"/>
      <c r="B15" s="65" t="s">
        <v>146</v>
      </c>
      <c r="C15" s="48" t="s">
        <v>103</v>
      </c>
      <c r="D15" s="49"/>
      <c r="E15" s="50">
        <v>30</v>
      </c>
      <c r="F15" s="51" t="s">
        <v>28</v>
      </c>
      <c r="G15" s="69"/>
      <c r="H15" s="73" t="s">
        <v>103</v>
      </c>
      <c r="I15" s="49"/>
      <c r="J15" s="51">
        <f>ROUNDUP(E15*0.75,2)</f>
        <v>22.5</v>
      </c>
      <c r="K15" s="51" t="s">
        <v>28</v>
      </c>
      <c r="L15" s="51"/>
      <c r="M15" s="77" t="e">
        <f>ROUND(#REF!+(#REF!*15/100),2)</f>
        <v>#REF!</v>
      </c>
      <c r="N15" s="65" t="s">
        <v>147</v>
      </c>
      <c r="O15" s="52" t="s">
        <v>39</v>
      </c>
      <c r="P15" s="49"/>
      <c r="Q15" s="53">
        <v>3</v>
      </c>
      <c r="R15" s="92">
        <f>ROUNDUP(Q15*0.75,2)</f>
        <v>2.25</v>
      </c>
    </row>
    <row r="16" spans="1:19" ht="23.1" customHeight="1" x14ac:dyDescent="0.15">
      <c r="A16" s="354"/>
      <c r="B16" s="65"/>
      <c r="C16" s="48" t="s">
        <v>66</v>
      </c>
      <c r="D16" s="49"/>
      <c r="E16" s="50">
        <v>10</v>
      </c>
      <c r="F16" s="51" t="s">
        <v>28</v>
      </c>
      <c r="G16" s="69"/>
      <c r="H16" s="73" t="s">
        <v>66</v>
      </c>
      <c r="I16" s="49"/>
      <c r="J16" s="51">
        <f>ROUNDUP(E16*0.75,2)</f>
        <v>7.5</v>
      </c>
      <c r="K16" s="51" t="s">
        <v>28</v>
      </c>
      <c r="L16" s="51"/>
      <c r="M16" s="77" t="e">
        <f>ROUND(#REF!+(#REF!*10/100),2)</f>
        <v>#REF!</v>
      </c>
      <c r="N16" s="65" t="s">
        <v>148</v>
      </c>
      <c r="O16" s="52" t="s">
        <v>34</v>
      </c>
      <c r="P16" s="49"/>
      <c r="Q16" s="53">
        <v>1</v>
      </c>
      <c r="R16" s="92">
        <f>ROUNDUP(Q16*0.75,2)</f>
        <v>0.75</v>
      </c>
    </row>
    <row r="17" spans="1:18" ht="23.1" customHeight="1" x14ac:dyDescent="0.15">
      <c r="A17" s="354"/>
      <c r="B17" s="65"/>
      <c r="C17" s="48"/>
      <c r="D17" s="49"/>
      <c r="E17" s="50"/>
      <c r="F17" s="51"/>
      <c r="G17" s="69"/>
      <c r="H17" s="73"/>
      <c r="I17" s="49"/>
      <c r="J17" s="51"/>
      <c r="K17" s="51"/>
      <c r="L17" s="51"/>
      <c r="M17" s="77"/>
      <c r="N17" s="65" t="s">
        <v>23</v>
      </c>
      <c r="O17" s="52" t="s">
        <v>35</v>
      </c>
      <c r="P17" s="49" t="s">
        <v>36</v>
      </c>
      <c r="Q17" s="53">
        <v>1</v>
      </c>
      <c r="R17" s="92">
        <f>ROUNDUP(Q17*0.75,2)</f>
        <v>0.75</v>
      </c>
    </row>
    <row r="18" spans="1:18" ht="23.1" customHeight="1" x14ac:dyDescent="0.15">
      <c r="A18" s="354"/>
      <c r="B18" s="64"/>
      <c r="C18" s="42"/>
      <c r="D18" s="43"/>
      <c r="E18" s="44"/>
      <c r="F18" s="45"/>
      <c r="G18" s="68"/>
      <c r="H18" s="72"/>
      <c r="I18" s="43"/>
      <c r="J18" s="45"/>
      <c r="K18" s="45"/>
      <c r="L18" s="45"/>
      <c r="M18" s="76"/>
      <c r="N18" s="64"/>
      <c r="O18" s="46"/>
      <c r="P18" s="43"/>
      <c r="Q18" s="47"/>
      <c r="R18" s="91"/>
    </row>
    <row r="19" spans="1:18" ht="23.1" customHeight="1" x14ac:dyDescent="0.15">
      <c r="A19" s="354"/>
      <c r="B19" s="65" t="s">
        <v>49</v>
      </c>
      <c r="C19" s="48" t="s">
        <v>149</v>
      </c>
      <c r="D19" s="49"/>
      <c r="E19" s="50">
        <v>5</v>
      </c>
      <c r="F19" s="51" t="s">
        <v>28</v>
      </c>
      <c r="G19" s="69"/>
      <c r="H19" s="73" t="s">
        <v>149</v>
      </c>
      <c r="I19" s="49"/>
      <c r="J19" s="51">
        <f>ROUNDUP(E19*0.75,2)</f>
        <v>3.75</v>
      </c>
      <c r="K19" s="51" t="s">
        <v>28</v>
      </c>
      <c r="L19" s="51"/>
      <c r="M19" s="77" t="e">
        <f>ROUND(#REF!+(#REF!*0/100),2)</f>
        <v>#REF!</v>
      </c>
      <c r="N19" s="65" t="s">
        <v>23</v>
      </c>
      <c r="O19" s="52" t="s">
        <v>39</v>
      </c>
      <c r="P19" s="49"/>
      <c r="Q19" s="53">
        <v>100</v>
      </c>
      <c r="R19" s="92">
        <f>ROUNDUP(Q19*0.75,2)</f>
        <v>75</v>
      </c>
    </row>
    <row r="20" spans="1:18" ht="23.1" customHeight="1" x14ac:dyDescent="0.15">
      <c r="A20" s="354"/>
      <c r="B20" s="65"/>
      <c r="C20" s="48" t="s">
        <v>105</v>
      </c>
      <c r="D20" s="49"/>
      <c r="E20" s="50">
        <v>5</v>
      </c>
      <c r="F20" s="51" t="s">
        <v>28</v>
      </c>
      <c r="G20" s="69"/>
      <c r="H20" s="73" t="s">
        <v>105</v>
      </c>
      <c r="I20" s="49"/>
      <c r="J20" s="51">
        <f>ROUNDUP(E20*0.75,2)</f>
        <v>3.75</v>
      </c>
      <c r="K20" s="51" t="s">
        <v>28</v>
      </c>
      <c r="L20" s="51"/>
      <c r="M20" s="77" t="e">
        <f>ROUND(#REF!+(#REF!*10/100),2)</f>
        <v>#REF!</v>
      </c>
      <c r="N20" s="65"/>
      <c r="O20" s="52" t="s">
        <v>52</v>
      </c>
      <c r="P20" s="49"/>
      <c r="Q20" s="53">
        <v>3</v>
      </c>
      <c r="R20" s="92">
        <f>ROUNDUP(Q20*0.75,2)</f>
        <v>2.25</v>
      </c>
    </row>
    <row r="21" spans="1:18" ht="23.1" customHeight="1" thickBot="1" x14ac:dyDescent="0.2">
      <c r="A21" s="355"/>
      <c r="B21" s="66"/>
      <c r="C21" s="55"/>
      <c r="D21" s="56"/>
      <c r="E21" s="57"/>
      <c r="F21" s="58"/>
      <c r="G21" s="70"/>
      <c r="H21" s="74"/>
      <c r="I21" s="56"/>
      <c r="J21" s="58"/>
      <c r="K21" s="58"/>
      <c r="L21" s="58"/>
      <c r="M21" s="78"/>
      <c r="N21" s="66"/>
      <c r="O21" s="59"/>
      <c r="P21" s="56"/>
      <c r="Q21" s="60"/>
      <c r="R21" s="93"/>
    </row>
    <row r="22" spans="1:18" ht="23.1" customHeight="1" x14ac:dyDescent="0.15">
      <c r="A22" s="353" t="s">
        <v>62</v>
      </c>
      <c r="B22" s="65" t="s">
        <v>58</v>
      </c>
      <c r="C22" s="48" t="s">
        <v>58</v>
      </c>
      <c r="D22" s="49" t="s">
        <v>59</v>
      </c>
      <c r="E22" s="50">
        <v>120</v>
      </c>
      <c r="F22" s="51" t="s">
        <v>60</v>
      </c>
      <c r="G22" s="69"/>
      <c r="H22" s="73" t="s">
        <v>58</v>
      </c>
      <c r="I22" s="49" t="s">
        <v>59</v>
      </c>
      <c r="J22" s="51">
        <f>ROUNDUP(E22*0.75,2)</f>
        <v>90</v>
      </c>
      <c r="K22" s="51" t="s">
        <v>60</v>
      </c>
      <c r="L22" s="51"/>
      <c r="M22" s="77" t="e">
        <f>#REF!</f>
        <v>#REF!</v>
      </c>
      <c r="N22" s="65"/>
      <c r="O22" s="52"/>
      <c r="P22" s="49"/>
      <c r="Q22" s="53"/>
      <c r="R22" s="92"/>
    </row>
    <row r="23" spans="1:18" ht="23.1" customHeight="1" x14ac:dyDescent="0.15">
      <c r="A23" s="354"/>
      <c r="B23" s="64"/>
      <c r="C23" s="42"/>
      <c r="D23" s="43"/>
      <c r="E23" s="44"/>
      <c r="F23" s="45"/>
      <c r="G23" s="68"/>
      <c r="H23" s="72"/>
      <c r="I23" s="43"/>
      <c r="J23" s="45"/>
      <c r="K23" s="45"/>
      <c r="L23" s="45"/>
      <c r="M23" s="76"/>
      <c r="N23" s="64"/>
      <c r="O23" s="46"/>
      <c r="P23" s="43"/>
      <c r="Q23" s="47"/>
      <c r="R23" s="91"/>
    </row>
    <row r="24" spans="1:18" ht="23.1" customHeight="1" x14ac:dyDescent="0.15">
      <c r="A24" s="354"/>
      <c r="B24" s="65" t="s">
        <v>150</v>
      </c>
      <c r="C24" s="48" t="s">
        <v>153</v>
      </c>
      <c r="D24" s="49" t="s">
        <v>154</v>
      </c>
      <c r="E24" s="61">
        <v>0.5</v>
      </c>
      <c r="F24" s="51" t="s">
        <v>155</v>
      </c>
      <c r="G24" s="69"/>
      <c r="H24" s="73" t="s">
        <v>153</v>
      </c>
      <c r="I24" s="49" t="s">
        <v>154</v>
      </c>
      <c r="J24" s="51">
        <f>ROUNDUP(E24*0.75,2)</f>
        <v>0.38</v>
      </c>
      <c r="K24" s="51" t="s">
        <v>155</v>
      </c>
      <c r="L24" s="51"/>
      <c r="M24" s="77" t="e">
        <f>#REF!</f>
        <v>#REF!</v>
      </c>
      <c r="N24" s="65" t="s">
        <v>151</v>
      </c>
      <c r="O24" s="52" t="s">
        <v>32</v>
      </c>
      <c r="P24" s="49"/>
      <c r="Q24" s="53">
        <v>4</v>
      </c>
      <c r="R24" s="92">
        <f>ROUNDUP(Q24*0.75,2)</f>
        <v>3</v>
      </c>
    </row>
    <row r="25" spans="1:18" ht="23.1" customHeight="1" x14ac:dyDescent="0.15">
      <c r="A25" s="354"/>
      <c r="B25" s="65"/>
      <c r="C25" s="48" t="s">
        <v>156</v>
      </c>
      <c r="D25" s="49"/>
      <c r="E25" s="50">
        <v>5</v>
      </c>
      <c r="F25" s="51" t="s">
        <v>28</v>
      </c>
      <c r="G25" s="69"/>
      <c r="H25" s="73" t="s">
        <v>156</v>
      </c>
      <c r="I25" s="49"/>
      <c r="J25" s="51">
        <f>ROUNDUP(E25*0.75,2)</f>
        <v>3.75</v>
      </c>
      <c r="K25" s="51" t="s">
        <v>28</v>
      </c>
      <c r="L25" s="51"/>
      <c r="M25" s="77" t="e">
        <f>#REF!</f>
        <v>#REF!</v>
      </c>
      <c r="N25" s="65" t="s">
        <v>152</v>
      </c>
      <c r="O25" s="52" t="s">
        <v>34</v>
      </c>
      <c r="P25" s="49"/>
      <c r="Q25" s="53">
        <v>1.5</v>
      </c>
      <c r="R25" s="92">
        <f>ROUNDUP(Q25*0.75,2)</f>
        <v>1.1300000000000001</v>
      </c>
    </row>
    <row r="26" spans="1:18" ht="23.1" customHeight="1" x14ac:dyDescent="0.15">
      <c r="A26" s="354"/>
      <c r="B26" s="65"/>
      <c r="C26" s="48"/>
      <c r="D26" s="49"/>
      <c r="E26" s="50"/>
      <c r="F26" s="51"/>
      <c r="G26" s="69"/>
      <c r="H26" s="73"/>
      <c r="I26" s="49"/>
      <c r="J26" s="51"/>
      <c r="K26" s="51"/>
      <c r="L26" s="51"/>
      <c r="M26" s="77"/>
      <c r="N26" s="65" t="s">
        <v>23</v>
      </c>
      <c r="O26" s="52"/>
      <c r="P26" s="49"/>
      <c r="Q26" s="53"/>
      <c r="R26" s="92"/>
    </row>
    <row r="27" spans="1:18" ht="23.1" customHeight="1" thickBot="1" x14ac:dyDescent="0.2">
      <c r="A27" s="355"/>
      <c r="B27" s="66"/>
      <c r="C27" s="55"/>
      <c r="D27" s="56"/>
      <c r="E27" s="57"/>
      <c r="F27" s="58"/>
      <c r="G27" s="70"/>
      <c r="H27" s="74"/>
      <c r="I27" s="56"/>
      <c r="J27" s="58"/>
      <c r="K27" s="58"/>
      <c r="L27" s="58"/>
      <c r="M27" s="78"/>
      <c r="N27" s="66"/>
      <c r="O27" s="59"/>
      <c r="P27" s="56"/>
      <c r="Q27" s="60"/>
      <c r="R27" s="93"/>
    </row>
    <row r="28" spans="1:18" ht="23.1" customHeight="1" x14ac:dyDescent="0.15"/>
    <row r="29" spans="1:18" ht="23.1" customHeight="1" x14ac:dyDescent="0.15"/>
  </sheetData>
  <mergeCells count="5">
    <mergeCell ref="H1:N1"/>
    <mergeCell ref="A2:R2"/>
    <mergeCell ref="A3:F3"/>
    <mergeCell ref="A5:A21"/>
    <mergeCell ref="A22:A27"/>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352</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320</v>
      </c>
      <c r="C9" s="110" t="s">
        <v>142</v>
      </c>
      <c r="D9" s="109"/>
      <c r="E9" s="49"/>
      <c r="F9" s="49"/>
      <c r="G9" s="106"/>
      <c r="H9" s="118">
        <v>20</v>
      </c>
      <c r="I9" s="107" t="s">
        <v>319</v>
      </c>
      <c r="J9" s="146" t="s">
        <v>116</v>
      </c>
      <c r="K9" s="105">
        <v>10</v>
      </c>
      <c r="L9" s="107" t="s">
        <v>318</v>
      </c>
      <c r="M9" s="106" t="s">
        <v>50</v>
      </c>
      <c r="N9" s="105">
        <v>10</v>
      </c>
      <c r="O9" s="104"/>
    </row>
    <row r="10" spans="1:21" ht="23.1" customHeight="1" x14ac:dyDescent="0.15">
      <c r="A10" s="366"/>
      <c r="B10" s="106"/>
      <c r="C10" s="110" t="s">
        <v>50</v>
      </c>
      <c r="D10" s="109"/>
      <c r="E10" s="49"/>
      <c r="F10" s="49"/>
      <c r="G10" s="106"/>
      <c r="H10" s="118">
        <v>10</v>
      </c>
      <c r="I10" s="107"/>
      <c r="J10" s="106" t="s">
        <v>50</v>
      </c>
      <c r="K10" s="105">
        <v>10</v>
      </c>
      <c r="L10" s="107"/>
      <c r="M10" s="106" t="s">
        <v>145</v>
      </c>
      <c r="N10" s="105">
        <v>5</v>
      </c>
      <c r="O10" s="104"/>
    </row>
    <row r="11" spans="1:21" ht="23.1" customHeight="1" x14ac:dyDescent="0.15">
      <c r="A11" s="366"/>
      <c r="B11" s="106"/>
      <c r="C11" s="110" t="s">
        <v>145</v>
      </c>
      <c r="D11" s="109"/>
      <c r="E11" s="49"/>
      <c r="F11" s="49"/>
      <c r="G11" s="106"/>
      <c r="H11" s="118">
        <v>10</v>
      </c>
      <c r="I11" s="107"/>
      <c r="J11" s="106" t="s">
        <v>145</v>
      </c>
      <c r="K11" s="105">
        <v>10</v>
      </c>
      <c r="L11" s="117"/>
      <c r="M11" s="113"/>
      <c r="N11" s="116"/>
      <c r="O11" s="121"/>
    </row>
    <row r="12" spans="1:21" ht="23.1" customHeight="1" x14ac:dyDescent="0.15">
      <c r="A12" s="366"/>
      <c r="B12" s="106"/>
      <c r="C12" s="110"/>
      <c r="D12" s="109"/>
      <c r="E12" s="49"/>
      <c r="F12" s="49"/>
      <c r="G12" s="106" t="s">
        <v>33</v>
      </c>
      <c r="H12" s="118" t="s">
        <v>269</v>
      </c>
      <c r="I12" s="107"/>
      <c r="J12" s="106"/>
      <c r="K12" s="105"/>
      <c r="L12" s="107" t="s">
        <v>317</v>
      </c>
      <c r="M12" s="106" t="s">
        <v>103</v>
      </c>
      <c r="N12" s="105">
        <v>10</v>
      </c>
      <c r="O12" s="104"/>
    </row>
    <row r="13" spans="1:21" ht="23.1" customHeight="1" x14ac:dyDescent="0.15">
      <c r="A13" s="366"/>
      <c r="B13" s="106"/>
      <c r="C13" s="110"/>
      <c r="D13" s="109"/>
      <c r="E13" s="49"/>
      <c r="F13" s="49"/>
      <c r="G13" s="106" t="s">
        <v>29</v>
      </c>
      <c r="H13" s="118" t="s">
        <v>268</v>
      </c>
      <c r="I13" s="107"/>
      <c r="J13" s="106"/>
      <c r="K13" s="105"/>
      <c r="L13" s="107"/>
      <c r="M13" s="106" t="s">
        <v>66</v>
      </c>
      <c r="N13" s="105">
        <v>5</v>
      </c>
      <c r="O13" s="104"/>
    </row>
    <row r="14" spans="1:21" ht="23.1" customHeight="1" x14ac:dyDescent="0.15">
      <c r="A14" s="366"/>
      <c r="B14" s="113"/>
      <c r="C14" s="115"/>
      <c r="D14" s="114"/>
      <c r="E14" s="43"/>
      <c r="F14" s="43"/>
      <c r="G14" s="113"/>
      <c r="H14" s="112"/>
      <c r="I14" s="117"/>
      <c r="J14" s="113"/>
      <c r="K14" s="116"/>
      <c r="L14" s="107"/>
      <c r="M14" s="106"/>
      <c r="N14" s="105"/>
      <c r="O14" s="104"/>
    </row>
    <row r="15" spans="1:21" ht="23.1" customHeight="1" x14ac:dyDescent="0.15">
      <c r="A15" s="366"/>
      <c r="B15" s="106" t="s">
        <v>316</v>
      </c>
      <c r="C15" s="110" t="s">
        <v>103</v>
      </c>
      <c r="D15" s="109"/>
      <c r="E15" s="49"/>
      <c r="F15" s="49"/>
      <c r="G15" s="106"/>
      <c r="H15" s="118">
        <v>20</v>
      </c>
      <c r="I15" s="107" t="s">
        <v>316</v>
      </c>
      <c r="J15" s="106" t="s">
        <v>103</v>
      </c>
      <c r="K15" s="105">
        <v>10</v>
      </c>
      <c r="L15" s="107"/>
      <c r="M15" s="106"/>
      <c r="N15" s="105"/>
      <c r="O15" s="104"/>
    </row>
    <row r="16" spans="1:21" ht="23.1" customHeight="1" x14ac:dyDescent="0.15">
      <c r="A16" s="366"/>
      <c r="B16" s="106"/>
      <c r="C16" s="110" t="s">
        <v>66</v>
      </c>
      <c r="D16" s="109"/>
      <c r="E16" s="49"/>
      <c r="F16" s="49"/>
      <c r="G16" s="106"/>
      <c r="H16" s="118">
        <v>5</v>
      </c>
      <c r="I16" s="107"/>
      <c r="J16" s="106" t="s">
        <v>66</v>
      </c>
      <c r="K16" s="105">
        <v>5</v>
      </c>
      <c r="L16" s="107"/>
      <c r="M16" s="106"/>
      <c r="N16" s="105"/>
      <c r="O16" s="104"/>
    </row>
    <row r="17" spans="1:15" ht="23.1" customHeight="1" x14ac:dyDescent="0.15">
      <c r="A17" s="366"/>
      <c r="B17" s="113"/>
      <c r="C17" s="115"/>
      <c r="D17" s="114"/>
      <c r="E17" s="43"/>
      <c r="F17" s="43"/>
      <c r="G17" s="113"/>
      <c r="H17" s="112"/>
      <c r="I17" s="107"/>
      <c r="J17" s="106"/>
      <c r="K17" s="105"/>
      <c r="L17" s="107"/>
      <c r="M17" s="106"/>
      <c r="N17" s="105"/>
      <c r="O17" s="104"/>
    </row>
    <row r="18" spans="1:15" ht="23.1" customHeight="1" x14ac:dyDescent="0.15">
      <c r="A18" s="366"/>
      <c r="B18" s="106" t="s">
        <v>49</v>
      </c>
      <c r="C18" s="110" t="s">
        <v>105</v>
      </c>
      <c r="D18" s="109"/>
      <c r="E18" s="49"/>
      <c r="F18" s="49"/>
      <c r="G18" s="106"/>
      <c r="H18" s="118">
        <v>5</v>
      </c>
      <c r="I18" s="107"/>
      <c r="J18" s="106"/>
      <c r="K18" s="105"/>
      <c r="L18" s="107"/>
      <c r="M18" s="106"/>
      <c r="N18" s="105"/>
      <c r="O18" s="104"/>
    </row>
    <row r="19" spans="1:15" ht="23.1" customHeight="1" x14ac:dyDescent="0.15">
      <c r="A19" s="366"/>
      <c r="B19" s="106"/>
      <c r="C19" s="110"/>
      <c r="D19" s="109"/>
      <c r="E19" s="49"/>
      <c r="F19" s="119"/>
      <c r="G19" s="106" t="s">
        <v>39</v>
      </c>
      <c r="H19" s="118" t="s">
        <v>269</v>
      </c>
      <c r="I19" s="107"/>
      <c r="J19" s="106"/>
      <c r="K19" s="105"/>
      <c r="L19" s="107"/>
      <c r="M19" s="106"/>
      <c r="N19" s="105"/>
      <c r="O19" s="104"/>
    </row>
    <row r="20" spans="1:15" ht="23.1" customHeight="1" x14ac:dyDescent="0.15">
      <c r="A20" s="366"/>
      <c r="B20" s="106"/>
      <c r="C20" s="110"/>
      <c r="D20" s="109"/>
      <c r="E20" s="49"/>
      <c r="F20" s="49"/>
      <c r="G20" s="106" t="s">
        <v>52</v>
      </c>
      <c r="H20" s="118" t="s">
        <v>268</v>
      </c>
      <c r="I20" s="107"/>
      <c r="J20" s="106"/>
      <c r="K20" s="105"/>
      <c r="L20" s="107"/>
      <c r="M20" s="106"/>
      <c r="N20" s="105"/>
      <c r="O20" s="104"/>
    </row>
    <row r="21" spans="1:15" ht="23.1" customHeight="1" thickBot="1" x14ac:dyDescent="0.2">
      <c r="A21" s="367"/>
      <c r="B21" s="99"/>
      <c r="C21" s="103"/>
      <c r="D21" s="102"/>
      <c r="E21" s="56"/>
      <c r="F21" s="56"/>
      <c r="G21" s="99"/>
      <c r="H21" s="101"/>
      <c r="I21" s="100"/>
      <c r="J21" s="99"/>
      <c r="K21" s="98"/>
      <c r="L21" s="100"/>
      <c r="M21" s="99"/>
      <c r="N21" s="98"/>
      <c r="O21" s="97"/>
    </row>
    <row r="22" spans="1:15" ht="23.1" customHeight="1" x14ac:dyDescent="0.15">
      <c r="B22" s="96"/>
      <c r="C22" s="96"/>
      <c r="D22" s="96"/>
      <c r="G22" s="96"/>
      <c r="H22" s="95"/>
      <c r="I22" s="96"/>
      <c r="J22" s="96"/>
      <c r="K22" s="95"/>
      <c r="L22" s="96"/>
      <c r="M22" s="96"/>
      <c r="N22" s="95"/>
    </row>
    <row r="23" spans="1:15" ht="23.1" customHeight="1" x14ac:dyDescent="0.15">
      <c r="B23" s="96"/>
      <c r="C23" s="96"/>
      <c r="D23" s="96"/>
      <c r="G23" s="96"/>
      <c r="H23" s="95"/>
      <c r="I23" s="96"/>
      <c r="J23" s="96"/>
      <c r="K23" s="95"/>
      <c r="L23" s="96"/>
      <c r="M23" s="96"/>
      <c r="N23" s="95"/>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215</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18.75" customHeight="1" x14ac:dyDescent="0.15">
      <c r="A6" s="354"/>
      <c r="B6" s="64"/>
      <c r="C6" s="42"/>
      <c r="D6" s="43"/>
      <c r="E6" s="44"/>
      <c r="F6" s="45"/>
      <c r="G6" s="68"/>
      <c r="H6" s="72"/>
      <c r="I6" s="43"/>
      <c r="J6" s="45"/>
      <c r="K6" s="45"/>
      <c r="L6" s="45"/>
      <c r="M6" s="76"/>
      <c r="N6" s="64"/>
      <c r="O6" s="46"/>
      <c r="P6" s="43"/>
      <c r="Q6" s="47"/>
      <c r="R6" s="91"/>
    </row>
    <row r="7" spans="1:19" ht="18.75" customHeight="1" x14ac:dyDescent="0.15">
      <c r="A7" s="354"/>
      <c r="B7" s="65" t="s">
        <v>166</v>
      </c>
      <c r="C7" s="48" t="s">
        <v>102</v>
      </c>
      <c r="D7" s="49"/>
      <c r="E7" s="50">
        <v>1</v>
      </c>
      <c r="F7" s="51" t="s">
        <v>26</v>
      </c>
      <c r="G7" s="69" t="s">
        <v>25</v>
      </c>
      <c r="H7" s="73" t="s">
        <v>102</v>
      </c>
      <c r="I7" s="49"/>
      <c r="J7" s="51">
        <f>ROUNDUP(E7*0.75,2)</f>
        <v>0.75</v>
      </c>
      <c r="K7" s="51" t="s">
        <v>26</v>
      </c>
      <c r="L7" s="51" t="s">
        <v>25</v>
      </c>
      <c r="M7" s="77" t="e">
        <f>#REF!</f>
        <v>#REF!</v>
      </c>
      <c r="N7" s="65" t="s">
        <v>167</v>
      </c>
      <c r="O7" s="52" t="s">
        <v>31</v>
      </c>
      <c r="P7" s="49"/>
      <c r="Q7" s="53">
        <v>3</v>
      </c>
      <c r="R7" s="92">
        <f t="shared" ref="R7:R12" si="0">ROUNDUP(Q7*0.75,2)</f>
        <v>2.25</v>
      </c>
    </row>
    <row r="8" spans="1:19" ht="18.75" customHeight="1" x14ac:dyDescent="0.15">
      <c r="A8" s="354"/>
      <c r="B8" s="65"/>
      <c r="C8" s="48" t="s">
        <v>100</v>
      </c>
      <c r="D8" s="49"/>
      <c r="E8" s="50">
        <v>20</v>
      </c>
      <c r="F8" s="51" t="s">
        <v>28</v>
      </c>
      <c r="G8" s="69"/>
      <c r="H8" s="73" t="s">
        <v>100</v>
      </c>
      <c r="I8" s="49"/>
      <c r="J8" s="51">
        <f>ROUNDUP(E8*0.75,2)</f>
        <v>15</v>
      </c>
      <c r="K8" s="51" t="s">
        <v>28</v>
      </c>
      <c r="L8" s="51"/>
      <c r="M8" s="77" t="e">
        <f>ROUND(#REF!+(#REF!*10/100),2)</f>
        <v>#REF!</v>
      </c>
      <c r="N8" s="65" t="s">
        <v>168</v>
      </c>
      <c r="O8" s="52" t="s">
        <v>32</v>
      </c>
      <c r="P8" s="49"/>
      <c r="Q8" s="53">
        <v>5</v>
      </c>
      <c r="R8" s="92">
        <f t="shared" si="0"/>
        <v>3.75</v>
      </c>
    </row>
    <row r="9" spans="1:19" ht="18.75" customHeight="1" x14ac:dyDescent="0.15">
      <c r="A9" s="354"/>
      <c r="B9" s="65"/>
      <c r="C9" s="48" t="s">
        <v>98</v>
      </c>
      <c r="D9" s="49"/>
      <c r="E9" s="50">
        <v>2</v>
      </c>
      <c r="F9" s="51" t="s">
        <v>28</v>
      </c>
      <c r="G9" s="69"/>
      <c r="H9" s="73" t="s">
        <v>98</v>
      </c>
      <c r="I9" s="49"/>
      <c r="J9" s="51">
        <f>ROUNDUP(E9*0.75,2)</f>
        <v>1.5</v>
      </c>
      <c r="K9" s="51" t="s">
        <v>28</v>
      </c>
      <c r="L9" s="51"/>
      <c r="M9" s="77" t="e">
        <f>#REF!</f>
        <v>#REF!</v>
      </c>
      <c r="N9" s="65" t="s">
        <v>169</v>
      </c>
      <c r="O9" s="52" t="s">
        <v>33</v>
      </c>
      <c r="P9" s="49"/>
      <c r="Q9" s="53">
        <v>3</v>
      </c>
      <c r="R9" s="92">
        <f t="shared" si="0"/>
        <v>2.25</v>
      </c>
    </row>
    <row r="10" spans="1:19" ht="18.75" customHeight="1" x14ac:dyDescent="0.15">
      <c r="A10" s="354"/>
      <c r="B10" s="65"/>
      <c r="C10" s="48"/>
      <c r="D10" s="49"/>
      <c r="E10" s="50"/>
      <c r="F10" s="51"/>
      <c r="G10" s="69"/>
      <c r="H10" s="73"/>
      <c r="I10" s="49"/>
      <c r="J10" s="51"/>
      <c r="K10" s="51"/>
      <c r="L10" s="51"/>
      <c r="M10" s="77"/>
      <c r="N10" s="65" t="s">
        <v>170</v>
      </c>
      <c r="O10" s="52" t="s">
        <v>35</v>
      </c>
      <c r="P10" s="49" t="s">
        <v>36</v>
      </c>
      <c r="Q10" s="53">
        <v>1.5</v>
      </c>
      <c r="R10" s="92">
        <f t="shared" si="0"/>
        <v>1.1300000000000001</v>
      </c>
    </row>
    <row r="11" spans="1:19" ht="18.75" customHeight="1" x14ac:dyDescent="0.15">
      <c r="A11" s="354"/>
      <c r="B11" s="65"/>
      <c r="C11" s="48"/>
      <c r="D11" s="49"/>
      <c r="E11" s="50"/>
      <c r="F11" s="51"/>
      <c r="G11" s="69"/>
      <c r="H11" s="73"/>
      <c r="I11" s="49"/>
      <c r="J11" s="51"/>
      <c r="K11" s="51"/>
      <c r="L11" s="51"/>
      <c r="M11" s="77"/>
      <c r="N11" s="65" t="s">
        <v>23</v>
      </c>
      <c r="O11" s="52" t="s">
        <v>34</v>
      </c>
      <c r="P11" s="49"/>
      <c r="Q11" s="53">
        <v>2</v>
      </c>
      <c r="R11" s="92">
        <f t="shared" si="0"/>
        <v>1.5</v>
      </c>
    </row>
    <row r="12" spans="1:19" ht="18.75" customHeight="1" x14ac:dyDescent="0.15">
      <c r="A12" s="354"/>
      <c r="B12" s="65"/>
      <c r="C12" s="48"/>
      <c r="D12" s="49"/>
      <c r="E12" s="50"/>
      <c r="F12" s="51"/>
      <c r="G12" s="69"/>
      <c r="H12" s="73"/>
      <c r="I12" s="49"/>
      <c r="J12" s="51"/>
      <c r="K12" s="51"/>
      <c r="L12" s="51"/>
      <c r="M12" s="77"/>
      <c r="N12" s="65"/>
      <c r="O12" s="52" t="s">
        <v>37</v>
      </c>
      <c r="P12" s="49"/>
      <c r="Q12" s="53">
        <v>1</v>
      </c>
      <c r="R12" s="92">
        <f t="shared" si="0"/>
        <v>0.75</v>
      </c>
    </row>
    <row r="13" spans="1:19" ht="18.75" customHeight="1" x14ac:dyDescent="0.15">
      <c r="A13" s="354"/>
      <c r="B13" s="64"/>
      <c r="C13" s="42"/>
      <c r="D13" s="43"/>
      <c r="E13" s="44"/>
      <c r="F13" s="45"/>
      <c r="G13" s="68"/>
      <c r="H13" s="72"/>
      <c r="I13" s="43"/>
      <c r="J13" s="45"/>
      <c r="K13" s="45"/>
      <c r="L13" s="45"/>
      <c r="M13" s="76"/>
      <c r="N13" s="64"/>
      <c r="O13" s="46"/>
      <c r="P13" s="43"/>
      <c r="Q13" s="47"/>
      <c r="R13" s="91"/>
    </row>
    <row r="14" spans="1:19" ht="18.75" customHeight="1" x14ac:dyDescent="0.15">
      <c r="A14" s="354"/>
      <c r="B14" s="65" t="s">
        <v>171</v>
      </c>
      <c r="C14" s="48" t="s">
        <v>69</v>
      </c>
      <c r="D14" s="49" t="s">
        <v>36</v>
      </c>
      <c r="E14" s="81">
        <v>0.2</v>
      </c>
      <c r="F14" s="51" t="s">
        <v>19</v>
      </c>
      <c r="G14" s="69"/>
      <c r="H14" s="73" t="s">
        <v>69</v>
      </c>
      <c r="I14" s="49" t="s">
        <v>36</v>
      </c>
      <c r="J14" s="51">
        <f>ROUNDUP(E14*0.75,2)</f>
        <v>0.15</v>
      </c>
      <c r="K14" s="51" t="s">
        <v>19</v>
      </c>
      <c r="L14" s="51"/>
      <c r="M14" s="77" t="e">
        <f>#REF!</f>
        <v>#REF!</v>
      </c>
      <c r="N14" s="65" t="s">
        <v>172</v>
      </c>
      <c r="O14" s="52" t="s">
        <v>39</v>
      </c>
      <c r="P14" s="49"/>
      <c r="Q14" s="53">
        <v>40</v>
      </c>
      <c r="R14" s="92">
        <f>ROUNDUP(Q14*0.75,2)</f>
        <v>30</v>
      </c>
    </row>
    <row r="15" spans="1:19" ht="18.75" customHeight="1" x14ac:dyDescent="0.15">
      <c r="A15" s="354"/>
      <c r="B15" s="65"/>
      <c r="C15" s="48" t="s">
        <v>50</v>
      </c>
      <c r="D15" s="49"/>
      <c r="E15" s="50">
        <v>20</v>
      </c>
      <c r="F15" s="51" t="s">
        <v>28</v>
      </c>
      <c r="G15" s="69"/>
      <c r="H15" s="73" t="s">
        <v>50</v>
      </c>
      <c r="I15" s="49"/>
      <c r="J15" s="51">
        <f>ROUNDUP(E15*0.75,2)</f>
        <v>15</v>
      </c>
      <c r="K15" s="51" t="s">
        <v>28</v>
      </c>
      <c r="L15" s="51"/>
      <c r="M15" s="77" t="e">
        <f>ROUND(#REF!+(#REF!*6/100),2)</f>
        <v>#REF!</v>
      </c>
      <c r="N15" s="65" t="s">
        <v>219</v>
      </c>
      <c r="O15" s="52" t="s">
        <v>64</v>
      </c>
      <c r="P15" s="49"/>
      <c r="Q15" s="53">
        <v>1</v>
      </c>
      <c r="R15" s="92">
        <f>ROUNDUP(Q15*0.75,2)</f>
        <v>0.75</v>
      </c>
    </row>
    <row r="16" spans="1:19" ht="18.75" customHeight="1" x14ac:dyDescent="0.15">
      <c r="A16" s="354"/>
      <c r="B16" s="65"/>
      <c r="C16" s="48" t="s">
        <v>66</v>
      </c>
      <c r="D16" s="49"/>
      <c r="E16" s="50">
        <v>10</v>
      </c>
      <c r="F16" s="51" t="s">
        <v>28</v>
      </c>
      <c r="G16" s="69"/>
      <c r="H16" s="73" t="s">
        <v>66</v>
      </c>
      <c r="I16" s="49"/>
      <c r="J16" s="51">
        <f>ROUNDUP(E16*0.75,2)</f>
        <v>7.5</v>
      </c>
      <c r="K16" s="51" t="s">
        <v>28</v>
      </c>
      <c r="L16" s="51"/>
      <c r="M16" s="77" t="e">
        <f>ROUND(#REF!+(#REF!*10/100),2)</f>
        <v>#REF!</v>
      </c>
      <c r="N16" s="65" t="s">
        <v>173</v>
      </c>
      <c r="O16" s="52" t="s">
        <v>34</v>
      </c>
      <c r="P16" s="49"/>
      <c r="Q16" s="53">
        <v>1</v>
      </c>
      <c r="R16" s="92">
        <f>ROUNDUP(Q16*0.75,2)</f>
        <v>0.75</v>
      </c>
    </row>
    <row r="17" spans="1:18" ht="18.75" customHeight="1" x14ac:dyDescent="0.15">
      <c r="A17" s="354"/>
      <c r="B17" s="65"/>
      <c r="C17" s="48" t="s">
        <v>65</v>
      </c>
      <c r="D17" s="49"/>
      <c r="E17" s="50">
        <v>5</v>
      </c>
      <c r="F17" s="51" t="s">
        <v>28</v>
      </c>
      <c r="G17" s="69"/>
      <c r="H17" s="73" t="s">
        <v>65</v>
      </c>
      <c r="I17" s="49"/>
      <c r="J17" s="51">
        <f>ROUNDUP(E17*0.75,2)</f>
        <v>3.75</v>
      </c>
      <c r="K17" s="51" t="s">
        <v>28</v>
      </c>
      <c r="L17" s="51"/>
      <c r="M17" s="77" t="e">
        <f>#REF!</f>
        <v>#REF!</v>
      </c>
      <c r="N17" s="65" t="s">
        <v>23</v>
      </c>
      <c r="O17" s="52" t="s">
        <v>35</v>
      </c>
      <c r="P17" s="49" t="s">
        <v>36</v>
      </c>
      <c r="Q17" s="53">
        <v>1</v>
      </c>
      <c r="R17" s="92">
        <f>ROUNDUP(Q17*0.75,2)</f>
        <v>0.75</v>
      </c>
    </row>
    <row r="18" spans="1:18" ht="18.75" customHeight="1" x14ac:dyDescent="0.15">
      <c r="A18" s="354"/>
      <c r="B18" s="65"/>
      <c r="C18" s="48" t="s">
        <v>67</v>
      </c>
      <c r="D18" s="49" t="s">
        <v>68</v>
      </c>
      <c r="E18" s="61">
        <v>0.5</v>
      </c>
      <c r="F18" s="51" t="s">
        <v>56</v>
      </c>
      <c r="G18" s="69"/>
      <c r="H18" s="73" t="s">
        <v>67</v>
      </c>
      <c r="I18" s="49" t="s">
        <v>68</v>
      </c>
      <c r="J18" s="51">
        <f>ROUNDUP(E18*0.75,2)</f>
        <v>0.38</v>
      </c>
      <c r="K18" s="51" t="s">
        <v>56</v>
      </c>
      <c r="L18" s="51"/>
      <c r="M18" s="77" t="e">
        <f>#REF!</f>
        <v>#REF!</v>
      </c>
      <c r="N18" s="65"/>
      <c r="O18" s="52"/>
      <c r="P18" s="49"/>
      <c r="Q18" s="53"/>
      <c r="R18" s="92"/>
    </row>
    <row r="19" spans="1:18" ht="18.75" customHeight="1" x14ac:dyDescent="0.15">
      <c r="A19" s="354"/>
      <c r="B19" s="64"/>
      <c r="C19" s="42"/>
      <c r="D19" s="43"/>
      <c r="E19" s="44"/>
      <c r="F19" s="45"/>
      <c r="G19" s="68"/>
      <c r="H19" s="72"/>
      <c r="I19" s="43"/>
      <c r="J19" s="45"/>
      <c r="K19" s="45"/>
      <c r="L19" s="45"/>
      <c r="M19" s="76"/>
      <c r="N19" s="64"/>
      <c r="O19" s="46"/>
      <c r="P19" s="43"/>
      <c r="Q19" s="47"/>
      <c r="R19" s="91"/>
    </row>
    <row r="20" spans="1:18" ht="18.75" customHeight="1" x14ac:dyDescent="0.15">
      <c r="A20" s="354"/>
      <c r="B20" s="65" t="s">
        <v>49</v>
      </c>
      <c r="C20" s="48" t="s">
        <v>118</v>
      </c>
      <c r="D20" s="49"/>
      <c r="E20" s="62">
        <v>0.1</v>
      </c>
      <c r="F20" s="51" t="s">
        <v>119</v>
      </c>
      <c r="G20" s="69"/>
      <c r="H20" s="73" t="s">
        <v>118</v>
      </c>
      <c r="I20" s="49"/>
      <c r="J20" s="51">
        <f>ROUNDUP(E20*0.75,2)</f>
        <v>0.08</v>
      </c>
      <c r="K20" s="51" t="s">
        <v>119</v>
      </c>
      <c r="L20" s="51"/>
      <c r="M20" s="77" t="e">
        <f>#REF!</f>
        <v>#REF!</v>
      </c>
      <c r="N20" s="65" t="s">
        <v>23</v>
      </c>
      <c r="O20" s="52" t="s">
        <v>39</v>
      </c>
      <c r="P20" s="49"/>
      <c r="Q20" s="53">
        <v>100</v>
      </c>
      <c r="R20" s="92">
        <f>ROUNDUP(Q20*0.75,2)</f>
        <v>75</v>
      </c>
    </row>
    <row r="21" spans="1:18" ht="18.75" customHeight="1" x14ac:dyDescent="0.15">
      <c r="A21" s="354"/>
      <c r="B21" s="65"/>
      <c r="C21" s="48" t="s">
        <v>117</v>
      </c>
      <c r="D21" s="49"/>
      <c r="E21" s="50">
        <v>3</v>
      </c>
      <c r="F21" s="51" t="s">
        <v>28</v>
      </c>
      <c r="G21" s="69"/>
      <c r="H21" s="73" t="s">
        <v>117</v>
      </c>
      <c r="I21" s="49"/>
      <c r="J21" s="51">
        <f>ROUNDUP(E21*0.75,2)</f>
        <v>2.25</v>
      </c>
      <c r="K21" s="51" t="s">
        <v>28</v>
      </c>
      <c r="L21" s="51"/>
      <c r="M21" s="77" t="e">
        <f>ROUND(#REF!+(#REF!*40/100),2)</f>
        <v>#REF!</v>
      </c>
      <c r="N21" s="65"/>
      <c r="O21" s="52" t="s">
        <v>52</v>
      </c>
      <c r="P21" s="49"/>
      <c r="Q21" s="53">
        <v>3</v>
      </c>
      <c r="R21" s="92">
        <f>ROUNDUP(Q21*0.75,2)</f>
        <v>2.25</v>
      </c>
    </row>
    <row r="22" spans="1:18" ht="18.75" customHeight="1" x14ac:dyDescent="0.15">
      <c r="A22" s="354"/>
      <c r="B22" s="64"/>
      <c r="C22" s="42"/>
      <c r="D22" s="43"/>
      <c r="E22" s="44"/>
      <c r="F22" s="45"/>
      <c r="G22" s="68"/>
      <c r="H22" s="72"/>
      <c r="I22" s="43"/>
      <c r="J22" s="45"/>
      <c r="K22" s="45"/>
      <c r="L22" s="45"/>
      <c r="M22" s="76"/>
      <c r="N22" s="64"/>
      <c r="O22" s="46"/>
      <c r="P22" s="43"/>
      <c r="Q22" s="47"/>
      <c r="R22" s="91"/>
    </row>
    <row r="23" spans="1:18" ht="18.75" customHeight="1" x14ac:dyDescent="0.15">
      <c r="A23" s="354"/>
      <c r="B23" s="65" t="s">
        <v>174</v>
      </c>
      <c r="C23" s="48" t="s">
        <v>175</v>
      </c>
      <c r="D23" s="49"/>
      <c r="E23" s="82">
        <v>0.25</v>
      </c>
      <c r="F23" s="51" t="s">
        <v>81</v>
      </c>
      <c r="G23" s="69"/>
      <c r="H23" s="73" t="s">
        <v>175</v>
      </c>
      <c r="I23" s="49"/>
      <c r="J23" s="51">
        <f>ROUNDUP(E23*0.75,2)</f>
        <v>0.19</v>
      </c>
      <c r="K23" s="51" t="s">
        <v>81</v>
      </c>
      <c r="L23" s="51"/>
      <c r="M23" s="77" t="e">
        <f>#REF!</f>
        <v>#REF!</v>
      </c>
      <c r="N23" s="65" t="s">
        <v>54</v>
      </c>
      <c r="O23" s="52"/>
      <c r="P23" s="49"/>
      <c r="Q23" s="53"/>
      <c r="R23" s="92"/>
    </row>
    <row r="24" spans="1:18" ht="18.75" customHeight="1" thickBot="1" x14ac:dyDescent="0.2">
      <c r="A24" s="355"/>
      <c r="B24" s="66"/>
      <c r="C24" s="55"/>
      <c r="D24" s="56"/>
      <c r="E24" s="57"/>
      <c r="F24" s="58"/>
      <c r="G24" s="70"/>
      <c r="H24" s="74"/>
      <c r="I24" s="56"/>
      <c r="J24" s="58"/>
      <c r="K24" s="58"/>
      <c r="L24" s="58"/>
      <c r="M24" s="78"/>
      <c r="N24" s="66"/>
      <c r="O24" s="59"/>
      <c r="P24" s="56"/>
      <c r="Q24" s="60"/>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14</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x14ac:dyDescent="0.15">
      <c r="A5" s="353" t="s">
        <v>57</v>
      </c>
      <c r="B5" s="63" t="s">
        <v>15</v>
      </c>
      <c r="C5" s="36" t="s">
        <v>17</v>
      </c>
      <c r="D5" s="37" t="s">
        <v>18</v>
      </c>
      <c r="E5" s="38">
        <v>0.5</v>
      </c>
      <c r="F5" s="39" t="s">
        <v>19</v>
      </c>
      <c r="G5" s="67"/>
      <c r="H5" s="71" t="s">
        <v>17</v>
      </c>
      <c r="I5" s="37" t="s">
        <v>18</v>
      </c>
      <c r="J5" s="39">
        <f>ROUNDUP(E5*0.75,2)</f>
        <v>0.38</v>
      </c>
      <c r="K5" s="39" t="s">
        <v>19</v>
      </c>
      <c r="L5" s="39"/>
      <c r="M5" s="75" t="e">
        <f>#REF!</f>
        <v>#REF!</v>
      </c>
      <c r="N5" s="63"/>
      <c r="O5" s="40" t="s">
        <v>16</v>
      </c>
      <c r="P5" s="37"/>
      <c r="Q5" s="41">
        <v>110</v>
      </c>
      <c r="R5" s="90">
        <f>ROUNDUP(Q5*0.75,2)</f>
        <v>82.5</v>
      </c>
    </row>
    <row r="6" spans="1:19" ht="23.1" customHeight="1" x14ac:dyDescent="0.15">
      <c r="A6" s="354"/>
      <c r="B6" s="64"/>
      <c r="C6" s="42"/>
      <c r="D6" s="43"/>
      <c r="E6" s="44"/>
      <c r="F6" s="45"/>
      <c r="G6" s="68"/>
      <c r="H6" s="72"/>
      <c r="I6" s="43"/>
      <c r="J6" s="45"/>
      <c r="K6" s="45"/>
      <c r="L6" s="45"/>
      <c r="M6" s="76"/>
      <c r="N6" s="64"/>
      <c r="O6" s="46"/>
      <c r="P6" s="43"/>
      <c r="Q6" s="47"/>
      <c r="R6" s="91"/>
    </row>
    <row r="7" spans="1:19" ht="23.1" customHeight="1" x14ac:dyDescent="0.15">
      <c r="A7" s="354"/>
      <c r="B7" s="65" t="s">
        <v>20</v>
      </c>
      <c r="C7" s="48" t="s">
        <v>24</v>
      </c>
      <c r="D7" s="49"/>
      <c r="E7" s="50">
        <v>1</v>
      </c>
      <c r="F7" s="51" t="s">
        <v>26</v>
      </c>
      <c r="G7" s="69" t="s">
        <v>25</v>
      </c>
      <c r="H7" s="73" t="s">
        <v>24</v>
      </c>
      <c r="I7" s="49"/>
      <c r="J7" s="51">
        <f>ROUNDUP(E7*0.75,2)</f>
        <v>0.75</v>
      </c>
      <c r="K7" s="51" t="s">
        <v>26</v>
      </c>
      <c r="L7" s="51" t="s">
        <v>25</v>
      </c>
      <c r="M7" s="77" t="e">
        <f>#REF!</f>
        <v>#REF!</v>
      </c>
      <c r="N7" s="65" t="s">
        <v>21</v>
      </c>
      <c r="O7" s="52" t="s">
        <v>29</v>
      </c>
      <c r="P7" s="49"/>
      <c r="Q7" s="53">
        <v>0.1</v>
      </c>
      <c r="R7" s="92">
        <f t="shared" ref="R7:R16" si="0">ROUNDUP(Q7*0.75,2)</f>
        <v>0.08</v>
      </c>
    </row>
    <row r="8" spans="1:19" ht="23.1" customHeight="1" x14ac:dyDescent="0.15">
      <c r="A8" s="354"/>
      <c r="B8" s="65"/>
      <c r="C8" s="48" t="s">
        <v>27</v>
      </c>
      <c r="D8" s="49"/>
      <c r="E8" s="50">
        <v>0.5</v>
      </c>
      <c r="F8" s="51" t="s">
        <v>28</v>
      </c>
      <c r="G8" s="69"/>
      <c r="H8" s="73" t="s">
        <v>27</v>
      </c>
      <c r="I8" s="49"/>
      <c r="J8" s="51">
        <f>ROUNDUP(E8*0.75,2)</f>
        <v>0.38</v>
      </c>
      <c r="K8" s="51" t="s">
        <v>28</v>
      </c>
      <c r="L8" s="51"/>
      <c r="M8" s="77" t="e">
        <f>ROUND(#REF!+(#REF!*20/100),2)</f>
        <v>#REF!</v>
      </c>
      <c r="N8" s="65" t="s">
        <v>220</v>
      </c>
      <c r="O8" s="52" t="s">
        <v>30</v>
      </c>
      <c r="P8" s="49"/>
      <c r="Q8" s="53">
        <v>0.01</v>
      </c>
      <c r="R8" s="92">
        <f t="shared" si="0"/>
        <v>0.01</v>
      </c>
    </row>
    <row r="9" spans="1:19" ht="23.1" customHeight="1" x14ac:dyDescent="0.15">
      <c r="A9" s="354"/>
      <c r="B9" s="65"/>
      <c r="C9" s="48" t="s">
        <v>38</v>
      </c>
      <c r="D9" s="49"/>
      <c r="E9" s="50">
        <v>20</v>
      </c>
      <c r="F9" s="51" t="s">
        <v>28</v>
      </c>
      <c r="G9" s="69"/>
      <c r="H9" s="73" t="s">
        <v>38</v>
      </c>
      <c r="I9" s="49"/>
      <c r="J9" s="51">
        <f>ROUNDUP(E9*0.75,2)</f>
        <v>15</v>
      </c>
      <c r="K9" s="51" t="s">
        <v>28</v>
      </c>
      <c r="L9" s="51"/>
      <c r="M9" s="77" t="e">
        <f>#REF!</f>
        <v>#REF!</v>
      </c>
      <c r="N9" s="65" t="s">
        <v>22</v>
      </c>
      <c r="O9" s="52" t="s">
        <v>31</v>
      </c>
      <c r="P9" s="49"/>
      <c r="Q9" s="53">
        <v>3</v>
      </c>
      <c r="R9" s="92">
        <f t="shared" si="0"/>
        <v>2.25</v>
      </c>
    </row>
    <row r="10" spans="1:19" ht="23.1" customHeight="1" x14ac:dyDescent="0.15">
      <c r="A10" s="354"/>
      <c r="B10" s="65"/>
      <c r="C10" s="48"/>
      <c r="D10" s="49"/>
      <c r="E10" s="50"/>
      <c r="F10" s="51"/>
      <c r="G10" s="69"/>
      <c r="H10" s="73"/>
      <c r="I10" s="49"/>
      <c r="J10" s="51"/>
      <c r="K10" s="51"/>
      <c r="L10" s="51"/>
      <c r="M10" s="77"/>
      <c r="N10" s="65" t="s">
        <v>23</v>
      </c>
      <c r="O10" s="52" t="s">
        <v>32</v>
      </c>
      <c r="P10" s="49"/>
      <c r="Q10" s="53">
        <v>2</v>
      </c>
      <c r="R10" s="92">
        <f t="shared" si="0"/>
        <v>1.5</v>
      </c>
    </row>
    <row r="11" spans="1:19" ht="23.1" customHeight="1" x14ac:dyDescent="0.15">
      <c r="A11" s="354"/>
      <c r="B11" s="65"/>
      <c r="C11" s="48"/>
      <c r="D11" s="49"/>
      <c r="E11" s="50"/>
      <c r="F11" s="51"/>
      <c r="G11" s="69"/>
      <c r="H11" s="73"/>
      <c r="I11" s="49"/>
      <c r="J11" s="51"/>
      <c r="K11" s="51"/>
      <c r="L11" s="51"/>
      <c r="M11" s="77"/>
      <c r="N11" s="65"/>
      <c r="O11" s="52" t="s">
        <v>33</v>
      </c>
      <c r="P11" s="49"/>
      <c r="Q11" s="53">
        <v>5</v>
      </c>
      <c r="R11" s="92">
        <f t="shared" si="0"/>
        <v>3.75</v>
      </c>
    </row>
    <row r="12" spans="1:19" ht="23.1" customHeight="1" x14ac:dyDescent="0.15">
      <c r="A12" s="354"/>
      <c r="B12" s="65"/>
      <c r="C12" s="48"/>
      <c r="D12" s="49"/>
      <c r="E12" s="50"/>
      <c r="F12" s="51"/>
      <c r="G12" s="69"/>
      <c r="H12" s="73"/>
      <c r="I12" s="49"/>
      <c r="J12" s="51"/>
      <c r="K12" s="51"/>
      <c r="L12" s="51"/>
      <c r="M12" s="77"/>
      <c r="N12" s="65"/>
      <c r="O12" s="52" t="s">
        <v>34</v>
      </c>
      <c r="P12" s="49"/>
      <c r="Q12" s="53">
        <v>1</v>
      </c>
      <c r="R12" s="92">
        <f t="shared" si="0"/>
        <v>0.75</v>
      </c>
    </row>
    <row r="13" spans="1:19" ht="23.1" customHeight="1" x14ac:dyDescent="0.15">
      <c r="A13" s="354"/>
      <c r="B13" s="65"/>
      <c r="C13" s="48"/>
      <c r="D13" s="49"/>
      <c r="E13" s="50"/>
      <c r="F13" s="51"/>
      <c r="G13" s="69"/>
      <c r="H13" s="73"/>
      <c r="I13" s="49"/>
      <c r="J13" s="51"/>
      <c r="K13" s="51"/>
      <c r="L13" s="51"/>
      <c r="M13" s="77"/>
      <c r="N13" s="65"/>
      <c r="O13" s="52" t="s">
        <v>35</v>
      </c>
      <c r="P13" s="49" t="s">
        <v>36</v>
      </c>
      <c r="Q13" s="53">
        <v>1</v>
      </c>
      <c r="R13" s="92">
        <f t="shared" si="0"/>
        <v>0.75</v>
      </c>
    </row>
    <row r="14" spans="1:19" ht="23.1" customHeight="1" x14ac:dyDescent="0.15">
      <c r="A14" s="354"/>
      <c r="B14" s="65"/>
      <c r="C14" s="48"/>
      <c r="D14" s="49"/>
      <c r="E14" s="50"/>
      <c r="F14" s="51"/>
      <c r="G14" s="69"/>
      <c r="H14" s="73"/>
      <c r="I14" s="49"/>
      <c r="J14" s="51"/>
      <c r="K14" s="51"/>
      <c r="L14" s="51"/>
      <c r="M14" s="77"/>
      <c r="N14" s="65"/>
      <c r="O14" s="52" t="s">
        <v>37</v>
      </c>
      <c r="P14" s="49"/>
      <c r="Q14" s="53">
        <v>1</v>
      </c>
      <c r="R14" s="92">
        <f t="shared" si="0"/>
        <v>0.75</v>
      </c>
    </row>
    <row r="15" spans="1:19" ht="23.1" customHeight="1" x14ac:dyDescent="0.15">
      <c r="A15" s="354"/>
      <c r="B15" s="65"/>
      <c r="C15" s="48"/>
      <c r="D15" s="49"/>
      <c r="E15" s="50"/>
      <c r="F15" s="51"/>
      <c r="G15" s="69"/>
      <c r="H15" s="73"/>
      <c r="I15" s="49"/>
      <c r="J15" s="51"/>
      <c r="K15" s="51"/>
      <c r="L15" s="51"/>
      <c r="M15" s="77"/>
      <c r="N15" s="65"/>
      <c r="O15" s="52" t="s">
        <v>39</v>
      </c>
      <c r="P15" s="49"/>
      <c r="Q15" s="53">
        <v>1</v>
      </c>
      <c r="R15" s="92">
        <f t="shared" si="0"/>
        <v>0.75</v>
      </c>
    </row>
    <row r="16" spans="1:19" ht="23.1" customHeight="1" x14ac:dyDescent="0.15">
      <c r="A16" s="354"/>
      <c r="B16" s="65"/>
      <c r="C16" s="48"/>
      <c r="D16" s="49"/>
      <c r="E16" s="50"/>
      <c r="F16" s="51"/>
      <c r="G16" s="69"/>
      <c r="H16" s="73"/>
      <c r="I16" s="49"/>
      <c r="J16" s="51"/>
      <c r="K16" s="51"/>
      <c r="L16" s="51"/>
      <c r="M16" s="77"/>
      <c r="N16" s="65"/>
      <c r="O16" s="52" t="s">
        <v>35</v>
      </c>
      <c r="P16" s="49" t="s">
        <v>36</v>
      </c>
      <c r="Q16" s="53">
        <v>0.5</v>
      </c>
      <c r="R16" s="92">
        <f t="shared" si="0"/>
        <v>0.38</v>
      </c>
    </row>
    <row r="17" spans="1:18" ht="23.1" customHeight="1" x14ac:dyDescent="0.15">
      <c r="A17" s="354"/>
      <c r="B17" s="64"/>
      <c r="C17" s="42"/>
      <c r="D17" s="43"/>
      <c r="E17" s="44"/>
      <c r="F17" s="45"/>
      <c r="G17" s="68"/>
      <c r="H17" s="72"/>
      <c r="I17" s="43"/>
      <c r="J17" s="45"/>
      <c r="K17" s="45"/>
      <c r="L17" s="45"/>
      <c r="M17" s="76"/>
      <c r="N17" s="64"/>
      <c r="O17" s="46"/>
      <c r="P17" s="43"/>
      <c r="Q17" s="47"/>
      <c r="R17" s="91"/>
    </row>
    <row r="18" spans="1:18" ht="23.1" customHeight="1" x14ac:dyDescent="0.15">
      <c r="A18" s="354"/>
      <c r="B18" s="65" t="s">
        <v>40</v>
      </c>
      <c r="C18" s="48" t="s">
        <v>44</v>
      </c>
      <c r="D18" s="49"/>
      <c r="E18" s="50">
        <v>30</v>
      </c>
      <c r="F18" s="51" t="s">
        <v>28</v>
      </c>
      <c r="G18" s="69"/>
      <c r="H18" s="73" t="s">
        <v>44</v>
      </c>
      <c r="I18" s="49"/>
      <c r="J18" s="51">
        <f>ROUNDUP(E18*0.75,2)</f>
        <v>22.5</v>
      </c>
      <c r="K18" s="51" t="s">
        <v>28</v>
      </c>
      <c r="L18" s="51"/>
      <c r="M18" s="77" t="e">
        <f>ROUND(#REF!+(#REF!*6/100),2)</f>
        <v>#REF!</v>
      </c>
      <c r="N18" s="65" t="s">
        <v>41</v>
      </c>
      <c r="O18" s="52" t="s">
        <v>34</v>
      </c>
      <c r="P18" s="49"/>
      <c r="Q18" s="53">
        <v>0.3</v>
      </c>
      <c r="R18" s="92">
        <f>ROUNDUP(Q18*0.75,2)</f>
        <v>0.23</v>
      </c>
    </row>
    <row r="19" spans="1:18" ht="23.1" customHeight="1" x14ac:dyDescent="0.15">
      <c r="A19" s="354"/>
      <c r="B19" s="65"/>
      <c r="C19" s="48" t="s">
        <v>45</v>
      </c>
      <c r="D19" s="49"/>
      <c r="E19" s="50">
        <v>20</v>
      </c>
      <c r="F19" s="51" t="s">
        <v>28</v>
      </c>
      <c r="G19" s="69"/>
      <c r="H19" s="73" t="s">
        <v>45</v>
      </c>
      <c r="I19" s="49"/>
      <c r="J19" s="51">
        <f>ROUNDUP(E19*0.75,2)</f>
        <v>15</v>
      </c>
      <c r="K19" s="51" t="s">
        <v>28</v>
      </c>
      <c r="L19" s="51"/>
      <c r="M19" s="77" t="e">
        <f>#REF!</f>
        <v>#REF!</v>
      </c>
      <c r="N19" s="65" t="s">
        <v>42</v>
      </c>
      <c r="O19" s="52" t="s">
        <v>29</v>
      </c>
      <c r="P19" s="49"/>
      <c r="Q19" s="53">
        <v>0.1</v>
      </c>
      <c r="R19" s="92">
        <f>ROUNDUP(Q19*0.75,2)</f>
        <v>0.08</v>
      </c>
    </row>
    <row r="20" spans="1:18" ht="23.1" customHeight="1" x14ac:dyDescent="0.15">
      <c r="A20" s="354"/>
      <c r="B20" s="65"/>
      <c r="C20" s="48" t="s">
        <v>46</v>
      </c>
      <c r="D20" s="49"/>
      <c r="E20" s="50">
        <v>5</v>
      </c>
      <c r="F20" s="51" t="s">
        <v>28</v>
      </c>
      <c r="G20" s="69"/>
      <c r="H20" s="73" t="s">
        <v>46</v>
      </c>
      <c r="I20" s="49"/>
      <c r="J20" s="51">
        <f>ROUNDUP(E20*0.75,2)</f>
        <v>3.75</v>
      </c>
      <c r="K20" s="51" t="s">
        <v>28</v>
      </c>
      <c r="L20" s="51"/>
      <c r="M20" s="77" t="e">
        <f>ROUND(#REF!+(#REF!*10/100),2)</f>
        <v>#REF!</v>
      </c>
      <c r="N20" s="65" t="s">
        <v>43</v>
      </c>
      <c r="O20" s="52" t="s">
        <v>47</v>
      </c>
      <c r="P20" s="49" t="s">
        <v>48</v>
      </c>
      <c r="Q20" s="53">
        <v>4</v>
      </c>
      <c r="R20" s="92">
        <f>ROUNDUP(Q20*0.75,2)</f>
        <v>3</v>
      </c>
    </row>
    <row r="21" spans="1:18" ht="23.1" customHeight="1" x14ac:dyDescent="0.15">
      <c r="A21" s="354"/>
      <c r="B21" s="65"/>
      <c r="C21" s="48"/>
      <c r="D21" s="49"/>
      <c r="E21" s="50"/>
      <c r="F21" s="51"/>
      <c r="G21" s="69"/>
      <c r="H21" s="73"/>
      <c r="I21" s="49"/>
      <c r="J21" s="51"/>
      <c r="K21" s="51"/>
      <c r="L21" s="51"/>
      <c r="M21" s="77"/>
      <c r="N21" s="65" t="s">
        <v>23</v>
      </c>
      <c r="O21" s="52"/>
      <c r="P21" s="49"/>
      <c r="Q21" s="53"/>
      <c r="R21" s="92"/>
    </row>
    <row r="22" spans="1:18" ht="23.1" customHeight="1" x14ac:dyDescent="0.15">
      <c r="A22" s="354"/>
      <c r="B22" s="64"/>
      <c r="C22" s="42"/>
      <c r="D22" s="43"/>
      <c r="E22" s="44"/>
      <c r="F22" s="45"/>
      <c r="G22" s="68"/>
      <c r="H22" s="72"/>
      <c r="I22" s="43"/>
      <c r="J22" s="45"/>
      <c r="K22" s="45"/>
      <c r="L22" s="45"/>
      <c r="M22" s="76"/>
      <c r="N22" s="64"/>
      <c r="O22" s="46"/>
      <c r="P22" s="43"/>
      <c r="Q22" s="47"/>
      <c r="R22" s="91"/>
    </row>
    <row r="23" spans="1:18" ht="23.1" customHeight="1" x14ac:dyDescent="0.15">
      <c r="A23" s="354"/>
      <c r="B23" s="65" t="s">
        <v>49</v>
      </c>
      <c r="C23" s="48" t="s">
        <v>50</v>
      </c>
      <c r="D23" s="49"/>
      <c r="E23" s="50">
        <v>20</v>
      </c>
      <c r="F23" s="51" t="s">
        <v>28</v>
      </c>
      <c r="G23" s="69"/>
      <c r="H23" s="73" t="s">
        <v>50</v>
      </c>
      <c r="I23" s="49"/>
      <c r="J23" s="51">
        <f>ROUNDUP(E23*0.75,2)</f>
        <v>15</v>
      </c>
      <c r="K23" s="51" t="s">
        <v>28</v>
      </c>
      <c r="L23" s="51"/>
      <c r="M23" s="77" t="e">
        <f>ROUND(#REF!+(#REF!*6/100),2)</f>
        <v>#REF!</v>
      </c>
      <c r="N23" s="65" t="s">
        <v>23</v>
      </c>
      <c r="O23" s="52" t="s">
        <v>39</v>
      </c>
      <c r="P23" s="49"/>
      <c r="Q23" s="53">
        <v>100</v>
      </c>
      <c r="R23" s="92">
        <f>ROUNDUP(Q23*0.75,2)</f>
        <v>75</v>
      </c>
    </row>
    <row r="24" spans="1:18" ht="23.1" customHeight="1" x14ac:dyDescent="0.15">
      <c r="A24" s="354"/>
      <c r="B24" s="65"/>
      <c r="C24" s="48" t="s">
        <v>51</v>
      </c>
      <c r="D24" s="49"/>
      <c r="E24" s="50">
        <v>3</v>
      </c>
      <c r="F24" s="51" t="s">
        <v>28</v>
      </c>
      <c r="G24" s="69"/>
      <c r="H24" s="73" t="s">
        <v>51</v>
      </c>
      <c r="I24" s="49"/>
      <c r="J24" s="51">
        <f>ROUNDUP(E24*0.75,2)</f>
        <v>2.25</v>
      </c>
      <c r="K24" s="51" t="s">
        <v>28</v>
      </c>
      <c r="L24" s="51"/>
      <c r="M24" s="77" t="e">
        <f>#REF!</f>
        <v>#REF!</v>
      </c>
      <c r="N24" s="65"/>
      <c r="O24" s="52" t="s">
        <v>52</v>
      </c>
      <c r="P24" s="49"/>
      <c r="Q24" s="53">
        <v>3</v>
      </c>
      <c r="R24" s="92">
        <f>ROUNDUP(Q24*0.75,2)</f>
        <v>2.25</v>
      </c>
    </row>
    <row r="25" spans="1:18" ht="23.1" customHeight="1" x14ac:dyDescent="0.15">
      <c r="A25" s="354"/>
      <c r="B25" s="64"/>
      <c r="C25" s="42"/>
      <c r="D25" s="43"/>
      <c r="E25" s="44"/>
      <c r="F25" s="45"/>
      <c r="G25" s="68"/>
      <c r="H25" s="72"/>
      <c r="I25" s="43"/>
      <c r="J25" s="45"/>
      <c r="K25" s="45"/>
      <c r="L25" s="45"/>
      <c r="M25" s="76"/>
      <c r="N25" s="64"/>
      <c r="O25" s="46"/>
      <c r="P25" s="43"/>
      <c r="Q25" s="47"/>
      <c r="R25" s="91"/>
    </row>
    <row r="26" spans="1:18" ht="23.1" customHeight="1" x14ac:dyDescent="0.15">
      <c r="A26" s="354"/>
      <c r="B26" s="65" t="s">
        <v>53</v>
      </c>
      <c r="C26" s="48" t="s">
        <v>55</v>
      </c>
      <c r="D26" s="49"/>
      <c r="E26" s="54">
        <v>0.125</v>
      </c>
      <c r="F26" s="51" t="s">
        <v>56</v>
      </c>
      <c r="G26" s="69"/>
      <c r="H26" s="73" t="s">
        <v>55</v>
      </c>
      <c r="I26" s="49"/>
      <c r="J26" s="51">
        <f>ROUNDUP(E26*0.75,2)</f>
        <v>9.9999999999999992E-2</v>
      </c>
      <c r="K26" s="51" t="s">
        <v>56</v>
      </c>
      <c r="L26" s="51"/>
      <c r="M26" s="77" t="e">
        <f>#REF!</f>
        <v>#REF!</v>
      </c>
      <c r="N26" s="65" t="s">
        <v>54</v>
      </c>
      <c r="O26" s="52"/>
      <c r="P26" s="49"/>
      <c r="Q26" s="53"/>
      <c r="R26" s="92"/>
    </row>
    <row r="27" spans="1:18" ht="23.1" customHeight="1" thickBot="1" x14ac:dyDescent="0.2">
      <c r="A27" s="355"/>
      <c r="B27" s="66"/>
      <c r="C27" s="55"/>
      <c r="D27" s="56"/>
      <c r="E27" s="57"/>
      <c r="F27" s="58"/>
      <c r="G27" s="70"/>
      <c r="H27" s="74"/>
      <c r="I27" s="56"/>
      <c r="J27" s="58"/>
      <c r="K27" s="58"/>
      <c r="L27" s="58"/>
      <c r="M27" s="78"/>
      <c r="N27" s="66"/>
      <c r="O27" s="59"/>
      <c r="P27" s="56"/>
      <c r="Q27" s="60"/>
      <c r="R27" s="93"/>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354</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353</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327</v>
      </c>
      <c r="C9" s="110" t="s">
        <v>102</v>
      </c>
      <c r="D9" s="109" t="s">
        <v>25</v>
      </c>
      <c r="E9" s="49"/>
      <c r="F9" s="49"/>
      <c r="G9" s="106"/>
      <c r="H9" s="124">
        <v>0.7</v>
      </c>
      <c r="I9" s="107" t="s">
        <v>327</v>
      </c>
      <c r="J9" s="106" t="s">
        <v>102</v>
      </c>
      <c r="K9" s="123">
        <v>0.3</v>
      </c>
      <c r="L9" s="107" t="s">
        <v>326</v>
      </c>
      <c r="M9" s="106" t="s">
        <v>102</v>
      </c>
      <c r="N9" s="122">
        <v>0.2</v>
      </c>
      <c r="O9" s="104" t="s">
        <v>25</v>
      </c>
    </row>
    <row r="10" spans="1:21" ht="23.1" customHeight="1" x14ac:dyDescent="0.15">
      <c r="A10" s="366"/>
      <c r="B10" s="106"/>
      <c r="C10" s="110" t="s">
        <v>100</v>
      </c>
      <c r="D10" s="109"/>
      <c r="E10" s="49"/>
      <c r="F10" s="49"/>
      <c r="G10" s="106"/>
      <c r="H10" s="118">
        <v>20</v>
      </c>
      <c r="I10" s="107"/>
      <c r="J10" s="106" t="s">
        <v>100</v>
      </c>
      <c r="K10" s="105">
        <v>15</v>
      </c>
      <c r="L10" s="107"/>
      <c r="M10" s="106" t="s">
        <v>100</v>
      </c>
      <c r="N10" s="105">
        <v>10</v>
      </c>
      <c r="O10" s="104"/>
    </row>
    <row r="11" spans="1:21" ht="23.1" customHeight="1" x14ac:dyDescent="0.15">
      <c r="A11" s="366"/>
      <c r="B11" s="106"/>
      <c r="C11" s="110"/>
      <c r="D11" s="109"/>
      <c r="E11" s="49"/>
      <c r="F11" s="49"/>
      <c r="G11" s="106" t="s">
        <v>39</v>
      </c>
      <c r="H11" s="118" t="s">
        <v>269</v>
      </c>
      <c r="I11" s="107"/>
      <c r="J11" s="106"/>
      <c r="K11" s="105"/>
      <c r="L11" s="117"/>
      <c r="M11" s="113"/>
      <c r="N11" s="116"/>
      <c r="O11" s="121"/>
    </row>
    <row r="12" spans="1:21" ht="23.1" customHeight="1" x14ac:dyDescent="0.15">
      <c r="A12" s="366"/>
      <c r="B12" s="113"/>
      <c r="C12" s="115"/>
      <c r="D12" s="114"/>
      <c r="E12" s="43"/>
      <c r="F12" s="43"/>
      <c r="G12" s="113"/>
      <c r="H12" s="112"/>
      <c r="I12" s="117"/>
      <c r="J12" s="113"/>
      <c r="K12" s="116"/>
      <c r="L12" s="107" t="s">
        <v>325</v>
      </c>
      <c r="M12" s="106" t="s">
        <v>50</v>
      </c>
      <c r="N12" s="105">
        <v>10</v>
      </c>
      <c r="O12" s="104"/>
    </row>
    <row r="13" spans="1:21" ht="23.1" customHeight="1" x14ac:dyDescent="0.15">
      <c r="A13" s="366"/>
      <c r="B13" s="106" t="s">
        <v>324</v>
      </c>
      <c r="C13" s="110" t="s">
        <v>69</v>
      </c>
      <c r="D13" s="109"/>
      <c r="E13" s="49" t="s">
        <v>36</v>
      </c>
      <c r="F13" s="49"/>
      <c r="G13" s="106"/>
      <c r="H13" s="151">
        <v>0.05</v>
      </c>
      <c r="I13" s="107" t="s">
        <v>324</v>
      </c>
      <c r="J13" s="106" t="s">
        <v>69</v>
      </c>
      <c r="K13" s="150">
        <v>0.05</v>
      </c>
      <c r="L13" s="107"/>
      <c r="M13" s="106" t="s">
        <v>66</v>
      </c>
      <c r="N13" s="105">
        <v>5</v>
      </c>
      <c r="O13" s="104"/>
    </row>
    <row r="14" spans="1:21" ht="23.1" customHeight="1" x14ac:dyDescent="0.15">
      <c r="A14" s="366"/>
      <c r="B14" s="106"/>
      <c r="C14" s="110" t="s">
        <v>50</v>
      </c>
      <c r="D14" s="109"/>
      <c r="E14" s="49"/>
      <c r="F14" s="49"/>
      <c r="G14" s="106"/>
      <c r="H14" s="118">
        <v>20</v>
      </c>
      <c r="I14" s="107"/>
      <c r="J14" s="106" t="s">
        <v>50</v>
      </c>
      <c r="K14" s="105">
        <v>10</v>
      </c>
      <c r="L14" s="117"/>
      <c r="M14" s="113"/>
      <c r="N14" s="116"/>
      <c r="O14" s="121"/>
    </row>
    <row r="15" spans="1:21" ht="23.1" customHeight="1" x14ac:dyDescent="0.15">
      <c r="A15" s="366"/>
      <c r="B15" s="106"/>
      <c r="C15" s="110" t="s">
        <v>66</v>
      </c>
      <c r="D15" s="109"/>
      <c r="E15" s="49"/>
      <c r="F15" s="49"/>
      <c r="G15" s="106"/>
      <c r="H15" s="118">
        <v>5</v>
      </c>
      <c r="I15" s="107"/>
      <c r="J15" s="106" t="s">
        <v>66</v>
      </c>
      <c r="K15" s="105">
        <v>5</v>
      </c>
      <c r="L15" s="107" t="s">
        <v>311</v>
      </c>
      <c r="M15" s="106" t="s">
        <v>118</v>
      </c>
      <c r="N15" s="111">
        <v>0.1</v>
      </c>
      <c r="O15" s="104"/>
    </row>
    <row r="16" spans="1:21" ht="23.1" customHeight="1" x14ac:dyDescent="0.15">
      <c r="A16" s="366"/>
      <c r="B16" s="106"/>
      <c r="C16" s="110" t="s">
        <v>67</v>
      </c>
      <c r="D16" s="109"/>
      <c r="E16" s="49" t="s">
        <v>68</v>
      </c>
      <c r="F16" s="49"/>
      <c r="G16" s="106"/>
      <c r="H16" s="148">
        <v>0.13</v>
      </c>
      <c r="I16" s="107"/>
      <c r="J16" s="106" t="s">
        <v>308</v>
      </c>
      <c r="K16" s="147">
        <v>0.13</v>
      </c>
      <c r="L16" s="117"/>
      <c r="M16" s="113"/>
      <c r="N16" s="116"/>
      <c r="O16" s="121"/>
    </row>
    <row r="17" spans="1:15" ht="23.1" customHeight="1" x14ac:dyDescent="0.15">
      <c r="A17" s="366"/>
      <c r="B17" s="106"/>
      <c r="C17" s="110"/>
      <c r="D17" s="109"/>
      <c r="E17" s="49"/>
      <c r="F17" s="49"/>
      <c r="G17" s="106" t="s">
        <v>39</v>
      </c>
      <c r="H17" s="118" t="s">
        <v>269</v>
      </c>
      <c r="I17" s="107"/>
      <c r="J17" s="106"/>
      <c r="K17" s="105"/>
      <c r="L17" s="107" t="s">
        <v>323</v>
      </c>
      <c r="M17" s="106" t="s">
        <v>175</v>
      </c>
      <c r="N17" s="147">
        <v>0.13</v>
      </c>
      <c r="O17" s="104"/>
    </row>
    <row r="18" spans="1:15" ht="23.1" customHeight="1" x14ac:dyDescent="0.15">
      <c r="A18" s="366"/>
      <c r="B18" s="106"/>
      <c r="C18" s="110"/>
      <c r="D18" s="109"/>
      <c r="E18" s="49"/>
      <c r="F18" s="49"/>
      <c r="G18" s="106" t="s">
        <v>34</v>
      </c>
      <c r="H18" s="118" t="s">
        <v>268</v>
      </c>
      <c r="I18" s="107"/>
      <c r="J18" s="106"/>
      <c r="K18" s="105"/>
      <c r="L18" s="107"/>
      <c r="M18" s="106"/>
      <c r="N18" s="105"/>
      <c r="O18" s="104"/>
    </row>
    <row r="19" spans="1:15" ht="23.1" customHeight="1" x14ac:dyDescent="0.15">
      <c r="A19" s="366"/>
      <c r="B19" s="106"/>
      <c r="C19" s="110"/>
      <c r="D19" s="109"/>
      <c r="E19" s="49"/>
      <c r="F19" s="119" t="s">
        <v>36</v>
      </c>
      <c r="G19" s="106" t="s">
        <v>35</v>
      </c>
      <c r="H19" s="118" t="s">
        <v>268</v>
      </c>
      <c r="I19" s="107"/>
      <c r="J19" s="106"/>
      <c r="K19" s="105"/>
      <c r="L19" s="107"/>
      <c r="M19" s="106"/>
      <c r="N19" s="105"/>
      <c r="O19" s="104"/>
    </row>
    <row r="20" spans="1:15" ht="23.1" customHeight="1" x14ac:dyDescent="0.15">
      <c r="A20" s="366"/>
      <c r="B20" s="113"/>
      <c r="C20" s="115"/>
      <c r="D20" s="114"/>
      <c r="E20" s="43"/>
      <c r="F20" s="43"/>
      <c r="G20" s="113"/>
      <c r="H20" s="112"/>
      <c r="I20" s="117"/>
      <c r="J20" s="113"/>
      <c r="K20" s="116"/>
      <c r="L20" s="107"/>
      <c r="M20" s="106"/>
      <c r="N20" s="105"/>
      <c r="O20" s="104"/>
    </row>
    <row r="21" spans="1:15" ht="23.1" customHeight="1" x14ac:dyDescent="0.15">
      <c r="A21" s="366"/>
      <c r="B21" s="106" t="s">
        <v>49</v>
      </c>
      <c r="C21" s="110" t="s">
        <v>118</v>
      </c>
      <c r="D21" s="109"/>
      <c r="E21" s="49"/>
      <c r="F21" s="49"/>
      <c r="G21" s="106"/>
      <c r="H21" s="108">
        <v>0.1</v>
      </c>
      <c r="I21" s="107" t="s">
        <v>49</v>
      </c>
      <c r="J21" s="106" t="s">
        <v>118</v>
      </c>
      <c r="K21" s="111">
        <v>0.1</v>
      </c>
      <c r="L21" s="107"/>
      <c r="M21" s="106"/>
      <c r="N21" s="105"/>
      <c r="O21" s="104"/>
    </row>
    <row r="22" spans="1:15" ht="23.1" customHeight="1" x14ac:dyDescent="0.15">
      <c r="A22" s="366"/>
      <c r="B22" s="106"/>
      <c r="C22" s="110"/>
      <c r="D22" s="109"/>
      <c r="E22" s="49"/>
      <c r="F22" s="49"/>
      <c r="G22" s="106" t="s">
        <v>39</v>
      </c>
      <c r="H22" s="118" t="s">
        <v>269</v>
      </c>
      <c r="I22" s="107"/>
      <c r="J22" s="106"/>
      <c r="K22" s="105"/>
      <c r="L22" s="107"/>
      <c r="M22" s="106"/>
      <c r="N22" s="105"/>
      <c r="O22" s="104"/>
    </row>
    <row r="23" spans="1:15" ht="23.1" customHeight="1" x14ac:dyDescent="0.15">
      <c r="A23" s="366"/>
      <c r="B23" s="106"/>
      <c r="C23" s="110"/>
      <c r="D23" s="109"/>
      <c r="E23" s="49"/>
      <c r="F23" s="49"/>
      <c r="G23" s="106" t="s">
        <v>52</v>
      </c>
      <c r="H23" s="118" t="s">
        <v>268</v>
      </c>
      <c r="I23" s="107"/>
      <c r="J23" s="106"/>
      <c r="K23" s="105"/>
      <c r="L23" s="107"/>
      <c r="M23" s="106"/>
      <c r="N23" s="105"/>
      <c r="O23" s="104"/>
    </row>
    <row r="24" spans="1:15" ht="23.1" customHeight="1" x14ac:dyDescent="0.15">
      <c r="A24" s="366"/>
      <c r="B24" s="113"/>
      <c r="C24" s="115"/>
      <c r="D24" s="114"/>
      <c r="E24" s="43"/>
      <c r="F24" s="43"/>
      <c r="G24" s="113"/>
      <c r="H24" s="112"/>
      <c r="I24" s="117"/>
      <c r="J24" s="113"/>
      <c r="K24" s="116"/>
      <c r="L24" s="107"/>
      <c r="M24" s="106"/>
      <c r="N24" s="105"/>
      <c r="O24" s="104"/>
    </row>
    <row r="25" spans="1:15" ht="23.1" customHeight="1" x14ac:dyDescent="0.15">
      <c r="A25" s="366"/>
      <c r="B25" s="106" t="s">
        <v>174</v>
      </c>
      <c r="C25" s="110" t="s">
        <v>175</v>
      </c>
      <c r="D25" s="109"/>
      <c r="E25" s="49"/>
      <c r="F25" s="49"/>
      <c r="G25" s="106"/>
      <c r="H25" s="149">
        <v>0.17</v>
      </c>
      <c r="I25" s="107" t="s">
        <v>174</v>
      </c>
      <c r="J25" s="106" t="s">
        <v>175</v>
      </c>
      <c r="K25" s="122">
        <v>0.17</v>
      </c>
      <c r="L25" s="107"/>
      <c r="M25" s="106"/>
      <c r="N25" s="105"/>
      <c r="O25" s="104"/>
    </row>
    <row r="26" spans="1:15" ht="23.1" customHeight="1" thickBot="1" x14ac:dyDescent="0.2">
      <c r="A26" s="367"/>
      <c r="B26" s="99"/>
      <c r="C26" s="103"/>
      <c r="D26" s="102"/>
      <c r="E26" s="56"/>
      <c r="F26" s="56"/>
      <c r="G26" s="99"/>
      <c r="H26" s="101"/>
      <c r="I26" s="100"/>
      <c r="J26" s="99"/>
      <c r="K26" s="98"/>
      <c r="L26" s="100"/>
      <c r="M26" s="99"/>
      <c r="N26" s="98"/>
      <c r="O26" s="97"/>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255</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30" customHeight="1" x14ac:dyDescent="0.15">
      <c r="A5" s="353" t="s">
        <v>57</v>
      </c>
      <c r="B5" s="63" t="s">
        <v>234</v>
      </c>
      <c r="C5" s="36" t="s">
        <v>63</v>
      </c>
      <c r="D5" s="37"/>
      <c r="E5" s="38">
        <v>30</v>
      </c>
      <c r="F5" s="39" t="s">
        <v>28</v>
      </c>
      <c r="G5" s="67"/>
      <c r="H5" s="71" t="s">
        <v>63</v>
      </c>
      <c r="I5" s="37"/>
      <c r="J5" s="39">
        <f t="shared" ref="J5:J11" si="0">ROUNDUP(E5*0.75,2)</f>
        <v>22.5</v>
      </c>
      <c r="K5" s="39" t="s">
        <v>28</v>
      </c>
      <c r="L5" s="39"/>
      <c r="M5" s="75" t="e">
        <f>#REF!</f>
        <v>#REF!</v>
      </c>
      <c r="N5" s="63" t="s">
        <v>235</v>
      </c>
      <c r="O5" s="40" t="s">
        <v>16</v>
      </c>
      <c r="P5" s="37"/>
      <c r="Q5" s="41">
        <v>110</v>
      </c>
      <c r="R5" s="90">
        <f t="shared" ref="R5:R10" si="1">ROUNDUP(Q5*0.75,2)</f>
        <v>82.5</v>
      </c>
    </row>
    <row r="6" spans="1:19" ht="30" customHeight="1" x14ac:dyDescent="0.15">
      <c r="A6" s="354"/>
      <c r="B6" s="65"/>
      <c r="C6" s="48" t="s">
        <v>50</v>
      </c>
      <c r="D6" s="49"/>
      <c r="E6" s="50">
        <v>30</v>
      </c>
      <c r="F6" s="51" t="s">
        <v>28</v>
      </c>
      <c r="G6" s="69"/>
      <c r="H6" s="73" t="s">
        <v>50</v>
      </c>
      <c r="I6" s="49"/>
      <c r="J6" s="51">
        <f t="shared" si="0"/>
        <v>22.5</v>
      </c>
      <c r="K6" s="51" t="s">
        <v>28</v>
      </c>
      <c r="L6" s="51"/>
      <c r="M6" s="77" t="e">
        <f>ROUND(#REF!+(#REF!*6/100),2)</f>
        <v>#REF!</v>
      </c>
      <c r="N6" s="65" t="s">
        <v>236</v>
      </c>
      <c r="O6" s="52" t="s">
        <v>64</v>
      </c>
      <c r="P6" s="49"/>
      <c r="Q6" s="53">
        <v>0.5</v>
      </c>
      <c r="R6" s="92">
        <f t="shared" si="1"/>
        <v>0.38</v>
      </c>
    </row>
    <row r="7" spans="1:19" ht="30" customHeight="1" x14ac:dyDescent="0.15">
      <c r="A7" s="354"/>
      <c r="B7" s="65"/>
      <c r="C7" s="48" t="s">
        <v>130</v>
      </c>
      <c r="D7" s="49"/>
      <c r="E7" s="50">
        <v>40</v>
      </c>
      <c r="F7" s="51" t="s">
        <v>28</v>
      </c>
      <c r="G7" s="69"/>
      <c r="H7" s="73" t="s">
        <v>130</v>
      </c>
      <c r="I7" s="49"/>
      <c r="J7" s="51">
        <f t="shared" si="0"/>
        <v>30</v>
      </c>
      <c r="K7" s="51" t="s">
        <v>28</v>
      </c>
      <c r="L7" s="51"/>
      <c r="M7" s="77" t="e">
        <f>ROUND(#REF!+(#REF!*10/100),2)</f>
        <v>#REF!</v>
      </c>
      <c r="N7" s="65" t="s">
        <v>237</v>
      </c>
      <c r="O7" s="52" t="s">
        <v>32</v>
      </c>
      <c r="P7" s="49"/>
      <c r="Q7" s="53">
        <v>2</v>
      </c>
      <c r="R7" s="92">
        <f t="shared" si="1"/>
        <v>1.5</v>
      </c>
    </row>
    <row r="8" spans="1:19" ht="30" customHeight="1" x14ac:dyDescent="0.15">
      <c r="A8" s="354"/>
      <c r="B8" s="65"/>
      <c r="C8" s="48" t="s">
        <v>66</v>
      </c>
      <c r="D8" s="49"/>
      <c r="E8" s="50">
        <v>10</v>
      </c>
      <c r="F8" s="51" t="s">
        <v>28</v>
      </c>
      <c r="G8" s="69"/>
      <c r="H8" s="73" t="s">
        <v>66</v>
      </c>
      <c r="I8" s="49"/>
      <c r="J8" s="51">
        <f t="shared" si="0"/>
        <v>7.5</v>
      </c>
      <c r="K8" s="51" t="s">
        <v>28</v>
      </c>
      <c r="L8" s="51"/>
      <c r="M8" s="77" t="e">
        <f>ROUND(#REF!+(#REF!*10/100),2)</f>
        <v>#REF!</v>
      </c>
      <c r="N8" s="65" t="s">
        <v>179</v>
      </c>
      <c r="O8" s="52" t="s">
        <v>33</v>
      </c>
      <c r="P8" s="49"/>
      <c r="Q8" s="53">
        <v>40</v>
      </c>
      <c r="R8" s="92">
        <f t="shared" si="1"/>
        <v>30</v>
      </c>
    </row>
    <row r="9" spans="1:19" ht="30" customHeight="1" x14ac:dyDescent="0.15">
      <c r="A9" s="354"/>
      <c r="B9" s="65"/>
      <c r="C9" s="48" t="s">
        <v>45</v>
      </c>
      <c r="D9" s="49"/>
      <c r="E9" s="50">
        <v>10</v>
      </c>
      <c r="F9" s="51" t="s">
        <v>28</v>
      </c>
      <c r="G9" s="69"/>
      <c r="H9" s="73" t="s">
        <v>45</v>
      </c>
      <c r="I9" s="49"/>
      <c r="J9" s="51">
        <f t="shared" si="0"/>
        <v>7.5</v>
      </c>
      <c r="K9" s="51" t="s">
        <v>28</v>
      </c>
      <c r="L9" s="51"/>
      <c r="M9" s="77" t="e">
        <f>#REF!</f>
        <v>#REF!</v>
      </c>
      <c r="N9" s="84" t="s">
        <v>238</v>
      </c>
      <c r="O9" s="52" t="s">
        <v>34</v>
      </c>
      <c r="P9" s="49"/>
      <c r="Q9" s="53">
        <v>0.5</v>
      </c>
      <c r="R9" s="92">
        <f t="shared" si="1"/>
        <v>0.38</v>
      </c>
    </row>
    <row r="10" spans="1:19" ht="30" customHeight="1" x14ac:dyDescent="0.15">
      <c r="A10" s="354"/>
      <c r="B10" s="65"/>
      <c r="C10" s="48" t="s">
        <v>58</v>
      </c>
      <c r="D10" s="49" t="s">
        <v>59</v>
      </c>
      <c r="E10" s="50">
        <v>30</v>
      </c>
      <c r="F10" s="51" t="s">
        <v>60</v>
      </c>
      <c r="G10" s="69"/>
      <c r="H10" s="73" t="s">
        <v>58</v>
      </c>
      <c r="I10" s="49" t="s">
        <v>59</v>
      </c>
      <c r="J10" s="51">
        <f t="shared" si="0"/>
        <v>22.5</v>
      </c>
      <c r="K10" s="51" t="s">
        <v>60</v>
      </c>
      <c r="L10" s="51"/>
      <c r="M10" s="77" t="e">
        <f>#REF!</f>
        <v>#REF!</v>
      </c>
      <c r="N10" s="65" t="s">
        <v>239</v>
      </c>
      <c r="O10" s="52" t="s">
        <v>77</v>
      </c>
      <c r="P10" s="49"/>
      <c r="Q10" s="53">
        <v>2</v>
      </c>
      <c r="R10" s="92">
        <f t="shared" si="1"/>
        <v>1.5</v>
      </c>
    </row>
    <row r="11" spans="1:19" ht="30" customHeight="1" x14ac:dyDescent="0.15">
      <c r="A11" s="354"/>
      <c r="B11" s="65"/>
      <c r="C11" s="48" t="s">
        <v>240</v>
      </c>
      <c r="D11" s="49" t="s">
        <v>36</v>
      </c>
      <c r="E11" s="50">
        <v>9</v>
      </c>
      <c r="F11" s="51" t="s">
        <v>28</v>
      </c>
      <c r="G11" s="69"/>
      <c r="H11" s="73" t="s">
        <v>240</v>
      </c>
      <c r="I11" s="49" t="s">
        <v>36</v>
      </c>
      <c r="J11" s="51">
        <f t="shared" si="0"/>
        <v>6.75</v>
      </c>
      <c r="K11" s="51" t="s">
        <v>28</v>
      </c>
      <c r="L11" s="51"/>
      <c r="M11" s="77" t="e">
        <f>#REF!</f>
        <v>#REF!</v>
      </c>
      <c r="N11" s="65" t="s">
        <v>76</v>
      </c>
      <c r="O11" s="52"/>
      <c r="P11" s="49"/>
      <c r="Q11" s="53"/>
      <c r="R11" s="92"/>
    </row>
    <row r="12" spans="1:19" ht="30" customHeight="1" x14ac:dyDescent="0.15">
      <c r="A12" s="354"/>
      <c r="B12" s="64"/>
      <c r="C12" s="42"/>
      <c r="D12" s="43"/>
      <c r="E12" s="44"/>
      <c r="F12" s="45"/>
      <c r="G12" s="68"/>
      <c r="H12" s="72"/>
      <c r="I12" s="43"/>
      <c r="J12" s="45"/>
      <c r="K12" s="45"/>
      <c r="L12" s="45"/>
      <c r="M12" s="76"/>
      <c r="N12" s="64" t="s">
        <v>178</v>
      </c>
      <c r="O12" s="46"/>
      <c r="P12" s="43"/>
      <c r="Q12" s="47"/>
      <c r="R12" s="91"/>
    </row>
    <row r="13" spans="1:19" ht="30" customHeight="1" x14ac:dyDescent="0.15">
      <c r="A13" s="354"/>
      <c r="B13" s="65" t="s">
        <v>241</v>
      </c>
      <c r="C13" s="48" t="s">
        <v>129</v>
      </c>
      <c r="D13" s="49"/>
      <c r="E13" s="50">
        <v>30</v>
      </c>
      <c r="F13" s="51" t="s">
        <v>28</v>
      </c>
      <c r="G13" s="69"/>
      <c r="H13" s="73" t="s">
        <v>129</v>
      </c>
      <c r="I13" s="49"/>
      <c r="J13" s="51">
        <f>ROUNDUP(E13*0.75,2)</f>
        <v>22.5</v>
      </c>
      <c r="K13" s="51" t="s">
        <v>28</v>
      </c>
      <c r="L13" s="51"/>
      <c r="M13" s="77" t="e">
        <f>ROUND(#REF!+(#REF!*15/100),2)</f>
        <v>#REF!</v>
      </c>
      <c r="N13" s="65" t="s">
        <v>242</v>
      </c>
      <c r="O13" s="52" t="s">
        <v>29</v>
      </c>
      <c r="P13" s="49"/>
      <c r="Q13" s="53">
        <v>0.1</v>
      </c>
      <c r="R13" s="92">
        <f>ROUNDUP(Q13*0.75,2)</f>
        <v>0.08</v>
      </c>
    </row>
    <row r="14" spans="1:19" ht="30" customHeight="1" x14ac:dyDescent="0.15">
      <c r="A14" s="354"/>
      <c r="B14" s="65"/>
      <c r="C14" s="48" t="s">
        <v>84</v>
      </c>
      <c r="D14" s="49"/>
      <c r="E14" s="50">
        <v>10</v>
      </c>
      <c r="F14" s="51" t="s">
        <v>28</v>
      </c>
      <c r="G14" s="69"/>
      <c r="H14" s="73" t="s">
        <v>84</v>
      </c>
      <c r="I14" s="49"/>
      <c r="J14" s="51">
        <f>ROUNDUP(E14*0.75,2)</f>
        <v>7.5</v>
      </c>
      <c r="K14" s="51" t="s">
        <v>28</v>
      </c>
      <c r="L14" s="51"/>
      <c r="M14" s="77" t="e">
        <f>ROUND(#REF!+(#REF!*2/100),2)</f>
        <v>#REF!</v>
      </c>
      <c r="N14" s="65" t="s">
        <v>243</v>
      </c>
      <c r="O14" s="52" t="s">
        <v>34</v>
      </c>
      <c r="P14" s="49"/>
      <c r="Q14" s="53">
        <v>0.3</v>
      </c>
      <c r="R14" s="92">
        <f>ROUNDUP(Q14*0.75,2)</f>
        <v>0.23</v>
      </c>
    </row>
    <row r="15" spans="1:19" ht="30" customHeight="1" x14ac:dyDescent="0.15">
      <c r="A15" s="354"/>
      <c r="B15" s="65"/>
      <c r="C15" s="48" t="s">
        <v>67</v>
      </c>
      <c r="D15" s="49" t="s">
        <v>68</v>
      </c>
      <c r="E15" s="61">
        <v>0.5</v>
      </c>
      <c r="F15" s="51" t="s">
        <v>56</v>
      </c>
      <c r="G15" s="69"/>
      <c r="H15" s="73" t="s">
        <v>67</v>
      </c>
      <c r="I15" s="49" t="s">
        <v>68</v>
      </c>
      <c r="J15" s="51">
        <f>ROUNDUP(E15*0.75,2)</f>
        <v>0.38</v>
      </c>
      <c r="K15" s="51" t="s">
        <v>56</v>
      </c>
      <c r="L15" s="51"/>
      <c r="M15" s="77" t="e">
        <f>#REF!</f>
        <v>#REF!</v>
      </c>
      <c r="N15" s="65" t="s">
        <v>23</v>
      </c>
      <c r="O15" s="52" t="s">
        <v>47</v>
      </c>
      <c r="P15" s="49" t="s">
        <v>48</v>
      </c>
      <c r="Q15" s="53">
        <v>4</v>
      </c>
      <c r="R15" s="92">
        <f>ROUNDUP(Q15*0.75,2)</f>
        <v>3</v>
      </c>
    </row>
    <row r="16" spans="1:19" ht="30" customHeight="1" x14ac:dyDescent="0.15">
      <c r="A16" s="354"/>
      <c r="B16" s="64"/>
      <c r="C16" s="42"/>
      <c r="D16" s="43"/>
      <c r="E16" s="44"/>
      <c r="F16" s="45"/>
      <c r="G16" s="68"/>
      <c r="H16" s="72"/>
      <c r="I16" s="43"/>
      <c r="J16" s="45"/>
      <c r="K16" s="45"/>
      <c r="L16" s="45"/>
      <c r="M16" s="76"/>
      <c r="N16" s="64"/>
      <c r="O16" s="46"/>
      <c r="P16" s="43"/>
      <c r="Q16" s="47"/>
      <c r="R16" s="91"/>
    </row>
    <row r="17" spans="1:18" ht="30" customHeight="1" x14ac:dyDescent="0.15">
      <c r="A17" s="354"/>
      <c r="B17" s="65" t="s">
        <v>53</v>
      </c>
      <c r="C17" s="48" t="s">
        <v>55</v>
      </c>
      <c r="D17" s="49"/>
      <c r="E17" s="54">
        <v>0.125</v>
      </c>
      <c r="F17" s="51" t="s">
        <v>56</v>
      </c>
      <c r="G17" s="69"/>
      <c r="H17" s="73" t="s">
        <v>55</v>
      </c>
      <c r="I17" s="49"/>
      <c r="J17" s="51">
        <f>ROUNDUP(E17*0.75,2)</f>
        <v>9.9999999999999992E-2</v>
      </c>
      <c r="K17" s="51" t="s">
        <v>56</v>
      </c>
      <c r="L17" s="51"/>
      <c r="M17" s="77" t="e">
        <f>#REF!</f>
        <v>#REF!</v>
      </c>
      <c r="N17" s="65" t="s">
        <v>54</v>
      </c>
      <c r="O17" s="52"/>
      <c r="P17" s="49"/>
      <c r="Q17" s="53"/>
      <c r="R17" s="92"/>
    </row>
    <row r="18" spans="1:18" ht="30" customHeight="1" thickBot="1" x14ac:dyDescent="0.2">
      <c r="A18" s="355"/>
      <c r="B18" s="66"/>
      <c r="C18" s="55"/>
      <c r="D18" s="56"/>
      <c r="E18" s="57"/>
      <c r="F18" s="58"/>
      <c r="G18" s="70"/>
      <c r="H18" s="74"/>
      <c r="I18" s="56"/>
      <c r="J18" s="58"/>
      <c r="K18" s="58"/>
      <c r="L18" s="58"/>
      <c r="M18" s="78"/>
      <c r="N18" s="66"/>
      <c r="O18" s="59"/>
      <c r="P18" s="56"/>
      <c r="Q18" s="60"/>
      <c r="R18" s="93"/>
    </row>
  </sheetData>
  <mergeCells count="4">
    <mergeCell ref="H1:N1"/>
    <mergeCell ref="A2:R2"/>
    <mergeCell ref="A3:F3"/>
    <mergeCell ref="A5:A18"/>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356</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355</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333</v>
      </c>
      <c r="C9" s="110" t="s">
        <v>63</v>
      </c>
      <c r="D9" s="109"/>
      <c r="E9" s="49"/>
      <c r="F9" s="49"/>
      <c r="G9" s="106"/>
      <c r="H9" s="118">
        <v>15</v>
      </c>
      <c r="I9" s="107" t="s">
        <v>332</v>
      </c>
      <c r="J9" s="146" t="s">
        <v>104</v>
      </c>
      <c r="K9" s="105">
        <v>10</v>
      </c>
      <c r="L9" s="107" t="s">
        <v>331</v>
      </c>
      <c r="M9" s="106" t="s">
        <v>50</v>
      </c>
      <c r="N9" s="105">
        <v>5</v>
      </c>
      <c r="O9" s="104"/>
    </row>
    <row r="10" spans="1:21" ht="23.1" customHeight="1" x14ac:dyDescent="0.15">
      <c r="A10" s="366"/>
      <c r="B10" s="106"/>
      <c r="C10" s="110" t="s">
        <v>45</v>
      </c>
      <c r="D10" s="109"/>
      <c r="E10" s="49"/>
      <c r="F10" s="49"/>
      <c r="G10" s="106"/>
      <c r="H10" s="118">
        <v>5</v>
      </c>
      <c r="I10" s="107"/>
      <c r="J10" s="106" t="s">
        <v>50</v>
      </c>
      <c r="K10" s="105">
        <v>10</v>
      </c>
      <c r="L10" s="107"/>
      <c r="M10" s="106" t="s">
        <v>130</v>
      </c>
      <c r="N10" s="105">
        <v>10</v>
      </c>
      <c r="O10" s="104"/>
    </row>
    <row r="11" spans="1:21" ht="23.1" customHeight="1" x14ac:dyDescent="0.15">
      <c r="A11" s="366"/>
      <c r="B11" s="106"/>
      <c r="C11" s="110" t="s">
        <v>50</v>
      </c>
      <c r="D11" s="109"/>
      <c r="E11" s="49"/>
      <c r="F11" s="49"/>
      <c r="G11" s="106"/>
      <c r="H11" s="118">
        <v>10</v>
      </c>
      <c r="I11" s="107"/>
      <c r="J11" s="106" t="s">
        <v>130</v>
      </c>
      <c r="K11" s="105">
        <v>10</v>
      </c>
      <c r="L11" s="107"/>
      <c r="M11" s="106" t="s">
        <v>66</v>
      </c>
      <c r="N11" s="105">
        <v>5</v>
      </c>
      <c r="O11" s="104"/>
    </row>
    <row r="12" spans="1:21" ht="23.1" customHeight="1" x14ac:dyDescent="0.15">
      <c r="A12" s="366"/>
      <c r="B12" s="106"/>
      <c r="C12" s="110" t="s">
        <v>130</v>
      </c>
      <c r="D12" s="109"/>
      <c r="E12" s="49"/>
      <c r="F12" s="49"/>
      <c r="G12" s="106"/>
      <c r="H12" s="118">
        <v>20</v>
      </c>
      <c r="I12" s="107"/>
      <c r="J12" s="106" t="s">
        <v>66</v>
      </c>
      <c r="K12" s="105">
        <v>5</v>
      </c>
      <c r="L12" s="117"/>
      <c r="M12" s="113"/>
      <c r="N12" s="116"/>
      <c r="O12" s="121"/>
    </row>
    <row r="13" spans="1:21" ht="23.1" customHeight="1" x14ac:dyDescent="0.15">
      <c r="A13" s="366"/>
      <c r="B13" s="106"/>
      <c r="C13" s="110" t="s">
        <v>66</v>
      </c>
      <c r="D13" s="109"/>
      <c r="E13" s="49"/>
      <c r="F13" s="49"/>
      <c r="G13" s="106"/>
      <c r="H13" s="118">
        <v>10</v>
      </c>
      <c r="I13" s="107"/>
      <c r="J13" s="106" t="s">
        <v>58</v>
      </c>
      <c r="K13" s="105">
        <v>15</v>
      </c>
      <c r="L13" s="107" t="s">
        <v>330</v>
      </c>
      <c r="M13" s="106" t="s">
        <v>129</v>
      </c>
      <c r="N13" s="105">
        <v>10</v>
      </c>
      <c r="O13" s="104"/>
    </row>
    <row r="14" spans="1:21" ht="23.1" customHeight="1" x14ac:dyDescent="0.15">
      <c r="A14" s="366"/>
      <c r="B14" s="106"/>
      <c r="C14" s="110" t="s">
        <v>58</v>
      </c>
      <c r="D14" s="109"/>
      <c r="E14" s="49" t="s">
        <v>59</v>
      </c>
      <c r="F14" s="49"/>
      <c r="G14" s="106"/>
      <c r="H14" s="118">
        <v>20</v>
      </c>
      <c r="I14" s="107"/>
      <c r="J14" s="106"/>
      <c r="K14" s="105"/>
      <c r="L14" s="117"/>
      <c r="M14" s="113"/>
      <c r="N14" s="116"/>
      <c r="O14" s="121"/>
    </row>
    <row r="15" spans="1:21" ht="23.1" customHeight="1" x14ac:dyDescent="0.15">
      <c r="A15" s="366"/>
      <c r="B15" s="106"/>
      <c r="C15" s="110"/>
      <c r="D15" s="109"/>
      <c r="E15" s="49"/>
      <c r="F15" s="49"/>
      <c r="G15" s="106" t="s">
        <v>33</v>
      </c>
      <c r="H15" s="118" t="s">
        <v>269</v>
      </c>
      <c r="I15" s="107"/>
      <c r="J15" s="106"/>
      <c r="K15" s="105"/>
      <c r="L15" s="107" t="s">
        <v>270</v>
      </c>
      <c r="M15" s="106" t="s">
        <v>55</v>
      </c>
      <c r="N15" s="120">
        <v>0.08</v>
      </c>
      <c r="O15" s="104"/>
    </row>
    <row r="16" spans="1:21" ht="23.1" customHeight="1" x14ac:dyDescent="0.15">
      <c r="A16" s="366"/>
      <c r="B16" s="106"/>
      <c r="C16" s="110"/>
      <c r="D16" s="109"/>
      <c r="E16" s="49"/>
      <c r="F16" s="49"/>
      <c r="G16" s="106" t="s">
        <v>29</v>
      </c>
      <c r="H16" s="118" t="s">
        <v>268</v>
      </c>
      <c r="I16" s="117"/>
      <c r="J16" s="113"/>
      <c r="K16" s="116"/>
      <c r="L16" s="107"/>
      <c r="M16" s="106"/>
      <c r="N16" s="105"/>
      <c r="O16" s="104"/>
    </row>
    <row r="17" spans="1:15" ht="23.1" customHeight="1" x14ac:dyDescent="0.15">
      <c r="A17" s="366"/>
      <c r="B17" s="113"/>
      <c r="C17" s="115"/>
      <c r="D17" s="114"/>
      <c r="E17" s="43"/>
      <c r="F17" s="43"/>
      <c r="G17" s="113"/>
      <c r="H17" s="112"/>
      <c r="I17" s="107" t="s">
        <v>329</v>
      </c>
      <c r="J17" s="106" t="s">
        <v>129</v>
      </c>
      <c r="K17" s="105">
        <v>10</v>
      </c>
      <c r="L17" s="107"/>
      <c r="M17" s="106"/>
      <c r="N17" s="105"/>
      <c r="O17" s="104"/>
    </row>
    <row r="18" spans="1:15" ht="23.1" customHeight="1" x14ac:dyDescent="0.15">
      <c r="A18" s="366"/>
      <c r="B18" s="106" t="s">
        <v>329</v>
      </c>
      <c r="C18" s="110" t="s">
        <v>129</v>
      </c>
      <c r="D18" s="109"/>
      <c r="E18" s="49"/>
      <c r="F18" s="49"/>
      <c r="G18" s="106"/>
      <c r="H18" s="118">
        <v>10</v>
      </c>
      <c r="I18" s="107"/>
      <c r="J18" s="106" t="s">
        <v>84</v>
      </c>
      <c r="K18" s="105">
        <v>5</v>
      </c>
      <c r="L18" s="107"/>
      <c r="M18" s="106"/>
      <c r="N18" s="105"/>
      <c r="O18" s="104"/>
    </row>
    <row r="19" spans="1:15" ht="23.1" customHeight="1" x14ac:dyDescent="0.15">
      <c r="A19" s="366"/>
      <c r="B19" s="106"/>
      <c r="C19" s="110" t="s">
        <v>84</v>
      </c>
      <c r="D19" s="109"/>
      <c r="E19" s="49"/>
      <c r="F19" s="119"/>
      <c r="G19" s="106"/>
      <c r="H19" s="118">
        <v>5</v>
      </c>
      <c r="I19" s="107"/>
      <c r="J19" s="106" t="s">
        <v>308</v>
      </c>
      <c r="K19" s="147">
        <v>0.13</v>
      </c>
      <c r="L19" s="107"/>
      <c r="M19" s="106"/>
      <c r="N19" s="105"/>
      <c r="O19" s="104"/>
    </row>
    <row r="20" spans="1:15" ht="23.1" customHeight="1" x14ac:dyDescent="0.15">
      <c r="A20" s="366"/>
      <c r="B20" s="106"/>
      <c r="C20" s="110" t="s">
        <v>67</v>
      </c>
      <c r="D20" s="109"/>
      <c r="E20" s="49" t="s">
        <v>68</v>
      </c>
      <c r="F20" s="49"/>
      <c r="G20" s="106"/>
      <c r="H20" s="148">
        <v>0.13</v>
      </c>
      <c r="I20" s="117"/>
      <c r="J20" s="113"/>
      <c r="K20" s="116"/>
      <c r="L20" s="107"/>
      <c r="M20" s="106"/>
      <c r="N20" s="105"/>
      <c r="O20" s="104"/>
    </row>
    <row r="21" spans="1:15" ht="23.1" customHeight="1" x14ac:dyDescent="0.15">
      <c r="A21" s="366"/>
      <c r="B21" s="113"/>
      <c r="C21" s="115"/>
      <c r="D21" s="114"/>
      <c r="E21" s="43"/>
      <c r="F21" s="43"/>
      <c r="G21" s="113"/>
      <c r="H21" s="112"/>
      <c r="I21" s="107" t="s">
        <v>53</v>
      </c>
      <c r="J21" s="106" t="s">
        <v>55</v>
      </c>
      <c r="K21" s="111">
        <v>0.1</v>
      </c>
      <c r="L21" s="107"/>
      <c r="M21" s="106"/>
      <c r="N21" s="105"/>
      <c r="O21" s="104"/>
    </row>
    <row r="22" spans="1:15" ht="23.1" customHeight="1" x14ac:dyDescent="0.15">
      <c r="A22" s="366"/>
      <c r="B22" s="106" t="s">
        <v>53</v>
      </c>
      <c r="C22" s="110" t="s">
        <v>55</v>
      </c>
      <c r="D22" s="109"/>
      <c r="E22" s="49"/>
      <c r="F22" s="49"/>
      <c r="G22" s="106"/>
      <c r="H22" s="108">
        <v>0.1</v>
      </c>
      <c r="I22" s="107"/>
      <c r="J22" s="106"/>
      <c r="K22" s="105"/>
      <c r="L22" s="107"/>
      <c r="M22" s="106"/>
      <c r="N22" s="105"/>
      <c r="O22" s="104"/>
    </row>
    <row r="23" spans="1:15" ht="23.1" customHeight="1" thickBot="1" x14ac:dyDescent="0.2">
      <c r="A23" s="367"/>
      <c r="B23" s="99"/>
      <c r="C23" s="103"/>
      <c r="D23" s="102"/>
      <c r="E23" s="56"/>
      <c r="F23" s="56"/>
      <c r="G23" s="99"/>
      <c r="H23" s="101"/>
      <c r="I23" s="100"/>
      <c r="J23" s="99"/>
      <c r="K23" s="98"/>
      <c r="L23" s="100"/>
      <c r="M23" s="99"/>
      <c r="N23" s="98"/>
      <c r="O23" s="97"/>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256</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245</v>
      </c>
      <c r="C5" s="36" t="s">
        <v>246</v>
      </c>
      <c r="D5" s="37" t="s">
        <v>36</v>
      </c>
      <c r="E5" s="38">
        <v>40</v>
      </c>
      <c r="F5" s="39" t="s">
        <v>28</v>
      </c>
      <c r="G5" s="67"/>
      <c r="H5" s="71" t="s">
        <v>246</v>
      </c>
      <c r="I5" s="37" t="s">
        <v>36</v>
      </c>
      <c r="J5" s="39">
        <f>ROUNDUP(E5*0.75,2)</f>
        <v>30</v>
      </c>
      <c r="K5" s="39" t="s">
        <v>28</v>
      </c>
      <c r="L5" s="39"/>
      <c r="M5" s="75" t="e">
        <f>#REF!</f>
        <v>#REF!</v>
      </c>
      <c r="N5" s="63" t="s">
        <v>247</v>
      </c>
      <c r="O5" s="40" t="s">
        <v>61</v>
      </c>
      <c r="P5" s="37" t="s">
        <v>59</v>
      </c>
      <c r="Q5" s="41">
        <v>2</v>
      </c>
      <c r="R5" s="90">
        <f t="shared" ref="R5:R12" si="0">ROUNDUP(Q5*0.75,2)</f>
        <v>1.5</v>
      </c>
    </row>
    <row r="6" spans="1:19" ht="24.95" customHeight="1" x14ac:dyDescent="0.15">
      <c r="A6" s="354"/>
      <c r="B6" s="65"/>
      <c r="C6" s="48" t="s">
        <v>142</v>
      </c>
      <c r="D6" s="49"/>
      <c r="E6" s="50">
        <v>40</v>
      </c>
      <c r="F6" s="51" t="s">
        <v>28</v>
      </c>
      <c r="G6" s="69"/>
      <c r="H6" s="73" t="s">
        <v>142</v>
      </c>
      <c r="I6" s="49"/>
      <c r="J6" s="51">
        <f>ROUNDUP(E6*0.75,2)</f>
        <v>30</v>
      </c>
      <c r="K6" s="51" t="s">
        <v>28</v>
      </c>
      <c r="L6" s="51"/>
      <c r="M6" s="77" t="e">
        <f>#REF!</f>
        <v>#REF!</v>
      </c>
      <c r="N6" s="65" t="s">
        <v>248</v>
      </c>
      <c r="O6" s="52" t="s">
        <v>32</v>
      </c>
      <c r="P6" s="49"/>
      <c r="Q6" s="53">
        <v>2</v>
      </c>
      <c r="R6" s="92">
        <f t="shared" si="0"/>
        <v>1.5</v>
      </c>
    </row>
    <row r="7" spans="1:19" ht="24.95" customHeight="1" x14ac:dyDescent="0.15">
      <c r="A7" s="354"/>
      <c r="B7" s="65"/>
      <c r="C7" s="48" t="s">
        <v>50</v>
      </c>
      <c r="D7" s="49"/>
      <c r="E7" s="50">
        <v>30</v>
      </c>
      <c r="F7" s="51" t="s">
        <v>28</v>
      </c>
      <c r="G7" s="69"/>
      <c r="H7" s="73" t="s">
        <v>50</v>
      </c>
      <c r="I7" s="49"/>
      <c r="J7" s="51">
        <f>ROUNDUP(E7*0.75,2)</f>
        <v>22.5</v>
      </c>
      <c r="K7" s="51" t="s">
        <v>28</v>
      </c>
      <c r="L7" s="51"/>
      <c r="M7" s="77" t="e">
        <f>ROUND(#REF!+(#REF!*6/100),2)</f>
        <v>#REF!</v>
      </c>
      <c r="N7" s="65" t="s">
        <v>249</v>
      </c>
      <c r="O7" s="52" t="s">
        <v>101</v>
      </c>
      <c r="P7" s="49" t="s">
        <v>36</v>
      </c>
      <c r="Q7" s="53">
        <v>2</v>
      </c>
      <c r="R7" s="92">
        <f t="shared" si="0"/>
        <v>1.5</v>
      </c>
    </row>
    <row r="8" spans="1:19" ht="24.95" customHeight="1" x14ac:dyDescent="0.15">
      <c r="A8" s="354"/>
      <c r="B8" s="65"/>
      <c r="C8" s="48" t="s">
        <v>66</v>
      </c>
      <c r="D8" s="49"/>
      <c r="E8" s="50">
        <v>10</v>
      </c>
      <c r="F8" s="51" t="s">
        <v>28</v>
      </c>
      <c r="G8" s="69"/>
      <c r="H8" s="73" t="s">
        <v>66</v>
      </c>
      <c r="I8" s="49"/>
      <c r="J8" s="51">
        <f>ROUNDUP(E8*0.75,2)</f>
        <v>7.5</v>
      </c>
      <c r="K8" s="51" t="s">
        <v>28</v>
      </c>
      <c r="L8" s="51"/>
      <c r="M8" s="77" t="e">
        <f>ROUND(#REF!+(#REF!*10/100),2)</f>
        <v>#REF!</v>
      </c>
      <c r="N8" s="65" t="s">
        <v>250</v>
      </c>
      <c r="O8" s="52" t="s">
        <v>33</v>
      </c>
      <c r="P8" s="49"/>
      <c r="Q8" s="53">
        <v>30</v>
      </c>
      <c r="R8" s="92">
        <f t="shared" si="0"/>
        <v>22.5</v>
      </c>
    </row>
    <row r="9" spans="1:19" ht="24.95" customHeight="1" x14ac:dyDescent="0.15">
      <c r="A9" s="354"/>
      <c r="B9" s="65"/>
      <c r="C9" s="48" t="s">
        <v>65</v>
      </c>
      <c r="D9" s="49"/>
      <c r="E9" s="50">
        <v>5</v>
      </c>
      <c r="F9" s="51" t="s">
        <v>28</v>
      </c>
      <c r="G9" s="69"/>
      <c r="H9" s="73" t="s">
        <v>65</v>
      </c>
      <c r="I9" s="49"/>
      <c r="J9" s="51">
        <f>ROUNDUP(E9*0.75,2)</f>
        <v>3.75</v>
      </c>
      <c r="K9" s="51" t="s">
        <v>28</v>
      </c>
      <c r="L9" s="51"/>
      <c r="M9" s="77" t="e">
        <f>#REF!</f>
        <v>#REF!</v>
      </c>
      <c r="N9" s="65" t="s">
        <v>251</v>
      </c>
      <c r="O9" s="52" t="s">
        <v>64</v>
      </c>
      <c r="P9" s="49"/>
      <c r="Q9" s="53">
        <v>1</v>
      </c>
      <c r="R9" s="92">
        <f t="shared" si="0"/>
        <v>0.75</v>
      </c>
    </row>
    <row r="10" spans="1:19" ht="24.95" customHeight="1" x14ac:dyDescent="0.15">
      <c r="A10" s="354"/>
      <c r="B10" s="65"/>
      <c r="C10" s="48"/>
      <c r="D10" s="49"/>
      <c r="E10" s="50"/>
      <c r="F10" s="51"/>
      <c r="G10" s="69"/>
      <c r="H10" s="73"/>
      <c r="I10" s="49"/>
      <c r="J10" s="51"/>
      <c r="K10" s="51"/>
      <c r="L10" s="51"/>
      <c r="M10" s="77"/>
      <c r="N10" s="65" t="s">
        <v>76</v>
      </c>
      <c r="O10" s="52" t="s">
        <v>77</v>
      </c>
      <c r="P10" s="49"/>
      <c r="Q10" s="53">
        <v>15</v>
      </c>
      <c r="R10" s="92">
        <f t="shared" si="0"/>
        <v>11.25</v>
      </c>
    </row>
    <row r="11" spans="1:19" ht="24.95" customHeight="1" x14ac:dyDescent="0.15">
      <c r="A11" s="354"/>
      <c r="B11" s="65"/>
      <c r="C11" s="48"/>
      <c r="D11" s="49"/>
      <c r="E11" s="50"/>
      <c r="F11" s="51"/>
      <c r="G11" s="69"/>
      <c r="H11" s="73"/>
      <c r="I11" s="49"/>
      <c r="J11" s="51"/>
      <c r="K11" s="51"/>
      <c r="L11" s="51"/>
      <c r="M11" s="77"/>
      <c r="N11" s="65"/>
      <c r="O11" s="52" t="s">
        <v>79</v>
      </c>
      <c r="P11" s="49"/>
      <c r="Q11" s="53">
        <v>2</v>
      </c>
      <c r="R11" s="92">
        <f t="shared" si="0"/>
        <v>1.5</v>
      </c>
    </row>
    <row r="12" spans="1:19" ht="24.95" customHeight="1" x14ac:dyDescent="0.15">
      <c r="A12" s="354"/>
      <c r="B12" s="65"/>
      <c r="C12" s="48"/>
      <c r="D12" s="49"/>
      <c r="E12" s="50"/>
      <c r="F12" s="51"/>
      <c r="G12" s="69"/>
      <c r="H12" s="73"/>
      <c r="I12" s="49"/>
      <c r="J12" s="51"/>
      <c r="K12" s="51"/>
      <c r="L12" s="51"/>
      <c r="M12" s="77"/>
      <c r="N12" s="65"/>
      <c r="O12" s="52" t="s">
        <v>34</v>
      </c>
      <c r="P12" s="49"/>
      <c r="Q12" s="53">
        <v>0.5</v>
      </c>
      <c r="R12" s="92">
        <f t="shared" si="0"/>
        <v>0.38</v>
      </c>
    </row>
    <row r="13" spans="1:19" ht="24.95" customHeight="1" x14ac:dyDescent="0.15">
      <c r="A13" s="354"/>
      <c r="B13" s="64"/>
      <c r="C13" s="42"/>
      <c r="D13" s="43"/>
      <c r="E13" s="44"/>
      <c r="F13" s="45"/>
      <c r="G13" s="68"/>
      <c r="H13" s="72"/>
      <c r="I13" s="43"/>
      <c r="J13" s="45"/>
      <c r="K13" s="45"/>
      <c r="L13" s="45"/>
      <c r="M13" s="76"/>
      <c r="N13" s="64"/>
      <c r="O13" s="46"/>
      <c r="P13" s="43"/>
      <c r="Q13" s="47"/>
      <c r="R13" s="91"/>
    </row>
    <row r="14" spans="1:19" ht="24.95" customHeight="1" x14ac:dyDescent="0.15">
      <c r="A14" s="354"/>
      <c r="B14" s="65" t="s">
        <v>252</v>
      </c>
      <c r="C14" s="48" t="s">
        <v>118</v>
      </c>
      <c r="D14" s="49"/>
      <c r="E14" s="82">
        <v>0.25</v>
      </c>
      <c r="F14" s="51" t="s">
        <v>119</v>
      </c>
      <c r="G14" s="69"/>
      <c r="H14" s="73" t="s">
        <v>118</v>
      </c>
      <c r="I14" s="49"/>
      <c r="J14" s="51">
        <f>ROUNDUP(E14*0.75,2)</f>
        <v>0.19</v>
      </c>
      <c r="K14" s="51" t="s">
        <v>119</v>
      </c>
      <c r="L14" s="51"/>
      <c r="M14" s="77" t="e">
        <f>#REF!</f>
        <v>#REF!</v>
      </c>
      <c r="N14" s="65" t="s">
        <v>253</v>
      </c>
      <c r="O14" s="52" t="s">
        <v>34</v>
      </c>
      <c r="P14" s="49"/>
      <c r="Q14" s="53">
        <v>1</v>
      </c>
      <c r="R14" s="92">
        <f>ROUNDUP(Q14*0.75,2)</f>
        <v>0.75</v>
      </c>
    </row>
    <row r="15" spans="1:19" ht="24.95" customHeight="1" x14ac:dyDescent="0.15">
      <c r="A15" s="354"/>
      <c r="B15" s="65"/>
      <c r="C15" s="48" t="s">
        <v>84</v>
      </c>
      <c r="D15" s="49"/>
      <c r="E15" s="50">
        <v>20</v>
      </c>
      <c r="F15" s="51" t="s">
        <v>28</v>
      </c>
      <c r="G15" s="69"/>
      <c r="H15" s="73" t="s">
        <v>84</v>
      </c>
      <c r="I15" s="49"/>
      <c r="J15" s="51">
        <f>ROUNDUP(E15*0.75,2)</f>
        <v>15</v>
      </c>
      <c r="K15" s="51" t="s">
        <v>28</v>
      </c>
      <c r="L15" s="51"/>
      <c r="M15" s="77" t="e">
        <f>ROUND(#REF!+(#REF!*2/100),2)</f>
        <v>#REF!</v>
      </c>
      <c r="N15" s="65" t="s">
        <v>187</v>
      </c>
      <c r="O15" s="52" t="s">
        <v>29</v>
      </c>
      <c r="P15" s="49"/>
      <c r="Q15" s="53">
        <v>0.1</v>
      </c>
      <c r="R15" s="92">
        <f>ROUNDUP(Q15*0.75,2)</f>
        <v>0.08</v>
      </c>
    </row>
    <row r="16" spans="1:19" ht="24.95" customHeight="1" x14ac:dyDescent="0.15">
      <c r="A16" s="354"/>
      <c r="B16" s="65"/>
      <c r="C16" s="48" t="s">
        <v>46</v>
      </c>
      <c r="D16" s="49"/>
      <c r="E16" s="50">
        <v>5</v>
      </c>
      <c r="F16" s="51" t="s">
        <v>28</v>
      </c>
      <c r="G16" s="69"/>
      <c r="H16" s="73" t="s">
        <v>46</v>
      </c>
      <c r="I16" s="49"/>
      <c r="J16" s="51">
        <f>ROUNDUP(E16*0.75,2)</f>
        <v>3.75</v>
      </c>
      <c r="K16" s="51" t="s">
        <v>28</v>
      </c>
      <c r="L16" s="51"/>
      <c r="M16" s="77" t="e">
        <f>ROUND(#REF!+(#REF!*10/100),2)</f>
        <v>#REF!</v>
      </c>
      <c r="N16" s="65" t="s">
        <v>254</v>
      </c>
      <c r="O16" s="52" t="s">
        <v>177</v>
      </c>
      <c r="P16" s="49"/>
      <c r="Q16" s="53">
        <v>2</v>
      </c>
      <c r="R16" s="92">
        <f>ROUNDUP(Q16*0.75,2)</f>
        <v>1.5</v>
      </c>
    </row>
    <row r="17" spans="1:18" ht="24.95" customHeight="1" x14ac:dyDescent="0.15">
      <c r="A17" s="354"/>
      <c r="B17" s="65"/>
      <c r="C17" s="48"/>
      <c r="D17" s="49"/>
      <c r="E17" s="50"/>
      <c r="F17" s="51"/>
      <c r="G17" s="69"/>
      <c r="H17" s="73"/>
      <c r="I17" s="49"/>
      <c r="J17" s="51"/>
      <c r="K17" s="51"/>
      <c r="L17" s="51"/>
      <c r="M17" s="77"/>
      <c r="N17" s="65" t="s">
        <v>23</v>
      </c>
      <c r="O17" s="52" t="s">
        <v>32</v>
      </c>
      <c r="P17" s="49"/>
      <c r="Q17" s="53">
        <v>2</v>
      </c>
      <c r="R17" s="92">
        <f>ROUNDUP(Q17*0.75,2)</f>
        <v>1.5</v>
      </c>
    </row>
    <row r="18" spans="1:18" ht="24.95" customHeight="1" x14ac:dyDescent="0.15">
      <c r="A18" s="354"/>
      <c r="B18" s="64"/>
      <c r="C18" s="42"/>
      <c r="D18" s="43"/>
      <c r="E18" s="44"/>
      <c r="F18" s="45"/>
      <c r="G18" s="68"/>
      <c r="H18" s="72"/>
      <c r="I18" s="43"/>
      <c r="J18" s="45"/>
      <c r="K18" s="45"/>
      <c r="L18" s="45"/>
      <c r="M18" s="76"/>
      <c r="N18" s="64"/>
      <c r="O18" s="46"/>
      <c r="P18" s="43"/>
      <c r="Q18" s="47"/>
      <c r="R18" s="91"/>
    </row>
    <row r="19" spans="1:18" ht="24.95" customHeight="1" x14ac:dyDescent="0.15">
      <c r="A19" s="354"/>
      <c r="B19" s="65" t="s">
        <v>188</v>
      </c>
      <c r="C19" s="48" t="s">
        <v>191</v>
      </c>
      <c r="D19" s="49"/>
      <c r="E19" s="50">
        <v>5</v>
      </c>
      <c r="F19" s="51" t="s">
        <v>28</v>
      </c>
      <c r="G19" s="69"/>
      <c r="H19" s="73" t="s">
        <v>191</v>
      </c>
      <c r="I19" s="49"/>
      <c r="J19" s="51">
        <f>ROUNDUP(E19*0.75,2)</f>
        <v>3.75</v>
      </c>
      <c r="K19" s="51" t="s">
        <v>28</v>
      </c>
      <c r="L19" s="51"/>
      <c r="M19" s="77" t="e">
        <f>ROUND(#REF!+(#REF!*15/100),2)</f>
        <v>#REF!</v>
      </c>
      <c r="N19" s="65" t="s">
        <v>23</v>
      </c>
      <c r="O19" s="52" t="s">
        <v>33</v>
      </c>
      <c r="P19" s="49"/>
      <c r="Q19" s="53">
        <v>100</v>
      </c>
      <c r="R19" s="92">
        <f>ROUNDUP(Q19*0.75,2)</f>
        <v>75</v>
      </c>
    </row>
    <row r="20" spans="1:18" ht="24.95" customHeight="1" x14ac:dyDescent="0.15">
      <c r="A20" s="354"/>
      <c r="B20" s="65"/>
      <c r="C20" s="48" t="s">
        <v>117</v>
      </c>
      <c r="D20" s="49"/>
      <c r="E20" s="50">
        <v>3</v>
      </c>
      <c r="F20" s="51" t="s">
        <v>28</v>
      </c>
      <c r="G20" s="69"/>
      <c r="H20" s="73" t="s">
        <v>117</v>
      </c>
      <c r="I20" s="49"/>
      <c r="J20" s="51">
        <f>ROUNDUP(E20*0.75,2)</f>
        <v>2.25</v>
      </c>
      <c r="K20" s="51" t="s">
        <v>28</v>
      </c>
      <c r="L20" s="51"/>
      <c r="M20" s="77" t="e">
        <f>ROUND(#REF!+(#REF!*40/100),2)</f>
        <v>#REF!</v>
      </c>
      <c r="N20" s="65"/>
      <c r="O20" s="52" t="s">
        <v>91</v>
      </c>
      <c r="P20" s="49" t="s">
        <v>92</v>
      </c>
      <c r="Q20" s="53">
        <v>0.5</v>
      </c>
      <c r="R20" s="92">
        <f>ROUNDUP(Q20*0.75,2)</f>
        <v>0.38</v>
      </c>
    </row>
    <row r="21" spans="1:18" ht="24.95" customHeight="1" x14ac:dyDescent="0.15">
      <c r="A21" s="354"/>
      <c r="B21" s="65"/>
      <c r="C21" s="48"/>
      <c r="D21" s="49"/>
      <c r="E21" s="50"/>
      <c r="F21" s="51"/>
      <c r="G21" s="69"/>
      <c r="H21" s="73"/>
      <c r="I21" s="49"/>
      <c r="J21" s="51"/>
      <c r="K21" s="51"/>
      <c r="L21" s="51"/>
      <c r="M21" s="77"/>
      <c r="N21" s="65"/>
      <c r="O21" s="52" t="s">
        <v>29</v>
      </c>
      <c r="P21" s="49"/>
      <c r="Q21" s="53">
        <v>0.1</v>
      </c>
      <c r="R21" s="92">
        <f>ROUNDUP(Q21*0.75,2)</f>
        <v>0.08</v>
      </c>
    </row>
    <row r="22" spans="1:18" ht="24.95" customHeight="1" thickBot="1" x14ac:dyDescent="0.2">
      <c r="A22" s="355"/>
      <c r="B22" s="66"/>
      <c r="C22" s="55"/>
      <c r="D22" s="56"/>
      <c r="E22" s="57"/>
      <c r="F22" s="58"/>
      <c r="G22" s="70"/>
      <c r="H22" s="74"/>
      <c r="I22" s="56"/>
      <c r="J22" s="58"/>
      <c r="K22" s="58"/>
      <c r="L22" s="58"/>
      <c r="M22" s="78"/>
      <c r="N22" s="66"/>
      <c r="O22" s="59"/>
      <c r="P22" s="56"/>
      <c r="Q22" s="60"/>
      <c r="R22" s="93"/>
    </row>
    <row r="23" spans="1:18" ht="24.95" customHeight="1" x14ac:dyDescent="0.15"/>
    <row r="24" spans="1:18" ht="24.95" customHeight="1" x14ac:dyDescent="0.15"/>
    <row r="25" spans="1:18" ht="24.95" customHeight="1" x14ac:dyDescent="0.15"/>
    <row r="26" spans="1:18" ht="24.95" customHeight="1" x14ac:dyDescent="0.15"/>
    <row r="27" spans="1:18" ht="24.95" customHeight="1" x14ac:dyDescent="0.15"/>
  </sheetData>
  <mergeCells count="4">
    <mergeCell ref="H1:N1"/>
    <mergeCell ref="A2:R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359</v>
      </c>
      <c r="B3" s="371"/>
      <c r="C3" s="371"/>
      <c r="D3" s="145"/>
      <c r="E3" s="372" t="s">
        <v>295</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358</v>
      </c>
      <c r="I5" s="359" t="s">
        <v>286</v>
      </c>
      <c r="J5" s="360"/>
      <c r="K5" s="361"/>
      <c r="L5" s="362" t="s">
        <v>357</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342</v>
      </c>
      <c r="C9" s="110" t="s">
        <v>142</v>
      </c>
      <c r="D9" s="109"/>
      <c r="E9" s="49"/>
      <c r="F9" s="49"/>
      <c r="G9" s="106"/>
      <c r="H9" s="118">
        <v>20</v>
      </c>
      <c r="I9" s="107" t="s">
        <v>341</v>
      </c>
      <c r="J9" s="146" t="s">
        <v>116</v>
      </c>
      <c r="K9" s="105">
        <v>10</v>
      </c>
      <c r="L9" s="107" t="s">
        <v>325</v>
      </c>
      <c r="M9" s="106" t="s">
        <v>50</v>
      </c>
      <c r="N9" s="105">
        <v>20</v>
      </c>
      <c r="O9" s="104"/>
    </row>
    <row r="10" spans="1:21" ht="23.1" customHeight="1" x14ac:dyDescent="0.15">
      <c r="A10" s="366"/>
      <c r="B10" s="106"/>
      <c r="C10" s="110" t="s">
        <v>50</v>
      </c>
      <c r="D10" s="109"/>
      <c r="E10" s="49"/>
      <c r="F10" s="49"/>
      <c r="G10" s="106"/>
      <c r="H10" s="118">
        <v>30</v>
      </c>
      <c r="I10" s="107"/>
      <c r="J10" s="106" t="s">
        <v>50</v>
      </c>
      <c r="K10" s="105">
        <v>20</v>
      </c>
      <c r="L10" s="107"/>
      <c r="M10" s="106" t="s">
        <v>66</v>
      </c>
      <c r="N10" s="105">
        <v>10</v>
      </c>
      <c r="O10" s="104"/>
    </row>
    <row r="11" spans="1:21" ht="23.1" customHeight="1" x14ac:dyDescent="0.15">
      <c r="A11" s="366"/>
      <c r="B11" s="106"/>
      <c r="C11" s="110" t="s">
        <v>66</v>
      </c>
      <c r="D11" s="109"/>
      <c r="E11" s="49"/>
      <c r="F11" s="49"/>
      <c r="G11" s="106"/>
      <c r="H11" s="118">
        <v>10</v>
      </c>
      <c r="I11" s="107"/>
      <c r="J11" s="106" t="s">
        <v>66</v>
      </c>
      <c r="K11" s="105">
        <v>10</v>
      </c>
      <c r="L11" s="117"/>
      <c r="M11" s="113"/>
      <c r="N11" s="116"/>
      <c r="O11" s="121"/>
    </row>
    <row r="12" spans="1:21" ht="23.1" customHeight="1" x14ac:dyDescent="0.15">
      <c r="A12" s="366"/>
      <c r="B12" s="106"/>
      <c r="C12" s="110"/>
      <c r="D12" s="109"/>
      <c r="E12" s="49"/>
      <c r="F12" s="49"/>
      <c r="G12" s="106" t="s">
        <v>39</v>
      </c>
      <c r="H12" s="118" t="s">
        <v>269</v>
      </c>
      <c r="I12" s="107"/>
      <c r="J12" s="106"/>
      <c r="K12" s="105"/>
      <c r="L12" s="107" t="s">
        <v>311</v>
      </c>
      <c r="M12" s="106" t="s">
        <v>118</v>
      </c>
      <c r="N12" s="111">
        <v>0.1</v>
      </c>
      <c r="O12" s="104"/>
    </row>
    <row r="13" spans="1:21" ht="23.1" customHeight="1" x14ac:dyDescent="0.15">
      <c r="A13" s="366"/>
      <c r="B13" s="106"/>
      <c r="C13" s="110"/>
      <c r="D13" s="109"/>
      <c r="E13" s="49"/>
      <c r="F13" s="49"/>
      <c r="G13" s="106" t="s">
        <v>34</v>
      </c>
      <c r="H13" s="118" t="s">
        <v>268</v>
      </c>
      <c r="I13" s="107"/>
      <c r="J13" s="106"/>
      <c r="K13" s="105"/>
      <c r="L13" s="107"/>
      <c r="M13" s="106"/>
      <c r="N13" s="105"/>
      <c r="O13" s="104"/>
    </row>
    <row r="14" spans="1:21" ht="23.1" customHeight="1" x14ac:dyDescent="0.15">
      <c r="A14" s="366"/>
      <c r="B14" s="106"/>
      <c r="C14" s="110"/>
      <c r="D14" s="109"/>
      <c r="E14" s="49"/>
      <c r="F14" s="49" t="s">
        <v>36</v>
      </c>
      <c r="G14" s="106" t="s">
        <v>35</v>
      </c>
      <c r="H14" s="118" t="s">
        <v>268</v>
      </c>
      <c r="I14" s="107"/>
      <c r="J14" s="106"/>
      <c r="K14" s="105"/>
      <c r="L14" s="107"/>
      <c r="M14" s="106"/>
      <c r="N14" s="105"/>
      <c r="O14" s="104"/>
    </row>
    <row r="15" spans="1:21" ht="23.1" customHeight="1" x14ac:dyDescent="0.15">
      <c r="A15" s="366"/>
      <c r="B15" s="113"/>
      <c r="C15" s="115"/>
      <c r="D15" s="114"/>
      <c r="E15" s="43"/>
      <c r="F15" s="43"/>
      <c r="G15" s="113"/>
      <c r="H15" s="112"/>
      <c r="I15" s="117"/>
      <c r="J15" s="113"/>
      <c r="K15" s="116"/>
      <c r="L15" s="107"/>
      <c r="M15" s="106"/>
      <c r="N15" s="105"/>
      <c r="O15" s="104"/>
    </row>
    <row r="16" spans="1:21" ht="23.1" customHeight="1" x14ac:dyDescent="0.15">
      <c r="A16" s="366"/>
      <c r="B16" s="106" t="s">
        <v>340</v>
      </c>
      <c r="C16" s="110" t="s">
        <v>118</v>
      </c>
      <c r="D16" s="109"/>
      <c r="E16" s="49"/>
      <c r="F16" s="49"/>
      <c r="G16" s="106"/>
      <c r="H16" s="108">
        <v>0.1</v>
      </c>
      <c r="I16" s="107" t="s">
        <v>340</v>
      </c>
      <c r="J16" s="106" t="s">
        <v>118</v>
      </c>
      <c r="K16" s="111">
        <v>0.1</v>
      </c>
      <c r="L16" s="107"/>
      <c r="M16" s="106"/>
      <c r="N16" s="105"/>
      <c r="O16" s="104"/>
    </row>
    <row r="17" spans="1:15" ht="23.1" customHeight="1" x14ac:dyDescent="0.15">
      <c r="A17" s="366"/>
      <c r="B17" s="106"/>
      <c r="C17" s="110" t="s">
        <v>84</v>
      </c>
      <c r="D17" s="109"/>
      <c r="E17" s="49"/>
      <c r="F17" s="49"/>
      <c r="G17" s="106"/>
      <c r="H17" s="118">
        <v>10</v>
      </c>
      <c r="I17" s="107"/>
      <c r="J17" s="106" t="s">
        <v>84</v>
      </c>
      <c r="K17" s="105">
        <v>10</v>
      </c>
      <c r="L17" s="107"/>
      <c r="M17" s="106"/>
      <c r="N17" s="105"/>
      <c r="O17" s="104"/>
    </row>
    <row r="18" spans="1:15" ht="23.1" customHeight="1" x14ac:dyDescent="0.15">
      <c r="A18" s="366"/>
      <c r="B18" s="106"/>
      <c r="C18" s="110" t="s">
        <v>46</v>
      </c>
      <c r="D18" s="109"/>
      <c r="E18" s="49"/>
      <c r="F18" s="49"/>
      <c r="G18" s="106"/>
      <c r="H18" s="118">
        <v>5</v>
      </c>
      <c r="I18" s="107"/>
      <c r="J18" s="106" t="s">
        <v>46</v>
      </c>
      <c r="K18" s="105">
        <v>5</v>
      </c>
      <c r="L18" s="107"/>
      <c r="M18" s="106"/>
      <c r="N18" s="105"/>
      <c r="O18" s="104"/>
    </row>
    <row r="19" spans="1:15" ht="23.1" customHeight="1" x14ac:dyDescent="0.15">
      <c r="A19" s="366"/>
      <c r="B19" s="113"/>
      <c r="C19" s="115"/>
      <c r="D19" s="114"/>
      <c r="E19" s="43"/>
      <c r="F19" s="152"/>
      <c r="G19" s="113"/>
      <c r="H19" s="112"/>
      <c r="I19" s="107"/>
      <c r="J19" s="106"/>
      <c r="K19" s="105"/>
      <c r="L19" s="107"/>
      <c r="M19" s="106"/>
      <c r="N19" s="105"/>
      <c r="O19" s="104"/>
    </row>
    <row r="20" spans="1:15" ht="23.1" customHeight="1" x14ac:dyDescent="0.15">
      <c r="A20" s="366"/>
      <c r="B20" s="106" t="s">
        <v>188</v>
      </c>
      <c r="C20" s="110" t="s">
        <v>191</v>
      </c>
      <c r="D20" s="109"/>
      <c r="E20" s="49"/>
      <c r="F20" s="49"/>
      <c r="G20" s="106"/>
      <c r="H20" s="118">
        <v>5</v>
      </c>
      <c r="I20" s="107"/>
      <c r="J20" s="106"/>
      <c r="K20" s="105"/>
      <c r="L20" s="107"/>
      <c r="M20" s="106"/>
      <c r="N20" s="105"/>
      <c r="O20" s="104"/>
    </row>
    <row r="21" spans="1:15" ht="23.1" customHeight="1" x14ac:dyDescent="0.15">
      <c r="A21" s="366"/>
      <c r="B21" s="106"/>
      <c r="C21" s="110"/>
      <c r="D21" s="109"/>
      <c r="E21" s="49"/>
      <c r="F21" s="49"/>
      <c r="G21" s="106" t="s">
        <v>33</v>
      </c>
      <c r="H21" s="118" t="s">
        <v>269</v>
      </c>
      <c r="I21" s="107"/>
      <c r="J21" s="106"/>
      <c r="K21" s="105"/>
      <c r="L21" s="107"/>
      <c r="M21" s="106"/>
      <c r="N21" s="105"/>
      <c r="O21" s="104"/>
    </row>
    <row r="22" spans="1:15" ht="23.1" customHeight="1" thickBot="1" x14ac:dyDescent="0.2">
      <c r="A22" s="367"/>
      <c r="B22" s="99"/>
      <c r="C22" s="103"/>
      <c r="D22" s="102"/>
      <c r="E22" s="56"/>
      <c r="F22" s="56"/>
      <c r="G22" s="99"/>
      <c r="H22" s="101"/>
      <c r="I22" s="100"/>
      <c r="J22" s="99"/>
      <c r="K22" s="98"/>
      <c r="L22" s="100"/>
      <c r="M22" s="99"/>
      <c r="N22" s="98"/>
      <c r="O22" s="97"/>
    </row>
    <row r="23" spans="1:15" ht="23.1" customHeight="1" x14ac:dyDescent="0.15">
      <c r="B23" s="96"/>
      <c r="C23" s="96"/>
      <c r="D23" s="96"/>
      <c r="G23" s="96"/>
      <c r="H23" s="95"/>
      <c r="I23" s="96"/>
      <c r="J23" s="96"/>
      <c r="K23" s="95"/>
      <c r="L23" s="96"/>
      <c r="M23" s="96"/>
      <c r="N23" s="95"/>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216</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24.95" customHeight="1" x14ac:dyDescent="0.15">
      <c r="A6" s="354"/>
      <c r="B6" s="64"/>
      <c r="C6" s="42"/>
      <c r="D6" s="43"/>
      <c r="E6" s="44"/>
      <c r="F6" s="45"/>
      <c r="G6" s="68"/>
      <c r="H6" s="72"/>
      <c r="I6" s="43"/>
      <c r="J6" s="45"/>
      <c r="K6" s="45"/>
      <c r="L6" s="45"/>
      <c r="M6" s="76"/>
      <c r="N6" s="64"/>
      <c r="O6" s="46"/>
      <c r="P6" s="43"/>
      <c r="Q6" s="47"/>
      <c r="R6" s="91"/>
    </row>
    <row r="7" spans="1:19" ht="24.95" customHeight="1" x14ac:dyDescent="0.15">
      <c r="A7" s="354"/>
      <c r="B7" s="65" t="s">
        <v>192</v>
      </c>
      <c r="C7" s="48" t="s">
        <v>157</v>
      </c>
      <c r="D7" s="49"/>
      <c r="E7" s="50">
        <v>1</v>
      </c>
      <c r="F7" s="51" t="s">
        <v>26</v>
      </c>
      <c r="G7" s="69" t="s">
        <v>25</v>
      </c>
      <c r="H7" s="73" t="s">
        <v>157</v>
      </c>
      <c r="I7" s="49"/>
      <c r="J7" s="51">
        <f>ROUNDUP(E7*0.75,2)</f>
        <v>0.75</v>
      </c>
      <c r="K7" s="51" t="s">
        <v>26</v>
      </c>
      <c r="L7" s="51" t="s">
        <v>25</v>
      </c>
      <c r="M7" s="77" t="e">
        <f>#REF!</f>
        <v>#REF!</v>
      </c>
      <c r="N7" s="65" t="s">
        <v>193</v>
      </c>
      <c r="O7" s="52" t="s">
        <v>101</v>
      </c>
      <c r="P7" s="49" t="s">
        <v>36</v>
      </c>
      <c r="Q7" s="53">
        <v>2</v>
      </c>
      <c r="R7" s="92">
        <f>ROUNDUP(Q7*0.75,2)</f>
        <v>1.5</v>
      </c>
    </row>
    <row r="8" spans="1:19" ht="24.95" customHeight="1" x14ac:dyDescent="0.15">
      <c r="A8" s="354"/>
      <c r="B8" s="65"/>
      <c r="C8" s="48" t="s">
        <v>67</v>
      </c>
      <c r="D8" s="49" t="s">
        <v>68</v>
      </c>
      <c r="E8" s="54">
        <v>0.125</v>
      </c>
      <c r="F8" s="51" t="s">
        <v>56</v>
      </c>
      <c r="G8" s="69"/>
      <c r="H8" s="73" t="s">
        <v>67</v>
      </c>
      <c r="I8" s="49" t="s">
        <v>68</v>
      </c>
      <c r="J8" s="51">
        <f>ROUNDUP(E8*0.75,2)</f>
        <v>9.9999999999999992E-2</v>
      </c>
      <c r="K8" s="51" t="s">
        <v>56</v>
      </c>
      <c r="L8" s="51"/>
      <c r="M8" s="77" t="e">
        <f>#REF!</f>
        <v>#REF!</v>
      </c>
      <c r="N8" s="65" t="s">
        <v>194</v>
      </c>
      <c r="O8" s="52" t="s">
        <v>143</v>
      </c>
      <c r="P8" s="49" t="s">
        <v>36</v>
      </c>
      <c r="Q8" s="53">
        <v>5</v>
      </c>
      <c r="R8" s="92">
        <f>ROUNDUP(Q8*0.75,2)</f>
        <v>3.75</v>
      </c>
    </row>
    <row r="9" spans="1:19" ht="24.95" customHeight="1" x14ac:dyDescent="0.15">
      <c r="A9" s="354"/>
      <c r="B9" s="65"/>
      <c r="C9" s="48" t="s">
        <v>145</v>
      </c>
      <c r="D9" s="49"/>
      <c r="E9" s="50">
        <v>20</v>
      </c>
      <c r="F9" s="51" t="s">
        <v>28</v>
      </c>
      <c r="G9" s="69"/>
      <c r="H9" s="73" t="s">
        <v>145</v>
      </c>
      <c r="I9" s="49"/>
      <c r="J9" s="51">
        <f>ROUNDUP(E9*0.75,2)</f>
        <v>15</v>
      </c>
      <c r="K9" s="51" t="s">
        <v>28</v>
      </c>
      <c r="L9" s="51"/>
      <c r="M9" s="77" t="e">
        <f>ROUND(#REF!+(#REF!*3/100),2)</f>
        <v>#REF!</v>
      </c>
      <c r="N9" s="65" t="s">
        <v>23</v>
      </c>
      <c r="O9" s="52" t="s">
        <v>32</v>
      </c>
      <c r="P9" s="49"/>
      <c r="Q9" s="53">
        <v>4</v>
      </c>
      <c r="R9" s="92">
        <f>ROUNDUP(Q9*0.75,2)</f>
        <v>3</v>
      </c>
    </row>
    <row r="10" spans="1:19" ht="24.95" customHeight="1" x14ac:dyDescent="0.15">
      <c r="A10" s="354"/>
      <c r="B10" s="65"/>
      <c r="C10" s="48"/>
      <c r="D10" s="49"/>
      <c r="E10" s="50"/>
      <c r="F10" s="51"/>
      <c r="G10" s="69"/>
      <c r="H10" s="73"/>
      <c r="I10" s="49"/>
      <c r="J10" s="51"/>
      <c r="K10" s="51"/>
      <c r="L10" s="51"/>
      <c r="M10" s="77"/>
      <c r="N10" s="65"/>
      <c r="O10" s="52" t="s">
        <v>79</v>
      </c>
      <c r="P10" s="49"/>
      <c r="Q10" s="53">
        <v>3</v>
      </c>
      <c r="R10" s="92">
        <f>ROUNDUP(Q10*0.75,2)</f>
        <v>2.25</v>
      </c>
    </row>
    <row r="11" spans="1:19" ht="24.95" customHeight="1" x14ac:dyDescent="0.15">
      <c r="A11" s="354"/>
      <c r="B11" s="64"/>
      <c r="C11" s="42"/>
      <c r="D11" s="43"/>
      <c r="E11" s="44"/>
      <c r="F11" s="45"/>
      <c r="G11" s="68"/>
      <c r="H11" s="72"/>
      <c r="I11" s="43"/>
      <c r="J11" s="45"/>
      <c r="K11" s="45"/>
      <c r="L11" s="45"/>
      <c r="M11" s="76"/>
      <c r="N11" s="64"/>
      <c r="O11" s="46"/>
      <c r="P11" s="43"/>
      <c r="Q11" s="47"/>
      <c r="R11" s="91"/>
    </row>
    <row r="12" spans="1:19" ht="24.95" customHeight="1" x14ac:dyDescent="0.15">
      <c r="A12" s="354"/>
      <c r="B12" s="65" t="s">
        <v>195</v>
      </c>
      <c r="C12" s="48" t="s">
        <v>44</v>
      </c>
      <c r="D12" s="49"/>
      <c r="E12" s="50">
        <v>30</v>
      </c>
      <c r="F12" s="51" t="s">
        <v>28</v>
      </c>
      <c r="G12" s="69"/>
      <c r="H12" s="73" t="s">
        <v>44</v>
      </c>
      <c r="I12" s="49"/>
      <c r="J12" s="51">
        <f>ROUNDUP(E12*0.75,2)</f>
        <v>22.5</v>
      </c>
      <c r="K12" s="51" t="s">
        <v>28</v>
      </c>
      <c r="L12" s="51"/>
      <c r="M12" s="77" t="e">
        <f>ROUND(#REF!+(#REF!*6/100),2)</f>
        <v>#REF!</v>
      </c>
      <c r="N12" s="65" t="s">
        <v>196</v>
      </c>
      <c r="O12" s="52" t="s">
        <v>35</v>
      </c>
      <c r="P12" s="49" t="s">
        <v>36</v>
      </c>
      <c r="Q12" s="53">
        <v>1</v>
      </c>
      <c r="R12" s="92">
        <f>ROUNDUP(Q12*0.75,2)</f>
        <v>0.75</v>
      </c>
    </row>
    <row r="13" spans="1:19" ht="24.95" customHeight="1" x14ac:dyDescent="0.15">
      <c r="A13" s="354"/>
      <c r="B13" s="65"/>
      <c r="C13" s="48" t="s">
        <v>97</v>
      </c>
      <c r="D13" s="49"/>
      <c r="E13" s="50">
        <v>0.5</v>
      </c>
      <c r="F13" s="51" t="s">
        <v>28</v>
      </c>
      <c r="G13" s="69"/>
      <c r="H13" s="73" t="s">
        <v>97</v>
      </c>
      <c r="I13" s="49"/>
      <c r="J13" s="51">
        <f>ROUNDUP(E13*0.75,2)</f>
        <v>0.38</v>
      </c>
      <c r="K13" s="51" t="s">
        <v>28</v>
      </c>
      <c r="L13" s="51"/>
      <c r="M13" s="77" t="e">
        <f>#REF!</f>
        <v>#REF!</v>
      </c>
      <c r="N13" s="65" t="s">
        <v>197</v>
      </c>
      <c r="O13" s="52" t="s">
        <v>34</v>
      </c>
      <c r="P13" s="49"/>
      <c r="Q13" s="53">
        <v>1</v>
      </c>
      <c r="R13" s="92">
        <f>ROUNDUP(Q13*0.75,2)</f>
        <v>0.75</v>
      </c>
    </row>
    <row r="14" spans="1:19" ht="24.95" customHeight="1" x14ac:dyDescent="0.15">
      <c r="A14" s="354"/>
      <c r="B14" s="65"/>
      <c r="C14" s="48"/>
      <c r="D14" s="49"/>
      <c r="E14" s="50"/>
      <c r="F14" s="51"/>
      <c r="G14" s="69"/>
      <c r="H14" s="73"/>
      <c r="I14" s="49"/>
      <c r="J14" s="51"/>
      <c r="K14" s="51"/>
      <c r="L14" s="51"/>
      <c r="M14" s="77"/>
      <c r="N14" s="65" t="s">
        <v>23</v>
      </c>
      <c r="O14" s="52" t="s">
        <v>99</v>
      </c>
      <c r="P14" s="49"/>
      <c r="Q14" s="53">
        <v>2</v>
      </c>
      <c r="R14" s="92">
        <f>ROUNDUP(Q14*0.75,2)</f>
        <v>1.5</v>
      </c>
    </row>
    <row r="15" spans="1:19" ht="24.95" customHeight="1" x14ac:dyDescent="0.15">
      <c r="A15" s="354"/>
      <c r="B15" s="64"/>
      <c r="C15" s="42"/>
      <c r="D15" s="43"/>
      <c r="E15" s="44"/>
      <c r="F15" s="45"/>
      <c r="G15" s="68"/>
      <c r="H15" s="72"/>
      <c r="I15" s="43"/>
      <c r="J15" s="45"/>
      <c r="K15" s="45"/>
      <c r="L15" s="45"/>
      <c r="M15" s="76"/>
      <c r="N15" s="64"/>
      <c r="O15" s="46"/>
      <c r="P15" s="43"/>
      <c r="Q15" s="47"/>
      <c r="R15" s="91"/>
    </row>
    <row r="16" spans="1:19" ht="24.95" customHeight="1" x14ac:dyDescent="0.15">
      <c r="A16" s="354"/>
      <c r="B16" s="65" t="s">
        <v>49</v>
      </c>
      <c r="C16" s="48" t="s">
        <v>105</v>
      </c>
      <c r="D16" s="49"/>
      <c r="E16" s="50">
        <v>5</v>
      </c>
      <c r="F16" s="51" t="s">
        <v>28</v>
      </c>
      <c r="G16" s="69"/>
      <c r="H16" s="73" t="s">
        <v>105</v>
      </c>
      <c r="I16" s="49"/>
      <c r="J16" s="51">
        <f>ROUNDUP(E16*0.75,2)</f>
        <v>3.75</v>
      </c>
      <c r="K16" s="51" t="s">
        <v>28</v>
      </c>
      <c r="L16" s="51"/>
      <c r="M16" s="77" t="e">
        <f>ROUND(#REF!+(#REF!*10/100),2)</f>
        <v>#REF!</v>
      </c>
      <c r="N16" s="65" t="s">
        <v>23</v>
      </c>
      <c r="O16" s="52" t="s">
        <v>39</v>
      </c>
      <c r="P16" s="49"/>
      <c r="Q16" s="53">
        <v>100</v>
      </c>
      <c r="R16" s="92">
        <f>ROUNDUP(Q16*0.75,2)</f>
        <v>75</v>
      </c>
    </row>
    <row r="17" spans="1:18" ht="24.95" customHeight="1" x14ac:dyDescent="0.15">
      <c r="A17" s="354"/>
      <c r="B17" s="65"/>
      <c r="C17" s="48" t="s">
        <v>134</v>
      </c>
      <c r="D17" s="49"/>
      <c r="E17" s="50">
        <v>5</v>
      </c>
      <c r="F17" s="51" t="s">
        <v>28</v>
      </c>
      <c r="G17" s="69"/>
      <c r="H17" s="73" t="s">
        <v>134</v>
      </c>
      <c r="I17" s="49"/>
      <c r="J17" s="51">
        <f>ROUNDUP(E17*0.75,2)</f>
        <v>3.75</v>
      </c>
      <c r="K17" s="51" t="s">
        <v>28</v>
      </c>
      <c r="L17" s="51"/>
      <c r="M17" s="77" t="e">
        <f>#REF!</f>
        <v>#REF!</v>
      </c>
      <c r="N17" s="65"/>
      <c r="O17" s="52" t="s">
        <v>52</v>
      </c>
      <c r="P17" s="49"/>
      <c r="Q17" s="53">
        <v>3</v>
      </c>
      <c r="R17" s="92">
        <f>ROUNDUP(Q17*0.75,2)</f>
        <v>2.25</v>
      </c>
    </row>
    <row r="18" spans="1:18" ht="24.95" customHeight="1" x14ac:dyDescent="0.15">
      <c r="A18" s="354"/>
      <c r="B18" s="64"/>
      <c r="C18" s="42"/>
      <c r="D18" s="43"/>
      <c r="E18" s="44"/>
      <c r="F18" s="45"/>
      <c r="G18" s="68"/>
      <c r="H18" s="72"/>
      <c r="I18" s="43"/>
      <c r="J18" s="45"/>
      <c r="K18" s="45"/>
      <c r="L18" s="45"/>
      <c r="M18" s="76"/>
      <c r="N18" s="64"/>
      <c r="O18" s="46"/>
      <c r="P18" s="43"/>
      <c r="Q18" s="47"/>
      <c r="R18" s="91"/>
    </row>
    <row r="19" spans="1:18" ht="24.95" customHeight="1" x14ac:dyDescent="0.15">
      <c r="A19" s="354"/>
      <c r="B19" s="65" t="s">
        <v>160</v>
      </c>
      <c r="C19" s="48" t="s">
        <v>164</v>
      </c>
      <c r="D19" s="49" t="s">
        <v>59</v>
      </c>
      <c r="E19" s="50">
        <v>40</v>
      </c>
      <c r="F19" s="51" t="s">
        <v>28</v>
      </c>
      <c r="G19" s="69"/>
      <c r="H19" s="73" t="s">
        <v>164</v>
      </c>
      <c r="I19" s="49" t="s">
        <v>59</v>
      </c>
      <c r="J19" s="51">
        <f>ROUNDUP(E19*0.75,2)</f>
        <v>30</v>
      </c>
      <c r="K19" s="51" t="s">
        <v>28</v>
      </c>
      <c r="L19" s="51"/>
      <c r="M19" s="77" t="e">
        <f>#REF!</f>
        <v>#REF!</v>
      </c>
      <c r="N19" s="65" t="s">
        <v>161</v>
      </c>
      <c r="O19" s="52" t="s">
        <v>34</v>
      </c>
      <c r="P19" s="49"/>
      <c r="Q19" s="53">
        <v>1</v>
      </c>
      <c r="R19" s="92">
        <f>ROUNDUP(Q19*0.75,2)</f>
        <v>0.75</v>
      </c>
    </row>
    <row r="20" spans="1:18" ht="24.95" customHeight="1" x14ac:dyDescent="0.15">
      <c r="A20" s="354"/>
      <c r="B20" s="65"/>
      <c r="C20" s="48"/>
      <c r="D20" s="49"/>
      <c r="E20" s="50"/>
      <c r="F20" s="51"/>
      <c r="G20" s="69"/>
      <c r="H20" s="73"/>
      <c r="I20" s="49"/>
      <c r="J20" s="51"/>
      <c r="K20" s="51"/>
      <c r="L20" s="51"/>
      <c r="M20" s="77"/>
      <c r="N20" s="65" t="s">
        <v>162</v>
      </c>
      <c r="O20" s="52" t="s">
        <v>33</v>
      </c>
      <c r="P20" s="49"/>
      <c r="Q20" s="53">
        <v>3</v>
      </c>
      <c r="R20" s="92">
        <f>ROUNDUP(Q20*0.75,2)</f>
        <v>2.25</v>
      </c>
    </row>
    <row r="21" spans="1:18" ht="24.95" customHeight="1" x14ac:dyDescent="0.15">
      <c r="A21" s="354"/>
      <c r="B21" s="65"/>
      <c r="C21" s="48"/>
      <c r="D21" s="49"/>
      <c r="E21" s="50"/>
      <c r="F21" s="51"/>
      <c r="G21" s="69"/>
      <c r="H21" s="73"/>
      <c r="I21" s="49"/>
      <c r="J21" s="51"/>
      <c r="K21" s="51"/>
      <c r="L21" s="51"/>
      <c r="M21" s="77"/>
      <c r="N21" s="65" t="s">
        <v>163</v>
      </c>
      <c r="O21" s="52"/>
      <c r="P21" s="49"/>
      <c r="Q21" s="53"/>
      <c r="R21" s="92"/>
    </row>
    <row r="22" spans="1:18" ht="24.95" customHeight="1" x14ac:dyDescent="0.15">
      <c r="A22" s="354"/>
      <c r="B22" s="65"/>
      <c r="C22" s="48"/>
      <c r="D22" s="49"/>
      <c r="E22" s="50"/>
      <c r="F22" s="51"/>
      <c r="G22" s="69"/>
      <c r="H22" s="73"/>
      <c r="I22" s="49"/>
      <c r="J22" s="51"/>
      <c r="K22" s="51"/>
      <c r="L22" s="51"/>
      <c r="M22" s="77"/>
      <c r="N22" s="65" t="s">
        <v>23</v>
      </c>
      <c r="O22" s="52"/>
      <c r="P22" s="49"/>
      <c r="Q22" s="53"/>
      <c r="R22" s="92"/>
    </row>
    <row r="23" spans="1:18" ht="24.95" customHeight="1" thickBot="1" x14ac:dyDescent="0.2">
      <c r="A23" s="355"/>
      <c r="B23" s="66"/>
      <c r="C23" s="55"/>
      <c r="D23" s="56"/>
      <c r="E23" s="57"/>
      <c r="F23" s="58"/>
      <c r="G23" s="70"/>
      <c r="H23" s="74"/>
      <c r="I23" s="56"/>
      <c r="J23" s="58"/>
      <c r="K23" s="58"/>
      <c r="L23" s="58"/>
      <c r="M23" s="78"/>
      <c r="N23" s="66"/>
      <c r="O23" s="59"/>
      <c r="P23" s="56"/>
      <c r="Q23" s="60"/>
      <c r="R23" s="93"/>
    </row>
    <row r="24" spans="1:18" ht="24.95" customHeight="1" x14ac:dyDescent="0.15"/>
    <row r="25" spans="1:18" ht="24.95" customHeight="1" x14ac:dyDescent="0.15"/>
    <row r="26" spans="1:18" ht="24.95" customHeight="1" x14ac:dyDescent="0.15"/>
    <row r="27" spans="1:18" ht="24.95" customHeight="1" x14ac:dyDescent="0.15"/>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365</v>
      </c>
      <c r="B3" s="371"/>
      <c r="C3" s="371"/>
      <c r="D3" s="145"/>
      <c r="E3" s="372" t="s">
        <v>295</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364</v>
      </c>
      <c r="I5" s="359" t="s">
        <v>286</v>
      </c>
      <c r="J5" s="360"/>
      <c r="K5" s="361"/>
      <c r="L5" s="362" t="s">
        <v>363</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362</v>
      </c>
      <c r="C9" s="110" t="s">
        <v>157</v>
      </c>
      <c r="D9" s="109" t="s">
        <v>25</v>
      </c>
      <c r="E9" s="49"/>
      <c r="F9" s="49"/>
      <c r="G9" s="106"/>
      <c r="H9" s="124">
        <v>0.7</v>
      </c>
      <c r="I9" s="107" t="s">
        <v>362</v>
      </c>
      <c r="J9" s="106" t="s">
        <v>157</v>
      </c>
      <c r="K9" s="123">
        <v>0.3</v>
      </c>
      <c r="L9" s="107" t="s">
        <v>361</v>
      </c>
      <c r="M9" s="106" t="s">
        <v>157</v>
      </c>
      <c r="N9" s="122">
        <v>0.2</v>
      </c>
      <c r="O9" s="104" t="s">
        <v>25</v>
      </c>
    </row>
    <row r="10" spans="1:21" ht="23.1" customHeight="1" x14ac:dyDescent="0.15">
      <c r="A10" s="366"/>
      <c r="B10" s="106"/>
      <c r="C10" s="110" t="s">
        <v>145</v>
      </c>
      <c r="D10" s="109"/>
      <c r="E10" s="49"/>
      <c r="F10" s="49"/>
      <c r="G10" s="106"/>
      <c r="H10" s="118">
        <v>20</v>
      </c>
      <c r="I10" s="107"/>
      <c r="J10" s="106" t="s">
        <v>145</v>
      </c>
      <c r="K10" s="105">
        <v>15</v>
      </c>
      <c r="L10" s="107"/>
      <c r="M10" s="106" t="s">
        <v>44</v>
      </c>
      <c r="N10" s="105">
        <v>10</v>
      </c>
      <c r="O10" s="104"/>
    </row>
    <row r="11" spans="1:21" ht="23.1" customHeight="1" x14ac:dyDescent="0.15">
      <c r="A11" s="366"/>
      <c r="B11" s="106"/>
      <c r="C11" s="110"/>
      <c r="D11" s="109"/>
      <c r="E11" s="49"/>
      <c r="F11" s="49"/>
      <c r="G11" s="106" t="s">
        <v>33</v>
      </c>
      <c r="H11" s="118" t="s">
        <v>269</v>
      </c>
      <c r="I11" s="107"/>
      <c r="J11" s="106"/>
      <c r="K11" s="105"/>
      <c r="L11" s="107"/>
      <c r="M11" s="106" t="s">
        <v>145</v>
      </c>
      <c r="N11" s="105">
        <v>10</v>
      </c>
      <c r="O11" s="104"/>
    </row>
    <row r="12" spans="1:21" ht="23.1" customHeight="1" x14ac:dyDescent="0.15">
      <c r="A12" s="366"/>
      <c r="B12" s="106"/>
      <c r="C12" s="110"/>
      <c r="D12" s="109"/>
      <c r="E12" s="49"/>
      <c r="F12" s="49"/>
      <c r="G12" s="106" t="s">
        <v>29</v>
      </c>
      <c r="H12" s="118" t="s">
        <v>268</v>
      </c>
      <c r="I12" s="107"/>
      <c r="J12" s="106"/>
      <c r="K12" s="105"/>
      <c r="L12" s="117"/>
      <c r="M12" s="113"/>
      <c r="N12" s="116"/>
      <c r="O12" s="121"/>
    </row>
    <row r="13" spans="1:21" ht="23.1" customHeight="1" x14ac:dyDescent="0.15">
      <c r="A13" s="366"/>
      <c r="B13" s="113"/>
      <c r="C13" s="115"/>
      <c r="D13" s="114"/>
      <c r="E13" s="43"/>
      <c r="F13" s="43"/>
      <c r="G13" s="113"/>
      <c r="H13" s="112"/>
      <c r="I13" s="117"/>
      <c r="J13" s="113"/>
      <c r="K13" s="116"/>
      <c r="L13" s="107" t="s">
        <v>160</v>
      </c>
      <c r="M13" s="106" t="s">
        <v>164</v>
      </c>
      <c r="N13" s="105">
        <v>10</v>
      </c>
      <c r="O13" s="104"/>
    </row>
    <row r="14" spans="1:21" ht="23.1" customHeight="1" x14ac:dyDescent="0.15">
      <c r="A14" s="366"/>
      <c r="B14" s="106" t="s">
        <v>360</v>
      </c>
      <c r="C14" s="110" t="s">
        <v>44</v>
      </c>
      <c r="D14" s="109"/>
      <c r="E14" s="49"/>
      <c r="F14" s="49"/>
      <c r="G14" s="106"/>
      <c r="H14" s="118">
        <v>20</v>
      </c>
      <c r="I14" s="107" t="s">
        <v>360</v>
      </c>
      <c r="J14" s="106" t="s">
        <v>44</v>
      </c>
      <c r="K14" s="105">
        <v>15</v>
      </c>
      <c r="L14" s="107"/>
      <c r="M14" s="106"/>
      <c r="N14" s="105"/>
      <c r="O14" s="104"/>
    </row>
    <row r="15" spans="1:21" ht="23.1" customHeight="1" x14ac:dyDescent="0.15">
      <c r="A15" s="366"/>
      <c r="B15" s="106"/>
      <c r="C15" s="110" t="s">
        <v>97</v>
      </c>
      <c r="D15" s="109"/>
      <c r="E15" s="49"/>
      <c r="F15" s="49"/>
      <c r="G15" s="106"/>
      <c r="H15" s="118">
        <v>0.5</v>
      </c>
      <c r="I15" s="107"/>
      <c r="J15" s="106" t="s">
        <v>97</v>
      </c>
      <c r="K15" s="105">
        <v>0.5</v>
      </c>
      <c r="L15" s="107"/>
      <c r="M15" s="106"/>
      <c r="N15" s="105"/>
      <c r="O15" s="104"/>
    </row>
    <row r="16" spans="1:21" ht="23.1" customHeight="1" x14ac:dyDescent="0.15">
      <c r="A16" s="366"/>
      <c r="B16" s="113"/>
      <c r="C16" s="115"/>
      <c r="D16" s="114"/>
      <c r="E16" s="43"/>
      <c r="F16" s="43"/>
      <c r="G16" s="113"/>
      <c r="H16" s="112"/>
      <c r="I16" s="117"/>
      <c r="J16" s="113"/>
      <c r="K16" s="116"/>
      <c r="L16" s="107"/>
      <c r="M16" s="106"/>
      <c r="N16" s="105"/>
      <c r="O16" s="104"/>
    </row>
    <row r="17" spans="1:15" ht="23.1" customHeight="1" x14ac:dyDescent="0.15">
      <c r="A17" s="366"/>
      <c r="B17" s="106" t="s">
        <v>49</v>
      </c>
      <c r="C17" s="110" t="s">
        <v>105</v>
      </c>
      <c r="D17" s="109"/>
      <c r="E17" s="49"/>
      <c r="F17" s="49"/>
      <c r="G17" s="106"/>
      <c r="H17" s="118">
        <v>5</v>
      </c>
      <c r="I17" s="107" t="s">
        <v>160</v>
      </c>
      <c r="J17" s="106" t="s">
        <v>164</v>
      </c>
      <c r="K17" s="105">
        <v>20</v>
      </c>
      <c r="L17" s="107"/>
      <c r="M17" s="106"/>
      <c r="N17" s="105"/>
      <c r="O17" s="104"/>
    </row>
    <row r="18" spans="1:15" ht="23.1" customHeight="1" x14ac:dyDescent="0.15">
      <c r="A18" s="366"/>
      <c r="B18" s="106"/>
      <c r="C18" s="110"/>
      <c r="D18" s="109"/>
      <c r="E18" s="49"/>
      <c r="F18" s="49"/>
      <c r="G18" s="106" t="s">
        <v>39</v>
      </c>
      <c r="H18" s="118" t="s">
        <v>269</v>
      </c>
      <c r="I18" s="107"/>
      <c r="J18" s="106"/>
      <c r="K18" s="105"/>
      <c r="L18" s="107"/>
      <c r="M18" s="106"/>
      <c r="N18" s="105"/>
      <c r="O18" s="104"/>
    </row>
    <row r="19" spans="1:15" ht="23.1" customHeight="1" x14ac:dyDescent="0.15">
      <c r="A19" s="366"/>
      <c r="B19" s="106"/>
      <c r="C19" s="110"/>
      <c r="D19" s="109"/>
      <c r="E19" s="49"/>
      <c r="F19" s="119"/>
      <c r="G19" s="106" t="s">
        <v>52</v>
      </c>
      <c r="H19" s="118" t="s">
        <v>268</v>
      </c>
      <c r="I19" s="107"/>
      <c r="J19" s="106"/>
      <c r="K19" s="105"/>
      <c r="L19" s="107"/>
      <c r="M19" s="106"/>
      <c r="N19" s="105"/>
      <c r="O19" s="104"/>
    </row>
    <row r="20" spans="1:15" ht="23.1" customHeight="1" x14ac:dyDescent="0.15">
      <c r="A20" s="366"/>
      <c r="B20" s="113"/>
      <c r="C20" s="115"/>
      <c r="D20" s="114"/>
      <c r="E20" s="43"/>
      <c r="F20" s="43"/>
      <c r="G20" s="113"/>
      <c r="H20" s="112"/>
      <c r="I20" s="107"/>
      <c r="J20" s="106"/>
      <c r="K20" s="105"/>
      <c r="L20" s="107"/>
      <c r="M20" s="106"/>
      <c r="N20" s="105"/>
      <c r="O20" s="104"/>
    </row>
    <row r="21" spans="1:15" ht="23.1" customHeight="1" x14ac:dyDescent="0.15">
      <c r="A21" s="366"/>
      <c r="B21" s="106" t="s">
        <v>160</v>
      </c>
      <c r="C21" s="110" t="s">
        <v>164</v>
      </c>
      <c r="D21" s="109"/>
      <c r="E21" s="49" t="s">
        <v>59</v>
      </c>
      <c r="F21" s="49"/>
      <c r="G21" s="106"/>
      <c r="H21" s="118">
        <v>30</v>
      </c>
      <c r="I21" s="107"/>
      <c r="J21" s="106"/>
      <c r="K21" s="105"/>
      <c r="L21" s="107"/>
      <c r="M21" s="106"/>
      <c r="N21" s="105"/>
      <c r="O21" s="104"/>
    </row>
    <row r="22" spans="1:15" ht="23.1" customHeight="1" x14ac:dyDescent="0.15">
      <c r="A22" s="366"/>
      <c r="B22" s="106"/>
      <c r="C22" s="110"/>
      <c r="D22" s="109"/>
      <c r="E22" s="49"/>
      <c r="F22" s="49"/>
      <c r="G22" s="106" t="s">
        <v>34</v>
      </c>
      <c r="H22" s="118" t="s">
        <v>268</v>
      </c>
      <c r="I22" s="107"/>
      <c r="J22" s="106"/>
      <c r="K22" s="105"/>
      <c r="L22" s="107"/>
      <c r="M22" s="106"/>
      <c r="N22" s="105"/>
      <c r="O22" s="104"/>
    </row>
    <row r="23" spans="1:15" ht="23.1" customHeight="1" thickBot="1" x14ac:dyDescent="0.2">
      <c r="A23" s="367"/>
      <c r="B23" s="99"/>
      <c r="C23" s="103"/>
      <c r="D23" s="102"/>
      <c r="E23" s="56"/>
      <c r="F23" s="56"/>
      <c r="G23" s="99"/>
      <c r="H23" s="101"/>
      <c r="I23" s="100"/>
      <c r="J23" s="99"/>
      <c r="K23" s="98"/>
      <c r="L23" s="100"/>
      <c r="M23" s="99"/>
      <c r="N23" s="98"/>
      <c r="O23" s="97"/>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217</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18.75" customHeight="1" x14ac:dyDescent="0.15">
      <c r="A6" s="354"/>
      <c r="B6" s="64"/>
      <c r="C6" s="42"/>
      <c r="D6" s="43"/>
      <c r="E6" s="44"/>
      <c r="F6" s="45"/>
      <c r="G6" s="68"/>
      <c r="H6" s="72"/>
      <c r="I6" s="43"/>
      <c r="J6" s="45"/>
      <c r="K6" s="45"/>
      <c r="L6" s="45"/>
      <c r="M6" s="76"/>
      <c r="N6" s="64"/>
      <c r="O6" s="46"/>
      <c r="P6" s="43"/>
      <c r="Q6" s="47"/>
      <c r="R6" s="91"/>
    </row>
    <row r="7" spans="1:19" ht="18.75" customHeight="1" x14ac:dyDescent="0.15">
      <c r="A7" s="354"/>
      <c r="B7" s="65" t="s">
        <v>218</v>
      </c>
      <c r="C7" s="48" t="s">
        <v>50</v>
      </c>
      <c r="D7" s="49"/>
      <c r="E7" s="50">
        <v>10</v>
      </c>
      <c r="F7" s="51" t="s">
        <v>28</v>
      </c>
      <c r="G7" s="69"/>
      <c r="H7" s="73" t="s">
        <v>50</v>
      </c>
      <c r="I7" s="49"/>
      <c r="J7" s="51">
        <f>ROUNDUP(E7*0.75,2)</f>
        <v>7.5</v>
      </c>
      <c r="K7" s="51" t="s">
        <v>28</v>
      </c>
      <c r="L7" s="51"/>
      <c r="M7" s="77" t="e">
        <f>ROUND(#REF!+(#REF!*6/100),2)</f>
        <v>#REF!</v>
      </c>
      <c r="N7" s="65" t="s">
        <v>200</v>
      </c>
      <c r="O7" s="52" t="s">
        <v>32</v>
      </c>
      <c r="P7" s="49"/>
      <c r="Q7" s="53">
        <v>2</v>
      </c>
      <c r="R7" s="92">
        <f t="shared" ref="R7:R13" si="0">ROUNDUP(Q7*0.75,2)</f>
        <v>1.5</v>
      </c>
    </row>
    <row r="8" spans="1:19" ht="18.75" customHeight="1" x14ac:dyDescent="0.15">
      <c r="A8" s="354"/>
      <c r="B8" s="65"/>
      <c r="C8" s="48" t="s">
        <v>133</v>
      </c>
      <c r="D8" s="49"/>
      <c r="E8" s="50">
        <v>10</v>
      </c>
      <c r="F8" s="51" t="s">
        <v>28</v>
      </c>
      <c r="G8" s="69"/>
      <c r="H8" s="73" t="s">
        <v>133</v>
      </c>
      <c r="I8" s="49"/>
      <c r="J8" s="51">
        <f>ROUNDUP(E8*0.75,2)</f>
        <v>7.5</v>
      </c>
      <c r="K8" s="51" t="s">
        <v>28</v>
      </c>
      <c r="L8" s="51"/>
      <c r="M8" s="77" t="e">
        <f>#REF!</f>
        <v>#REF!</v>
      </c>
      <c r="N8" s="65" t="s">
        <v>201</v>
      </c>
      <c r="O8" s="52" t="s">
        <v>34</v>
      </c>
      <c r="P8" s="49"/>
      <c r="Q8" s="53">
        <v>1</v>
      </c>
      <c r="R8" s="92">
        <f t="shared" si="0"/>
        <v>0.75</v>
      </c>
    </row>
    <row r="9" spans="1:19" ht="18.75" customHeight="1" x14ac:dyDescent="0.15">
      <c r="A9" s="354"/>
      <c r="B9" s="65"/>
      <c r="C9" s="48" t="s">
        <v>67</v>
      </c>
      <c r="D9" s="49" t="s">
        <v>68</v>
      </c>
      <c r="E9" s="50">
        <v>1</v>
      </c>
      <c r="F9" s="51" t="s">
        <v>56</v>
      </c>
      <c r="G9" s="69"/>
      <c r="H9" s="73" t="s">
        <v>67</v>
      </c>
      <c r="I9" s="49" t="s">
        <v>68</v>
      </c>
      <c r="J9" s="51">
        <f>ROUNDUP(E9*0.75,2)</f>
        <v>0.75</v>
      </c>
      <c r="K9" s="51" t="s">
        <v>56</v>
      </c>
      <c r="L9" s="51"/>
      <c r="M9" s="77" t="e">
        <f>#REF!</f>
        <v>#REF!</v>
      </c>
      <c r="N9" s="65" t="s">
        <v>202</v>
      </c>
      <c r="O9" s="52" t="s">
        <v>29</v>
      </c>
      <c r="P9" s="49"/>
      <c r="Q9" s="53">
        <v>0.3</v>
      </c>
      <c r="R9" s="92">
        <f t="shared" si="0"/>
        <v>0.23</v>
      </c>
    </row>
    <row r="10" spans="1:19" ht="18.75" customHeight="1" x14ac:dyDescent="0.15">
      <c r="A10" s="354"/>
      <c r="B10" s="65"/>
      <c r="C10" s="48" t="s">
        <v>144</v>
      </c>
      <c r="D10" s="49"/>
      <c r="E10" s="50">
        <v>10</v>
      </c>
      <c r="F10" s="51" t="s">
        <v>60</v>
      </c>
      <c r="G10" s="69"/>
      <c r="H10" s="73" t="s">
        <v>144</v>
      </c>
      <c r="I10" s="49"/>
      <c r="J10" s="51">
        <f>ROUNDUP(E10*0.75,2)</f>
        <v>7.5</v>
      </c>
      <c r="K10" s="51" t="s">
        <v>60</v>
      </c>
      <c r="L10" s="51"/>
      <c r="M10" s="77" t="e">
        <f>#REF!</f>
        <v>#REF!</v>
      </c>
      <c r="N10" s="84" t="s">
        <v>267</v>
      </c>
      <c r="O10" s="52" t="s">
        <v>64</v>
      </c>
      <c r="P10" s="49"/>
      <c r="Q10" s="53">
        <v>0.3</v>
      </c>
      <c r="R10" s="92">
        <f t="shared" si="0"/>
        <v>0.23</v>
      </c>
    </row>
    <row r="11" spans="1:19" ht="18.75" customHeight="1" x14ac:dyDescent="0.15">
      <c r="A11" s="354"/>
      <c r="B11" s="65"/>
      <c r="C11" s="48" t="s">
        <v>66</v>
      </c>
      <c r="D11" s="49"/>
      <c r="E11" s="50">
        <v>10</v>
      </c>
      <c r="F11" s="51" t="s">
        <v>28</v>
      </c>
      <c r="G11" s="69"/>
      <c r="H11" s="73" t="s">
        <v>66</v>
      </c>
      <c r="I11" s="49"/>
      <c r="J11" s="51">
        <f>ROUNDUP(E11*0.75,2)</f>
        <v>7.5</v>
      </c>
      <c r="K11" s="51" t="s">
        <v>28</v>
      </c>
      <c r="L11" s="51"/>
      <c r="M11" s="77" t="e">
        <f>ROUND(#REF!+(#REF!*10/100),2)</f>
        <v>#REF!</v>
      </c>
      <c r="N11" s="65" t="s">
        <v>203</v>
      </c>
      <c r="O11" s="52" t="s">
        <v>32</v>
      </c>
      <c r="P11" s="49"/>
      <c r="Q11" s="53">
        <v>2</v>
      </c>
      <c r="R11" s="92">
        <f t="shared" si="0"/>
        <v>1.5</v>
      </c>
    </row>
    <row r="12" spans="1:19" ht="18.75" customHeight="1" x14ac:dyDescent="0.15">
      <c r="A12" s="354"/>
      <c r="B12" s="65"/>
      <c r="C12" s="48"/>
      <c r="D12" s="49"/>
      <c r="E12" s="50"/>
      <c r="F12" s="51"/>
      <c r="G12" s="69"/>
      <c r="H12" s="73"/>
      <c r="I12" s="49"/>
      <c r="J12" s="51"/>
      <c r="K12" s="51"/>
      <c r="L12" s="51"/>
      <c r="M12" s="77"/>
      <c r="N12" s="65" t="s">
        <v>204</v>
      </c>
      <c r="O12" s="52" t="s">
        <v>33</v>
      </c>
      <c r="P12" s="49"/>
      <c r="Q12" s="53">
        <v>10</v>
      </c>
      <c r="R12" s="92">
        <f t="shared" si="0"/>
        <v>7.5</v>
      </c>
    </row>
    <row r="13" spans="1:19" ht="18.75" customHeight="1" x14ac:dyDescent="0.15">
      <c r="A13" s="354"/>
      <c r="B13" s="65"/>
      <c r="C13" s="48"/>
      <c r="D13" s="49"/>
      <c r="E13" s="50"/>
      <c r="F13" s="51"/>
      <c r="G13" s="69"/>
      <c r="H13" s="73"/>
      <c r="I13" s="49"/>
      <c r="J13" s="51"/>
      <c r="K13" s="51"/>
      <c r="L13" s="51"/>
      <c r="M13" s="77"/>
      <c r="N13" s="84" t="s">
        <v>232</v>
      </c>
      <c r="O13" s="52" t="s">
        <v>34</v>
      </c>
      <c r="P13" s="49"/>
      <c r="Q13" s="53">
        <v>0.5</v>
      </c>
      <c r="R13" s="92">
        <f t="shared" si="0"/>
        <v>0.38</v>
      </c>
    </row>
    <row r="14" spans="1:19" ht="18.75" customHeight="1" x14ac:dyDescent="0.15">
      <c r="A14" s="354"/>
      <c r="B14" s="65"/>
      <c r="C14" s="48"/>
      <c r="D14" s="49"/>
      <c r="E14" s="50"/>
      <c r="F14" s="51"/>
      <c r="G14" s="69"/>
      <c r="H14" s="73"/>
      <c r="I14" s="49"/>
      <c r="J14" s="51"/>
      <c r="K14" s="51"/>
      <c r="L14" s="51"/>
      <c r="M14" s="77"/>
      <c r="N14" s="65" t="s">
        <v>227</v>
      </c>
      <c r="O14" s="52"/>
      <c r="P14" s="49"/>
      <c r="Q14" s="53"/>
      <c r="R14" s="92"/>
    </row>
    <row r="15" spans="1:19" ht="18.75" customHeight="1" x14ac:dyDescent="0.15">
      <c r="A15" s="354"/>
      <c r="B15" s="64"/>
      <c r="C15" s="42"/>
      <c r="D15" s="43"/>
      <c r="E15" s="44"/>
      <c r="F15" s="45"/>
      <c r="G15" s="68"/>
      <c r="H15" s="72"/>
      <c r="I15" s="43"/>
      <c r="J15" s="45"/>
      <c r="K15" s="45"/>
      <c r="L15" s="45"/>
      <c r="M15" s="76"/>
      <c r="N15" s="64" t="s">
        <v>23</v>
      </c>
      <c r="O15" s="46"/>
      <c r="P15" s="43"/>
      <c r="Q15" s="47"/>
      <c r="R15" s="91"/>
    </row>
    <row r="16" spans="1:19" ht="18.75" customHeight="1" x14ac:dyDescent="0.15">
      <c r="A16" s="354"/>
      <c r="B16" s="65" t="s">
        <v>205</v>
      </c>
      <c r="C16" s="48" t="s">
        <v>88</v>
      </c>
      <c r="D16" s="49"/>
      <c r="E16" s="50">
        <v>10</v>
      </c>
      <c r="F16" s="51" t="s">
        <v>28</v>
      </c>
      <c r="G16" s="69"/>
      <c r="H16" s="73" t="s">
        <v>88</v>
      </c>
      <c r="I16" s="49"/>
      <c r="J16" s="51">
        <f>ROUNDUP(E16*0.75,2)</f>
        <v>7.5</v>
      </c>
      <c r="K16" s="51" t="s">
        <v>28</v>
      </c>
      <c r="L16" s="51"/>
      <c r="M16" s="77" t="e">
        <f>#REF!</f>
        <v>#REF!</v>
      </c>
      <c r="N16" s="65" t="s">
        <v>86</v>
      </c>
      <c r="O16" s="52" t="s">
        <v>32</v>
      </c>
      <c r="P16" s="49"/>
      <c r="Q16" s="53">
        <v>1.5</v>
      </c>
      <c r="R16" s="92">
        <f>ROUNDUP(Q16*0.75,2)</f>
        <v>1.1300000000000001</v>
      </c>
    </row>
    <row r="17" spans="1:18" ht="18.75" customHeight="1" x14ac:dyDescent="0.15">
      <c r="A17" s="354"/>
      <c r="B17" s="65"/>
      <c r="C17" s="48" t="s">
        <v>129</v>
      </c>
      <c r="D17" s="49"/>
      <c r="E17" s="50">
        <v>30</v>
      </c>
      <c r="F17" s="51" t="s">
        <v>28</v>
      </c>
      <c r="G17" s="69"/>
      <c r="H17" s="73" t="s">
        <v>129</v>
      </c>
      <c r="I17" s="49"/>
      <c r="J17" s="51">
        <f>ROUNDUP(E17*0.75,2)</f>
        <v>22.5</v>
      </c>
      <c r="K17" s="51" t="s">
        <v>28</v>
      </c>
      <c r="L17" s="51"/>
      <c r="M17" s="77" t="e">
        <f>ROUND(#REF!+(#REF!*15/100),2)</f>
        <v>#REF!</v>
      </c>
      <c r="N17" s="84" t="s">
        <v>230</v>
      </c>
      <c r="O17" s="52" t="s">
        <v>39</v>
      </c>
      <c r="P17" s="49"/>
      <c r="Q17" s="53">
        <v>20</v>
      </c>
      <c r="R17" s="92">
        <f>ROUNDUP(Q17*0.75,2)</f>
        <v>15</v>
      </c>
    </row>
    <row r="18" spans="1:18" ht="18.75" customHeight="1" x14ac:dyDescent="0.15">
      <c r="A18" s="354"/>
      <c r="B18" s="65"/>
      <c r="C18" s="48" t="s">
        <v>206</v>
      </c>
      <c r="D18" s="49"/>
      <c r="E18" s="50">
        <v>5</v>
      </c>
      <c r="F18" s="51" t="s">
        <v>28</v>
      </c>
      <c r="G18" s="69"/>
      <c r="H18" s="73" t="s">
        <v>206</v>
      </c>
      <c r="I18" s="49"/>
      <c r="J18" s="51">
        <f>ROUNDUP(E18*0.75,2)</f>
        <v>3.75</v>
      </c>
      <c r="K18" s="51" t="s">
        <v>28</v>
      </c>
      <c r="L18" s="51"/>
      <c r="M18" s="77" t="e">
        <f>ROUND(#REF!+(#REF!*23/100),2)</f>
        <v>#REF!</v>
      </c>
      <c r="N18" s="65" t="s">
        <v>23</v>
      </c>
      <c r="O18" s="52" t="s">
        <v>34</v>
      </c>
      <c r="P18" s="49"/>
      <c r="Q18" s="53">
        <v>1</v>
      </c>
      <c r="R18" s="92">
        <f>ROUNDUP(Q18*0.75,2)</f>
        <v>0.75</v>
      </c>
    </row>
    <row r="19" spans="1:18" ht="18.75" customHeight="1" x14ac:dyDescent="0.15">
      <c r="A19" s="354"/>
      <c r="B19" s="65"/>
      <c r="C19" s="48"/>
      <c r="D19" s="49"/>
      <c r="E19" s="50"/>
      <c r="F19" s="51"/>
      <c r="G19" s="69"/>
      <c r="H19" s="73"/>
      <c r="I19" s="49"/>
      <c r="J19" s="51"/>
      <c r="K19" s="51"/>
      <c r="L19" s="51"/>
      <c r="M19" s="77"/>
      <c r="N19" s="65"/>
      <c r="O19" s="52" t="s">
        <v>35</v>
      </c>
      <c r="P19" s="49" t="s">
        <v>36</v>
      </c>
      <c r="Q19" s="53">
        <v>1</v>
      </c>
      <c r="R19" s="92">
        <f>ROUNDUP(Q19*0.75,2)</f>
        <v>0.75</v>
      </c>
    </row>
    <row r="20" spans="1:18" ht="18.75" customHeight="1" x14ac:dyDescent="0.15">
      <c r="A20" s="354"/>
      <c r="B20" s="64"/>
      <c r="C20" s="42"/>
      <c r="D20" s="43"/>
      <c r="E20" s="44"/>
      <c r="F20" s="45"/>
      <c r="G20" s="68"/>
      <c r="H20" s="72"/>
      <c r="I20" s="43"/>
      <c r="J20" s="45"/>
      <c r="K20" s="45"/>
      <c r="L20" s="45"/>
      <c r="M20" s="76"/>
      <c r="N20" s="64"/>
      <c r="O20" s="46"/>
      <c r="P20" s="43"/>
      <c r="Q20" s="47"/>
      <c r="R20" s="91"/>
    </row>
    <row r="21" spans="1:18" ht="18.75" customHeight="1" x14ac:dyDescent="0.15">
      <c r="A21" s="354"/>
      <c r="B21" s="65" t="s">
        <v>49</v>
      </c>
      <c r="C21" s="48" t="s">
        <v>118</v>
      </c>
      <c r="D21" s="49"/>
      <c r="E21" s="62">
        <v>0.1</v>
      </c>
      <c r="F21" s="51" t="s">
        <v>119</v>
      </c>
      <c r="G21" s="69"/>
      <c r="H21" s="73" t="s">
        <v>118</v>
      </c>
      <c r="I21" s="49"/>
      <c r="J21" s="51">
        <f>ROUNDUP(E21*0.75,2)</f>
        <v>0.08</v>
      </c>
      <c r="K21" s="51" t="s">
        <v>119</v>
      </c>
      <c r="L21" s="51"/>
      <c r="M21" s="77" t="e">
        <f>#REF!</f>
        <v>#REF!</v>
      </c>
      <c r="N21" s="65" t="s">
        <v>23</v>
      </c>
      <c r="O21" s="52" t="s">
        <v>39</v>
      </c>
      <c r="P21" s="49"/>
      <c r="Q21" s="53">
        <v>100</v>
      </c>
      <c r="R21" s="92">
        <f>ROUNDUP(Q21*0.75,2)</f>
        <v>75</v>
      </c>
    </row>
    <row r="22" spans="1:18" ht="18.75" customHeight="1" x14ac:dyDescent="0.15">
      <c r="A22" s="354"/>
      <c r="B22" s="65"/>
      <c r="C22" s="48" t="s">
        <v>117</v>
      </c>
      <c r="D22" s="49"/>
      <c r="E22" s="50">
        <v>3</v>
      </c>
      <c r="F22" s="51" t="s">
        <v>28</v>
      </c>
      <c r="G22" s="69"/>
      <c r="H22" s="73" t="s">
        <v>117</v>
      </c>
      <c r="I22" s="49"/>
      <c r="J22" s="51">
        <f>ROUNDUP(E22*0.75,2)</f>
        <v>2.25</v>
      </c>
      <c r="K22" s="51" t="s">
        <v>28</v>
      </c>
      <c r="L22" s="51"/>
      <c r="M22" s="77" t="e">
        <f>ROUND(#REF!+(#REF!*40/100),2)</f>
        <v>#REF!</v>
      </c>
      <c r="N22" s="65"/>
      <c r="O22" s="52" t="s">
        <v>52</v>
      </c>
      <c r="P22" s="49"/>
      <c r="Q22" s="53">
        <v>3</v>
      </c>
      <c r="R22" s="92">
        <f>ROUNDUP(Q22*0.75,2)</f>
        <v>2.25</v>
      </c>
    </row>
    <row r="23" spans="1:18" ht="18.75" customHeight="1" x14ac:dyDescent="0.15">
      <c r="A23" s="354"/>
      <c r="B23" s="64"/>
      <c r="C23" s="42"/>
      <c r="D23" s="43"/>
      <c r="E23" s="44"/>
      <c r="F23" s="45"/>
      <c r="G23" s="68"/>
      <c r="H23" s="72"/>
      <c r="I23" s="43"/>
      <c r="J23" s="45"/>
      <c r="K23" s="45"/>
      <c r="L23" s="45"/>
      <c r="M23" s="76"/>
      <c r="N23" s="64"/>
      <c r="O23" s="46"/>
      <c r="P23" s="43"/>
      <c r="Q23" s="47"/>
      <c r="R23" s="91"/>
    </row>
    <row r="24" spans="1:18" ht="18.75" customHeight="1" x14ac:dyDescent="0.15">
      <c r="A24" s="354"/>
      <c r="B24" s="65" t="s">
        <v>107</v>
      </c>
      <c r="C24" s="48" t="s">
        <v>108</v>
      </c>
      <c r="D24" s="49"/>
      <c r="E24" s="79">
        <v>0.16666666666666666</v>
      </c>
      <c r="F24" s="51" t="s">
        <v>56</v>
      </c>
      <c r="G24" s="69"/>
      <c r="H24" s="73" t="s">
        <v>108</v>
      </c>
      <c r="I24" s="49"/>
      <c r="J24" s="51">
        <f>ROUNDUP(E24*0.75,2)</f>
        <v>0.13</v>
      </c>
      <c r="K24" s="51" t="s">
        <v>56</v>
      </c>
      <c r="L24" s="51"/>
      <c r="M24" s="77" t="e">
        <f>#REF!</f>
        <v>#REF!</v>
      </c>
      <c r="N24" s="65" t="s">
        <v>54</v>
      </c>
      <c r="O24" s="52"/>
      <c r="P24" s="49"/>
      <c r="Q24" s="53"/>
      <c r="R24" s="92"/>
    </row>
    <row r="25" spans="1:18" ht="18.75" customHeight="1" thickBot="1" x14ac:dyDescent="0.2">
      <c r="A25" s="355"/>
      <c r="B25" s="66"/>
      <c r="C25" s="55"/>
      <c r="D25" s="56"/>
      <c r="E25" s="57"/>
      <c r="F25" s="58"/>
      <c r="G25" s="70"/>
      <c r="H25" s="74"/>
      <c r="I25" s="56"/>
      <c r="J25" s="58"/>
      <c r="K25" s="58"/>
      <c r="L25" s="58"/>
      <c r="M25" s="78"/>
      <c r="N25" s="66"/>
      <c r="O25" s="59"/>
      <c r="P25" s="56"/>
      <c r="Q25" s="60"/>
      <c r="R25" s="93"/>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366</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284</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348</v>
      </c>
      <c r="C9" s="110" t="s">
        <v>50</v>
      </c>
      <c r="D9" s="109"/>
      <c r="E9" s="49"/>
      <c r="F9" s="49"/>
      <c r="G9" s="106"/>
      <c r="H9" s="118">
        <v>10</v>
      </c>
      <c r="I9" s="107" t="s">
        <v>348</v>
      </c>
      <c r="J9" s="106" t="s">
        <v>50</v>
      </c>
      <c r="K9" s="105">
        <v>10</v>
      </c>
      <c r="L9" s="107" t="s">
        <v>347</v>
      </c>
      <c r="M9" s="106" t="s">
        <v>50</v>
      </c>
      <c r="N9" s="105">
        <v>10</v>
      </c>
      <c r="O9" s="104"/>
    </row>
    <row r="10" spans="1:21" ht="23.1" customHeight="1" x14ac:dyDescent="0.15">
      <c r="A10" s="366"/>
      <c r="B10" s="106"/>
      <c r="C10" s="110" t="s">
        <v>133</v>
      </c>
      <c r="D10" s="109"/>
      <c r="E10" s="49"/>
      <c r="F10" s="49"/>
      <c r="G10" s="106"/>
      <c r="H10" s="118">
        <v>5</v>
      </c>
      <c r="I10" s="107"/>
      <c r="J10" s="106" t="s">
        <v>66</v>
      </c>
      <c r="K10" s="105">
        <v>10</v>
      </c>
      <c r="L10" s="107"/>
      <c r="M10" s="106" t="s">
        <v>133</v>
      </c>
      <c r="N10" s="105">
        <v>5</v>
      </c>
      <c r="O10" s="104"/>
    </row>
    <row r="11" spans="1:21" ht="23.1" customHeight="1" x14ac:dyDescent="0.15">
      <c r="A11" s="366"/>
      <c r="B11" s="106"/>
      <c r="C11" s="110" t="s">
        <v>66</v>
      </c>
      <c r="D11" s="109"/>
      <c r="E11" s="49"/>
      <c r="F11" s="49"/>
      <c r="G11" s="106"/>
      <c r="H11" s="118">
        <v>10</v>
      </c>
      <c r="I11" s="107"/>
      <c r="J11" s="106" t="s">
        <v>133</v>
      </c>
      <c r="K11" s="105">
        <v>5</v>
      </c>
      <c r="L11" s="107"/>
      <c r="M11" s="106" t="s">
        <v>66</v>
      </c>
      <c r="N11" s="105">
        <v>5</v>
      </c>
      <c r="O11" s="104"/>
    </row>
    <row r="12" spans="1:21" ht="23.1" customHeight="1" x14ac:dyDescent="0.15">
      <c r="A12" s="366"/>
      <c r="B12" s="106"/>
      <c r="C12" s="110" t="s">
        <v>144</v>
      </c>
      <c r="D12" s="109"/>
      <c r="E12" s="49"/>
      <c r="F12" s="49"/>
      <c r="G12" s="106"/>
      <c r="H12" s="118">
        <v>10</v>
      </c>
      <c r="I12" s="107"/>
      <c r="J12" s="106" t="s">
        <v>144</v>
      </c>
      <c r="K12" s="105">
        <v>10</v>
      </c>
      <c r="L12" s="107"/>
      <c r="M12" s="106" t="s">
        <v>144</v>
      </c>
      <c r="N12" s="105">
        <v>5</v>
      </c>
      <c r="O12" s="104"/>
    </row>
    <row r="13" spans="1:21" ht="23.1" customHeight="1" x14ac:dyDescent="0.15">
      <c r="A13" s="366"/>
      <c r="B13" s="106"/>
      <c r="C13" s="110" t="s">
        <v>67</v>
      </c>
      <c r="D13" s="109"/>
      <c r="E13" s="49" t="s">
        <v>68</v>
      </c>
      <c r="F13" s="49"/>
      <c r="G13" s="106"/>
      <c r="H13" s="148">
        <v>0.13</v>
      </c>
      <c r="I13" s="107"/>
      <c r="J13" s="106" t="s">
        <v>308</v>
      </c>
      <c r="K13" s="147">
        <v>0.13</v>
      </c>
      <c r="L13" s="117"/>
      <c r="M13" s="113"/>
      <c r="N13" s="116"/>
      <c r="O13" s="121"/>
    </row>
    <row r="14" spans="1:21" ht="23.1" customHeight="1" x14ac:dyDescent="0.15">
      <c r="A14" s="366"/>
      <c r="B14" s="106"/>
      <c r="C14" s="110"/>
      <c r="D14" s="109"/>
      <c r="E14" s="49"/>
      <c r="F14" s="49"/>
      <c r="G14" s="106" t="s">
        <v>33</v>
      </c>
      <c r="H14" s="118" t="s">
        <v>269</v>
      </c>
      <c r="I14" s="107"/>
      <c r="J14" s="106"/>
      <c r="K14" s="105"/>
      <c r="L14" s="107" t="s">
        <v>346</v>
      </c>
      <c r="M14" s="106" t="s">
        <v>129</v>
      </c>
      <c r="N14" s="105">
        <v>10</v>
      </c>
      <c r="O14" s="104"/>
    </row>
    <row r="15" spans="1:21" ht="23.1" customHeight="1" x14ac:dyDescent="0.15">
      <c r="A15" s="366"/>
      <c r="B15" s="106"/>
      <c r="C15" s="110"/>
      <c r="D15" s="109"/>
      <c r="E15" s="49"/>
      <c r="F15" s="49"/>
      <c r="G15" s="106" t="s">
        <v>29</v>
      </c>
      <c r="H15" s="118" t="s">
        <v>268</v>
      </c>
      <c r="I15" s="107"/>
      <c r="J15" s="106"/>
      <c r="K15" s="105"/>
      <c r="L15" s="107"/>
      <c r="M15" s="106" t="s">
        <v>206</v>
      </c>
      <c r="N15" s="105">
        <v>5</v>
      </c>
      <c r="O15" s="104"/>
    </row>
    <row r="16" spans="1:21" ht="23.1" customHeight="1" x14ac:dyDescent="0.15">
      <c r="A16" s="366"/>
      <c r="B16" s="113"/>
      <c r="C16" s="115"/>
      <c r="D16" s="114"/>
      <c r="E16" s="43"/>
      <c r="F16" s="43"/>
      <c r="G16" s="113"/>
      <c r="H16" s="112"/>
      <c r="I16" s="117"/>
      <c r="J16" s="113"/>
      <c r="K16" s="116"/>
      <c r="L16" s="117"/>
      <c r="M16" s="113"/>
      <c r="N16" s="116"/>
      <c r="O16" s="121"/>
    </row>
    <row r="17" spans="1:15" ht="23.1" customHeight="1" x14ac:dyDescent="0.15">
      <c r="A17" s="366"/>
      <c r="B17" s="106" t="s">
        <v>345</v>
      </c>
      <c r="C17" s="110" t="s">
        <v>88</v>
      </c>
      <c r="D17" s="109"/>
      <c r="E17" s="49"/>
      <c r="F17" s="49"/>
      <c r="G17" s="106"/>
      <c r="H17" s="118">
        <v>5</v>
      </c>
      <c r="I17" s="107" t="s">
        <v>345</v>
      </c>
      <c r="J17" s="146" t="s">
        <v>104</v>
      </c>
      <c r="K17" s="105">
        <v>5</v>
      </c>
      <c r="L17" s="107" t="s">
        <v>311</v>
      </c>
      <c r="M17" s="106" t="s">
        <v>118</v>
      </c>
      <c r="N17" s="111">
        <v>0.1</v>
      </c>
      <c r="O17" s="104"/>
    </row>
    <row r="18" spans="1:15" ht="23.1" customHeight="1" x14ac:dyDescent="0.15">
      <c r="A18" s="366"/>
      <c r="B18" s="106"/>
      <c r="C18" s="110" t="s">
        <v>129</v>
      </c>
      <c r="D18" s="109"/>
      <c r="E18" s="49"/>
      <c r="F18" s="49"/>
      <c r="G18" s="106"/>
      <c r="H18" s="118">
        <v>20</v>
      </c>
      <c r="I18" s="107"/>
      <c r="J18" s="106" t="s">
        <v>129</v>
      </c>
      <c r="K18" s="105">
        <v>10</v>
      </c>
      <c r="L18" s="117"/>
      <c r="M18" s="113"/>
      <c r="N18" s="116"/>
      <c r="O18" s="121"/>
    </row>
    <row r="19" spans="1:15" ht="23.1" customHeight="1" x14ac:dyDescent="0.15">
      <c r="A19" s="366"/>
      <c r="B19" s="106"/>
      <c r="C19" s="110" t="s">
        <v>206</v>
      </c>
      <c r="D19" s="109"/>
      <c r="E19" s="49"/>
      <c r="F19" s="119"/>
      <c r="G19" s="106"/>
      <c r="H19" s="118">
        <v>5</v>
      </c>
      <c r="I19" s="107"/>
      <c r="J19" s="106" t="s">
        <v>206</v>
      </c>
      <c r="K19" s="105">
        <v>5</v>
      </c>
      <c r="L19" s="107" t="s">
        <v>107</v>
      </c>
      <c r="M19" s="106" t="s">
        <v>108</v>
      </c>
      <c r="N19" s="111">
        <v>0.1</v>
      </c>
      <c r="O19" s="104"/>
    </row>
    <row r="20" spans="1:15" ht="23.1" customHeight="1" x14ac:dyDescent="0.15">
      <c r="A20" s="366"/>
      <c r="B20" s="106"/>
      <c r="C20" s="110"/>
      <c r="D20" s="109"/>
      <c r="E20" s="49"/>
      <c r="F20" s="49"/>
      <c r="G20" s="106" t="s">
        <v>39</v>
      </c>
      <c r="H20" s="118" t="s">
        <v>269</v>
      </c>
      <c r="I20" s="107"/>
      <c r="J20" s="106"/>
      <c r="K20" s="105"/>
      <c r="L20" s="107"/>
      <c r="M20" s="106"/>
      <c r="N20" s="105"/>
      <c r="O20" s="104"/>
    </row>
    <row r="21" spans="1:15" ht="23.1" customHeight="1" x14ac:dyDescent="0.15">
      <c r="A21" s="366"/>
      <c r="B21" s="106"/>
      <c r="C21" s="110"/>
      <c r="D21" s="109"/>
      <c r="E21" s="49"/>
      <c r="F21" s="49"/>
      <c r="G21" s="106" t="s">
        <v>34</v>
      </c>
      <c r="H21" s="118" t="s">
        <v>268</v>
      </c>
      <c r="I21" s="107"/>
      <c r="J21" s="106"/>
      <c r="K21" s="105"/>
      <c r="L21" s="107"/>
      <c r="M21" s="106"/>
      <c r="N21" s="105"/>
      <c r="O21" s="104"/>
    </row>
    <row r="22" spans="1:15" ht="23.1" customHeight="1" x14ac:dyDescent="0.15">
      <c r="A22" s="366"/>
      <c r="B22" s="106"/>
      <c r="C22" s="110"/>
      <c r="D22" s="109"/>
      <c r="E22" s="49"/>
      <c r="F22" s="49" t="s">
        <v>36</v>
      </c>
      <c r="G22" s="106" t="s">
        <v>35</v>
      </c>
      <c r="H22" s="118" t="s">
        <v>268</v>
      </c>
      <c r="I22" s="107"/>
      <c r="J22" s="106"/>
      <c r="K22" s="105"/>
      <c r="L22" s="107"/>
      <c r="M22" s="106"/>
      <c r="N22" s="105"/>
      <c r="O22" s="104"/>
    </row>
    <row r="23" spans="1:15" ht="23.1" customHeight="1" x14ac:dyDescent="0.15">
      <c r="A23" s="366"/>
      <c r="B23" s="113"/>
      <c r="C23" s="115"/>
      <c r="D23" s="114"/>
      <c r="E23" s="43"/>
      <c r="F23" s="43"/>
      <c r="G23" s="113"/>
      <c r="H23" s="112"/>
      <c r="I23" s="117"/>
      <c r="J23" s="113"/>
      <c r="K23" s="116"/>
      <c r="L23" s="107"/>
      <c r="M23" s="106"/>
      <c r="N23" s="105"/>
      <c r="O23" s="104"/>
    </row>
    <row r="24" spans="1:15" ht="23.1" customHeight="1" x14ac:dyDescent="0.15">
      <c r="A24" s="366"/>
      <c r="B24" s="106" t="s">
        <v>49</v>
      </c>
      <c r="C24" s="110" t="s">
        <v>118</v>
      </c>
      <c r="D24" s="109"/>
      <c r="E24" s="49"/>
      <c r="F24" s="49"/>
      <c r="G24" s="106"/>
      <c r="H24" s="108">
        <v>0.1</v>
      </c>
      <c r="I24" s="107" t="s">
        <v>49</v>
      </c>
      <c r="J24" s="106" t="s">
        <v>118</v>
      </c>
      <c r="K24" s="111">
        <v>0.1</v>
      </c>
      <c r="L24" s="107"/>
      <c r="M24" s="106"/>
      <c r="N24" s="105"/>
      <c r="O24" s="104"/>
    </row>
    <row r="25" spans="1:15" ht="23.1" customHeight="1" x14ac:dyDescent="0.15">
      <c r="A25" s="366"/>
      <c r="B25" s="106"/>
      <c r="C25" s="110"/>
      <c r="D25" s="109"/>
      <c r="E25" s="49"/>
      <c r="F25" s="49"/>
      <c r="G25" s="106" t="s">
        <v>39</v>
      </c>
      <c r="H25" s="118" t="s">
        <v>269</v>
      </c>
      <c r="I25" s="107"/>
      <c r="J25" s="106"/>
      <c r="K25" s="105"/>
      <c r="L25" s="107"/>
      <c r="M25" s="106"/>
      <c r="N25" s="105"/>
      <c r="O25" s="104"/>
    </row>
    <row r="26" spans="1:15" ht="23.1" customHeight="1" x14ac:dyDescent="0.15">
      <c r="A26" s="366"/>
      <c r="B26" s="106"/>
      <c r="C26" s="110"/>
      <c r="D26" s="109"/>
      <c r="E26" s="49"/>
      <c r="F26" s="49"/>
      <c r="G26" s="106" t="s">
        <v>52</v>
      </c>
      <c r="H26" s="118" t="s">
        <v>268</v>
      </c>
      <c r="I26" s="107"/>
      <c r="J26" s="106"/>
      <c r="K26" s="105"/>
      <c r="L26" s="107"/>
      <c r="M26" s="106"/>
      <c r="N26" s="105"/>
      <c r="O26" s="104"/>
    </row>
    <row r="27" spans="1:15" ht="23.1" customHeight="1" x14ac:dyDescent="0.15">
      <c r="A27" s="366"/>
      <c r="B27" s="113"/>
      <c r="C27" s="115"/>
      <c r="D27" s="114"/>
      <c r="E27" s="43"/>
      <c r="F27" s="43"/>
      <c r="G27" s="113"/>
      <c r="H27" s="112"/>
      <c r="I27" s="117"/>
      <c r="J27" s="113"/>
      <c r="K27" s="116"/>
      <c r="L27" s="107"/>
      <c r="M27" s="106"/>
      <c r="N27" s="105"/>
      <c r="O27" s="104"/>
    </row>
    <row r="28" spans="1:15" ht="23.1" customHeight="1" x14ac:dyDescent="0.15">
      <c r="A28" s="366"/>
      <c r="B28" s="106" t="s">
        <v>107</v>
      </c>
      <c r="C28" s="110" t="s">
        <v>108</v>
      </c>
      <c r="D28" s="109"/>
      <c r="E28" s="49"/>
      <c r="F28" s="49"/>
      <c r="G28" s="106"/>
      <c r="H28" s="148">
        <v>0.13</v>
      </c>
      <c r="I28" s="107" t="s">
        <v>107</v>
      </c>
      <c r="J28" s="106" t="s">
        <v>108</v>
      </c>
      <c r="K28" s="147">
        <v>0.13</v>
      </c>
      <c r="L28" s="107"/>
      <c r="M28" s="106"/>
      <c r="N28" s="105"/>
      <c r="O28" s="104"/>
    </row>
    <row r="29" spans="1:15" ht="23.1" customHeight="1" thickBot="1" x14ac:dyDescent="0.2">
      <c r="A29" s="367"/>
      <c r="B29" s="99"/>
      <c r="C29" s="103"/>
      <c r="D29" s="102"/>
      <c r="E29" s="56"/>
      <c r="F29" s="56"/>
      <c r="G29" s="99"/>
      <c r="H29" s="101"/>
      <c r="I29" s="100"/>
      <c r="J29" s="99"/>
      <c r="K29" s="98"/>
      <c r="L29" s="100"/>
      <c r="M29" s="99"/>
      <c r="N29" s="98"/>
      <c r="O29" s="97"/>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29"/>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297</v>
      </c>
      <c r="B3" s="371"/>
      <c r="C3" s="371"/>
      <c r="D3" s="145"/>
      <c r="E3" s="372" t="s">
        <v>296</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288</v>
      </c>
      <c r="I5" s="359" t="s">
        <v>286</v>
      </c>
      <c r="J5" s="360"/>
      <c r="K5" s="361"/>
      <c r="L5" s="362" t="s">
        <v>285</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275</v>
      </c>
      <c r="C9" s="110" t="s">
        <v>24</v>
      </c>
      <c r="D9" s="109" t="s">
        <v>25</v>
      </c>
      <c r="E9" s="49"/>
      <c r="F9" s="49"/>
      <c r="G9" s="106"/>
      <c r="H9" s="124">
        <v>0.7</v>
      </c>
      <c r="I9" s="107" t="s">
        <v>275</v>
      </c>
      <c r="J9" s="106" t="s">
        <v>24</v>
      </c>
      <c r="K9" s="123">
        <v>0.3</v>
      </c>
      <c r="L9" s="107" t="s">
        <v>274</v>
      </c>
      <c r="M9" s="106" t="s">
        <v>24</v>
      </c>
      <c r="N9" s="122">
        <v>0.2</v>
      </c>
      <c r="O9" s="104" t="s">
        <v>25</v>
      </c>
    </row>
    <row r="10" spans="1:21" ht="23.1" customHeight="1" x14ac:dyDescent="0.15">
      <c r="A10" s="366"/>
      <c r="B10" s="106"/>
      <c r="C10" s="110" t="s">
        <v>38</v>
      </c>
      <c r="D10" s="109"/>
      <c r="E10" s="49"/>
      <c r="F10" s="49"/>
      <c r="G10" s="106"/>
      <c r="H10" s="118">
        <v>20</v>
      </c>
      <c r="I10" s="107"/>
      <c r="J10" s="106" t="s">
        <v>38</v>
      </c>
      <c r="K10" s="105">
        <v>10</v>
      </c>
      <c r="L10" s="107"/>
      <c r="M10" s="106" t="s">
        <v>38</v>
      </c>
      <c r="N10" s="105">
        <v>10</v>
      </c>
      <c r="O10" s="104"/>
    </row>
    <row r="11" spans="1:21" ht="23.1" customHeight="1" x14ac:dyDescent="0.15">
      <c r="A11" s="366"/>
      <c r="B11" s="106"/>
      <c r="C11" s="110"/>
      <c r="D11" s="109"/>
      <c r="E11" s="49"/>
      <c r="F11" s="49"/>
      <c r="G11" s="106" t="s">
        <v>39</v>
      </c>
      <c r="H11" s="118" t="s">
        <v>269</v>
      </c>
      <c r="I11" s="107"/>
      <c r="J11" s="106"/>
      <c r="K11" s="105"/>
      <c r="L11" s="107"/>
      <c r="M11" s="106" t="s">
        <v>44</v>
      </c>
      <c r="N11" s="105">
        <v>10</v>
      </c>
      <c r="O11" s="104"/>
    </row>
    <row r="12" spans="1:21" ht="23.1" customHeight="1" x14ac:dyDescent="0.15">
      <c r="A12" s="366"/>
      <c r="B12" s="113"/>
      <c r="C12" s="115"/>
      <c r="D12" s="114"/>
      <c r="E12" s="43"/>
      <c r="F12" s="43"/>
      <c r="G12" s="113"/>
      <c r="H12" s="112"/>
      <c r="I12" s="117"/>
      <c r="J12" s="113"/>
      <c r="K12" s="116"/>
      <c r="L12" s="117"/>
      <c r="M12" s="113"/>
      <c r="N12" s="116"/>
      <c r="O12" s="121"/>
    </row>
    <row r="13" spans="1:21" ht="23.1" customHeight="1" x14ac:dyDescent="0.15">
      <c r="A13" s="366"/>
      <c r="B13" s="106" t="s">
        <v>273</v>
      </c>
      <c r="C13" s="110" t="s">
        <v>45</v>
      </c>
      <c r="D13" s="109"/>
      <c r="E13" s="49"/>
      <c r="F13" s="49"/>
      <c r="G13" s="106"/>
      <c r="H13" s="118">
        <v>10</v>
      </c>
      <c r="I13" s="107" t="s">
        <v>272</v>
      </c>
      <c r="J13" s="106" t="s">
        <v>44</v>
      </c>
      <c r="K13" s="105">
        <v>10</v>
      </c>
      <c r="L13" s="107" t="s">
        <v>271</v>
      </c>
      <c r="M13" s="106" t="s">
        <v>50</v>
      </c>
      <c r="N13" s="105">
        <v>10</v>
      </c>
      <c r="O13" s="104"/>
    </row>
    <row r="14" spans="1:21" ht="23.1" customHeight="1" x14ac:dyDescent="0.15">
      <c r="A14" s="366"/>
      <c r="B14" s="106"/>
      <c r="C14" s="110" t="s">
        <v>44</v>
      </c>
      <c r="D14" s="109"/>
      <c r="E14" s="49"/>
      <c r="F14" s="49"/>
      <c r="G14" s="106"/>
      <c r="H14" s="118">
        <v>10</v>
      </c>
      <c r="I14" s="107"/>
      <c r="J14" s="106" t="s">
        <v>46</v>
      </c>
      <c r="K14" s="105">
        <v>5</v>
      </c>
      <c r="L14" s="117"/>
      <c r="M14" s="113"/>
      <c r="N14" s="116"/>
      <c r="O14" s="121"/>
    </row>
    <row r="15" spans="1:21" ht="23.1" customHeight="1" x14ac:dyDescent="0.15">
      <c r="A15" s="366"/>
      <c r="B15" s="106"/>
      <c r="C15" s="110" t="s">
        <v>46</v>
      </c>
      <c r="D15" s="109"/>
      <c r="E15" s="49"/>
      <c r="F15" s="49"/>
      <c r="G15" s="106"/>
      <c r="H15" s="118">
        <v>5</v>
      </c>
      <c r="I15" s="117"/>
      <c r="J15" s="113"/>
      <c r="K15" s="116"/>
      <c r="L15" s="107" t="s">
        <v>270</v>
      </c>
      <c r="M15" s="106" t="s">
        <v>55</v>
      </c>
      <c r="N15" s="120">
        <v>0.08</v>
      </c>
      <c r="O15" s="104"/>
    </row>
    <row r="16" spans="1:21" ht="23.1" customHeight="1" x14ac:dyDescent="0.15">
      <c r="A16" s="366"/>
      <c r="B16" s="113"/>
      <c r="C16" s="115"/>
      <c r="D16" s="114"/>
      <c r="E16" s="43"/>
      <c r="F16" s="43"/>
      <c r="G16" s="113"/>
      <c r="H16" s="112"/>
      <c r="I16" s="107" t="s">
        <v>49</v>
      </c>
      <c r="J16" s="106" t="s">
        <v>50</v>
      </c>
      <c r="K16" s="105">
        <v>10</v>
      </c>
      <c r="L16" s="107"/>
      <c r="M16" s="106"/>
      <c r="N16" s="105"/>
      <c r="O16" s="104"/>
    </row>
    <row r="17" spans="1:15" ht="23.1" customHeight="1" x14ac:dyDescent="0.15">
      <c r="A17" s="366"/>
      <c r="B17" s="106" t="s">
        <v>49</v>
      </c>
      <c r="C17" s="110" t="s">
        <v>50</v>
      </c>
      <c r="D17" s="109"/>
      <c r="E17" s="49"/>
      <c r="F17" s="49"/>
      <c r="G17" s="106"/>
      <c r="H17" s="118">
        <v>10</v>
      </c>
      <c r="I17" s="107"/>
      <c r="J17" s="106"/>
      <c r="K17" s="105"/>
      <c r="L17" s="107"/>
      <c r="M17" s="106"/>
      <c r="N17" s="105"/>
      <c r="O17" s="104"/>
    </row>
    <row r="18" spans="1:15" ht="23.1" customHeight="1" x14ac:dyDescent="0.15">
      <c r="A18" s="366"/>
      <c r="B18" s="106"/>
      <c r="C18" s="110"/>
      <c r="D18" s="109"/>
      <c r="E18" s="49"/>
      <c r="F18" s="49"/>
      <c r="G18" s="106" t="s">
        <v>39</v>
      </c>
      <c r="H18" s="118" t="s">
        <v>269</v>
      </c>
      <c r="I18" s="107"/>
      <c r="J18" s="106"/>
      <c r="K18" s="105"/>
      <c r="L18" s="107"/>
      <c r="M18" s="106"/>
      <c r="N18" s="105"/>
      <c r="O18" s="104"/>
    </row>
    <row r="19" spans="1:15" ht="23.1" customHeight="1" x14ac:dyDescent="0.15">
      <c r="A19" s="366"/>
      <c r="B19" s="106"/>
      <c r="C19" s="110"/>
      <c r="D19" s="109"/>
      <c r="E19" s="49"/>
      <c r="F19" s="119"/>
      <c r="G19" s="106" t="s">
        <v>52</v>
      </c>
      <c r="H19" s="118" t="s">
        <v>268</v>
      </c>
      <c r="I19" s="117"/>
      <c r="J19" s="113"/>
      <c r="K19" s="116"/>
      <c r="L19" s="107"/>
      <c r="M19" s="106"/>
      <c r="N19" s="105"/>
      <c r="O19" s="104"/>
    </row>
    <row r="20" spans="1:15" ht="23.1" customHeight="1" x14ac:dyDescent="0.15">
      <c r="A20" s="366"/>
      <c r="B20" s="113"/>
      <c r="C20" s="115"/>
      <c r="D20" s="114"/>
      <c r="E20" s="43"/>
      <c r="F20" s="43"/>
      <c r="G20" s="113"/>
      <c r="H20" s="112"/>
      <c r="I20" s="107" t="s">
        <v>53</v>
      </c>
      <c r="J20" s="106" t="s">
        <v>55</v>
      </c>
      <c r="K20" s="111">
        <v>0.1</v>
      </c>
      <c r="L20" s="107"/>
      <c r="M20" s="106"/>
      <c r="N20" s="105"/>
      <c r="O20" s="104"/>
    </row>
    <row r="21" spans="1:15" ht="23.1" customHeight="1" x14ac:dyDescent="0.15">
      <c r="A21" s="366"/>
      <c r="B21" s="106" t="s">
        <v>53</v>
      </c>
      <c r="C21" s="110" t="s">
        <v>55</v>
      </c>
      <c r="D21" s="109"/>
      <c r="E21" s="49"/>
      <c r="F21" s="49"/>
      <c r="G21" s="106"/>
      <c r="H21" s="108">
        <v>0.1</v>
      </c>
      <c r="I21" s="107"/>
      <c r="J21" s="106"/>
      <c r="K21" s="105"/>
      <c r="L21" s="107"/>
      <c r="M21" s="106"/>
      <c r="N21" s="105"/>
      <c r="O21" s="104"/>
    </row>
    <row r="22" spans="1:15" ht="23.1" customHeight="1" thickBot="1" x14ac:dyDescent="0.2">
      <c r="A22" s="367"/>
      <c r="B22" s="99"/>
      <c r="C22" s="103"/>
      <c r="D22" s="102"/>
      <c r="E22" s="56"/>
      <c r="F22" s="56"/>
      <c r="G22" s="99"/>
      <c r="H22" s="101"/>
      <c r="I22" s="100"/>
      <c r="J22" s="99"/>
      <c r="K22" s="98"/>
      <c r="L22" s="100"/>
      <c r="M22" s="99"/>
      <c r="N22" s="98"/>
      <c r="O22" s="97"/>
    </row>
    <row r="23" spans="1:15" ht="23.1" customHeight="1" x14ac:dyDescent="0.15">
      <c r="B23" s="96"/>
      <c r="C23" s="96"/>
      <c r="D23" s="96"/>
      <c r="G23" s="96"/>
      <c r="H23" s="95"/>
      <c r="I23" s="96"/>
      <c r="J23" s="96"/>
      <c r="K23" s="95"/>
      <c r="L23" s="96"/>
      <c r="M23" s="96"/>
      <c r="N23" s="95"/>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2.5" customHeight="1" x14ac:dyDescent="0.15">
      <c r="A3" s="5"/>
      <c r="B3" s="392" t="s">
        <v>257</v>
      </c>
      <c r="C3" s="392"/>
      <c r="D3" s="3"/>
      <c r="E3" s="6"/>
      <c r="F3" s="2"/>
      <c r="G3" s="2"/>
      <c r="H3" s="2"/>
      <c r="I3" s="3"/>
      <c r="J3" s="2"/>
      <c r="K3" s="7"/>
      <c r="L3" s="7"/>
      <c r="M3" s="8"/>
      <c r="N3" s="2"/>
      <c r="O3" s="89" t="s">
        <v>258</v>
      </c>
      <c r="P3"/>
      <c r="Q3"/>
      <c r="R3"/>
      <c r="S3" s="3"/>
    </row>
    <row r="4" spans="1:19" ht="22.5" customHeight="1" x14ac:dyDescent="0.15">
      <c r="A4" s="5"/>
      <c r="B4" s="392"/>
      <c r="C4" s="392"/>
      <c r="D4" s="9"/>
      <c r="E4" s="6"/>
      <c r="F4" s="2"/>
      <c r="G4" s="2"/>
      <c r="H4" s="2"/>
      <c r="I4" s="9"/>
      <c r="J4" s="2"/>
      <c r="K4" s="7"/>
      <c r="L4" s="7"/>
      <c r="M4" s="8"/>
      <c r="N4" s="2"/>
      <c r="O4"/>
      <c r="P4"/>
      <c r="Q4"/>
      <c r="R4"/>
      <c r="S4" s="3"/>
    </row>
    <row r="5" spans="1:19" ht="27.75" customHeight="1" thickBot="1" x14ac:dyDescent="0.3">
      <c r="A5" s="351" t="s">
        <v>70</v>
      </c>
      <c r="B5" s="352"/>
      <c r="C5" s="352"/>
      <c r="D5" s="352"/>
      <c r="E5" s="352"/>
      <c r="F5" s="352"/>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4.95" customHeight="1" x14ac:dyDescent="0.15">
      <c r="A7" s="353" t="s">
        <v>57</v>
      </c>
      <c r="B7" s="63" t="s">
        <v>71</v>
      </c>
      <c r="C7" s="36" t="s">
        <v>50</v>
      </c>
      <c r="D7" s="37"/>
      <c r="E7" s="38">
        <v>10</v>
      </c>
      <c r="F7" s="39" t="s">
        <v>28</v>
      </c>
      <c r="G7" s="67"/>
      <c r="H7" s="71" t="s">
        <v>50</v>
      </c>
      <c r="I7" s="37"/>
      <c r="J7" s="39">
        <f>ROUNDUP(E7*0.75,2)</f>
        <v>7.5</v>
      </c>
      <c r="K7" s="39" t="s">
        <v>28</v>
      </c>
      <c r="L7" s="39"/>
      <c r="M7" s="75" t="e">
        <f>ROUND(#REF!+(#REF!*6/100),2)</f>
        <v>#REF!</v>
      </c>
      <c r="N7" s="63" t="s">
        <v>72</v>
      </c>
      <c r="O7" s="40" t="s">
        <v>16</v>
      </c>
      <c r="P7" s="37"/>
      <c r="Q7" s="41">
        <v>110</v>
      </c>
      <c r="R7" s="90">
        <f t="shared" ref="R7:R14" si="0">ROUNDUP(Q7*0.75,2)</f>
        <v>82.5</v>
      </c>
    </row>
    <row r="8" spans="1:19" ht="24.95" customHeight="1" x14ac:dyDescent="0.15">
      <c r="A8" s="354"/>
      <c r="B8" s="65"/>
      <c r="C8" s="48" t="s">
        <v>78</v>
      </c>
      <c r="D8" s="49" t="s">
        <v>36</v>
      </c>
      <c r="E8" s="50">
        <v>10</v>
      </c>
      <c r="F8" s="51" t="s">
        <v>28</v>
      </c>
      <c r="G8" s="69"/>
      <c r="H8" s="73" t="s">
        <v>78</v>
      </c>
      <c r="I8" s="49" t="s">
        <v>36</v>
      </c>
      <c r="J8" s="51">
        <f>ROUNDUP(E8*0.75,2)</f>
        <v>7.5</v>
      </c>
      <c r="K8" s="51" t="s">
        <v>28</v>
      </c>
      <c r="L8" s="51"/>
      <c r="M8" s="77" t="e">
        <f>#REF!</f>
        <v>#REF!</v>
      </c>
      <c r="N8" s="84" t="s">
        <v>223</v>
      </c>
      <c r="O8" s="52" t="s">
        <v>32</v>
      </c>
      <c r="P8" s="49"/>
      <c r="Q8" s="53">
        <v>1</v>
      </c>
      <c r="R8" s="92">
        <f t="shared" si="0"/>
        <v>0.75</v>
      </c>
    </row>
    <row r="9" spans="1:19" ht="24.95" customHeight="1" x14ac:dyDescent="0.15">
      <c r="A9" s="354"/>
      <c r="B9" s="65"/>
      <c r="C9" s="48" t="s">
        <v>80</v>
      </c>
      <c r="D9" s="49" t="s">
        <v>68</v>
      </c>
      <c r="E9" s="50">
        <v>1</v>
      </c>
      <c r="F9" s="51" t="s">
        <v>81</v>
      </c>
      <c r="G9" s="69"/>
      <c r="H9" s="73" t="s">
        <v>80</v>
      </c>
      <c r="I9" s="49" t="s">
        <v>68</v>
      </c>
      <c r="J9" s="51">
        <f>ROUNDUP(E9*0.75,2)</f>
        <v>0.75</v>
      </c>
      <c r="K9" s="51" t="s">
        <v>81</v>
      </c>
      <c r="L9" s="51"/>
      <c r="M9" s="77" t="e">
        <f>#REF!</f>
        <v>#REF!</v>
      </c>
      <c r="N9" s="94" t="s">
        <v>224</v>
      </c>
      <c r="O9" s="52" t="s">
        <v>29</v>
      </c>
      <c r="P9" s="49"/>
      <c r="Q9" s="53">
        <v>0.1</v>
      </c>
      <c r="R9" s="92">
        <f t="shared" si="0"/>
        <v>0.08</v>
      </c>
    </row>
    <row r="10" spans="1:19" ht="24.95" customHeight="1" x14ac:dyDescent="0.15">
      <c r="A10" s="354"/>
      <c r="B10" s="65"/>
      <c r="C10" s="48" t="s">
        <v>82</v>
      </c>
      <c r="D10" s="49" t="s">
        <v>83</v>
      </c>
      <c r="E10" s="62">
        <v>0.1</v>
      </c>
      <c r="F10" s="51" t="s">
        <v>19</v>
      </c>
      <c r="G10" s="69"/>
      <c r="H10" s="73" t="s">
        <v>82</v>
      </c>
      <c r="I10" s="49" t="s">
        <v>83</v>
      </c>
      <c r="J10" s="51">
        <f>ROUNDUP(E10*0.75,2)</f>
        <v>0.08</v>
      </c>
      <c r="K10" s="51" t="s">
        <v>19</v>
      </c>
      <c r="L10" s="51"/>
      <c r="M10" s="77" t="e">
        <f>#REF!</f>
        <v>#REF!</v>
      </c>
      <c r="N10" s="65" t="s">
        <v>73</v>
      </c>
      <c r="O10" s="52" t="s">
        <v>77</v>
      </c>
      <c r="P10" s="49"/>
      <c r="Q10" s="53">
        <v>7</v>
      </c>
      <c r="R10" s="92">
        <f t="shared" si="0"/>
        <v>5.25</v>
      </c>
    </row>
    <row r="11" spans="1:19" ht="24.95" customHeight="1" x14ac:dyDescent="0.15">
      <c r="A11" s="354"/>
      <c r="B11" s="65"/>
      <c r="C11" s="48" t="s">
        <v>84</v>
      </c>
      <c r="D11" s="49"/>
      <c r="E11" s="50">
        <v>5</v>
      </c>
      <c r="F11" s="51" t="s">
        <v>28</v>
      </c>
      <c r="G11" s="69"/>
      <c r="H11" s="73" t="s">
        <v>84</v>
      </c>
      <c r="I11" s="49"/>
      <c r="J11" s="51">
        <f>ROUNDUP(E11*0.75,2)</f>
        <v>3.75</v>
      </c>
      <c r="K11" s="51" t="s">
        <v>28</v>
      </c>
      <c r="L11" s="51"/>
      <c r="M11" s="77" t="e">
        <f>ROUND(#REF!+(#REF!*2/100),2)</f>
        <v>#REF!</v>
      </c>
      <c r="N11" s="65" t="s">
        <v>74</v>
      </c>
      <c r="O11" s="52" t="s">
        <v>61</v>
      </c>
      <c r="P11" s="49" t="s">
        <v>59</v>
      </c>
      <c r="Q11" s="53">
        <v>1</v>
      </c>
      <c r="R11" s="92">
        <f t="shared" si="0"/>
        <v>0.75</v>
      </c>
    </row>
    <row r="12" spans="1:19" ht="24.95" customHeight="1" x14ac:dyDescent="0.15">
      <c r="A12" s="354"/>
      <c r="B12" s="65"/>
      <c r="C12" s="48"/>
      <c r="D12" s="49"/>
      <c r="E12" s="50"/>
      <c r="F12" s="51"/>
      <c r="G12" s="69"/>
      <c r="H12" s="73"/>
      <c r="I12" s="49"/>
      <c r="J12" s="51"/>
      <c r="K12" s="51"/>
      <c r="L12" s="51"/>
      <c r="M12" s="77"/>
      <c r="N12" s="84" t="s">
        <v>221</v>
      </c>
      <c r="O12" s="52" t="s">
        <v>32</v>
      </c>
      <c r="P12" s="49"/>
      <c r="Q12" s="53">
        <v>1</v>
      </c>
      <c r="R12" s="92">
        <f t="shared" si="0"/>
        <v>0.75</v>
      </c>
    </row>
    <row r="13" spans="1:19" ht="24.95" customHeight="1" x14ac:dyDescent="0.15">
      <c r="A13" s="354"/>
      <c r="B13" s="65"/>
      <c r="C13" s="48"/>
      <c r="D13" s="49"/>
      <c r="E13" s="50"/>
      <c r="F13" s="51"/>
      <c r="G13" s="69"/>
      <c r="H13" s="73"/>
      <c r="I13" s="49"/>
      <c r="J13" s="51"/>
      <c r="K13" s="51"/>
      <c r="L13" s="51"/>
      <c r="M13" s="77"/>
      <c r="N13" s="65" t="s">
        <v>222</v>
      </c>
      <c r="O13" s="52" t="s">
        <v>79</v>
      </c>
      <c r="P13" s="49"/>
      <c r="Q13" s="53">
        <v>2</v>
      </c>
      <c r="R13" s="92">
        <f t="shared" si="0"/>
        <v>1.5</v>
      </c>
    </row>
    <row r="14" spans="1:19" ht="24.95" customHeight="1" x14ac:dyDescent="0.15">
      <c r="A14" s="354"/>
      <c r="B14" s="65"/>
      <c r="C14" s="48"/>
      <c r="D14" s="49"/>
      <c r="E14" s="50"/>
      <c r="F14" s="51"/>
      <c r="G14" s="69"/>
      <c r="H14" s="73"/>
      <c r="I14" s="49"/>
      <c r="J14" s="51"/>
      <c r="K14" s="51"/>
      <c r="L14" s="51"/>
      <c r="M14" s="77"/>
      <c r="N14" s="65" t="s">
        <v>75</v>
      </c>
      <c r="O14" s="52" t="s">
        <v>77</v>
      </c>
      <c r="P14" s="49"/>
      <c r="Q14" s="53">
        <v>2</v>
      </c>
      <c r="R14" s="92">
        <f t="shared" si="0"/>
        <v>1.5</v>
      </c>
    </row>
    <row r="15" spans="1:19" ht="24.95" customHeight="1" x14ac:dyDescent="0.15">
      <c r="A15" s="354"/>
      <c r="B15" s="64"/>
      <c r="C15" s="42"/>
      <c r="D15" s="43"/>
      <c r="E15" s="44"/>
      <c r="F15" s="45"/>
      <c r="G15" s="68"/>
      <c r="H15" s="72"/>
      <c r="I15" s="43"/>
      <c r="J15" s="45"/>
      <c r="K15" s="45"/>
      <c r="L15" s="45"/>
      <c r="M15" s="76"/>
      <c r="N15" s="64" t="s">
        <v>76</v>
      </c>
      <c r="O15" s="46"/>
      <c r="P15" s="43"/>
      <c r="Q15" s="47"/>
      <c r="R15" s="91"/>
    </row>
    <row r="16" spans="1:19" ht="24.95" customHeight="1" x14ac:dyDescent="0.15">
      <c r="A16" s="354"/>
      <c r="B16" s="65" t="s">
        <v>85</v>
      </c>
      <c r="C16" s="48" t="s">
        <v>88</v>
      </c>
      <c r="D16" s="49"/>
      <c r="E16" s="50">
        <v>30</v>
      </c>
      <c r="F16" s="51" t="s">
        <v>28</v>
      </c>
      <c r="G16" s="69"/>
      <c r="H16" s="73" t="s">
        <v>88</v>
      </c>
      <c r="I16" s="49"/>
      <c r="J16" s="51">
        <f>ROUNDUP(E16*0.75,2)</f>
        <v>22.5</v>
      </c>
      <c r="K16" s="51" t="s">
        <v>28</v>
      </c>
      <c r="L16" s="51"/>
      <c r="M16" s="77" t="e">
        <f>#REF!</f>
        <v>#REF!</v>
      </c>
      <c r="N16" s="65" t="s">
        <v>86</v>
      </c>
      <c r="O16" s="52" t="s">
        <v>33</v>
      </c>
      <c r="P16" s="49"/>
      <c r="Q16" s="53">
        <v>50</v>
      </c>
      <c r="R16" s="92">
        <f>ROUNDUP(Q16*0.75,2)</f>
        <v>37.5</v>
      </c>
    </row>
    <row r="17" spans="1:18" ht="24.95" customHeight="1" x14ac:dyDescent="0.15">
      <c r="A17" s="354"/>
      <c r="B17" s="65"/>
      <c r="C17" s="48" t="s">
        <v>89</v>
      </c>
      <c r="D17" s="49"/>
      <c r="E17" s="50">
        <v>20</v>
      </c>
      <c r="F17" s="51" t="s">
        <v>28</v>
      </c>
      <c r="G17" s="69"/>
      <c r="H17" s="73" t="s">
        <v>89</v>
      </c>
      <c r="I17" s="49"/>
      <c r="J17" s="51">
        <f>ROUNDUP(E17*0.75,2)</f>
        <v>15</v>
      </c>
      <c r="K17" s="51" t="s">
        <v>28</v>
      </c>
      <c r="L17" s="51"/>
      <c r="M17" s="77" t="e">
        <f>ROUND(#REF!+(#REF!*15/100),2)</f>
        <v>#REF!</v>
      </c>
      <c r="N17" s="65" t="s">
        <v>87</v>
      </c>
      <c r="O17" s="52" t="s">
        <v>91</v>
      </c>
      <c r="P17" s="49" t="s">
        <v>92</v>
      </c>
      <c r="Q17" s="53">
        <v>0.5</v>
      </c>
      <c r="R17" s="92">
        <f>ROUNDUP(Q17*0.75,2)</f>
        <v>0.38</v>
      </c>
    </row>
    <row r="18" spans="1:18" ht="24.95" customHeight="1" x14ac:dyDescent="0.15">
      <c r="A18" s="354"/>
      <c r="B18" s="65"/>
      <c r="C18" s="48" t="s">
        <v>66</v>
      </c>
      <c r="D18" s="49"/>
      <c r="E18" s="50">
        <v>10</v>
      </c>
      <c r="F18" s="51" t="s">
        <v>28</v>
      </c>
      <c r="G18" s="69"/>
      <c r="H18" s="73" t="s">
        <v>66</v>
      </c>
      <c r="I18" s="49"/>
      <c r="J18" s="51">
        <f>ROUNDUP(E18*0.75,2)</f>
        <v>7.5</v>
      </c>
      <c r="K18" s="51" t="s">
        <v>28</v>
      </c>
      <c r="L18" s="51"/>
      <c r="M18" s="77" t="e">
        <f>ROUND(#REF!+(#REF!*10/100),2)</f>
        <v>#REF!</v>
      </c>
      <c r="N18" s="65" t="s">
        <v>23</v>
      </c>
      <c r="O18" s="52" t="s">
        <v>29</v>
      </c>
      <c r="P18" s="49"/>
      <c r="Q18" s="53">
        <v>0.1</v>
      </c>
      <c r="R18" s="92">
        <f>ROUNDUP(Q18*0.75,2)</f>
        <v>0.08</v>
      </c>
    </row>
    <row r="19" spans="1:18" ht="24.95" customHeight="1" x14ac:dyDescent="0.15">
      <c r="A19" s="354"/>
      <c r="B19" s="65"/>
      <c r="C19" s="48" t="s">
        <v>90</v>
      </c>
      <c r="D19" s="49"/>
      <c r="E19" s="50">
        <v>10</v>
      </c>
      <c r="F19" s="51" t="s">
        <v>28</v>
      </c>
      <c r="G19" s="69"/>
      <c r="H19" s="73" t="s">
        <v>90</v>
      </c>
      <c r="I19" s="49"/>
      <c r="J19" s="51">
        <f>ROUNDUP(E19*0.75,2)</f>
        <v>7.5</v>
      </c>
      <c r="K19" s="51" t="s">
        <v>28</v>
      </c>
      <c r="L19" s="51"/>
      <c r="M19" s="77"/>
      <c r="N19" s="65"/>
      <c r="O19" s="52"/>
      <c r="P19" s="49"/>
      <c r="Q19" s="53"/>
      <c r="R19" s="92"/>
    </row>
    <row r="20" spans="1:18" ht="24.95" customHeight="1" x14ac:dyDescent="0.15">
      <c r="A20" s="354"/>
      <c r="B20" s="64"/>
      <c r="C20" s="42"/>
      <c r="D20" s="43"/>
      <c r="E20" s="44"/>
      <c r="F20" s="45"/>
      <c r="G20" s="68"/>
      <c r="H20" s="72"/>
      <c r="I20" s="43"/>
      <c r="J20" s="45"/>
      <c r="K20" s="45"/>
      <c r="L20" s="45"/>
      <c r="M20" s="76"/>
      <c r="N20" s="64"/>
      <c r="O20" s="46"/>
      <c r="P20" s="43"/>
      <c r="Q20" s="47"/>
      <c r="R20" s="91"/>
    </row>
    <row r="21" spans="1:18" ht="24.95" customHeight="1" x14ac:dyDescent="0.15">
      <c r="A21" s="354"/>
      <c r="B21" s="65" t="s">
        <v>93</v>
      </c>
      <c r="C21" s="48" t="s">
        <v>96</v>
      </c>
      <c r="D21" s="49"/>
      <c r="E21" s="50">
        <v>30</v>
      </c>
      <c r="F21" s="51" t="s">
        <v>28</v>
      </c>
      <c r="G21" s="69"/>
      <c r="H21" s="73" t="s">
        <v>96</v>
      </c>
      <c r="I21" s="49"/>
      <c r="J21" s="51">
        <f>ROUNDUP(E21*0.75,2)</f>
        <v>22.5</v>
      </c>
      <c r="K21" s="51" t="s">
        <v>28</v>
      </c>
      <c r="L21" s="51"/>
      <c r="M21" s="77" t="e">
        <f>ROUND(#REF!+(#REF!*15/100),2)</f>
        <v>#REF!</v>
      </c>
      <c r="N21" s="65" t="s">
        <v>94</v>
      </c>
      <c r="O21" s="52" t="s">
        <v>35</v>
      </c>
      <c r="P21" s="49" t="s">
        <v>36</v>
      </c>
      <c r="Q21" s="53">
        <v>1</v>
      </c>
      <c r="R21" s="92">
        <f>ROUNDUP(Q21*0.75,2)</f>
        <v>0.75</v>
      </c>
    </row>
    <row r="22" spans="1:18" ht="24.95" customHeight="1" x14ac:dyDescent="0.15">
      <c r="A22" s="354"/>
      <c r="B22" s="65"/>
      <c r="C22" s="48" t="s">
        <v>97</v>
      </c>
      <c r="D22" s="49"/>
      <c r="E22" s="50">
        <v>0.5</v>
      </c>
      <c r="F22" s="51" t="s">
        <v>28</v>
      </c>
      <c r="G22" s="69"/>
      <c r="H22" s="73" t="s">
        <v>97</v>
      </c>
      <c r="I22" s="49"/>
      <c r="J22" s="51">
        <f>ROUNDUP(E22*0.75,2)</f>
        <v>0.38</v>
      </c>
      <c r="K22" s="51" t="s">
        <v>28</v>
      </c>
      <c r="L22" s="51"/>
      <c r="M22" s="77" t="e">
        <f>#REF!</f>
        <v>#REF!</v>
      </c>
      <c r="N22" s="65" t="s">
        <v>95</v>
      </c>
      <c r="O22" s="52" t="s">
        <v>34</v>
      </c>
      <c r="P22" s="49"/>
      <c r="Q22" s="53">
        <v>1</v>
      </c>
      <c r="R22" s="92">
        <f>ROUNDUP(Q22*0.75,2)</f>
        <v>0.75</v>
      </c>
    </row>
    <row r="23" spans="1:18" ht="24.95" customHeight="1" x14ac:dyDescent="0.15">
      <c r="A23" s="354"/>
      <c r="B23" s="65"/>
      <c r="C23" s="48" t="s">
        <v>98</v>
      </c>
      <c r="D23" s="49"/>
      <c r="E23" s="50">
        <v>2</v>
      </c>
      <c r="F23" s="51" t="s">
        <v>28</v>
      </c>
      <c r="G23" s="69"/>
      <c r="H23" s="73" t="s">
        <v>98</v>
      </c>
      <c r="I23" s="49"/>
      <c r="J23" s="51">
        <f>ROUNDUP(E23*0.75,2)</f>
        <v>1.5</v>
      </c>
      <c r="K23" s="51" t="s">
        <v>28</v>
      </c>
      <c r="L23" s="51"/>
      <c r="M23" s="77" t="e">
        <f>#REF!</f>
        <v>#REF!</v>
      </c>
      <c r="N23" s="65" t="s">
        <v>23</v>
      </c>
      <c r="O23" s="52" t="s">
        <v>99</v>
      </c>
      <c r="P23" s="49"/>
      <c r="Q23" s="53">
        <v>2</v>
      </c>
      <c r="R23" s="92">
        <f>ROUNDUP(Q23*0.75,2)</f>
        <v>1.5</v>
      </c>
    </row>
    <row r="24" spans="1:18" ht="24.95" customHeight="1" thickBot="1" x14ac:dyDescent="0.2">
      <c r="A24" s="355"/>
      <c r="B24" s="66"/>
      <c r="C24" s="55"/>
      <c r="D24" s="56"/>
      <c r="E24" s="57"/>
      <c r="F24" s="58"/>
      <c r="G24" s="70"/>
      <c r="H24" s="74"/>
      <c r="I24" s="56"/>
      <c r="J24" s="58"/>
      <c r="K24" s="58"/>
      <c r="L24" s="58"/>
      <c r="M24" s="78"/>
      <c r="N24" s="66"/>
      <c r="O24" s="59"/>
      <c r="P24" s="56"/>
      <c r="Q24" s="60"/>
      <c r="R24" s="93"/>
    </row>
  </sheetData>
  <mergeCells count="5">
    <mergeCell ref="H1:N1"/>
    <mergeCell ref="A2:R2"/>
    <mergeCell ref="A5:F5"/>
    <mergeCell ref="A7:A24"/>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307</v>
      </c>
      <c r="B3" s="371"/>
      <c r="C3" s="371"/>
      <c r="D3" s="145"/>
      <c r="E3" s="372" t="s">
        <v>306</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304</v>
      </c>
      <c r="I5" s="359" t="s">
        <v>286</v>
      </c>
      <c r="J5" s="360"/>
      <c r="K5" s="361"/>
      <c r="L5" s="362" t="s">
        <v>303</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302</v>
      </c>
      <c r="C9" s="110" t="s">
        <v>88</v>
      </c>
      <c r="D9" s="109"/>
      <c r="E9" s="49"/>
      <c r="F9" s="49"/>
      <c r="G9" s="106"/>
      <c r="H9" s="118">
        <v>15</v>
      </c>
      <c r="I9" s="107" t="s">
        <v>302</v>
      </c>
      <c r="J9" s="146" t="s">
        <v>104</v>
      </c>
      <c r="K9" s="105">
        <v>10</v>
      </c>
      <c r="L9" s="107" t="s">
        <v>301</v>
      </c>
      <c r="M9" s="106" t="s">
        <v>50</v>
      </c>
      <c r="N9" s="105">
        <v>5</v>
      </c>
      <c r="O9" s="104"/>
    </row>
    <row r="10" spans="1:21" ht="23.1" customHeight="1" x14ac:dyDescent="0.15">
      <c r="A10" s="366"/>
      <c r="B10" s="106"/>
      <c r="C10" s="110" t="s">
        <v>50</v>
      </c>
      <c r="D10" s="109"/>
      <c r="E10" s="49"/>
      <c r="F10" s="49"/>
      <c r="G10" s="106"/>
      <c r="H10" s="118">
        <v>10</v>
      </c>
      <c r="I10" s="107"/>
      <c r="J10" s="106" t="s">
        <v>50</v>
      </c>
      <c r="K10" s="105">
        <v>5</v>
      </c>
      <c r="L10" s="107"/>
      <c r="M10" s="106" t="s">
        <v>89</v>
      </c>
      <c r="N10" s="105">
        <v>10</v>
      </c>
      <c r="O10" s="104"/>
    </row>
    <row r="11" spans="1:21" ht="23.1" customHeight="1" x14ac:dyDescent="0.15">
      <c r="A11" s="366"/>
      <c r="B11" s="106"/>
      <c r="C11" s="110" t="s">
        <v>89</v>
      </c>
      <c r="D11" s="109"/>
      <c r="E11" s="49"/>
      <c r="F11" s="49"/>
      <c r="G11" s="106"/>
      <c r="H11" s="118">
        <v>15</v>
      </c>
      <c r="I11" s="107"/>
      <c r="J11" s="106" t="s">
        <v>89</v>
      </c>
      <c r="K11" s="105">
        <v>10</v>
      </c>
      <c r="L11" s="107"/>
      <c r="M11" s="106" t="s">
        <v>66</v>
      </c>
      <c r="N11" s="105">
        <v>5</v>
      </c>
      <c r="O11" s="104"/>
    </row>
    <row r="12" spans="1:21" ht="23.1" customHeight="1" x14ac:dyDescent="0.15">
      <c r="A12" s="366"/>
      <c r="B12" s="106"/>
      <c r="C12" s="110" t="s">
        <v>66</v>
      </c>
      <c r="D12" s="109"/>
      <c r="E12" s="49"/>
      <c r="F12" s="49"/>
      <c r="G12" s="106"/>
      <c r="H12" s="118">
        <v>5</v>
      </c>
      <c r="I12" s="107"/>
      <c r="J12" s="106" t="s">
        <v>66</v>
      </c>
      <c r="K12" s="105">
        <v>5</v>
      </c>
      <c r="L12" s="117"/>
      <c r="M12" s="113"/>
      <c r="N12" s="116"/>
      <c r="O12" s="121"/>
    </row>
    <row r="13" spans="1:21" ht="23.1" customHeight="1" x14ac:dyDescent="0.15">
      <c r="A13" s="366"/>
      <c r="B13" s="106"/>
      <c r="C13" s="110" t="s">
        <v>90</v>
      </c>
      <c r="D13" s="109"/>
      <c r="E13" s="49"/>
      <c r="F13" s="49"/>
      <c r="G13" s="106"/>
      <c r="H13" s="118">
        <v>10</v>
      </c>
      <c r="I13" s="107"/>
      <c r="J13" s="106" t="s">
        <v>90</v>
      </c>
      <c r="K13" s="105">
        <v>5</v>
      </c>
      <c r="L13" s="107" t="s">
        <v>300</v>
      </c>
      <c r="M13" s="106" t="s">
        <v>96</v>
      </c>
      <c r="N13" s="105">
        <v>10</v>
      </c>
      <c r="O13" s="104"/>
    </row>
    <row r="14" spans="1:21" ht="23.1" customHeight="1" x14ac:dyDescent="0.15">
      <c r="A14" s="366"/>
      <c r="B14" s="106"/>
      <c r="C14" s="110"/>
      <c r="D14" s="109"/>
      <c r="E14" s="49"/>
      <c r="F14" s="49"/>
      <c r="G14" s="106" t="s">
        <v>39</v>
      </c>
      <c r="H14" s="118" t="s">
        <v>269</v>
      </c>
      <c r="I14" s="107"/>
      <c r="J14" s="106"/>
      <c r="K14" s="105"/>
      <c r="L14" s="107"/>
      <c r="M14" s="106" t="s">
        <v>90</v>
      </c>
      <c r="N14" s="105">
        <v>5</v>
      </c>
      <c r="O14" s="104"/>
    </row>
    <row r="15" spans="1:21" ht="23.1" customHeight="1" x14ac:dyDescent="0.15">
      <c r="A15" s="366"/>
      <c r="B15" s="106"/>
      <c r="C15" s="110"/>
      <c r="D15" s="109"/>
      <c r="E15" s="49"/>
      <c r="F15" s="49"/>
      <c r="G15" s="106" t="s">
        <v>34</v>
      </c>
      <c r="H15" s="118" t="s">
        <v>268</v>
      </c>
      <c r="I15" s="107"/>
      <c r="J15" s="106"/>
      <c r="K15" s="105"/>
      <c r="L15" s="107"/>
      <c r="M15" s="106"/>
      <c r="N15" s="105"/>
      <c r="O15" s="104"/>
    </row>
    <row r="16" spans="1:21" ht="23.1" customHeight="1" x14ac:dyDescent="0.15">
      <c r="A16" s="366"/>
      <c r="B16" s="106"/>
      <c r="C16" s="110"/>
      <c r="D16" s="109"/>
      <c r="E16" s="49"/>
      <c r="F16" s="49" t="s">
        <v>36</v>
      </c>
      <c r="G16" s="106" t="s">
        <v>35</v>
      </c>
      <c r="H16" s="118" t="s">
        <v>268</v>
      </c>
      <c r="I16" s="107"/>
      <c r="J16" s="106"/>
      <c r="K16" s="105"/>
      <c r="L16" s="107"/>
      <c r="M16" s="106"/>
      <c r="N16" s="105"/>
      <c r="O16" s="104"/>
    </row>
    <row r="17" spans="1:15" ht="23.1" customHeight="1" x14ac:dyDescent="0.15">
      <c r="A17" s="366"/>
      <c r="B17" s="113"/>
      <c r="C17" s="115"/>
      <c r="D17" s="114"/>
      <c r="E17" s="43"/>
      <c r="F17" s="43"/>
      <c r="G17" s="113"/>
      <c r="H17" s="112"/>
      <c r="I17" s="117"/>
      <c r="J17" s="113"/>
      <c r="K17" s="116"/>
      <c r="L17" s="107"/>
      <c r="M17" s="106"/>
      <c r="N17" s="105"/>
      <c r="O17" s="104"/>
    </row>
    <row r="18" spans="1:15" ht="23.1" customHeight="1" x14ac:dyDescent="0.15">
      <c r="A18" s="366"/>
      <c r="B18" s="106" t="s">
        <v>299</v>
      </c>
      <c r="C18" s="110" t="s">
        <v>96</v>
      </c>
      <c r="D18" s="109"/>
      <c r="E18" s="49"/>
      <c r="F18" s="49"/>
      <c r="G18" s="106"/>
      <c r="H18" s="118">
        <v>10</v>
      </c>
      <c r="I18" s="107" t="s">
        <v>299</v>
      </c>
      <c r="J18" s="106" t="s">
        <v>96</v>
      </c>
      <c r="K18" s="105">
        <v>10</v>
      </c>
      <c r="L18" s="107"/>
      <c r="M18" s="106"/>
      <c r="N18" s="105"/>
      <c r="O18" s="104"/>
    </row>
    <row r="19" spans="1:15" ht="23.1" customHeight="1" x14ac:dyDescent="0.15">
      <c r="A19" s="366"/>
      <c r="B19" s="106"/>
      <c r="C19" s="110" t="s">
        <v>84</v>
      </c>
      <c r="D19" s="109"/>
      <c r="E19" s="49"/>
      <c r="F19" s="119"/>
      <c r="G19" s="106"/>
      <c r="H19" s="118">
        <v>5</v>
      </c>
      <c r="I19" s="107"/>
      <c r="J19" s="106" t="s">
        <v>84</v>
      </c>
      <c r="K19" s="105">
        <v>5</v>
      </c>
      <c r="L19" s="107"/>
      <c r="M19" s="106"/>
      <c r="N19" s="105"/>
      <c r="O19" s="104"/>
    </row>
    <row r="20" spans="1:15" ht="23.1" customHeight="1" x14ac:dyDescent="0.15">
      <c r="A20" s="366"/>
      <c r="B20" s="106"/>
      <c r="C20" s="110" t="s">
        <v>97</v>
      </c>
      <c r="D20" s="109"/>
      <c r="E20" s="49"/>
      <c r="F20" s="49"/>
      <c r="G20" s="106"/>
      <c r="H20" s="118">
        <v>0.5</v>
      </c>
      <c r="I20" s="107"/>
      <c r="J20" s="106" t="s">
        <v>97</v>
      </c>
      <c r="K20" s="105">
        <v>0.5</v>
      </c>
      <c r="L20" s="107"/>
      <c r="M20" s="106"/>
      <c r="N20" s="105"/>
      <c r="O20" s="104"/>
    </row>
    <row r="21" spans="1:15" ht="23.1" customHeight="1" thickBot="1" x14ac:dyDescent="0.2">
      <c r="A21" s="367"/>
      <c r="B21" s="99"/>
      <c r="C21" s="103"/>
      <c r="D21" s="102"/>
      <c r="E21" s="56"/>
      <c r="F21" s="56"/>
      <c r="G21" s="99"/>
      <c r="H21" s="101"/>
      <c r="I21" s="100"/>
      <c r="J21" s="99"/>
      <c r="K21" s="98"/>
      <c r="L21" s="100"/>
      <c r="M21" s="99"/>
      <c r="N21" s="98"/>
      <c r="O21" s="97"/>
    </row>
    <row r="22" spans="1:15" ht="23.1" customHeight="1" x14ac:dyDescent="0.15">
      <c r="B22" s="96"/>
      <c r="C22" s="96"/>
      <c r="D22" s="96"/>
      <c r="G22" s="96"/>
      <c r="H22" s="95"/>
      <c r="I22" s="96"/>
      <c r="J22" s="96"/>
      <c r="K22" s="95"/>
      <c r="L22" s="96"/>
      <c r="M22" s="96"/>
      <c r="N22" s="95"/>
    </row>
    <row r="23" spans="1:15" ht="23.1" customHeight="1" x14ac:dyDescent="0.15">
      <c r="B23" s="96"/>
      <c r="C23" s="96"/>
      <c r="D23" s="96"/>
      <c r="G23" s="96"/>
      <c r="H23" s="95"/>
      <c r="I23" s="96"/>
      <c r="J23" s="96"/>
      <c r="K23" s="95"/>
      <c r="L23" s="96"/>
      <c r="M23" s="96"/>
      <c r="N23" s="95"/>
    </row>
    <row r="24" spans="1:15" ht="23.1" customHeight="1" x14ac:dyDescent="0.15">
      <c r="B24" s="96"/>
      <c r="C24" s="96"/>
      <c r="D24" s="96"/>
      <c r="G24" s="96"/>
      <c r="H24" s="95"/>
      <c r="I24" s="96"/>
      <c r="J24" s="96"/>
      <c r="K24" s="95"/>
      <c r="L24" s="96"/>
      <c r="M24" s="96"/>
      <c r="N24" s="95"/>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109</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24.95" customHeight="1" x14ac:dyDescent="0.15">
      <c r="A6" s="354"/>
      <c r="B6" s="64"/>
      <c r="C6" s="42"/>
      <c r="D6" s="43"/>
      <c r="E6" s="44"/>
      <c r="F6" s="45"/>
      <c r="G6" s="68"/>
      <c r="H6" s="72"/>
      <c r="I6" s="43"/>
      <c r="J6" s="45"/>
      <c r="K6" s="45"/>
      <c r="L6" s="45"/>
      <c r="M6" s="76"/>
      <c r="N6" s="64"/>
      <c r="O6" s="46"/>
      <c r="P6" s="43"/>
      <c r="Q6" s="47"/>
      <c r="R6" s="91"/>
    </row>
    <row r="7" spans="1:19" ht="24.95" customHeight="1" x14ac:dyDescent="0.15">
      <c r="A7" s="354"/>
      <c r="B7" s="65" t="s">
        <v>110</v>
      </c>
      <c r="C7" s="48" t="s">
        <v>116</v>
      </c>
      <c r="D7" s="49"/>
      <c r="E7" s="50">
        <v>20</v>
      </c>
      <c r="F7" s="51" t="s">
        <v>28</v>
      </c>
      <c r="G7" s="69"/>
      <c r="H7" s="73" t="s">
        <v>116</v>
      </c>
      <c r="I7" s="49"/>
      <c r="J7" s="51">
        <f>ROUNDUP(E7*0.75,2)</f>
        <v>15</v>
      </c>
      <c r="K7" s="51" t="s">
        <v>28</v>
      </c>
      <c r="L7" s="51"/>
      <c r="M7" s="77" t="e">
        <f>#REF!</f>
        <v>#REF!</v>
      </c>
      <c r="N7" s="65" t="s">
        <v>111</v>
      </c>
      <c r="O7" s="52" t="s">
        <v>99</v>
      </c>
      <c r="P7" s="49"/>
      <c r="Q7" s="53">
        <v>2</v>
      </c>
      <c r="R7" s="92">
        <f t="shared" ref="R7:R12" si="0">ROUNDUP(Q7*0.75,2)</f>
        <v>1.5</v>
      </c>
    </row>
    <row r="8" spans="1:19" ht="24.95" customHeight="1" x14ac:dyDescent="0.15">
      <c r="A8" s="354"/>
      <c r="B8" s="65"/>
      <c r="C8" s="48" t="s">
        <v>27</v>
      </c>
      <c r="D8" s="49"/>
      <c r="E8" s="50">
        <v>0.5</v>
      </c>
      <c r="F8" s="51" t="s">
        <v>28</v>
      </c>
      <c r="G8" s="69"/>
      <c r="H8" s="73" t="s">
        <v>27</v>
      </c>
      <c r="I8" s="49"/>
      <c r="J8" s="51">
        <f>ROUNDUP(E8*0.75,2)</f>
        <v>0.38</v>
      </c>
      <c r="K8" s="51" t="s">
        <v>28</v>
      </c>
      <c r="L8" s="51"/>
      <c r="M8" s="77" t="e">
        <f>ROUND(#REF!+(#REF!*20/100),2)</f>
        <v>#REF!</v>
      </c>
      <c r="N8" s="65" t="s">
        <v>112</v>
      </c>
      <c r="O8" s="52" t="s">
        <v>33</v>
      </c>
      <c r="P8" s="49"/>
      <c r="Q8" s="53">
        <v>15</v>
      </c>
      <c r="R8" s="92">
        <f t="shared" si="0"/>
        <v>11.25</v>
      </c>
    </row>
    <row r="9" spans="1:19" ht="24.95" customHeight="1" x14ac:dyDescent="0.15">
      <c r="A9" s="354"/>
      <c r="B9" s="65"/>
      <c r="C9" s="48" t="s">
        <v>117</v>
      </c>
      <c r="D9" s="49"/>
      <c r="E9" s="50">
        <v>10</v>
      </c>
      <c r="F9" s="51" t="s">
        <v>28</v>
      </c>
      <c r="G9" s="69"/>
      <c r="H9" s="73" t="s">
        <v>117</v>
      </c>
      <c r="I9" s="49"/>
      <c r="J9" s="51">
        <f>ROUNDUP(E9*0.75,2)</f>
        <v>7.5</v>
      </c>
      <c r="K9" s="51" t="s">
        <v>28</v>
      </c>
      <c r="L9" s="51"/>
      <c r="M9" s="77" t="e">
        <f>ROUND(#REF!+(#REF!*40/100),2)</f>
        <v>#REF!</v>
      </c>
      <c r="N9" s="65" t="s">
        <v>113</v>
      </c>
      <c r="O9" s="52" t="s">
        <v>34</v>
      </c>
      <c r="P9" s="49"/>
      <c r="Q9" s="53">
        <v>1</v>
      </c>
      <c r="R9" s="92">
        <f t="shared" si="0"/>
        <v>0.75</v>
      </c>
    </row>
    <row r="10" spans="1:19" ht="24.95" customHeight="1" x14ac:dyDescent="0.15">
      <c r="A10" s="354"/>
      <c r="B10" s="65"/>
      <c r="C10" s="48" t="s">
        <v>118</v>
      </c>
      <c r="D10" s="49"/>
      <c r="E10" s="80">
        <v>0.33333333333333331</v>
      </c>
      <c r="F10" s="51" t="s">
        <v>119</v>
      </c>
      <c r="G10" s="69"/>
      <c r="H10" s="73" t="s">
        <v>118</v>
      </c>
      <c r="I10" s="49"/>
      <c r="J10" s="51">
        <f>ROUNDUP(E10*0.75,2)</f>
        <v>0.25</v>
      </c>
      <c r="K10" s="51" t="s">
        <v>119</v>
      </c>
      <c r="L10" s="51"/>
      <c r="M10" s="77" t="e">
        <f>#REF!</f>
        <v>#REF!</v>
      </c>
      <c r="N10" s="65" t="s">
        <v>114</v>
      </c>
      <c r="O10" s="52" t="s">
        <v>35</v>
      </c>
      <c r="P10" s="49" t="s">
        <v>36</v>
      </c>
      <c r="Q10" s="53">
        <v>1</v>
      </c>
      <c r="R10" s="92">
        <f t="shared" si="0"/>
        <v>0.75</v>
      </c>
    </row>
    <row r="11" spans="1:19" ht="24.95" customHeight="1" x14ac:dyDescent="0.15">
      <c r="A11" s="354"/>
      <c r="B11" s="65"/>
      <c r="C11" s="48"/>
      <c r="D11" s="49"/>
      <c r="E11" s="50"/>
      <c r="F11" s="51"/>
      <c r="G11" s="69"/>
      <c r="H11" s="73"/>
      <c r="I11" s="49"/>
      <c r="J11" s="51"/>
      <c r="K11" s="51"/>
      <c r="L11" s="51"/>
      <c r="M11" s="77"/>
      <c r="N11" s="65" t="s">
        <v>76</v>
      </c>
      <c r="O11" s="52" t="s">
        <v>52</v>
      </c>
      <c r="P11" s="49"/>
      <c r="Q11" s="53">
        <v>2</v>
      </c>
      <c r="R11" s="92">
        <f t="shared" si="0"/>
        <v>1.5</v>
      </c>
    </row>
    <row r="12" spans="1:19" ht="24.95" customHeight="1" x14ac:dyDescent="0.15">
      <c r="A12" s="354"/>
      <c r="B12" s="65"/>
      <c r="C12" s="48"/>
      <c r="D12" s="49"/>
      <c r="E12" s="50"/>
      <c r="F12" s="51"/>
      <c r="G12" s="69"/>
      <c r="H12" s="73"/>
      <c r="I12" s="49"/>
      <c r="J12" s="51"/>
      <c r="K12" s="51"/>
      <c r="L12" s="51"/>
      <c r="M12" s="77"/>
      <c r="N12" s="65" t="s">
        <v>115</v>
      </c>
      <c r="O12" s="52" t="s">
        <v>31</v>
      </c>
      <c r="P12" s="49"/>
      <c r="Q12" s="53">
        <v>1</v>
      </c>
      <c r="R12" s="92">
        <f t="shared" si="0"/>
        <v>0.75</v>
      </c>
    </row>
    <row r="13" spans="1:19" ht="24.95" customHeight="1" x14ac:dyDescent="0.15">
      <c r="A13" s="354"/>
      <c r="B13" s="64"/>
      <c r="C13" s="42"/>
      <c r="D13" s="43"/>
      <c r="E13" s="44"/>
      <c r="F13" s="45"/>
      <c r="G13" s="68"/>
      <c r="H13" s="72"/>
      <c r="I13" s="43"/>
      <c r="J13" s="45"/>
      <c r="K13" s="45"/>
      <c r="L13" s="45"/>
      <c r="M13" s="76"/>
      <c r="N13" s="64"/>
      <c r="O13" s="46"/>
      <c r="P13" s="43"/>
      <c r="Q13" s="47"/>
      <c r="R13" s="91"/>
    </row>
    <row r="14" spans="1:19" ht="24.95" customHeight="1" x14ac:dyDescent="0.15">
      <c r="A14" s="354"/>
      <c r="B14" s="65" t="s">
        <v>120</v>
      </c>
      <c r="C14" s="48" t="s">
        <v>124</v>
      </c>
      <c r="D14" s="49"/>
      <c r="E14" s="50">
        <v>20</v>
      </c>
      <c r="F14" s="51" t="s">
        <v>28</v>
      </c>
      <c r="G14" s="69"/>
      <c r="H14" s="73" t="s">
        <v>124</v>
      </c>
      <c r="I14" s="49"/>
      <c r="J14" s="51">
        <f>ROUNDUP(E14*0.75,2)</f>
        <v>15</v>
      </c>
      <c r="K14" s="51" t="s">
        <v>28</v>
      </c>
      <c r="L14" s="51"/>
      <c r="M14" s="77" t="e">
        <f>ROUND(#REF!+(#REF!*15/100),2)</f>
        <v>#REF!</v>
      </c>
      <c r="N14" s="65" t="s">
        <v>121</v>
      </c>
      <c r="O14" s="52" t="s">
        <v>32</v>
      </c>
      <c r="P14" s="49"/>
      <c r="Q14" s="53">
        <v>1.5</v>
      </c>
      <c r="R14" s="92">
        <f>ROUNDUP(Q14*0.75,2)</f>
        <v>1.1300000000000001</v>
      </c>
    </row>
    <row r="15" spans="1:19" ht="24.95" customHeight="1" x14ac:dyDescent="0.15">
      <c r="A15" s="354"/>
      <c r="B15" s="65"/>
      <c r="C15" s="48" t="s">
        <v>66</v>
      </c>
      <c r="D15" s="49"/>
      <c r="E15" s="50">
        <v>20</v>
      </c>
      <c r="F15" s="51" t="s">
        <v>28</v>
      </c>
      <c r="G15" s="69"/>
      <c r="H15" s="73" t="s">
        <v>66</v>
      </c>
      <c r="I15" s="49"/>
      <c r="J15" s="51">
        <f>ROUNDUP(E15*0.75,2)</f>
        <v>15</v>
      </c>
      <c r="K15" s="51" t="s">
        <v>28</v>
      </c>
      <c r="L15" s="51"/>
      <c r="M15" s="77" t="e">
        <f>ROUND(#REF!+(#REF!*10/100),2)</f>
        <v>#REF!</v>
      </c>
      <c r="N15" s="65" t="s">
        <v>122</v>
      </c>
      <c r="O15" s="52" t="s">
        <v>35</v>
      </c>
      <c r="P15" s="49" t="s">
        <v>36</v>
      </c>
      <c r="Q15" s="53">
        <v>1</v>
      </c>
      <c r="R15" s="92">
        <f>ROUNDUP(Q15*0.75,2)</f>
        <v>0.75</v>
      </c>
    </row>
    <row r="16" spans="1:19" ht="24.95" customHeight="1" x14ac:dyDescent="0.15">
      <c r="A16" s="354"/>
      <c r="B16" s="65"/>
      <c r="C16" s="48" t="s">
        <v>67</v>
      </c>
      <c r="D16" s="49" t="s">
        <v>68</v>
      </c>
      <c r="E16" s="61">
        <v>0.5</v>
      </c>
      <c r="F16" s="51" t="s">
        <v>56</v>
      </c>
      <c r="G16" s="69"/>
      <c r="H16" s="73" t="s">
        <v>67</v>
      </c>
      <c r="I16" s="49" t="s">
        <v>68</v>
      </c>
      <c r="J16" s="51">
        <f>ROUNDUP(E16*0.75,2)</f>
        <v>0.38</v>
      </c>
      <c r="K16" s="51" t="s">
        <v>56</v>
      </c>
      <c r="L16" s="51"/>
      <c r="M16" s="77" t="e">
        <f>#REF!</f>
        <v>#REF!</v>
      </c>
      <c r="N16" s="65" t="s">
        <v>123</v>
      </c>
      <c r="O16" s="52" t="s">
        <v>39</v>
      </c>
      <c r="P16" s="49"/>
      <c r="Q16" s="53">
        <v>3</v>
      </c>
      <c r="R16" s="92">
        <f>ROUNDUP(Q16*0.75,2)</f>
        <v>2.25</v>
      </c>
    </row>
    <row r="17" spans="1:18" ht="24.95" customHeight="1" x14ac:dyDescent="0.15">
      <c r="A17" s="354"/>
      <c r="B17" s="65"/>
      <c r="C17" s="48"/>
      <c r="D17" s="49"/>
      <c r="E17" s="50"/>
      <c r="F17" s="51"/>
      <c r="G17" s="69"/>
      <c r="H17" s="73"/>
      <c r="I17" s="49"/>
      <c r="J17" s="51"/>
      <c r="K17" s="51"/>
      <c r="L17" s="51"/>
      <c r="M17" s="77"/>
      <c r="N17" s="65" t="s">
        <v>23</v>
      </c>
      <c r="O17" s="52" t="s">
        <v>34</v>
      </c>
      <c r="P17" s="49"/>
      <c r="Q17" s="53">
        <v>1</v>
      </c>
      <c r="R17" s="92">
        <f>ROUNDUP(Q17*0.75,2)</f>
        <v>0.75</v>
      </c>
    </row>
    <row r="18" spans="1:18" ht="24.95" customHeight="1" x14ac:dyDescent="0.15">
      <c r="A18" s="354"/>
      <c r="B18" s="64"/>
      <c r="C18" s="42"/>
      <c r="D18" s="43"/>
      <c r="E18" s="44"/>
      <c r="F18" s="45"/>
      <c r="G18" s="68"/>
      <c r="H18" s="72"/>
      <c r="I18" s="43"/>
      <c r="J18" s="45"/>
      <c r="K18" s="45"/>
      <c r="L18" s="45"/>
      <c r="M18" s="76"/>
      <c r="N18" s="64"/>
      <c r="O18" s="46"/>
      <c r="P18" s="43"/>
      <c r="Q18" s="47"/>
      <c r="R18" s="91"/>
    </row>
    <row r="19" spans="1:18" ht="24.95" customHeight="1" x14ac:dyDescent="0.15">
      <c r="A19" s="354"/>
      <c r="B19" s="65" t="s">
        <v>125</v>
      </c>
      <c r="C19" s="48" t="s">
        <v>126</v>
      </c>
      <c r="D19" s="49"/>
      <c r="E19" s="50">
        <v>10</v>
      </c>
      <c r="F19" s="51" t="s">
        <v>28</v>
      </c>
      <c r="G19" s="69"/>
      <c r="H19" s="73" t="s">
        <v>126</v>
      </c>
      <c r="I19" s="49"/>
      <c r="J19" s="51">
        <f>ROUNDUP(E19*0.75,2)</f>
        <v>7.5</v>
      </c>
      <c r="K19" s="51" t="s">
        <v>28</v>
      </c>
      <c r="L19" s="51"/>
      <c r="M19" s="77" t="e">
        <f>ROUND(#REF!+(#REF!*3/100),2)</f>
        <v>#REF!</v>
      </c>
      <c r="N19" s="65" t="s">
        <v>23</v>
      </c>
      <c r="O19" s="52" t="s">
        <v>33</v>
      </c>
      <c r="P19" s="49"/>
      <c r="Q19" s="53">
        <v>100</v>
      </c>
      <c r="R19" s="92">
        <f>ROUNDUP(Q19*0.75,2)</f>
        <v>75</v>
      </c>
    </row>
    <row r="20" spans="1:18" ht="24.95" customHeight="1" x14ac:dyDescent="0.15">
      <c r="A20" s="354"/>
      <c r="B20" s="65"/>
      <c r="C20" s="48" t="s">
        <v>50</v>
      </c>
      <c r="D20" s="49"/>
      <c r="E20" s="50">
        <v>10</v>
      </c>
      <c r="F20" s="51" t="s">
        <v>28</v>
      </c>
      <c r="G20" s="69"/>
      <c r="H20" s="73" t="s">
        <v>50</v>
      </c>
      <c r="I20" s="49"/>
      <c r="J20" s="51">
        <f>ROUNDUP(E20*0.75,2)</f>
        <v>7.5</v>
      </c>
      <c r="K20" s="51" t="s">
        <v>28</v>
      </c>
      <c r="L20" s="51"/>
      <c r="M20" s="77" t="e">
        <f>ROUND(#REF!+(#REF!*6/100),2)</f>
        <v>#REF!</v>
      </c>
      <c r="N20" s="65"/>
      <c r="O20" s="52" t="s">
        <v>127</v>
      </c>
      <c r="P20" s="49"/>
      <c r="Q20" s="53">
        <v>0.5</v>
      </c>
      <c r="R20" s="92">
        <f>ROUNDUP(Q20*0.75,2)</f>
        <v>0.38</v>
      </c>
    </row>
    <row r="21" spans="1:18" ht="24.95" customHeight="1" x14ac:dyDescent="0.15">
      <c r="A21" s="354"/>
      <c r="B21" s="65"/>
      <c r="C21" s="48"/>
      <c r="D21" s="49"/>
      <c r="E21" s="50"/>
      <c r="F21" s="51"/>
      <c r="G21" s="69"/>
      <c r="H21" s="73"/>
      <c r="I21" s="49"/>
      <c r="J21" s="51"/>
      <c r="K21" s="51"/>
      <c r="L21" s="51"/>
      <c r="M21" s="77"/>
      <c r="N21" s="65"/>
      <c r="O21" s="52" t="s">
        <v>29</v>
      </c>
      <c r="P21" s="49"/>
      <c r="Q21" s="53">
        <v>0.1</v>
      </c>
      <c r="R21" s="92">
        <f>ROUNDUP(Q21*0.75,2)</f>
        <v>0.08</v>
      </c>
    </row>
    <row r="22" spans="1:18" ht="24.95" customHeight="1" thickBot="1" x14ac:dyDescent="0.2">
      <c r="A22" s="355"/>
      <c r="B22" s="66"/>
      <c r="C22" s="55"/>
      <c r="D22" s="56"/>
      <c r="E22" s="57"/>
      <c r="F22" s="58"/>
      <c r="G22" s="70"/>
      <c r="H22" s="74"/>
      <c r="I22" s="56"/>
      <c r="J22" s="58"/>
      <c r="K22" s="58"/>
      <c r="L22" s="58"/>
      <c r="M22" s="78"/>
      <c r="N22" s="66"/>
      <c r="O22" s="59"/>
      <c r="P22" s="56"/>
      <c r="Q22" s="60"/>
      <c r="R22" s="93"/>
    </row>
    <row r="23" spans="1:18" ht="23.1" customHeight="1" x14ac:dyDescent="0.15"/>
    <row r="24" spans="1:18" ht="23.1" customHeight="1" x14ac:dyDescent="0.15"/>
    <row r="25" spans="1:18" ht="23.1" customHeight="1" x14ac:dyDescent="0.15"/>
    <row r="26" spans="1:18" ht="23.1" customHeight="1" x14ac:dyDescent="0.15"/>
    <row r="27" spans="1:18" ht="23.1" customHeight="1" x14ac:dyDescent="0.15"/>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298</v>
      </c>
      <c r="B1" s="5"/>
      <c r="C1" s="1"/>
      <c r="D1" s="1"/>
      <c r="E1" s="368"/>
      <c r="F1" s="369"/>
      <c r="G1" s="369"/>
      <c r="H1" s="369"/>
      <c r="I1" s="369"/>
      <c r="J1" s="369"/>
      <c r="K1" s="369"/>
      <c r="L1" s="369"/>
      <c r="M1" s="369"/>
      <c r="N1" s="369"/>
      <c r="O1"/>
      <c r="P1"/>
      <c r="Q1"/>
      <c r="R1"/>
      <c r="S1"/>
      <c r="T1"/>
      <c r="U1"/>
    </row>
    <row r="2" spans="1:21" s="3" customFormat="1" ht="36" customHeight="1" x14ac:dyDescent="0.15">
      <c r="A2" s="349" t="s">
        <v>0</v>
      </c>
      <c r="B2" s="350"/>
      <c r="C2" s="350"/>
      <c r="D2" s="350"/>
      <c r="E2" s="350"/>
      <c r="F2" s="350"/>
      <c r="G2" s="350"/>
      <c r="H2" s="350"/>
      <c r="I2" s="350"/>
      <c r="J2" s="350"/>
      <c r="K2" s="350"/>
      <c r="L2" s="350"/>
      <c r="M2" s="350"/>
      <c r="N2" s="350"/>
      <c r="O2" s="369"/>
      <c r="P2"/>
      <c r="Q2"/>
      <c r="R2"/>
      <c r="S2"/>
      <c r="T2"/>
      <c r="U2"/>
    </row>
    <row r="3" spans="1:21" ht="33.75" customHeight="1" thickBot="1" x14ac:dyDescent="0.3">
      <c r="A3" s="370" t="s">
        <v>315</v>
      </c>
      <c r="B3" s="371"/>
      <c r="C3" s="371"/>
      <c r="D3" s="145"/>
      <c r="E3" s="372" t="s">
        <v>314</v>
      </c>
      <c r="F3" s="373"/>
      <c r="G3" s="88"/>
      <c r="H3" s="88"/>
      <c r="I3" s="88"/>
      <c r="J3" s="88"/>
      <c r="K3" s="144"/>
      <c r="L3" s="88"/>
      <c r="M3" s="88"/>
    </row>
    <row r="4" spans="1:21" ht="18.75" customHeight="1" x14ac:dyDescent="0.15">
      <c r="A4" s="374"/>
      <c r="B4" s="375"/>
      <c r="C4" s="376"/>
      <c r="D4" s="356" t="s">
        <v>6</v>
      </c>
      <c r="E4" s="380" t="s">
        <v>294</v>
      </c>
      <c r="F4" s="383" t="s">
        <v>283</v>
      </c>
      <c r="G4" s="143" t="s">
        <v>293</v>
      </c>
      <c r="H4" s="142" t="s">
        <v>292</v>
      </c>
      <c r="I4" s="386" t="s">
        <v>291</v>
      </c>
      <c r="J4" s="387"/>
      <c r="K4" s="388"/>
      <c r="L4" s="389" t="s">
        <v>290</v>
      </c>
      <c r="M4" s="390"/>
      <c r="N4" s="391"/>
      <c r="O4" s="356" t="s">
        <v>6</v>
      </c>
    </row>
    <row r="5" spans="1:21" ht="18.75" customHeight="1" x14ac:dyDescent="0.15">
      <c r="A5" s="377"/>
      <c r="B5" s="378"/>
      <c r="C5" s="379"/>
      <c r="D5" s="357"/>
      <c r="E5" s="381"/>
      <c r="F5" s="384"/>
      <c r="G5" s="141" t="s">
        <v>289</v>
      </c>
      <c r="H5" s="140" t="s">
        <v>287</v>
      </c>
      <c r="I5" s="359" t="s">
        <v>286</v>
      </c>
      <c r="J5" s="360"/>
      <c r="K5" s="361"/>
      <c r="L5" s="362" t="s">
        <v>313</v>
      </c>
      <c r="M5" s="363"/>
      <c r="N5" s="364"/>
      <c r="O5" s="357"/>
    </row>
    <row r="6" spans="1:21" ht="18.75" customHeight="1" thickBot="1" x14ac:dyDescent="0.2">
      <c r="A6" s="139"/>
      <c r="B6" s="138" t="s">
        <v>1</v>
      </c>
      <c r="C6" s="137" t="s">
        <v>282</v>
      </c>
      <c r="D6" s="358"/>
      <c r="E6" s="382"/>
      <c r="F6" s="385"/>
      <c r="G6" s="136" t="s">
        <v>283</v>
      </c>
      <c r="H6" s="133" t="s">
        <v>281</v>
      </c>
      <c r="I6" s="134" t="s">
        <v>1</v>
      </c>
      <c r="J6" s="135" t="s">
        <v>282</v>
      </c>
      <c r="K6" s="132" t="s">
        <v>281</v>
      </c>
      <c r="L6" s="134" t="s">
        <v>1</v>
      </c>
      <c r="M6" s="133" t="s">
        <v>282</v>
      </c>
      <c r="N6" s="132" t="s">
        <v>281</v>
      </c>
      <c r="O6" s="358"/>
    </row>
    <row r="7" spans="1:21" ht="23.1" customHeight="1" x14ac:dyDescent="0.15">
      <c r="A7" s="365" t="s">
        <v>57</v>
      </c>
      <c r="B7" s="127" t="s">
        <v>279</v>
      </c>
      <c r="C7" s="131" t="s">
        <v>276</v>
      </c>
      <c r="D7" s="130"/>
      <c r="E7" s="37"/>
      <c r="F7" s="37"/>
      <c r="G7" s="127"/>
      <c r="H7" s="129" t="s">
        <v>280</v>
      </c>
      <c r="I7" s="128" t="s">
        <v>279</v>
      </c>
      <c r="J7" s="127" t="s">
        <v>276</v>
      </c>
      <c r="K7" s="126" t="s">
        <v>278</v>
      </c>
      <c r="L7" s="128" t="s">
        <v>277</v>
      </c>
      <c r="M7" s="127" t="s">
        <v>276</v>
      </c>
      <c r="N7" s="126">
        <v>30</v>
      </c>
      <c r="O7" s="125"/>
    </row>
    <row r="8" spans="1:21" ht="23.1" customHeight="1" x14ac:dyDescent="0.15">
      <c r="A8" s="366"/>
      <c r="B8" s="113"/>
      <c r="C8" s="115"/>
      <c r="D8" s="114"/>
      <c r="E8" s="43"/>
      <c r="F8" s="43"/>
      <c r="G8" s="113"/>
      <c r="H8" s="112"/>
      <c r="I8" s="117"/>
      <c r="J8" s="113"/>
      <c r="K8" s="116"/>
      <c r="L8" s="117"/>
      <c r="M8" s="113"/>
      <c r="N8" s="116"/>
      <c r="O8" s="121"/>
    </row>
    <row r="9" spans="1:21" ht="23.1" customHeight="1" x14ac:dyDescent="0.15">
      <c r="A9" s="366"/>
      <c r="B9" s="106" t="s">
        <v>312</v>
      </c>
      <c r="C9" s="110" t="s">
        <v>118</v>
      </c>
      <c r="D9" s="109"/>
      <c r="E9" s="49"/>
      <c r="F9" s="49"/>
      <c r="G9" s="106"/>
      <c r="H9" s="108">
        <v>0.1</v>
      </c>
      <c r="I9" s="107" t="s">
        <v>312</v>
      </c>
      <c r="J9" s="106" t="s">
        <v>118</v>
      </c>
      <c r="K9" s="111">
        <v>0.1</v>
      </c>
      <c r="L9" s="107" t="s">
        <v>311</v>
      </c>
      <c r="M9" s="106" t="s">
        <v>118</v>
      </c>
      <c r="N9" s="111">
        <v>0.1</v>
      </c>
      <c r="O9" s="104"/>
    </row>
    <row r="10" spans="1:21" ht="23.1" customHeight="1" x14ac:dyDescent="0.15">
      <c r="A10" s="366"/>
      <c r="B10" s="106"/>
      <c r="C10" s="110" t="s">
        <v>116</v>
      </c>
      <c r="D10" s="109"/>
      <c r="E10" s="49"/>
      <c r="F10" s="49"/>
      <c r="G10" s="106"/>
      <c r="H10" s="118">
        <v>10</v>
      </c>
      <c r="I10" s="107"/>
      <c r="J10" s="106" t="s">
        <v>116</v>
      </c>
      <c r="K10" s="105">
        <v>5</v>
      </c>
      <c r="L10" s="117"/>
      <c r="M10" s="113"/>
      <c r="N10" s="116"/>
      <c r="O10" s="121"/>
    </row>
    <row r="11" spans="1:21" ht="23.1" customHeight="1" x14ac:dyDescent="0.15">
      <c r="A11" s="366"/>
      <c r="B11" s="106"/>
      <c r="C11" s="110"/>
      <c r="D11" s="109"/>
      <c r="E11" s="49"/>
      <c r="F11" s="49"/>
      <c r="G11" s="106" t="s">
        <v>39</v>
      </c>
      <c r="H11" s="118" t="s">
        <v>269</v>
      </c>
      <c r="I11" s="107"/>
      <c r="J11" s="106"/>
      <c r="K11" s="105"/>
      <c r="L11" s="107" t="s">
        <v>310</v>
      </c>
      <c r="M11" s="106" t="s">
        <v>124</v>
      </c>
      <c r="N11" s="105">
        <v>10</v>
      </c>
      <c r="O11" s="104"/>
    </row>
    <row r="12" spans="1:21" ht="23.1" customHeight="1" x14ac:dyDescent="0.15">
      <c r="A12" s="366"/>
      <c r="B12" s="106"/>
      <c r="C12" s="110"/>
      <c r="D12" s="109"/>
      <c r="E12" s="49"/>
      <c r="F12" s="49"/>
      <c r="G12" s="106" t="s">
        <v>34</v>
      </c>
      <c r="H12" s="118" t="s">
        <v>268</v>
      </c>
      <c r="I12" s="107"/>
      <c r="J12" s="106"/>
      <c r="K12" s="105"/>
      <c r="L12" s="107"/>
      <c r="M12" s="106" t="s">
        <v>66</v>
      </c>
      <c r="N12" s="105">
        <v>10</v>
      </c>
      <c r="O12" s="104"/>
    </row>
    <row r="13" spans="1:21" ht="23.1" customHeight="1" x14ac:dyDescent="0.15">
      <c r="A13" s="366"/>
      <c r="B13" s="106"/>
      <c r="C13" s="110"/>
      <c r="D13" s="109"/>
      <c r="E13" s="49"/>
      <c r="F13" s="49" t="s">
        <v>36</v>
      </c>
      <c r="G13" s="106" t="s">
        <v>35</v>
      </c>
      <c r="H13" s="118" t="s">
        <v>268</v>
      </c>
      <c r="I13" s="107"/>
      <c r="J13" s="106"/>
      <c r="K13" s="105"/>
      <c r="L13" s="117"/>
      <c r="M13" s="113"/>
      <c r="N13" s="116"/>
      <c r="O13" s="121"/>
    </row>
    <row r="14" spans="1:21" ht="23.1" customHeight="1" x14ac:dyDescent="0.15">
      <c r="A14" s="366"/>
      <c r="B14" s="106"/>
      <c r="C14" s="110"/>
      <c r="D14" s="109"/>
      <c r="E14" s="49"/>
      <c r="F14" s="49"/>
      <c r="G14" s="106" t="s">
        <v>31</v>
      </c>
      <c r="H14" s="118" t="s">
        <v>268</v>
      </c>
      <c r="I14" s="107"/>
      <c r="J14" s="106"/>
      <c r="K14" s="105"/>
      <c r="L14" s="107" t="s">
        <v>271</v>
      </c>
      <c r="M14" s="106" t="s">
        <v>50</v>
      </c>
      <c r="N14" s="105">
        <v>10</v>
      </c>
      <c r="O14" s="104"/>
    </row>
    <row r="15" spans="1:21" ht="23.1" customHeight="1" x14ac:dyDescent="0.15">
      <c r="A15" s="366"/>
      <c r="B15" s="113"/>
      <c r="C15" s="115"/>
      <c r="D15" s="114"/>
      <c r="E15" s="43"/>
      <c r="F15" s="43"/>
      <c r="G15" s="113"/>
      <c r="H15" s="112"/>
      <c r="I15" s="117"/>
      <c r="J15" s="113"/>
      <c r="K15" s="116"/>
      <c r="L15" s="107"/>
      <c r="M15" s="106"/>
      <c r="N15" s="105"/>
      <c r="O15" s="104"/>
    </row>
    <row r="16" spans="1:21" ht="23.1" customHeight="1" x14ac:dyDescent="0.15">
      <c r="A16" s="366"/>
      <c r="B16" s="106" t="s">
        <v>309</v>
      </c>
      <c r="C16" s="110" t="s">
        <v>124</v>
      </c>
      <c r="D16" s="109"/>
      <c r="E16" s="49"/>
      <c r="F16" s="49"/>
      <c r="G16" s="106"/>
      <c r="H16" s="118">
        <v>20</v>
      </c>
      <c r="I16" s="107" t="s">
        <v>309</v>
      </c>
      <c r="J16" s="106" t="s">
        <v>124</v>
      </c>
      <c r="K16" s="105">
        <v>20</v>
      </c>
      <c r="L16" s="107"/>
      <c r="M16" s="106"/>
      <c r="N16" s="105"/>
      <c r="O16" s="104"/>
    </row>
    <row r="17" spans="1:15" ht="23.1" customHeight="1" x14ac:dyDescent="0.15">
      <c r="A17" s="366"/>
      <c r="B17" s="106"/>
      <c r="C17" s="110" t="s">
        <v>66</v>
      </c>
      <c r="D17" s="109"/>
      <c r="E17" s="49"/>
      <c r="F17" s="49"/>
      <c r="G17" s="106"/>
      <c r="H17" s="118">
        <v>10</v>
      </c>
      <c r="I17" s="107"/>
      <c r="J17" s="106" t="s">
        <v>66</v>
      </c>
      <c r="K17" s="105">
        <v>10</v>
      </c>
      <c r="L17" s="107"/>
      <c r="M17" s="106"/>
      <c r="N17" s="105"/>
      <c r="O17" s="104"/>
    </row>
    <row r="18" spans="1:15" ht="23.1" customHeight="1" x14ac:dyDescent="0.15">
      <c r="A18" s="366"/>
      <c r="B18" s="106"/>
      <c r="C18" s="110" t="s">
        <v>67</v>
      </c>
      <c r="D18" s="109"/>
      <c r="E18" s="49" t="s">
        <v>68</v>
      </c>
      <c r="F18" s="49"/>
      <c r="G18" s="106"/>
      <c r="H18" s="148">
        <v>0.13</v>
      </c>
      <c r="I18" s="107"/>
      <c r="J18" s="106" t="s">
        <v>308</v>
      </c>
      <c r="K18" s="147">
        <v>0.13</v>
      </c>
      <c r="L18" s="107"/>
      <c r="M18" s="106"/>
      <c r="N18" s="105"/>
      <c r="O18" s="104"/>
    </row>
    <row r="19" spans="1:15" ht="23.1" customHeight="1" x14ac:dyDescent="0.15">
      <c r="A19" s="366"/>
      <c r="B19" s="106"/>
      <c r="C19" s="110"/>
      <c r="D19" s="109"/>
      <c r="E19" s="49"/>
      <c r="F19" s="119"/>
      <c r="G19" s="106" t="s">
        <v>39</v>
      </c>
      <c r="H19" s="118" t="s">
        <v>269</v>
      </c>
      <c r="I19" s="107"/>
      <c r="J19" s="106"/>
      <c r="K19" s="105"/>
      <c r="L19" s="107"/>
      <c r="M19" s="106"/>
      <c r="N19" s="105"/>
      <c r="O19" s="104"/>
    </row>
    <row r="20" spans="1:15" ht="23.1" customHeight="1" x14ac:dyDescent="0.15">
      <c r="A20" s="366"/>
      <c r="B20" s="113"/>
      <c r="C20" s="115"/>
      <c r="D20" s="114"/>
      <c r="E20" s="43"/>
      <c r="F20" s="43"/>
      <c r="G20" s="113"/>
      <c r="H20" s="112"/>
      <c r="I20" s="117"/>
      <c r="J20" s="113"/>
      <c r="K20" s="116"/>
      <c r="L20" s="107"/>
      <c r="M20" s="106"/>
      <c r="N20" s="105"/>
      <c r="O20" s="104"/>
    </row>
    <row r="21" spans="1:15" ht="23.1" customHeight="1" x14ac:dyDescent="0.15">
      <c r="A21" s="366"/>
      <c r="B21" s="106" t="s">
        <v>188</v>
      </c>
      <c r="C21" s="110" t="s">
        <v>126</v>
      </c>
      <c r="D21" s="109"/>
      <c r="E21" s="49"/>
      <c r="F21" s="49"/>
      <c r="G21" s="106"/>
      <c r="H21" s="118">
        <v>10</v>
      </c>
      <c r="I21" s="107" t="s">
        <v>188</v>
      </c>
      <c r="J21" s="106" t="s">
        <v>50</v>
      </c>
      <c r="K21" s="105">
        <v>10</v>
      </c>
      <c r="L21" s="107"/>
      <c r="M21" s="106"/>
      <c r="N21" s="105"/>
      <c r="O21" s="104"/>
    </row>
    <row r="22" spans="1:15" ht="23.1" customHeight="1" x14ac:dyDescent="0.15">
      <c r="A22" s="366"/>
      <c r="B22" s="106"/>
      <c r="C22" s="110" t="s">
        <v>50</v>
      </c>
      <c r="D22" s="109"/>
      <c r="E22" s="49"/>
      <c r="F22" s="49"/>
      <c r="G22" s="106"/>
      <c r="H22" s="118">
        <v>10</v>
      </c>
      <c r="I22" s="107"/>
      <c r="J22" s="106"/>
      <c r="K22" s="105"/>
      <c r="L22" s="107"/>
      <c r="M22" s="106"/>
      <c r="N22" s="105"/>
      <c r="O22" s="104"/>
    </row>
    <row r="23" spans="1:15" ht="23.1" customHeight="1" x14ac:dyDescent="0.15">
      <c r="A23" s="366"/>
      <c r="B23" s="106"/>
      <c r="C23" s="110"/>
      <c r="D23" s="109"/>
      <c r="E23" s="49"/>
      <c r="F23" s="49"/>
      <c r="G23" s="106" t="s">
        <v>33</v>
      </c>
      <c r="H23" s="118" t="s">
        <v>269</v>
      </c>
      <c r="I23" s="107"/>
      <c r="J23" s="106"/>
      <c r="K23" s="105"/>
      <c r="L23" s="107"/>
      <c r="M23" s="106"/>
      <c r="N23" s="105"/>
      <c r="O23" s="104"/>
    </row>
    <row r="24" spans="1:15" ht="23.1" customHeight="1" thickBot="1" x14ac:dyDescent="0.2">
      <c r="A24" s="367"/>
      <c r="B24" s="99"/>
      <c r="C24" s="103"/>
      <c r="D24" s="102"/>
      <c r="E24" s="56"/>
      <c r="F24" s="56"/>
      <c r="G24" s="99"/>
      <c r="H24" s="101"/>
      <c r="I24" s="100"/>
      <c r="J24" s="99"/>
      <c r="K24" s="98"/>
      <c r="L24" s="100"/>
      <c r="M24" s="99"/>
      <c r="N24" s="98"/>
      <c r="O24" s="97"/>
    </row>
    <row r="25" spans="1:15" ht="23.1" customHeight="1" x14ac:dyDescent="0.15">
      <c r="B25" s="96"/>
      <c r="C25" s="96"/>
      <c r="D25" s="96"/>
      <c r="G25" s="96"/>
      <c r="H25" s="95"/>
      <c r="I25" s="96"/>
      <c r="J25" s="96"/>
      <c r="K25" s="95"/>
      <c r="L25" s="96"/>
      <c r="M25" s="96"/>
      <c r="N25" s="95"/>
    </row>
    <row r="26" spans="1:15" ht="23.1" customHeight="1" x14ac:dyDescent="0.15">
      <c r="B26" s="96"/>
      <c r="C26" s="96"/>
      <c r="D26" s="96"/>
      <c r="G26" s="96"/>
      <c r="H26" s="95"/>
      <c r="I26" s="96"/>
      <c r="J26" s="96"/>
      <c r="K26" s="95"/>
      <c r="L26" s="96"/>
      <c r="M26" s="96"/>
      <c r="N26" s="95"/>
    </row>
    <row r="27" spans="1:15" ht="23.1" customHeight="1" x14ac:dyDescent="0.15">
      <c r="B27" s="96"/>
      <c r="C27" s="96"/>
      <c r="D27" s="96"/>
      <c r="G27" s="96"/>
      <c r="H27" s="95"/>
      <c r="I27" s="96"/>
      <c r="J27" s="96"/>
      <c r="K27" s="95"/>
      <c r="L27" s="96"/>
      <c r="M27" s="96"/>
      <c r="N27" s="95"/>
    </row>
    <row r="28" spans="1:15" ht="23.1" customHeight="1" x14ac:dyDescent="0.15">
      <c r="B28" s="96"/>
      <c r="C28" s="96"/>
      <c r="D28" s="96"/>
      <c r="G28" s="96"/>
      <c r="H28" s="95"/>
      <c r="I28" s="96"/>
      <c r="J28" s="96"/>
      <c r="K28" s="95"/>
      <c r="L28" s="96"/>
      <c r="M28" s="96"/>
      <c r="N28" s="95"/>
    </row>
    <row r="29" spans="1:15" ht="23.1"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349"/>
      <c r="I1" s="349"/>
      <c r="J1" s="350"/>
      <c r="K1" s="350"/>
      <c r="L1" s="350"/>
      <c r="M1" s="350"/>
      <c r="N1" s="350"/>
      <c r="O1" s="2"/>
      <c r="P1" s="2"/>
      <c r="Q1" s="4"/>
      <c r="R1" s="4"/>
      <c r="S1" s="3"/>
    </row>
    <row r="2" spans="1:19" ht="36.75" customHeight="1" x14ac:dyDescent="0.15">
      <c r="A2" s="349" t="s">
        <v>0</v>
      </c>
      <c r="B2" s="349"/>
      <c r="C2" s="350"/>
      <c r="D2" s="350"/>
      <c r="E2" s="350"/>
      <c r="F2" s="350"/>
      <c r="G2" s="350"/>
      <c r="H2" s="350"/>
      <c r="I2" s="350"/>
      <c r="J2" s="350"/>
      <c r="K2" s="350"/>
      <c r="L2" s="350"/>
      <c r="M2" s="350"/>
      <c r="N2" s="350"/>
      <c r="O2" s="350"/>
      <c r="P2" s="350"/>
      <c r="Q2" s="350"/>
      <c r="R2" s="350"/>
      <c r="S2" s="3"/>
    </row>
    <row r="3" spans="1:19" ht="27.75" customHeight="1" thickBot="1" x14ac:dyDescent="0.3">
      <c r="A3" s="351" t="s">
        <v>135</v>
      </c>
      <c r="B3" s="352"/>
      <c r="C3" s="352"/>
      <c r="D3" s="352"/>
      <c r="E3" s="352"/>
      <c r="F3" s="352"/>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x14ac:dyDescent="0.15">
      <c r="A5" s="353" t="s">
        <v>57</v>
      </c>
      <c r="B5" s="63" t="s">
        <v>16</v>
      </c>
      <c r="C5" s="36"/>
      <c r="D5" s="37"/>
      <c r="E5" s="38"/>
      <c r="F5" s="39"/>
      <c r="G5" s="67"/>
      <c r="H5" s="71"/>
      <c r="I5" s="37"/>
      <c r="J5" s="39"/>
      <c r="K5" s="39"/>
      <c r="L5" s="39"/>
      <c r="M5" s="75"/>
      <c r="N5" s="63"/>
      <c r="O5" s="40" t="s">
        <v>16</v>
      </c>
      <c r="P5" s="37"/>
      <c r="Q5" s="41">
        <v>110</v>
      </c>
      <c r="R5" s="90">
        <f>ROUNDUP(Q5*0.75,2)</f>
        <v>82.5</v>
      </c>
    </row>
    <row r="6" spans="1:19" ht="24.95" customHeight="1" x14ac:dyDescent="0.15">
      <c r="A6" s="354"/>
      <c r="B6" s="64"/>
      <c r="C6" s="42"/>
      <c r="D6" s="43"/>
      <c r="E6" s="44"/>
      <c r="F6" s="45"/>
      <c r="G6" s="68"/>
      <c r="H6" s="72"/>
      <c r="I6" s="43"/>
      <c r="J6" s="45"/>
      <c r="K6" s="45"/>
      <c r="L6" s="45"/>
      <c r="M6" s="76"/>
      <c r="N6" s="64"/>
      <c r="O6" s="46"/>
      <c r="P6" s="43"/>
      <c r="Q6" s="47"/>
      <c r="R6" s="91"/>
    </row>
    <row r="7" spans="1:19" ht="24.95" customHeight="1" x14ac:dyDescent="0.15">
      <c r="A7" s="354"/>
      <c r="B7" s="65" t="s">
        <v>136</v>
      </c>
      <c r="C7" s="48" t="s">
        <v>142</v>
      </c>
      <c r="D7" s="49"/>
      <c r="E7" s="50">
        <v>40</v>
      </c>
      <c r="F7" s="51" t="s">
        <v>28</v>
      </c>
      <c r="G7" s="69"/>
      <c r="H7" s="73" t="s">
        <v>142</v>
      </c>
      <c r="I7" s="49"/>
      <c r="J7" s="51">
        <f>ROUNDUP(E7*0.75,2)</f>
        <v>30</v>
      </c>
      <c r="K7" s="51" t="s">
        <v>28</v>
      </c>
      <c r="L7" s="51"/>
      <c r="M7" s="77" t="e">
        <f>#REF!</f>
        <v>#REF!</v>
      </c>
      <c r="N7" s="65" t="s">
        <v>137</v>
      </c>
      <c r="O7" s="52" t="s">
        <v>143</v>
      </c>
      <c r="P7" s="49" t="s">
        <v>36</v>
      </c>
      <c r="Q7" s="53">
        <v>5</v>
      </c>
      <c r="R7" s="92">
        <f t="shared" ref="R7:R13" si="0">ROUNDUP(Q7*0.75,2)</f>
        <v>3.75</v>
      </c>
    </row>
    <row r="8" spans="1:19" ht="24.95" customHeight="1" x14ac:dyDescent="0.15">
      <c r="A8" s="354"/>
      <c r="B8" s="65"/>
      <c r="C8" s="48" t="s">
        <v>50</v>
      </c>
      <c r="D8" s="49"/>
      <c r="E8" s="50">
        <v>20</v>
      </c>
      <c r="F8" s="51" t="s">
        <v>28</v>
      </c>
      <c r="G8" s="69"/>
      <c r="H8" s="73" t="s">
        <v>50</v>
      </c>
      <c r="I8" s="49"/>
      <c r="J8" s="51">
        <f>ROUNDUP(E8*0.75,2)</f>
        <v>15</v>
      </c>
      <c r="K8" s="51" t="s">
        <v>28</v>
      </c>
      <c r="L8" s="51"/>
      <c r="M8" s="77" t="e">
        <f>ROUND(#REF!+(#REF!*6/100),2)</f>
        <v>#REF!</v>
      </c>
      <c r="N8" s="65" t="s">
        <v>138</v>
      </c>
      <c r="O8" s="52" t="s">
        <v>32</v>
      </c>
      <c r="P8" s="49"/>
      <c r="Q8" s="53">
        <v>1</v>
      </c>
      <c r="R8" s="92">
        <f t="shared" si="0"/>
        <v>0.75</v>
      </c>
    </row>
    <row r="9" spans="1:19" ht="24.95" customHeight="1" x14ac:dyDescent="0.15">
      <c r="A9" s="354"/>
      <c r="B9" s="65"/>
      <c r="C9" s="48" t="s">
        <v>144</v>
      </c>
      <c r="D9" s="49"/>
      <c r="E9" s="50">
        <v>5</v>
      </c>
      <c r="F9" s="51" t="s">
        <v>60</v>
      </c>
      <c r="G9" s="69"/>
      <c r="H9" s="73" t="s">
        <v>144</v>
      </c>
      <c r="I9" s="49"/>
      <c r="J9" s="51">
        <f>ROUNDUP(E9*0.75,2)</f>
        <v>3.75</v>
      </c>
      <c r="K9" s="51" t="s">
        <v>60</v>
      </c>
      <c r="L9" s="51"/>
      <c r="M9" s="77" t="e">
        <f>#REF!</f>
        <v>#REF!</v>
      </c>
      <c r="N9" s="65" t="s">
        <v>139</v>
      </c>
      <c r="O9" s="52" t="s">
        <v>29</v>
      </c>
      <c r="P9" s="49"/>
      <c r="Q9" s="53">
        <v>0.1</v>
      </c>
      <c r="R9" s="92">
        <f t="shared" si="0"/>
        <v>0.08</v>
      </c>
    </row>
    <row r="10" spans="1:19" ht="24.95" customHeight="1" x14ac:dyDescent="0.15">
      <c r="A10" s="354"/>
      <c r="B10" s="65"/>
      <c r="C10" s="48" t="s">
        <v>145</v>
      </c>
      <c r="D10" s="49"/>
      <c r="E10" s="50">
        <v>20</v>
      </c>
      <c r="F10" s="51" t="s">
        <v>28</v>
      </c>
      <c r="G10" s="69"/>
      <c r="H10" s="73" t="s">
        <v>145</v>
      </c>
      <c r="I10" s="49"/>
      <c r="J10" s="51">
        <f>ROUNDUP(E10*0.75,2)</f>
        <v>15</v>
      </c>
      <c r="K10" s="51" t="s">
        <v>28</v>
      </c>
      <c r="L10" s="51"/>
      <c r="M10" s="77" t="e">
        <f>ROUND(#REF!+(#REF!*3/100),2)</f>
        <v>#REF!</v>
      </c>
      <c r="N10" s="65" t="s">
        <v>140</v>
      </c>
      <c r="O10" s="52" t="s">
        <v>30</v>
      </c>
      <c r="P10" s="49"/>
      <c r="Q10" s="53">
        <v>0.01</v>
      </c>
      <c r="R10" s="92">
        <f t="shared" si="0"/>
        <v>0.01</v>
      </c>
    </row>
    <row r="11" spans="1:19" ht="24.95" customHeight="1" x14ac:dyDescent="0.15">
      <c r="A11" s="354"/>
      <c r="B11" s="65"/>
      <c r="C11" s="48"/>
      <c r="D11" s="49"/>
      <c r="E11" s="50"/>
      <c r="F11" s="51"/>
      <c r="G11" s="69"/>
      <c r="H11" s="73"/>
      <c r="I11" s="49"/>
      <c r="J11" s="51"/>
      <c r="K11" s="51"/>
      <c r="L11" s="51"/>
      <c r="M11" s="77"/>
      <c r="N11" s="65" t="s">
        <v>141</v>
      </c>
      <c r="O11" s="52" t="s">
        <v>32</v>
      </c>
      <c r="P11" s="49"/>
      <c r="Q11" s="53">
        <v>2</v>
      </c>
      <c r="R11" s="92">
        <f t="shared" si="0"/>
        <v>1.5</v>
      </c>
    </row>
    <row r="12" spans="1:19" ht="24.95" customHeight="1" x14ac:dyDescent="0.15">
      <c r="A12" s="354"/>
      <c r="B12" s="65"/>
      <c r="C12" s="48"/>
      <c r="D12" s="49"/>
      <c r="E12" s="50"/>
      <c r="F12" s="51"/>
      <c r="G12" s="69"/>
      <c r="H12" s="73"/>
      <c r="I12" s="49"/>
      <c r="J12" s="51"/>
      <c r="K12" s="51"/>
      <c r="L12" s="51"/>
      <c r="M12" s="77"/>
      <c r="N12" s="65" t="s">
        <v>23</v>
      </c>
      <c r="O12" s="52" t="s">
        <v>77</v>
      </c>
      <c r="P12" s="49"/>
      <c r="Q12" s="53">
        <v>2.5</v>
      </c>
      <c r="R12" s="92">
        <f t="shared" si="0"/>
        <v>1.8800000000000001</v>
      </c>
    </row>
    <row r="13" spans="1:19" ht="24.95" customHeight="1" x14ac:dyDescent="0.15">
      <c r="A13" s="354"/>
      <c r="B13" s="65"/>
      <c r="C13" s="48"/>
      <c r="D13" s="49"/>
      <c r="E13" s="50"/>
      <c r="F13" s="51"/>
      <c r="G13" s="69"/>
      <c r="H13" s="73"/>
      <c r="I13" s="49"/>
      <c r="J13" s="51"/>
      <c r="K13" s="51"/>
      <c r="L13" s="51"/>
      <c r="M13" s="77"/>
      <c r="N13" s="65"/>
      <c r="O13" s="52" t="s">
        <v>79</v>
      </c>
      <c r="P13" s="49"/>
      <c r="Q13" s="53">
        <v>1.5</v>
      </c>
      <c r="R13" s="92">
        <f t="shared" si="0"/>
        <v>1.1300000000000001</v>
      </c>
    </row>
    <row r="14" spans="1:19" ht="24.95" customHeight="1" x14ac:dyDescent="0.15">
      <c r="A14" s="354"/>
      <c r="B14" s="64"/>
      <c r="C14" s="42"/>
      <c r="D14" s="43"/>
      <c r="E14" s="44"/>
      <c r="F14" s="45"/>
      <c r="G14" s="68"/>
      <c r="H14" s="72"/>
      <c r="I14" s="43"/>
      <c r="J14" s="45"/>
      <c r="K14" s="45"/>
      <c r="L14" s="45"/>
      <c r="M14" s="76"/>
      <c r="N14" s="64"/>
      <c r="O14" s="46"/>
      <c r="P14" s="43"/>
      <c r="Q14" s="47"/>
      <c r="R14" s="91"/>
    </row>
    <row r="15" spans="1:19" ht="24.95" customHeight="1" x14ac:dyDescent="0.15">
      <c r="A15" s="354"/>
      <c r="B15" s="65" t="s">
        <v>146</v>
      </c>
      <c r="C15" s="48" t="s">
        <v>103</v>
      </c>
      <c r="D15" s="49"/>
      <c r="E15" s="50">
        <v>30</v>
      </c>
      <c r="F15" s="51" t="s">
        <v>28</v>
      </c>
      <c r="G15" s="69"/>
      <c r="H15" s="73" t="s">
        <v>103</v>
      </c>
      <c r="I15" s="49"/>
      <c r="J15" s="51">
        <f>ROUNDUP(E15*0.75,2)</f>
        <v>22.5</v>
      </c>
      <c r="K15" s="51" t="s">
        <v>28</v>
      </c>
      <c r="L15" s="51"/>
      <c r="M15" s="77" t="e">
        <f>ROUND(#REF!+(#REF!*15/100),2)</f>
        <v>#REF!</v>
      </c>
      <c r="N15" s="65" t="s">
        <v>147</v>
      </c>
      <c r="O15" s="52" t="s">
        <v>39</v>
      </c>
      <c r="P15" s="49"/>
      <c r="Q15" s="53">
        <v>3</v>
      </c>
      <c r="R15" s="92">
        <f>ROUNDUP(Q15*0.75,2)</f>
        <v>2.25</v>
      </c>
    </row>
    <row r="16" spans="1:19" ht="24.95" customHeight="1" x14ac:dyDescent="0.15">
      <c r="A16" s="354"/>
      <c r="B16" s="65"/>
      <c r="C16" s="48" t="s">
        <v>66</v>
      </c>
      <c r="D16" s="49"/>
      <c r="E16" s="50">
        <v>10</v>
      </c>
      <c r="F16" s="51" t="s">
        <v>28</v>
      </c>
      <c r="G16" s="69"/>
      <c r="H16" s="73" t="s">
        <v>66</v>
      </c>
      <c r="I16" s="49"/>
      <c r="J16" s="51">
        <f>ROUNDUP(E16*0.75,2)</f>
        <v>7.5</v>
      </c>
      <c r="K16" s="51" t="s">
        <v>28</v>
      </c>
      <c r="L16" s="51"/>
      <c r="M16" s="77" t="e">
        <f>ROUND(#REF!+(#REF!*10/100),2)</f>
        <v>#REF!</v>
      </c>
      <c r="N16" s="65" t="s">
        <v>148</v>
      </c>
      <c r="O16" s="52" t="s">
        <v>34</v>
      </c>
      <c r="P16" s="49"/>
      <c r="Q16" s="53">
        <v>1</v>
      </c>
      <c r="R16" s="92">
        <f>ROUNDUP(Q16*0.75,2)</f>
        <v>0.75</v>
      </c>
    </row>
    <row r="17" spans="1:18" ht="24.95" customHeight="1" x14ac:dyDescent="0.15">
      <c r="A17" s="354"/>
      <c r="B17" s="65"/>
      <c r="C17" s="48"/>
      <c r="D17" s="49"/>
      <c r="E17" s="50"/>
      <c r="F17" s="51"/>
      <c r="G17" s="69"/>
      <c r="H17" s="73"/>
      <c r="I17" s="49"/>
      <c r="J17" s="51"/>
      <c r="K17" s="51"/>
      <c r="L17" s="51"/>
      <c r="M17" s="77"/>
      <c r="N17" s="65" t="s">
        <v>23</v>
      </c>
      <c r="O17" s="52" t="s">
        <v>35</v>
      </c>
      <c r="P17" s="49" t="s">
        <v>36</v>
      </c>
      <c r="Q17" s="53">
        <v>1</v>
      </c>
      <c r="R17" s="92">
        <f>ROUNDUP(Q17*0.75,2)</f>
        <v>0.75</v>
      </c>
    </row>
    <row r="18" spans="1:18" ht="24.95" customHeight="1" x14ac:dyDescent="0.15">
      <c r="A18" s="354"/>
      <c r="B18" s="64"/>
      <c r="C18" s="42"/>
      <c r="D18" s="43"/>
      <c r="E18" s="44"/>
      <c r="F18" s="45"/>
      <c r="G18" s="68"/>
      <c r="H18" s="72"/>
      <c r="I18" s="43"/>
      <c r="J18" s="45"/>
      <c r="K18" s="45"/>
      <c r="L18" s="45"/>
      <c r="M18" s="76"/>
      <c r="N18" s="64"/>
      <c r="O18" s="46"/>
      <c r="P18" s="43"/>
      <c r="Q18" s="47"/>
      <c r="R18" s="91"/>
    </row>
    <row r="19" spans="1:18" ht="24.95" customHeight="1" x14ac:dyDescent="0.15">
      <c r="A19" s="354"/>
      <c r="B19" s="65" t="s">
        <v>49</v>
      </c>
      <c r="C19" s="48" t="s">
        <v>149</v>
      </c>
      <c r="D19" s="49"/>
      <c r="E19" s="50">
        <v>5</v>
      </c>
      <c r="F19" s="51" t="s">
        <v>28</v>
      </c>
      <c r="G19" s="69"/>
      <c r="H19" s="73" t="s">
        <v>149</v>
      </c>
      <c r="I19" s="49"/>
      <c r="J19" s="51">
        <f>ROUNDUP(E19*0.75,2)</f>
        <v>3.75</v>
      </c>
      <c r="K19" s="51" t="s">
        <v>28</v>
      </c>
      <c r="L19" s="51"/>
      <c r="M19" s="77" t="e">
        <f>ROUND(#REF!+(#REF!*0/100),2)</f>
        <v>#REF!</v>
      </c>
      <c r="N19" s="65" t="s">
        <v>23</v>
      </c>
      <c r="O19" s="52" t="s">
        <v>39</v>
      </c>
      <c r="P19" s="49"/>
      <c r="Q19" s="53">
        <v>100</v>
      </c>
      <c r="R19" s="92">
        <f>ROUNDUP(Q19*0.75,2)</f>
        <v>75</v>
      </c>
    </row>
    <row r="20" spans="1:18" ht="24.95" customHeight="1" x14ac:dyDescent="0.15">
      <c r="A20" s="354"/>
      <c r="B20" s="65"/>
      <c r="C20" s="48" t="s">
        <v>105</v>
      </c>
      <c r="D20" s="49"/>
      <c r="E20" s="50">
        <v>5</v>
      </c>
      <c r="F20" s="51" t="s">
        <v>28</v>
      </c>
      <c r="G20" s="69"/>
      <c r="H20" s="73" t="s">
        <v>105</v>
      </c>
      <c r="I20" s="49"/>
      <c r="J20" s="51">
        <f>ROUNDUP(E20*0.75,2)</f>
        <v>3.75</v>
      </c>
      <c r="K20" s="51" t="s">
        <v>28</v>
      </c>
      <c r="L20" s="51"/>
      <c r="M20" s="77" t="e">
        <f>ROUND(#REF!+(#REF!*10/100),2)</f>
        <v>#REF!</v>
      </c>
      <c r="N20" s="65"/>
      <c r="O20" s="52" t="s">
        <v>52</v>
      </c>
      <c r="P20" s="49"/>
      <c r="Q20" s="53">
        <v>3</v>
      </c>
      <c r="R20" s="92">
        <f>ROUNDUP(Q20*0.75,2)</f>
        <v>2.25</v>
      </c>
    </row>
    <row r="21" spans="1:18" ht="24.95" customHeight="1" thickBot="1" x14ac:dyDescent="0.2">
      <c r="A21" s="355"/>
      <c r="B21" s="66"/>
      <c r="C21" s="55"/>
      <c r="D21" s="56"/>
      <c r="E21" s="57"/>
      <c r="F21" s="58"/>
      <c r="G21" s="70"/>
      <c r="H21" s="74"/>
      <c r="I21" s="56"/>
      <c r="J21" s="58"/>
      <c r="K21" s="58"/>
      <c r="L21" s="58"/>
      <c r="M21" s="78"/>
      <c r="N21" s="66"/>
      <c r="O21" s="59"/>
      <c r="P21" s="56"/>
      <c r="Q21" s="60"/>
      <c r="R21" s="93"/>
    </row>
    <row r="22" spans="1:18" ht="23.1" customHeight="1" x14ac:dyDescent="0.15"/>
    <row r="23" spans="1:18" ht="23.1" customHeight="1" x14ac:dyDescent="0.15"/>
    <row r="24" spans="1:18" ht="23.1" customHeight="1" x14ac:dyDescent="0.15"/>
    <row r="25" spans="1:18" ht="23.1" customHeight="1" x14ac:dyDescent="0.15"/>
    <row r="26" spans="1:18" ht="23.1" customHeight="1" x14ac:dyDescent="0.15"/>
    <row r="27" spans="1:18" ht="23.1" customHeight="1" x14ac:dyDescent="0.15"/>
  </sheetData>
  <mergeCells count="4">
    <mergeCell ref="H1:N1"/>
    <mergeCell ref="A2:R2"/>
    <mergeCell ref="A3:F3"/>
    <mergeCell ref="A5:A21"/>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2</vt:i4>
      </vt:variant>
    </vt:vector>
  </HeadingPairs>
  <TitlesOfParts>
    <vt:vector size="40" baseType="lpstr">
      <vt:lpstr>キッズ月間(昼)</vt:lpstr>
      <vt:lpstr>離乳食月間</vt:lpstr>
      <vt:lpstr>2月1日（月）キッズ</vt:lpstr>
      <vt:lpstr>2月1日 離乳食</vt:lpstr>
      <vt:lpstr>2月2日（火）キッズ</vt:lpstr>
      <vt:lpstr>2月2日 離乳食</vt:lpstr>
      <vt:lpstr>2月3日（水）キッズ</vt:lpstr>
      <vt:lpstr>2月3日 離乳食</vt:lpstr>
      <vt:lpstr>2月4日（木）キッズ</vt:lpstr>
      <vt:lpstr>2月4日 離乳食</vt:lpstr>
      <vt:lpstr>2月5日（金）キッズ</vt:lpstr>
      <vt:lpstr>2月5日 離乳食</vt:lpstr>
      <vt:lpstr>2月8日（月）キッズ</vt:lpstr>
      <vt:lpstr>2月8日 離乳食</vt:lpstr>
      <vt:lpstr>2月9日（火）キッズ</vt:lpstr>
      <vt:lpstr>2月9日 離乳食</vt:lpstr>
      <vt:lpstr>2月10日（水）キッズ</vt:lpstr>
      <vt:lpstr>2月10日 離乳食</vt:lpstr>
      <vt:lpstr>2月12日（金）キッズ</vt:lpstr>
      <vt:lpstr>2月12日 離乳食</vt:lpstr>
      <vt:lpstr>2月15日（月）キッズ</vt:lpstr>
      <vt:lpstr>2月15日離乳食</vt:lpstr>
      <vt:lpstr>2月16日（火）キッズ</vt:lpstr>
      <vt:lpstr>2月16日 離乳食</vt:lpstr>
      <vt:lpstr>2月17日（水）キッズ</vt:lpstr>
      <vt:lpstr>2月17日 離乳食</vt:lpstr>
      <vt:lpstr>2月18日（木）キッズ</vt:lpstr>
      <vt:lpstr>2月18日 離乳食</vt:lpstr>
      <vt:lpstr>2月19日（金）キッズ</vt:lpstr>
      <vt:lpstr>2月19日 離乳食</vt:lpstr>
      <vt:lpstr>2月22日（月）キッズ</vt:lpstr>
      <vt:lpstr>2月22日 離乳食</vt:lpstr>
      <vt:lpstr>2月24日（水）キッズ</vt:lpstr>
      <vt:lpstr>2月24日 離乳食</vt:lpstr>
      <vt:lpstr>2月25日（木）キッズ</vt:lpstr>
      <vt:lpstr>2月25日 離乳食</vt:lpstr>
      <vt:lpstr>2月26日（金）キッズ</vt:lpstr>
      <vt:lpstr>2月26日 離乳食</vt:lpstr>
      <vt:lpstr>'キッズ月間(昼)'!Print_Area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2020-12-21T05:24:21Z</cp:lastPrinted>
  <dcterms:created xsi:type="dcterms:W3CDTF">2019-03-20T06:11:51Z</dcterms:created>
  <dcterms:modified xsi:type="dcterms:W3CDTF">2021-01-12T06:01:02Z</dcterms:modified>
</cp:coreProperties>
</file>