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15360" windowHeight="7770" tabRatio="897"/>
  </bookViews>
  <sheets>
    <sheet name="キッズ月間(昼)" sheetId="76" r:id="rId1"/>
    <sheet name="キッズ離乳食月間" sheetId="75" r:id="rId2"/>
    <sheet name="1月4日（月）キッズ" sheetId="39" r:id="rId3"/>
    <sheet name="1月4日離乳食" sheetId="66" r:id="rId4"/>
    <sheet name="1月5日（火）キッズ" sheetId="40" r:id="rId5"/>
    <sheet name="1月5日離乳食" sheetId="67" r:id="rId6"/>
    <sheet name="1月6日（水）キッズ" sheetId="6" r:id="rId7"/>
    <sheet name="1月6日離乳食" sheetId="68" r:id="rId8"/>
    <sheet name="1月7日（木）キッズ" sheetId="41" r:id="rId9"/>
    <sheet name="1月7日離乳食" sheetId="69" r:id="rId10"/>
    <sheet name="1月8日（金）キッズ" sheetId="8" r:id="rId11"/>
    <sheet name="1月8日離乳食" sheetId="70" r:id="rId12"/>
    <sheet name="1月12日（火）キッズ" sheetId="12" r:id="rId13"/>
    <sheet name="1月12日離乳食" sheetId="71" r:id="rId14"/>
    <sheet name="1月13日（水）キッズ" sheetId="45" r:id="rId15"/>
    <sheet name="1月13日離乳食" sheetId="72" r:id="rId16"/>
    <sheet name="1月14日（木）キッズ" sheetId="14" r:id="rId17"/>
    <sheet name="1月14日離乳食" sheetId="73" r:id="rId18"/>
    <sheet name="1月15日（金）キッズ" sheetId="15" r:id="rId19"/>
    <sheet name="1月15日離乳食" sheetId="74" r:id="rId20"/>
    <sheet name="1月18日（月）キッズ" sheetId="47" r:id="rId21"/>
    <sheet name="1月18日離乳食" sheetId="61" r:id="rId22"/>
    <sheet name="1月19日（火）キッズ" sheetId="48" r:id="rId23"/>
    <sheet name="1月19日離乳食" sheetId="62" r:id="rId24"/>
    <sheet name="1月20日（水）キッズ" sheetId="55" r:id="rId25"/>
    <sheet name="1月20日離乳食" sheetId="63" r:id="rId26"/>
    <sheet name="1月21日（木）キッズ" sheetId="49" r:id="rId27"/>
    <sheet name="1月21日離乳食" sheetId="64" r:id="rId28"/>
    <sheet name="1月22日（金）キッズ" sheetId="22" r:id="rId29"/>
    <sheet name="1月22日離乳食" sheetId="65" r:id="rId30"/>
    <sheet name="1月25日（月）キッズ" sheetId="52" r:id="rId31"/>
    <sheet name="1月25日離乳食" sheetId="56" r:id="rId32"/>
    <sheet name="1月26日（火）キッズ" sheetId="26" r:id="rId33"/>
    <sheet name="1月26日離乳食" sheetId="57" r:id="rId34"/>
    <sheet name="1月27日（水）キッズ" sheetId="53" r:id="rId35"/>
    <sheet name="1月27日離乳食" sheetId="58" r:id="rId36"/>
    <sheet name="1月28日（木）キッズ" sheetId="28" r:id="rId37"/>
    <sheet name="1月28日離乳食" sheetId="59" r:id="rId38"/>
    <sheet name="1月29日（金）キッズ" sheetId="29" r:id="rId39"/>
    <sheet name="1月29日離乳食" sheetId="60" r:id="rId40"/>
  </sheets>
  <externalReferences>
    <externalReference r:id="rId41"/>
  </externalReferences>
  <definedNames>
    <definedName name="_xlnm.Print_Area" localSheetId="0">#REF!</definedName>
    <definedName name="_xlnm.Print_Area" localSheetId="1">キッズ離乳食月間!$A$1:$P$61</definedName>
    <definedName name="_xlnm.Print_Area">#REF!</definedName>
  </definedNames>
  <calcPr calcId="152511"/>
</workbook>
</file>

<file path=xl/calcChain.xml><?xml version="1.0" encoding="utf-8"?>
<calcChain xmlns="http://schemas.openxmlformats.org/spreadsheetml/2006/main">
  <c r="K60" i="76" l="1"/>
  <c r="H60" i="76"/>
  <c r="G60" i="76"/>
  <c r="F60" i="76"/>
  <c r="E60" i="76"/>
  <c r="D60" i="76"/>
  <c r="AA59" i="76"/>
  <c r="K59" i="76"/>
  <c r="H59" i="76"/>
  <c r="G59" i="76"/>
  <c r="F59" i="76"/>
  <c r="E59" i="76"/>
  <c r="D59" i="76"/>
  <c r="AA58" i="76"/>
  <c r="AA57" i="76"/>
  <c r="AA56" i="76"/>
  <c r="K56" i="76"/>
  <c r="AA55" i="76"/>
  <c r="K55" i="76"/>
  <c r="AA54" i="76"/>
  <c r="K54" i="76"/>
  <c r="AA53" i="76"/>
  <c r="K53" i="76"/>
  <c r="AA52" i="76"/>
  <c r="K52" i="76"/>
  <c r="AA51" i="76"/>
  <c r="K51" i="76"/>
  <c r="AA50" i="76"/>
  <c r="K50" i="76"/>
  <c r="AA49" i="76"/>
  <c r="K49" i="76"/>
  <c r="AA48" i="76"/>
  <c r="K48" i="76"/>
  <c r="AA47" i="76"/>
  <c r="K47" i="76"/>
  <c r="AA46" i="76"/>
  <c r="K46" i="76"/>
  <c r="AA45" i="76"/>
  <c r="K45" i="76"/>
  <c r="AA44" i="76"/>
  <c r="K44" i="76"/>
  <c r="AA43" i="76"/>
  <c r="K43" i="76"/>
  <c r="AA42" i="76"/>
  <c r="K42" i="76"/>
  <c r="AA41" i="76"/>
  <c r="K41" i="76"/>
  <c r="AA40" i="76"/>
  <c r="K40" i="76"/>
  <c r="AA39" i="76"/>
  <c r="K39" i="76"/>
  <c r="AA38" i="76"/>
  <c r="K38" i="76"/>
  <c r="AA37" i="76"/>
  <c r="K37" i="76"/>
  <c r="AA36" i="76"/>
  <c r="AA35" i="76"/>
  <c r="AA32" i="76"/>
  <c r="K32" i="76"/>
  <c r="AA31" i="76"/>
  <c r="K31" i="76"/>
  <c r="AA30" i="76"/>
  <c r="K30" i="76"/>
  <c r="AA29" i="76"/>
  <c r="K29" i="76"/>
  <c r="AA28" i="76"/>
  <c r="K28" i="76"/>
  <c r="AA27" i="76"/>
  <c r="K27" i="76"/>
  <c r="AA26" i="76"/>
  <c r="K26" i="76"/>
  <c r="AA25" i="76"/>
  <c r="K25" i="76"/>
  <c r="AA24" i="76"/>
  <c r="K24" i="76"/>
  <c r="AA23" i="76"/>
  <c r="K23" i="76"/>
  <c r="AA22" i="76"/>
  <c r="K22" i="76"/>
  <c r="AA21" i="76"/>
  <c r="K21" i="76"/>
  <c r="AA20" i="76"/>
  <c r="K20" i="76"/>
  <c r="AA19" i="76"/>
  <c r="K19" i="76"/>
  <c r="AA18" i="76"/>
  <c r="K18" i="76"/>
  <c r="AA17" i="76"/>
  <c r="K17" i="76"/>
  <c r="AA16" i="76"/>
  <c r="K16" i="76"/>
  <c r="AA15" i="76"/>
  <c r="K15" i="76"/>
  <c r="AA14" i="76"/>
  <c r="K14" i="76"/>
  <c r="AA13" i="76"/>
  <c r="K13" i="76"/>
  <c r="AA12" i="76"/>
  <c r="K12" i="76"/>
  <c r="AA11" i="76"/>
  <c r="K11" i="76"/>
  <c r="AA10" i="76"/>
  <c r="K10" i="76"/>
  <c r="AA9" i="76"/>
  <c r="K9" i="76"/>
  <c r="AA8" i="76"/>
  <c r="K8" i="76"/>
  <c r="R5" i="55" l="1"/>
  <c r="J7" i="55"/>
  <c r="M7" i="55"/>
  <c r="R7" i="55"/>
  <c r="J8" i="55"/>
  <c r="M8" i="55" s="1"/>
  <c r="R8" i="55"/>
  <c r="J9" i="55"/>
  <c r="M9" i="55" s="1"/>
  <c r="R9" i="55"/>
  <c r="R10" i="55"/>
  <c r="R11" i="55"/>
  <c r="R12" i="55"/>
  <c r="R13" i="55"/>
  <c r="R14" i="55"/>
  <c r="R15" i="55"/>
  <c r="J17" i="55"/>
  <c r="M17" i="55"/>
  <c r="R17" i="55"/>
  <c r="J18" i="55"/>
  <c r="M18" i="55"/>
  <c r="R18" i="55"/>
  <c r="J19" i="55"/>
  <c r="M19" i="55" s="1"/>
  <c r="R19" i="55"/>
  <c r="R20" i="55"/>
  <c r="J22" i="55"/>
  <c r="M22" i="55"/>
  <c r="R22" i="55"/>
  <c r="J23" i="55"/>
  <c r="M23" i="55" s="1"/>
  <c r="R23" i="55"/>
  <c r="R24" i="55"/>
  <c r="J26" i="55"/>
  <c r="M26" i="55"/>
  <c r="R26" i="55"/>
  <c r="R27" i="55"/>
  <c r="J5" i="53"/>
  <c r="M5" i="53" s="1"/>
  <c r="R5" i="53"/>
  <c r="J6" i="53"/>
  <c r="M6" i="53" s="1"/>
  <c r="R6" i="53"/>
  <c r="R7" i="53"/>
  <c r="R8" i="53"/>
  <c r="R9" i="53"/>
  <c r="J11" i="53"/>
  <c r="M11" i="53"/>
  <c r="R11" i="53"/>
  <c r="J12" i="53"/>
  <c r="M12" i="53"/>
  <c r="R12" i="53"/>
  <c r="J13" i="53"/>
  <c r="M13" i="53" s="1"/>
  <c r="R13" i="53"/>
  <c r="J14" i="53"/>
  <c r="M14" i="53"/>
  <c r="J15" i="53"/>
  <c r="M15" i="53" s="1"/>
  <c r="J16" i="53"/>
  <c r="M16" i="53"/>
  <c r="J18" i="53"/>
  <c r="M18" i="53" s="1"/>
  <c r="R18" i="53"/>
  <c r="J19" i="53"/>
  <c r="M19" i="53"/>
  <c r="R19" i="53"/>
  <c r="R20" i="53"/>
  <c r="J22" i="53"/>
  <c r="M22" i="53" s="1"/>
  <c r="R22" i="53"/>
  <c r="J23" i="53"/>
  <c r="M23" i="53"/>
  <c r="R23" i="53"/>
  <c r="J5" i="52"/>
  <c r="M5" i="52"/>
  <c r="R5" i="52"/>
  <c r="J6" i="52"/>
  <c r="M6" i="52"/>
  <c r="R6" i="52"/>
  <c r="J7" i="52"/>
  <c r="M7" i="52" s="1"/>
  <c r="R7" i="52"/>
  <c r="J8" i="52"/>
  <c r="M8" i="52"/>
  <c r="R8" i="52"/>
  <c r="J9" i="52"/>
  <c r="M9" i="52"/>
  <c r="J10" i="52"/>
  <c r="M10" i="52"/>
  <c r="J11" i="52"/>
  <c r="M11" i="52" s="1"/>
  <c r="J13" i="52"/>
  <c r="M13" i="52"/>
  <c r="R13" i="52"/>
  <c r="R14" i="52"/>
  <c r="R15" i="52"/>
  <c r="R16" i="52"/>
  <c r="J20" i="52"/>
  <c r="M20" i="52"/>
  <c r="R5" i="49"/>
  <c r="J7" i="49"/>
  <c r="M7" i="49"/>
  <c r="R7" i="49"/>
  <c r="J8" i="49"/>
  <c r="M8" i="49"/>
  <c r="R8" i="49"/>
  <c r="J9" i="49"/>
  <c r="M9" i="49" s="1"/>
  <c r="R9" i="49"/>
  <c r="J10" i="49"/>
  <c r="M10" i="49"/>
  <c r="R10" i="49"/>
  <c r="J11" i="49"/>
  <c r="M11" i="49"/>
  <c r="R11" i="49"/>
  <c r="R12" i="49"/>
  <c r="R13" i="49"/>
  <c r="R14" i="49"/>
  <c r="R15" i="49"/>
  <c r="R16" i="49"/>
  <c r="R17" i="49"/>
  <c r="J19" i="49"/>
  <c r="M19" i="49"/>
  <c r="R19" i="49"/>
  <c r="J20" i="49"/>
  <c r="M20" i="49" s="1"/>
  <c r="R20" i="49"/>
  <c r="J21" i="49"/>
  <c r="M21" i="49"/>
  <c r="R21" i="49"/>
  <c r="J22" i="49"/>
  <c r="M22" i="49"/>
  <c r="R22" i="49"/>
  <c r="J24" i="49"/>
  <c r="M24" i="49"/>
  <c r="R24" i="49"/>
  <c r="J25" i="49"/>
  <c r="M25" i="49" s="1"/>
  <c r="R25" i="49"/>
  <c r="R26" i="49"/>
  <c r="J5" i="48"/>
  <c r="M5" i="48"/>
  <c r="R5" i="48"/>
  <c r="J7" i="48"/>
  <c r="M7" i="48"/>
  <c r="R7" i="48"/>
  <c r="J8" i="48"/>
  <c r="M8" i="48"/>
  <c r="R8" i="48"/>
  <c r="J9" i="48"/>
  <c r="M9" i="48" s="1"/>
  <c r="J10" i="48"/>
  <c r="M10" i="48"/>
  <c r="J11" i="48"/>
  <c r="M11" i="48"/>
  <c r="J12" i="48"/>
  <c r="M12" i="48"/>
  <c r="J13" i="48"/>
  <c r="M13" i="48" s="1"/>
  <c r="J15" i="48"/>
  <c r="M15" i="48"/>
  <c r="R15" i="48"/>
  <c r="J16" i="48"/>
  <c r="M16" i="48" s="1"/>
  <c r="R16" i="48"/>
  <c r="R17" i="48"/>
  <c r="R18" i="48"/>
  <c r="J20" i="48"/>
  <c r="M20" i="48"/>
  <c r="R5" i="47"/>
  <c r="J7" i="47"/>
  <c r="M7" i="47" s="1"/>
  <c r="R7" i="47"/>
  <c r="J8" i="47"/>
  <c r="M8" i="47"/>
  <c r="R8" i="47"/>
  <c r="J9" i="47"/>
  <c r="M9" i="47"/>
  <c r="R9" i="47"/>
  <c r="J10" i="47"/>
  <c r="M10" i="47"/>
  <c r="R10" i="47"/>
  <c r="R11" i="47"/>
  <c r="R12" i="47"/>
  <c r="J14" i="47"/>
  <c r="M14" i="47" s="1"/>
  <c r="R14" i="47"/>
  <c r="J15" i="47"/>
  <c r="M15" i="47"/>
  <c r="R15" i="47"/>
  <c r="R16" i="47"/>
  <c r="R17" i="47"/>
  <c r="J19" i="47"/>
  <c r="M19" i="47"/>
  <c r="R19" i="47"/>
  <c r="J20" i="47"/>
  <c r="M20" i="47"/>
  <c r="R20" i="47"/>
  <c r="J22" i="47"/>
  <c r="M22" i="47" s="1"/>
  <c r="J5" i="45"/>
  <c r="M5" i="45"/>
  <c r="R5" i="45"/>
  <c r="J6" i="45"/>
  <c r="M6" i="45"/>
  <c r="R6" i="45"/>
  <c r="R7" i="45"/>
  <c r="R8" i="45"/>
  <c r="R9" i="45"/>
  <c r="J11" i="45"/>
  <c r="M11" i="45"/>
  <c r="R11" i="45"/>
  <c r="J12" i="45"/>
  <c r="M12" i="45" s="1"/>
  <c r="R12" i="45"/>
  <c r="J13" i="45"/>
  <c r="M13" i="45" s="1"/>
  <c r="R13" i="45"/>
  <c r="J14" i="45"/>
  <c r="M14" i="45"/>
  <c r="J15" i="45"/>
  <c r="M15" i="45" s="1"/>
  <c r="J16" i="45"/>
  <c r="M16" i="45"/>
  <c r="J18" i="45"/>
  <c r="M18" i="45"/>
  <c r="R18" i="45"/>
  <c r="J19" i="45"/>
  <c r="M19" i="45"/>
  <c r="R19" i="45"/>
  <c r="R20" i="45"/>
  <c r="J22" i="45"/>
  <c r="M22" i="45"/>
  <c r="R22" i="45"/>
  <c r="J23" i="45"/>
  <c r="M23" i="45" s="1"/>
  <c r="R23" i="45"/>
  <c r="R5" i="41"/>
  <c r="J7" i="41"/>
  <c r="M7" i="41" s="1"/>
  <c r="R7" i="41"/>
  <c r="J8" i="41"/>
  <c r="M8" i="41"/>
  <c r="R8" i="41"/>
  <c r="J9" i="41"/>
  <c r="M9" i="41"/>
  <c r="R9" i="41"/>
  <c r="J10" i="41"/>
  <c r="M10" i="41" s="1"/>
  <c r="R10" i="41"/>
  <c r="J11" i="41"/>
  <c r="M11" i="41" s="1"/>
  <c r="R11" i="41"/>
  <c r="R12" i="41"/>
  <c r="R13" i="41"/>
  <c r="R14" i="41"/>
  <c r="R15" i="41"/>
  <c r="R16" i="41"/>
  <c r="R17" i="41"/>
  <c r="J19" i="41"/>
  <c r="M19" i="41"/>
  <c r="R19" i="41"/>
  <c r="J20" i="41"/>
  <c r="M20" i="41"/>
  <c r="R20" i="41"/>
  <c r="J21" i="41"/>
  <c r="M21" i="41" s="1"/>
  <c r="R21" i="41"/>
  <c r="J22" i="41"/>
  <c r="M22" i="41" s="1"/>
  <c r="R22" i="41"/>
  <c r="J24" i="41"/>
  <c r="M24" i="41"/>
  <c r="R24" i="41"/>
  <c r="J25" i="41"/>
  <c r="M25" i="41"/>
  <c r="R25" i="41"/>
  <c r="R26" i="41"/>
  <c r="J5" i="40"/>
  <c r="M5" i="40"/>
  <c r="R5" i="40"/>
  <c r="J7" i="40"/>
  <c r="M7" i="40" s="1"/>
  <c r="R7" i="40"/>
  <c r="J8" i="40"/>
  <c r="M8" i="40"/>
  <c r="R8" i="40"/>
  <c r="J9" i="40"/>
  <c r="M9" i="40"/>
  <c r="J10" i="40"/>
  <c r="M10" i="40"/>
  <c r="J11" i="40"/>
  <c r="M11" i="40" s="1"/>
  <c r="J12" i="40"/>
  <c r="M12" i="40" s="1"/>
  <c r="J13" i="40"/>
  <c r="M13" i="40"/>
  <c r="J15" i="40"/>
  <c r="M15" i="40"/>
  <c r="R15" i="40"/>
  <c r="J16" i="40"/>
  <c r="M16" i="40"/>
  <c r="R16" i="40"/>
  <c r="R17" i="40"/>
  <c r="R18" i="40"/>
  <c r="J20" i="40"/>
  <c r="M20" i="40"/>
  <c r="R5" i="39"/>
  <c r="J7" i="39"/>
  <c r="M7" i="39"/>
  <c r="R7" i="39"/>
  <c r="J8" i="39"/>
  <c r="M8" i="39"/>
  <c r="R8" i="39"/>
  <c r="J9" i="39"/>
  <c r="M9" i="39"/>
  <c r="R9" i="39"/>
  <c r="J10" i="39"/>
  <c r="M10" i="39"/>
  <c r="R10" i="39"/>
  <c r="R11" i="39"/>
  <c r="R12" i="39"/>
  <c r="J14" i="39"/>
  <c r="M14" i="39"/>
  <c r="R14" i="39"/>
  <c r="J15" i="39"/>
  <c r="M15" i="39"/>
  <c r="R15" i="39"/>
  <c r="R16" i="39"/>
  <c r="R17" i="39"/>
  <c r="J19" i="39"/>
  <c r="M19" i="39"/>
  <c r="R19" i="39"/>
  <c r="J20" i="39"/>
  <c r="M20" i="39"/>
  <c r="R20" i="39"/>
  <c r="J22" i="39"/>
  <c r="M22" i="39"/>
  <c r="J18" i="29"/>
  <c r="M18" i="29"/>
  <c r="R16" i="29"/>
  <c r="R15" i="29"/>
  <c r="R14" i="29"/>
  <c r="R13" i="29"/>
  <c r="J15" i="29"/>
  <c r="M15" i="29" s="1"/>
  <c r="J14" i="29"/>
  <c r="M13" i="29"/>
  <c r="J13" i="29"/>
  <c r="J9" i="29"/>
  <c r="M9" i="29" s="1"/>
  <c r="J8" i="29"/>
  <c r="M8" i="29" s="1"/>
  <c r="R9" i="29"/>
  <c r="R8" i="29"/>
  <c r="J7" i="29"/>
  <c r="M7" i="29" s="1"/>
  <c r="R7" i="29"/>
  <c r="J6" i="29"/>
  <c r="M6" i="29"/>
  <c r="R6" i="29"/>
  <c r="J5" i="29"/>
  <c r="M5" i="29" s="1"/>
  <c r="R5" i="29"/>
  <c r="M29" i="28"/>
  <c r="J29" i="28"/>
  <c r="R27" i="28"/>
  <c r="R26" i="28"/>
  <c r="R25" i="28"/>
  <c r="R24" i="28"/>
  <c r="R23" i="28"/>
  <c r="J24" i="28"/>
  <c r="M24" i="28"/>
  <c r="M23" i="28"/>
  <c r="J23" i="28"/>
  <c r="M18" i="28"/>
  <c r="J18" i="28"/>
  <c r="J17" i="28"/>
  <c r="M17" i="28" s="1"/>
  <c r="R19" i="28"/>
  <c r="M16" i="28"/>
  <c r="J16" i="28"/>
  <c r="R18" i="28"/>
  <c r="R17" i="28"/>
  <c r="R16" i="28"/>
  <c r="R15" i="28"/>
  <c r="J15" i="28"/>
  <c r="M15" i="28" s="1"/>
  <c r="J11" i="28"/>
  <c r="M11" i="28"/>
  <c r="M10" i="28"/>
  <c r="J10" i="28"/>
  <c r="M9" i="28"/>
  <c r="J9" i="28"/>
  <c r="J8" i="28"/>
  <c r="M8" i="28" s="1"/>
  <c r="J7" i="28"/>
  <c r="M7" i="28"/>
  <c r="R9" i="28"/>
  <c r="R8" i="28"/>
  <c r="R7" i="28"/>
  <c r="J24" i="26"/>
  <c r="M24" i="26" s="1"/>
  <c r="R22" i="26"/>
  <c r="R21" i="26"/>
  <c r="J22" i="26"/>
  <c r="M22" i="26" s="1"/>
  <c r="J21" i="26"/>
  <c r="M21" i="26" s="1"/>
  <c r="J17" i="26"/>
  <c r="M17" i="26" s="1"/>
  <c r="R19" i="26"/>
  <c r="R18" i="26"/>
  <c r="R17" i="26"/>
  <c r="R16" i="26"/>
  <c r="R15" i="26"/>
  <c r="J16" i="26"/>
  <c r="M16" i="26" s="1"/>
  <c r="R14" i="26"/>
  <c r="M15" i="26"/>
  <c r="J15" i="26"/>
  <c r="J14" i="26"/>
  <c r="M14" i="26" s="1"/>
  <c r="J8" i="26"/>
  <c r="M8" i="26" s="1"/>
  <c r="R12" i="26"/>
  <c r="R11" i="26"/>
  <c r="R10" i="26"/>
  <c r="R9" i="26"/>
  <c r="R8" i="26"/>
  <c r="R7" i="26"/>
  <c r="J7" i="26"/>
  <c r="M7" i="26" s="1"/>
  <c r="R5" i="26"/>
  <c r="J23" i="22"/>
  <c r="M23" i="22" s="1"/>
  <c r="R21" i="22"/>
  <c r="R20" i="22"/>
  <c r="J21" i="22"/>
  <c r="M21" i="22" s="1"/>
  <c r="J20" i="22"/>
  <c r="M20" i="22" s="1"/>
  <c r="R18" i="22"/>
  <c r="R17" i="22"/>
  <c r="R16" i="22"/>
  <c r="R15" i="22"/>
  <c r="M16" i="22"/>
  <c r="J16" i="22"/>
  <c r="M15" i="22"/>
  <c r="J15" i="22"/>
  <c r="R14" i="22"/>
  <c r="M14" i="22"/>
  <c r="J14" i="22"/>
  <c r="M9" i="22"/>
  <c r="J9" i="22"/>
  <c r="J8" i="22"/>
  <c r="M8" i="22" s="1"/>
  <c r="R12" i="22"/>
  <c r="R11" i="22"/>
  <c r="R10" i="22"/>
  <c r="R9" i="22"/>
  <c r="R8" i="22"/>
  <c r="R7" i="22"/>
  <c r="J7" i="22"/>
  <c r="M7" i="22" s="1"/>
  <c r="R5" i="22"/>
  <c r="J18" i="15"/>
  <c r="M18" i="15"/>
  <c r="R16" i="15"/>
  <c r="R15" i="15"/>
  <c r="R14" i="15"/>
  <c r="R13" i="15"/>
  <c r="J15" i="15"/>
  <c r="M15" i="15"/>
  <c r="J14" i="15"/>
  <c r="J13" i="15"/>
  <c r="M13" i="15"/>
  <c r="J9" i="15"/>
  <c r="M9" i="15"/>
  <c r="J8" i="15"/>
  <c r="M8" i="15"/>
  <c r="R9" i="15"/>
  <c r="R8" i="15"/>
  <c r="J7" i="15"/>
  <c r="M7" i="15"/>
  <c r="R7" i="15"/>
  <c r="J6" i="15"/>
  <c r="M6" i="15"/>
  <c r="R6" i="15"/>
  <c r="M5" i="15"/>
  <c r="J5" i="15"/>
  <c r="R5" i="15"/>
  <c r="J26" i="14"/>
  <c r="M26" i="14" s="1"/>
  <c r="R24" i="14"/>
  <c r="R23" i="14"/>
  <c r="R22" i="14"/>
  <c r="R21" i="14"/>
  <c r="R20" i="14"/>
  <c r="J21" i="14"/>
  <c r="M21" i="14" s="1"/>
  <c r="J20" i="14"/>
  <c r="M20" i="14" s="1"/>
  <c r="J15" i="14"/>
  <c r="M15" i="14" s="1"/>
  <c r="M14" i="14"/>
  <c r="J14" i="14"/>
  <c r="R16" i="14"/>
  <c r="J13" i="14"/>
  <c r="M13" i="14" s="1"/>
  <c r="R15" i="14"/>
  <c r="R14" i="14"/>
  <c r="R13" i="14"/>
  <c r="R12" i="14"/>
  <c r="M12" i="14"/>
  <c r="J12" i="14"/>
  <c r="R10" i="14"/>
  <c r="R9" i="14"/>
  <c r="J9" i="14"/>
  <c r="M9" i="14" s="1"/>
  <c r="J8" i="14"/>
  <c r="M8" i="14" s="1"/>
  <c r="R8" i="14"/>
  <c r="J7" i="14"/>
  <c r="M7" i="14" s="1"/>
  <c r="R7" i="14"/>
  <c r="J24" i="12"/>
  <c r="M24" i="12" s="1"/>
  <c r="R22" i="12"/>
  <c r="R21" i="12"/>
  <c r="M22" i="12"/>
  <c r="J22" i="12"/>
  <c r="M21" i="12"/>
  <c r="J21" i="12"/>
  <c r="J17" i="12"/>
  <c r="M17" i="12" s="1"/>
  <c r="R19" i="12"/>
  <c r="R18" i="12"/>
  <c r="R17" i="12"/>
  <c r="R16" i="12"/>
  <c r="R15" i="12"/>
  <c r="J16" i="12"/>
  <c r="M16" i="12" s="1"/>
  <c r="R14" i="12"/>
  <c r="M15" i="12"/>
  <c r="J15" i="12"/>
  <c r="J14" i="12"/>
  <c r="M14" i="12" s="1"/>
  <c r="J8" i="12"/>
  <c r="M8" i="12" s="1"/>
  <c r="R12" i="12"/>
  <c r="R11" i="12"/>
  <c r="R10" i="12"/>
  <c r="R9" i="12"/>
  <c r="R8" i="12"/>
  <c r="R7" i="12"/>
  <c r="J7" i="12"/>
  <c r="M7" i="12" s="1"/>
  <c r="R5" i="12"/>
  <c r="J23" i="8"/>
  <c r="M23" i="8" s="1"/>
  <c r="R21" i="8"/>
  <c r="R20" i="8"/>
  <c r="J21" i="8"/>
  <c r="M21" i="8" s="1"/>
  <c r="M20" i="8"/>
  <c r="J20" i="8"/>
  <c r="R18" i="8"/>
  <c r="R17" i="8"/>
  <c r="R16" i="8"/>
  <c r="R15" i="8"/>
  <c r="J16" i="8"/>
  <c r="M16" i="8" s="1"/>
  <c r="J15" i="8"/>
  <c r="M15" i="8" s="1"/>
  <c r="R14" i="8"/>
  <c r="J14" i="8"/>
  <c r="M14" i="8" s="1"/>
  <c r="J9" i="8"/>
  <c r="M9" i="8" s="1"/>
  <c r="J8" i="8"/>
  <c r="M8" i="8" s="1"/>
  <c r="R12" i="8"/>
  <c r="R11" i="8"/>
  <c r="R10" i="8"/>
  <c r="R9" i="8"/>
  <c r="R8" i="8"/>
  <c r="R7" i="8"/>
  <c r="M7" i="8"/>
  <c r="J7" i="8"/>
  <c r="R5" i="8"/>
  <c r="J26" i="6"/>
  <c r="M26" i="6" s="1"/>
  <c r="R24" i="6"/>
  <c r="R23" i="6"/>
  <c r="R22" i="6"/>
  <c r="J23" i="6"/>
  <c r="M23" i="6" s="1"/>
  <c r="J22" i="6"/>
  <c r="M22" i="6" s="1"/>
  <c r="R20" i="6"/>
  <c r="R19" i="6"/>
  <c r="R18" i="6"/>
  <c r="R17" i="6"/>
  <c r="M19" i="6"/>
  <c r="J19" i="6"/>
  <c r="J18" i="6"/>
  <c r="M18" i="6" s="1"/>
  <c r="J17" i="6"/>
  <c r="M17" i="6" s="1"/>
  <c r="R15" i="6"/>
  <c r="R14" i="6"/>
  <c r="J9" i="6"/>
  <c r="M9" i="6" s="1"/>
  <c r="M8" i="6"/>
  <c r="J8" i="6"/>
  <c r="R13" i="6"/>
  <c r="R12" i="6"/>
  <c r="R11" i="6"/>
  <c r="R10" i="6"/>
  <c r="R9" i="6"/>
  <c r="R8" i="6"/>
  <c r="R7" i="6"/>
  <c r="J7" i="6"/>
  <c r="M7" i="6" s="1"/>
  <c r="R5" i="6"/>
</calcChain>
</file>

<file path=xl/sharedStrings.xml><?xml version="1.0" encoding="utf-8"?>
<sst xmlns="http://schemas.openxmlformats.org/spreadsheetml/2006/main" count="4029" uniqueCount="600">
  <si>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</si>
  <si>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</si>
  <si>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</si>
  <si>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特定アレルゲン表示　　　　　　　　　　　　　　　　　　　　　　　　　　　　　　　　　　　　　　　　　　　　　　　　　　　　　　　　　　　　　　　　　　　　　　　　　　　　　　　　　　　　　　　　　　　　　　　　　　　　　　　　　　　　　　　　　　　　　　　　　　　　　　　　　　　　　　　　　　　　　　　　　　　　　　　　　　　　　　　※下記をご確認下さい</t>
    <rPh sb="0" eb="2">
      <t>トクテイ</t>
    </rPh>
    <rPh sb="7" eb="9">
      <t>ヒョウジ</t>
    </rPh>
    <rPh sb="169" eb="171">
      <t>カキ</t>
    </rPh>
    <rPh sb="173" eb="175">
      <t>カクニン</t>
    </rPh>
    <rPh sb="175" eb="176">
      <t>クダ</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</si>
  <si>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</si>
  <si>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</si>
  <si>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</si>
  <si>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</si>
  <si>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</si>
  <si>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</si>
  <si>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</si>
  <si>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</si>
  <si>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</si>
  <si>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</si>
  <si>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※加熱調理する際は中心部75℃で1分以上加熱したことを確認して下さい。</t>
  </si>
  <si>
    <t>ご飯</t>
  </si>
  <si>
    <t>冷凍カットほうれん草(ＩＱＦ)Ｐ</t>
  </si>
  <si>
    <t>g</t>
  </si>
  <si>
    <t>出し汁</t>
  </si>
  <si>
    <t>醤油</t>
  </si>
  <si>
    <t>小麦</t>
  </si>
  <si>
    <t>国産鶏モモ挽肉(加熱用)</t>
  </si>
  <si>
    <t>油</t>
  </si>
  <si>
    <t>上白糖</t>
  </si>
  <si>
    <t>酒</t>
  </si>
  <si>
    <t>冷凍カーネルコーンＰ</t>
  </si>
  <si>
    <t>冷凍千切り人参Ｐ</t>
  </si>
  <si>
    <t>すり胡麻　白</t>
  </si>
  <si>
    <t>精製塩</t>
  </si>
  <si>
    <t>酢</t>
  </si>
  <si>
    <t>みそ汁</t>
  </si>
  <si>
    <t>冷凍オニオンスライスＰ</t>
  </si>
  <si>
    <t>味噌</t>
  </si>
  <si>
    <t>昼</t>
  </si>
  <si>
    <t>牛乳</t>
  </si>
  <si>
    <t>乳</t>
  </si>
  <si>
    <t>cc</t>
  </si>
  <si>
    <t>枚</t>
  </si>
  <si>
    <t>・</t>
  </si>
  <si>
    <t>冷凍かぶ乱切りＰ</t>
  </si>
  <si>
    <t>冷凍カットチンゲン菜(ＩＱＦ)Ｐ</t>
  </si>
  <si>
    <t>冷凍花形人参Ｐ</t>
  </si>
  <si>
    <t>ごま油</t>
  </si>
  <si>
    <t>水</t>
  </si>
  <si>
    <t>国産豚もも小間</t>
  </si>
  <si>
    <t>冷凍三色ピーマン</t>
  </si>
  <si>
    <t>こしょう</t>
  </si>
  <si>
    <t>冷凍長ネギカットＰ</t>
  </si>
  <si>
    <t>フルーツ（みかん缶）</t>
  </si>
  <si>
    <t>みかん缶</t>
  </si>
  <si>
    <t>※加熱調理する際は中心部75℃で1分以上加熱したことを確認して下さい。_x000D_</t>
  </si>
  <si>
    <t>Ｐ</t>
  </si>
  <si>
    <t>冷凍ブロッコリー</t>
  </si>
  <si>
    <t>小麦粉</t>
  </si>
  <si>
    <t>バター</t>
  </si>
  <si>
    <t>有機豆乳無調整</t>
  </si>
  <si>
    <t>パン粉</t>
  </si>
  <si>
    <t>②煮立て冷ました調味料で①を和えて下さい。_x000D_</t>
  </si>
  <si>
    <t>鶏ささみ　(加熱用)</t>
  </si>
  <si>
    <t>冷凍大根いちょう切Ｐ</t>
  </si>
  <si>
    <t>すまし汁</t>
  </si>
  <si>
    <t>カットワカメ</t>
  </si>
  <si>
    <t>冷凍ウインナーＰ</t>
  </si>
  <si>
    <t>卵</t>
  </si>
  <si>
    <t>本</t>
  </si>
  <si>
    <t>冷凍グリンピースＰ</t>
  </si>
  <si>
    <t>骨抜き白糸タラ３０</t>
  </si>
  <si>
    <t>切</t>
  </si>
  <si>
    <t>片栗粉</t>
  </si>
  <si>
    <t>オイスターソースＰ</t>
  </si>
  <si>
    <t>冷凍カット小松菜(ＩＱＦ)Ｐ</t>
  </si>
  <si>
    <t>冷凍カット油揚げ</t>
  </si>
  <si>
    <t>12月30日(水)配達/1月4日(月)食</t>
    <phoneticPr fontId="3"/>
  </si>
  <si>
    <t>①魚は水気をよくふき取り片栗粉をまぶし、熱した油で焼きます。_x000D_</t>
  </si>
  <si>
    <t>②野菜はだし汁・みりん・醤油で煮ます。_x000D_</t>
  </si>
  <si>
    <t>③野菜が柔らかくなったら、水溶き片栗粉でとろみをつけます。_x000D_</t>
  </si>
  <si>
    <t>④器に①を盛り③をかけ、茹でて食べやすい大きさに切ったキヌサヤを散らして下さい。_x000D_</t>
  </si>
  <si>
    <t>骨抜きカラスカレイ３０</t>
  </si>
  <si>
    <t>冷凍キヌサヤＰ</t>
  </si>
  <si>
    <t>みりん風調味料</t>
  </si>
  <si>
    <t>かぼちゃの豆サラダ</t>
  </si>
  <si>
    <t>①かぼちゃは茹でて熱いうちに潰し冷まします。大豆は茹で冷まします。_x000D_</t>
  </si>
  <si>
    <t>②①を煮立て冷ました調味料で和えて下さい。_x000D_</t>
  </si>
  <si>
    <t>※誤嚥防止のために豆は軽く潰してもよいでしょう_x000D_</t>
  </si>
  <si>
    <t>冷凍かぼちゃＰ</t>
  </si>
  <si>
    <t>冷凍国産大豆Ｐ</t>
  </si>
  <si>
    <t>焼ふ</t>
  </si>
  <si>
    <t>フルーツ（パイン缶）</t>
  </si>
  <si>
    <t>①材料は食べやすい大きさに切ります。_x000D_</t>
  </si>
  <si>
    <t>国産鶏もも小間(加熱用)</t>
  </si>
  <si>
    <t>ツナフレーク缶</t>
  </si>
  <si>
    <t>冷凍乱切りキャベツＰ</t>
  </si>
  <si>
    <t>マヨネーズ</t>
  </si>
  <si>
    <t>卵・小麦</t>
  </si>
  <si>
    <t>冷凍カットインゲンＰ</t>
  </si>
  <si>
    <t>12月30日(水)配達/1月5日(火)食</t>
    <phoneticPr fontId="3"/>
  </si>
  <si>
    <t>冬野菜のクリームシチュー</t>
  </si>
  <si>
    <t>②肉・玉ねぎ・人参を炒め、水を加えて煮ます。_x000D_</t>
  </si>
  <si>
    <t>途中でかぶを加えて煮、やわらかくなったらいったん火を止めてルーを溶かします。_x000D_</t>
  </si>
  <si>
    <t>③再び火にかけて豆乳を加えて煮、最後にほうれん草を加えてひと煮して下さい。_x000D_</t>
  </si>
  <si>
    <t>冷凍シャトーキャロットＰ</t>
  </si>
  <si>
    <t>ハウス　クリームシチューミクス</t>
  </si>
  <si>
    <t>乳・小麦</t>
  </si>
  <si>
    <t>ブロッコリーとコーンのサラダ</t>
  </si>
  <si>
    <t>①食べやすい大きさに切った野菜・コーンは茹で冷まします。_x000D_</t>
  </si>
  <si>
    <t>フルーツ（白桃缶）</t>
  </si>
  <si>
    <t>輸入白桃缶</t>
  </si>
  <si>
    <t>※誤嚥防止のために豆は軽く潰してもよいでしょう。_x000D_</t>
  </si>
  <si>
    <t>冷凍むき枝豆Ｐ</t>
  </si>
  <si>
    <t>ひじきＰ</t>
  </si>
  <si>
    <t>1月5日(火)配達/1月6日(水)食</t>
    <phoneticPr fontId="3"/>
  </si>
  <si>
    <t>①魚は水気をよくふき取り小麦粉をまぶします。_x000D_</t>
  </si>
  <si>
    <t>②油をひいた天板に並べ、180℃で10～15分焼き、バターで香りをつけます。_x000D_</t>
  </si>
  <si>
    <t>③砂糖・みりん・味噌・マヨネーズを合わせて魚に塗り、さらに焼いて焼き色をつけ完全に火を通します。_x000D_</t>
  </si>
  <si>
    <t>④食べやすい大きさに切った野菜を油で炒めて塩で調味し、添えて下さい。_x000D_</t>
  </si>
  <si>
    <t>骨抜き助宗タラ３０</t>
  </si>
  <si>
    <t>玉ねぎ</t>
  </si>
  <si>
    <t>厚揚げと大根の煮物</t>
  </si>
  <si>
    <t>①絹厚揚げは熱湯に通し、食べやすい大きさに切ります。_x000D_</t>
  </si>
  <si>
    <t>②大根を炒め、①・人参を加えて調味料で煮て下さい。_x000D_</t>
  </si>
  <si>
    <t>冷凍絹厚揚げ</t>
  </si>
  <si>
    <t>ケ</t>
  </si>
  <si>
    <t>ソーメン</t>
  </si>
  <si>
    <t>小麦※14</t>
    <phoneticPr fontId="16"/>
  </si>
  <si>
    <t>1月6日(水)配達/1月7日(木)食</t>
    <phoneticPr fontId="3"/>
  </si>
  <si>
    <t>照り焼きハンバーグ</t>
  </si>
  <si>
    <t>①みじん切りした玉ねぎは炒めて、塩・こしょうし冷まします。_x000D_</t>
  </si>
  <si>
    <t>②肉・①・豆乳にひたしたパン粉を粘りが出るまで練り混ぜて、人数分の小判型にまとめます。_x000D_</t>
  </si>
  <si>
    <t>③熱した油で、②を両面焼き中まで火を通します。_x000D_</t>
  </si>
  <si>
    <t>④肉汁の残ったフライパンに酒・砂糖・みりん・醤油を加えて煮立たせ、ハンバーグに絡めます。_x000D_</t>
  </si>
  <si>
    <t>⑤小松菜・コーンはバターで炒め、塩をふって添えて下さい。_x000D_</t>
  </si>
  <si>
    <t>国産豚挽肉</t>
  </si>
  <si>
    <t>ツナと粉豆腐の炒り煮</t>
  </si>
  <si>
    <t>①ツナは汁気をきり、野菜は食べやすい大きさに切ります。_x000D_</t>
  </si>
  <si>
    <t>②油で①・枝豆を炒め合わせ、調味料・粉豆腐を加えて汁気がなくなるまで煮て下さい。_x000D_</t>
  </si>
  <si>
    <t>人参</t>
  </si>
  <si>
    <t>粉とうふ</t>
  </si>
  <si>
    <t>花ふ</t>
  </si>
  <si>
    <t>じゃが芋</t>
  </si>
  <si>
    <t>鉄分強化！ふりかけごはん</t>
  </si>
  <si>
    <t>鉄ふりかけ　大豆</t>
  </si>
  <si>
    <t>玉子</t>
  </si>
  <si>
    <t>ヶ</t>
  </si>
  <si>
    <t>1月6日(水)配達/1月8日(金)食</t>
    <phoneticPr fontId="3"/>
  </si>
  <si>
    <t>白糸タラのごま煮</t>
  </si>
  <si>
    <t>①魚は水けをしっかりと拭き取り、酒をふります。_x000D_</t>
  </si>
  <si>
    <t>白菜の玉子炒め</t>
  </si>
  <si>
    <t>①野菜は食べやすい大きさに切ります。_x000D_</t>
  </si>
  <si>
    <t>②油を熱したフライパンで溶きほぐした玉子を炒めて一旦とりだします。_x000D_</t>
  </si>
  <si>
    <t>③ごま油で野菜を炒めて火が通ったら②を戻し入れて、塩・コショウ・醤油で調味して下さい。_x000D_</t>
  </si>
  <si>
    <t>白菜</t>
  </si>
  <si>
    <t>大根</t>
  </si>
  <si>
    <t>充てん豆腐</t>
  </si>
  <si>
    <t>丁</t>
  </si>
  <si>
    <t>フルーツ（オレンジ）</t>
  </si>
  <si>
    <t>※原料のまま流水できれいに洗って下さい。</t>
  </si>
  <si>
    <t>ネーブル</t>
  </si>
  <si>
    <t>ブロッコリー</t>
  </si>
  <si>
    <t>きゅうり</t>
  </si>
  <si>
    <t>さつま芋</t>
  </si>
  <si>
    <t>コンソメ</t>
  </si>
  <si>
    <t>キャベツ</t>
  </si>
  <si>
    <t>ピーマン</t>
  </si>
  <si>
    <t>カットトマトパック</t>
  </si>
  <si>
    <t>かぶ</t>
  </si>
  <si>
    <t>フルーツ（りんご）</t>
  </si>
  <si>
    <t>りんご</t>
  </si>
  <si>
    <t>トマト</t>
  </si>
  <si>
    <t>長ねぎ</t>
  </si>
  <si>
    <t>①肉・野菜は食べやすい大きさに切ります。_x000D_</t>
  </si>
  <si>
    <t>②①・油揚げを出し汁で20分程度煮て調味料で味を調え、_x000D_</t>
  </si>
  <si>
    <t>溶き玉子を流し入れて火を通します。_x000D_</t>
  </si>
  <si>
    <t>③麺は9分程茹でて洗い、器に盛って②をかけて下さい。_x000D_</t>
  </si>
  <si>
    <t>（干）うどん</t>
  </si>
  <si>
    <t>さつま芋の塩バター煮</t>
  </si>
  <si>
    <t>①さつま芋は食べやすい大きさに切り、水にさらします。_x000D_</t>
  </si>
  <si>
    <t>②①を水（芋の半分ぐらいの高さ）・塩・砂糖で煮ます。_x000D_</t>
  </si>
  <si>
    <t>※水分をとばすのは、こふき芋を作る要領です。_x000D_</t>
  </si>
  <si>
    <t>1月8日(金)配達/1月12日(火)食</t>
    <phoneticPr fontId="3"/>
  </si>
  <si>
    <t>助宗タラの和風焼き</t>
  </si>
  <si>
    <t>①魚は水けを拭き取り、小麦粉をまぶして油で焼きます。_x000D_</t>
  </si>
  <si>
    <t>②水・砂糖・醤油・みりんを加えて絡めます。_x000D_</t>
  </si>
  <si>
    <t>③茹でた野菜を魚に添えて下さい。_x000D_</t>
  </si>
  <si>
    <t>切干大根の煮物</t>
  </si>
  <si>
    <t>①切干大根は水で戻してザク切りし、肉は食べやすい大きさに切り酒をふります。_x000D_</t>
  </si>
  <si>
    <t>②①・人参を炒め合わせて調味料を加えて煮、茹でた枝豆を散らして下さい。_x000D_</t>
  </si>
  <si>
    <t>切干大根</t>
  </si>
  <si>
    <t>1月12日(火)配達/1月13日(水)食</t>
    <phoneticPr fontId="3"/>
  </si>
  <si>
    <t>ひじきご飯</t>
  </si>
  <si>
    <t>①水で戻したひじき・材料を調味料で炒め煮します。_x000D_</t>
  </si>
  <si>
    <t>②炊き上がったご飯に混ぜて下さい。_x000D_</t>
  </si>
  <si>
    <t>②フライパンにごま油を熱し、溶き玉子を炒めて半熟状になったら取り出します。_x000D_</t>
  </si>
  <si>
    <t>③②のフライパンに更にごま油を加え、肉・野菜の順に炒めて、_x000D_</t>
  </si>
  <si>
    <t>火が通ったら②の玉子を加え炒めて、オイスターソース・醤油で調味して下さい。_x000D_</t>
  </si>
  <si>
    <t>チンゲン菜</t>
  </si>
  <si>
    <t>ポテトサラダ</t>
  </si>
  <si>
    <t>①芋は蒸す又は茹でて、粗く潰します。きゅうりは食べやすい大きさに切って茹で冷まします。_x000D_</t>
  </si>
  <si>
    <t>なめこ</t>
  </si>
  <si>
    <t>万能ねぎ</t>
  </si>
  <si>
    <t>レーズンＰ</t>
  </si>
  <si>
    <t>※2</t>
  </si>
  <si>
    <t>②野菜は食べやすい大きさに切って茹で冷まします。_x000D_</t>
  </si>
  <si>
    <t>1月13日(水)配達/1月14日(木)食</t>
    <phoneticPr fontId="3"/>
  </si>
  <si>
    <t>①材料は食べやすい大きさに切り、れんこんは水にさらします。肉は酒をふります。_x000D_</t>
  </si>
  <si>
    <t>②洗った米に、調味料・だし汁又は水(調味料と合わせて通常の炊飯水量)を加えて軽くまぜます。_x000D_</t>
  </si>
  <si>
    <t>上に材料を広げてのせて炊飯し、おにぎりにしてください。_x000D_</t>
  </si>
  <si>
    <t>れんこん</t>
  </si>
  <si>
    <t>白糸タラのカレーマヨ焼き</t>
  </si>
  <si>
    <t>①魚は水気をよくふき取り、塩・こしょうし、小麦粉をまぶします。_x000D_</t>
  </si>
  <si>
    <t>②マヨネーズ・カレー粉を混ぜ合わせます。_x000D_</t>
  </si>
  <si>
    <t>③天板に油をひいて①を並べ、180～200度に温めたオーブンで10～15分焼いていったん取り出します。_x000D_</t>
  </si>
  <si>
    <t>④③の上に②をのせて、再びオーブンで5分くらい焼き、茹でて刻んだパセリを散らします。_x000D_</t>
  </si>
  <si>
    <t>⑤茹でて食べやすい大きさに切ったトマトを添えて下さい。_x000D_</t>
  </si>
  <si>
    <t>カレーパウダー</t>
  </si>
  <si>
    <t>パセリ</t>
  </si>
  <si>
    <t>さつま芋のきんぴら</t>
  </si>
  <si>
    <t>①野菜は食べやすい大きさに切り、芋は水にさらします。_x000D_</t>
  </si>
  <si>
    <t>②芋・ピーマンの順に炒め、だし汁・砂糖・醤油・みりんで炒め煮して下さい。_x000D_</t>
  </si>
  <si>
    <t>※蓋をして蒸し煮にすると火が通りやすくなります。_x000D_</t>
  </si>
  <si>
    <t>フルーツ（みかん）</t>
  </si>
  <si>
    <t>みかん</t>
  </si>
  <si>
    <t>かぼちゃ</t>
  </si>
  <si>
    <t>ヨーグルト</t>
  </si>
  <si>
    <t>①砂糖・水を火にかけてシロップを作り冷まします。_x000D_</t>
  </si>
  <si>
    <t>②①とヨーグルトを合わせてください。_x000D_</t>
  </si>
  <si>
    <t>※甘さは砂糖で調節して下さい。_x000D_</t>
  </si>
  <si>
    <t>ﾌﾟﾚｰﾝﾖｰｸﾞﾙﾄ</t>
  </si>
  <si>
    <t>1月14日(木)配達/1月15日(金)食</t>
    <phoneticPr fontId="3"/>
  </si>
  <si>
    <t>ハヤシライス</t>
  </si>
  <si>
    <t>①材料は食べやすい大きさに切り、肉は酒をふります。_x000D_</t>
  </si>
  <si>
    <t>②熱した油で①を炒め、トマトパック・水・砂糖を加えて煮ます。_x000D_</t>
  </si>
  <si>
    <t>③アクを取り、ルーを入れて煮ます。_x000D_</t>
  </si>
  <si>
    <t>④ご飯に③を盛り、茹でたグリンピースを散らして下さい。_x000D_</t>
  </si>
  <si>
    <t>※水の量は調節して下さい。_x000D_</t>
  </si>
  <si>
    <t>とろけるハヤシ</t>
  </si>
  <si>
    <t>①マカロニは8～10分程茹で、やわらかくなったら冷まします。_x000D_</t>
  </si>
  <si>
    <t>③煮立て冷ました調味料で①・②を和えて下さい。_x000D_</t>
  </si>
  <si>
    <t>マカロニミックス160ｇＰ</t>
  </si>
  <si>
    <t>フルーツ（バナナ）</t>
  </si>
  <si>
    <t>バナナ</t>
  </si>
  <si>
    <t>小松菜</t>
  </si>
  <si>
    <t>もやし</t>
  </si>
  <si>
    <t>ほうれん草</t>
  </si>
  <si>
    <t>1月15日(金)配達/1月18日(月)食</t>
    <phoneticPr fontId="3"/>
  </si>
  <si>
    <t>②野菜は食べやすい大きさに切り、だし汁・みりん・醤油で煮ます。_x000D_</t>
  </si>
  <si>
    <t>1月18日(月)配達/1月19日(火)食</t>
    <phoneticPr fontId="3"/>
  </si>
  <si>
    <t>③再び火にかけて牛乳を加えて煮、最後にほうれん草を加えてひと煮して下さい。_x000D_</t>
  </si>
  <si>
    <t>きゅうりとトマトのサラダ</t>
  </si>
  <si>
    <t>①食べやすい大きさに切った野菜は茹で冷まします。_x000D_</t>
  </si>
  <si>
    <t>1月19日(火)配達/1月20日(水)食</t>
    <phoneticPr fontId="3"/>
  </si>
  <si>
    <t>①厚揚げは熱湯に通し、食べやすい大きさに切ります。_x000D_</t>
  </si>
  <si>
    <t>②野菜は食べやすい大きさに切って炒め、①を加えて調味料で煮て下さい。_x000D_</t>
  </si>
  <si>
    <t>厚揚げ</t>
  </si>
  <si>
    <t>1月20日(水)配達/1月21日(木)食</t>
    <phoneticPr fontId="3"/>
  </si>
  <si>
    <t>⑤食べやすい大きさに切った小松菜・コーンはバターで炒め、塩をふって添えて下さい。_x000D_</t>
  </si>
  <si>
    <t>1月21日(木)配達/1月22日(金)食</t>
    <phoneticPr fontId="3"/>
  </si>
  <si>
    <t>もやしの玉子炒め</t>
  </si>
  <si>
    <t>1月22日(金)配達/1月25日(月)食</t>
    <phoneticPr fontId="3"/>
  </si>
  <si>
    <t>1月25日(月)配達/1月26日(火)食</t>
    <phoneticPr fontId="3"/>
  </si>
  <si>
    <t>③食べやすい大きさに切って茹でた野菜を魚に添えて下さい。_x000D_</t>
  </si>
  <si>
    <t>①切干大根は水で戻してザク切りし、肉・人参は食べやすい大きさに切り、肉は酒をふります。_x000D_</t>
  </si>
  <si>
    <t>②材料を炒め合わせて調味料で煮、茹でた枝豆を散らして下さい。_x000D_</t>
  </si>
  <si>
    <t>1月26日(火)配達/1月27日(水)食</t>
    <phoneticPr fontId="3"/>
  </si>
  <si>
    <t>1月27日(水)配達/1月28日(木)食</t>
    <phoneticPr fontId="3"/>
  </si>
  <si>
    <t>●雪だるまライス</t>
  </si>
  <si>
    <t>①洗った米はコンソメ・バターを加えて通常の水加減で炊飯し、丸型を2つ作って雪だるまの形にします。_x000D_</t>
  </si>
  <si>
    <t>②人参は角切りにして茹で冷まし、帽子にします。茹でたレーズンは目にします。_x000D_</t>
  </si>
  <si>
    <t>③茹でたウインナーは3等分に切り、先端を鼻にしてその他の部分で手にします。_x000D_</t>
  </si>
  <si>
    <t>④チーズは縦3等分に切り、首に巻いてマフラーにします。_x000D_</t>
  </si>
  <si>
    <t>⑤枝豆は茹でてボタンにして下さい。_x000D_</t>
  </si>
  <si>
    <t>※写真を参照して盛りつけて下さい。_x000D_</t>
  </si>
  <si>
    <t>冷蔵スライスチーズ</t>
  </si>
  <si>
    <t>1月28日(木)配達/1月29日(金)食</t>
    <phoneticPr fontId="3"/>
  </si>
  <si>
    <t>サラダ</t>
  </si>
  <si>
    <t>パイン缶　</t>
    <phoneticPr fontId="16"/>
  </si>
  <si>
    <t>パイン缶</t>
    <phoneticPr fontId="16"/>
  </si>
  <si>
    <t>助宗タラの変わり</t>
    <phoneticPr fontId="16"/>
  </si>
  <si>
    <t>西京風焼き</t>
  </si>
  <si>
    <t xml:space="preserve">②調味料・ごまを煮立て、①・食べやすい大きさに切った人参を加えて
</t>
    <phoneticPr fontId="16"/>
  </si>
  <si>
    <t>煮汁が半分ほどになるまで煮て下さい。</t>
  </si>
  <si>
    <t xml:space="preserve">③ごま油で野菜を炒めて火が通ったら②を戻し入れて、塩・コショウ・醤油で調味し、
</t>
    <phoneticPr fontId="16"/>
  </si>
  <si>
    <t>玉子とじうどん</t>
  </si>
  <si>
    <t>バターを加えてフタをしてゆすりながら軽く水分をとばして下さい。</t>
  </si>
  <si>
    <t>オイスター炒め</t>
  </si>
  <si>
    <t>●れんこんの</t>
    <phoneticPr fontId="16"/>
  </si>
  <si>
    <t>炊き込みおにぎり</t>
  </si>
  <si>
    <t>★イベントメニュー★</t>
  </si>
  <si>
    <t>＜盛り付けイメージ＞</t>
    <rPh sb="1" eb="2">
      <t>モ</t>
    </rPh>
    <rPh sb="3" eb="4">
      <t>ツ</t>
    </rPh>
    <phoneticPr fontId="3"/>
  </si>
  <si>
    <t>マカロニとブロッコリーの</t>
    <phoneticPr fontId="16"/>
  </si>
  <si>
    <t xml:space="preserve">③さつま芋がやわらかくなり水分が少なくなってきたら、
</t>
    <phoneticPr fontId="3"/>
  </si>
  <si>
    <t>あったか鶏の</t>
    <phoneticPr fontId="3"/>
  </si>
  <si>
    <t>玉子と野菜の</t>
    <phoneticPr fontId="3"/>
  </si>
  <si>
    <t>パイン缶　</t>
    <phoneticPr fontId="3"/>
  </si>
  <si>
    <t>その他の材料は食べやすい大きさに切ります。</t>
  </si>
  <si>
    <t xml:space="preserve">①玉ねぎは薄切りに、ほうれん草は茹でて食べやすい大きさに切ります。
</t>
    <phoneticPr fontId="3"/>
  </si>
  <si>
    <t>※誤嚥防止のために豆は軽く潰してもよいでしょう</t>
  </si>
  <si>
    <t>刻んで茹でた万能ねぎを散らして下さい。</t>
    <phoneticPr fontId="16"/>
  </si>
  <si>
    <t>※水溶き片栗粉の量はとろみをみて調節してください。_x000D_</t>
  </si>
  <si>
    <t>カラスカレイの野菜あんかけ</t>
  </si>
  <si>
    <t>小麦※18</t>
    <phoneticPr fontId="3"/>
  </si>
  <si>
    <t xml:space="preserve">※誤嚥防止のために豆は軽く潰してもよいでしょう。
</t>
    <phoneticPr fontId="16"/>
  </si>
  <si>
    <t xml:space="preserve">※カレー粉には辛味があるので、香りが付く程度に少量入れて下さい。
</t>
    <phoneticPr fontId="16"/>
  </si>
  <si>
    <t>入れ過ぎにご注意ください。</t>
  </si>
  <si>
    <t>小麦※14</t>
    <phoneticPr fontId="3"/>
  </si>
  <si>
    <t>助宗タラの変わり</t>
  </si>
  <si>
    <t>適量</t>
  </si>
  <si>
    <t>さつま芋のマッシュ</t>
  </si>
  <si>
    <t>りんごペースト</t>
  </si>
  <si>
    <t>少々</t>
  </si>
  <si>
    <t>さつま芋ペースト</t>
  </si>
  <si>
    <t>卵黄</t>
  </si>
  <si>
    <t>かぶ・小松菜・人参ペースト</t>
  </si>
  <si>
    <t>うどんペースト</t>
  </si>
  <si>
    <t>鶏肉のくたくたかき玉うどん</t>
  </si>
  <si>
    <t>分量</t>
    <rPh sb="0" eb="2">
      <t>ブンリョウ</t>
    </rPh>
    <phoneticPr fontId="3"/>
  </si>
  <si>
    <t>材料名</t>
    <rPh sb="0" eb="2">
      <t>ザイリョウ</t>
    </rPh>
    <rPh sb="2" eb="3">
      <t>メイ</t>
    </rPh>
    <phoneticPr fontId="3"/>
  </si>
  <si>
    <t>調味料</t>
    <rPh sb="0" eb="3">
      <t>チョウミリョウ</t>
    </rPh>
    <phoneticPr fontId="3"/>
  </si>
  <si>
    <t>すりつぶし</t>
    <phoneticPr fontId="3"/>
  </si>
  <si>
    <t>みじん切り、つぶし</t>
    <rPh sb="3" eb="4">
      <t>ギ</t>
    </rPh>
    <phoneticPr fontId="3"/>
  </si>
  <si>
    <t>5ｍｍ～1ｃｍ</t>
    <phoneticPr fontId="3"/>
  </si>
  <si>
    <t>大きさ</t>
    <rPh sb="0" eb="1">
      <t>オオ</t>
    </rPh>
    <phoneticPr fontId="3"/>
  </si>
  <si>
    <t>5～6ヶ月</t>
    <rPh sb="4" eb="5">
      <t>ゲツ</t>
    </rPh>
    <phoneticPr fontId="3"/>
  </si>
  <si>
    <t>7～8ヶ月</t>
    <rPh sb="4" eb="5">
      <t>ゲツ</t>
    </rPh>
    <phoneticPr fontId="3"/>
  </si>
  <si>
    <t>9～11ヶ月</t>
    <rPh sb="5" eb="6">
      <t>ゲツ</t>
    </rPh>
    <phoneticPr fontId="3"/>
  </si>
  <si>
    <t>月齢</t>
    <rPh sb="0" eb="1">
      <t>ゲツ</t>
    </rPh>
    <rPh sb="1" eb="2">
      <t>レイ</t>
    </rPh>
    <phoneticPr fontId="3"/>
  </si>
  <si>
    <t>材料</t>
    <rPh sb="0" eb="2">
      <t>ザイリョウ</t>
    </rPh>
    <phoneticPr fontId="3"/>
  </si>
  <si>
    <t>特定アレルギー表示</t>
    <phoneticPr fontId="3"/>
  </si>
  <si>
    <t>1月22日(金)配達/1月25日(月)食</t>
    <phoneticPr fontId="3"/>
  </si>
  <si>
    <t>離乳食</t>
    <rPh sb="0" eb="3">
      <t>リニュウショク</t>
    </rPh>
    <phoneticPr fontId="3"/>
  </si>
  <si>
    <t>鶏肉と人参のやわらか煮</t>
  </si>
  <si>
    <t>豚肉と人参のやわらか煮</t>
  </si>
  <si>
    <t>人参・玉ねぎペースト</t>
  </si>
  <si>
    <t>助宗タラ・キャベツペースト</t>
  </si>
  <si>
    <t>助宗タラとキャベツのだし煮</t>
  </si>
  <si>
    <t>おかゆ</t>
  </si>
  <si>
    <t>かゆペースト</t>
  </si>
  <si>
    <t>50～80</t>
  </si>
  <si>
    <t>かゆ</t>
  </si>
  <si>
    <t>80～90</t>
  </si>
  <si>
    <t>すりつぶし</t>
    <phoneticPr fontId="3"/>
  </si>
  <si>
    <t>5ｍｍ～1ｃｍ</t>
    <phoneticPr fontId="3"/>
  </si>
  <si>
    <t>特定アレルギー表示</t>
    <phoneticPr fontId="3"/>
  </si>
  <si>
    <t>1月25日(月)配達/1月26日(火)食</t>
    <phoneticPr fontId="3"/>
  </si>
  <si>
    <t>じゃが芋ペースト</t>
  </si>
  <si>
    <t>チンゲン菜・人参ペースト</t>
  </si>
  <si>
    <t>鶏肉と野菜の玉子とじ煮</t>
  </si>
  <si>
    <t>特定アレルギー表示</t>
    <phoneticPr fontId="3"/>
  </si>
  <si>
    <t>さつま芋とピーマンのマッシュ</t>
  </si>
  <si>
    <t>白糸タラ・トマトペースト</t>
  </si>
  <si>
    <t>白糸タラのトマト煮</t>
  </si>
  <si>
    <t>人参かゆペースト</t>
  </si>
  <si>
    <t>人参かゆ</t>
  </si>
  <si>
    <t>バナナペースト</t>
  </si>
  <si>
    <t>ブロッコリーと人参のサラダ</t>
  </si>
  <si>
    <t>ブロッコリー・人参ペースト</t>
  </si>
  <si>
    <t>玉ねぎのトマト煮ペースト</t>
  </si>
  <si>
    <t>鶏肉のトマト煮</t>
  </si>
  <si>
    <t>豚肉のトマト煮</t>
  </si>
  <si>
    <t>1月28日(木)配達/1月29日(金)食</t>
    <phoneticPr fontId="3"/>
  </si>
  <si>
    <t>チンゲン菜・豆腐ペースト</t>
  </si>
  <si>
    <t>かぼちゃのサラダ</t>
  </si>
  <si>
    <t>かぼちゃペースト</t>
  </si>
  <si>
    <t>カラスカレイの野菜煮ペースト</t>
  </si>
  <si>
    <t>カラスカレイのとろとろ煮</t>
  </si>
  <si>
    <t>すりつぶし</t>
    <phoneticPr fontId="3"/>
  </si>
  <si>
    <t>5ｍｍ～1ｃｍ</t>
    <phoneticPr fontId="3"/>
  </si>
  <si>
    <t>1月15日(金)配達/1月18日(月)食</t>
    <phoneticPr fontId="3"/>
  </si>
  <si>
    <t>トマトときゅうりのサラダ</t>
  </si>
  <si>
    <t>トマトペースト</t>
  </si>
  <si>
    <t>かぶ・ほうれん草ペースト</t>
  </si>
  <si>
    <t>玉ねぎ・人参ペースト</t>
  </si>
  <si>
    <t>鶏肉と冬野菜のミルク煮</t>
  </si>
  <si>
    <t>1月18日(月)配達/1月19日(火)食</t>
    <phoneticPr fontId="3"/>
  </si>
  <si>
    <t>大根と人参のだし煮</t>
  </si>
  <si>
    <t>大根・人参ペースト</t>
  </si>
  <si>
    <t>助宗タラ・玉ねぎペースト</t>
  </si>
  <si>
    <t>助宗タラと玉ねぎのみそ煮</t>
  </si>
  <si>
    <t>人参のだし煮</t>
  </si>
  <si>
    <t>人参ペースト</t>
  </si>
  <si>
    <t>玉ねぎ・小松菜ペースト</t>
  </si>
  <si>
    <t>鶏肉と小松菜のくたくた煮</t>
  </si>
  <si>
    <t>豚肉と小松菜のくたくた煮</t>
  </si>
  <si>
    <t>すりつぶし</t>
    <phoneticPr fontId="3"/>
  </si>
  <si>
    <t>大根・豆腐ペースト</t>
  </si>
  <si>
    <t>白糸タラの野菜煮ペースト</t>
  </si>
  <si>
    <t>白糸タラと野菜の玉子とじ煮</t>
  </si>
  <si>
    <t>チンゲン菜ペースト</t>
  </si>
  <si>
    <t>ブロッコリーペースト</t>
  </si>
  <si>
    <t>鶏肉と冬野菜の豆乳煮</t>
  </si>
  <si>
    <t>12月30日(水)配達/1月5日(火)食</t>
    <phoneticPr fontId="3"/>
  </si>
  <si>
    <t>小麦※14</t>
    <phoneticPr fontId="3"/>
  </si>
  <si>
    <t>1月5日(火)配達/1月6日(水)食</t>
    <phoneticPr fontId="3"/>
  </si>
  <si>
    <t>1月6日(水)配達/1月7日(木)食</t>
    <phoneticPr fontId="3"/>
  </si>
  <si>
    <t>白菜の玉子とじ煮</t>
  </si>
  <si>
    <t>白糸タラと人参のやわらか煮</t>
  </si>
  <si>
    <t>すりつぶし</t>
    <phoneticPr fontId="3"/>
  </si>
  <si>
    <t>1月6日(水)配達/1月8日(金)食</t>
    <phoneticPr fontId="3"/>
  </si>
  <si>
    <t>5ｍｍ～1ｃｍ</t>
    <phoneticPr fontId="3"/>
  </si>
  <si>
    <t>玉ねぎ・人参・チンゲン菜ペースト</t>
  </si>
  <si>
    <t>鶏肉の玉子とじ煮</t>
  </si>
  <si>
    <t>1月13日(水)配達/1月14日(木)食</t>
    <phoneticPr fontId="3"/>
  </si>
  <si>
    <t>1月14日(木)配達/1月15日(金)食</t>
    <phoneticPr fontId="3"/>
  </si>
  <si>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</si>
  <si>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</si>
  <si>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</si>
  <si>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</si>
  <si>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昼</t>
    <rPh sb="0" eb="1">
      <t>ヒル</t>
    </rPh>
    <phoneticPr fontId="3"/>
  </si>
  <si>
    <t>使用食材一覧</t>
    <rPh sb="0" eb="2">
      <t>シヨウ</t>
    </rPh>
    <rPh sb="2" eb="4">
      <t>ショクザイ</t>
    </rPh>
    <rPh sb="4" eb="6">
      <t>イチラン</t>
    </rPh>
    <phoneticPr fontId="3"/>
  </si>
  <si>
    <t>月</t>
  </si>
  <si>
    <t>おかゆ・カラスカレイ・玉ねぎ・人参・出し汁・片栗粉・かぼちゃ・大豆・チンゲン菜・豆腐・味噌・りんご</t>
  </si>
  <si>
    <t>おかゆ・カラスカレイ・玉ねぎ・人参・出し汁・片栗粉・かぼちゃ・チンゲン菜・豆腐・味噌・りんご</t>
  </si>
  <si>
    <t>おかゆ・カラスカレイ・玉ねぎ・人参・かぼちゃ・チンゲン菜・豆腐・りんご</t>
  </si>
  <si>
    <t>おかゆ・カラスカレイ・玉ねぎ・人参・出し汁・片栗粉・かぼちゃ・大豆・チンゲン菜・焼ふ・味噌</t>
  </si>
  <si>
    <t>おかゆ・カラスカレイ・玉ねぎ・人参・出し汁・片栗粉・かぼちゃ・チンゲン菜・焼ふ・味噌</t>
  </si>
  <si>
    <t>おかゆ・カラスカレイ・玉ねぎ・人参・かぼちゃ・チンゲン菜</t>
  </si>
  <si>
    <t>みそ汁・フルーツ（りんご）</t>
    <phoneticPr fontId="3"/>
  </si>
  <si>
    <t>チンゲン菜・豆腐ペースト・りんごペースト</t>
    <phoneticPr fontId="3"/>
  </si>
  <si>
    <t>火</t>
  </si>
  <si>
    <t>おかゆ・鶏肉・かぶ・ほうれん草・玉ねぎ・人参・牛乳・水・精製塩・トマト・きゅうり・オレンジ</t>
  </si>
  <si>
    <t>おかゆ・玉ねぎ・人参・かぶ・ほうれん草・トマト・オレンジ</t>
  </si>
  <si>
    <t>おかゆ・鶏肉・かぶ・ほうれん草・玉ねぎ・人参・豆乳・水・精製塩・ブロッコリー・コーン</t>
  </si>
  <si>
    <t>おかゆ・玉ねぎ・人参・かぶ・ほうれん草・ブロッコリー</t>
  </si>
  <si>
    <t>トマトペースト・フルーツ（オレンジ）</t>
    <phoneticPr fontId="3"/>
  </si>
  <si>
    <t>おかゆ・スケソウタラ・玉ねぎ・ピーマン・出し汁・味噌・大根・人参・ソーメン・醤油・ヨーグルト・砂糖</t>
  </si>
  <si>
    <t>おかゆ・スケソウタラ・玉ねぎ・大根・人参・ヨーグルト</t>
  </si>
  <si>
    <t>おかゆ・スケソウタラ・玉ねぎ・ピーマン・出し汁・味噌・大根・人参・ソーメン・醤油</t>
  </si>
  <si>
    <t>おかゆ・スケソウタラ・玉ねぎ・大根・人参</t>
  </si>
  <si>
    <t>すまし汁・ヨーグルト</t>
    <phoneticPr fontId="3"/>
  </si>
  <si>
    <t>木</t>
  </si>
  <si>
    <t>おかゆ・豚肉・玉ねぎ・小松菜・出し汁・砂糖・醤油・人参・花ふ</t>
  </si>
  <si>
    <t>おかゆ・鶏肉・玉ねぎ・小松菜・出し汁・砂糖・醤油・人参・花ふ</t>
  </si>
  <si>
    <t>おかゆ・玉ねぎ・小松菜・人参</t>
  </si>
  <si>
    <t>金</t>
  </si>
  <si>
    <t>おかゆ・シロイトタラ・人参・もやし・玉子・出し汁・大根・豆腐・味噌・バナナ</t>
  </si>
  <si>
    <t>おかゆ・シロイトタラ・人参・玉子・出し汁・大根・豆腐・味噌・バナナ</t>
  </si>
  <si>
    <t>おかゆ・シロイトタラ・人参・大根・豆腐・バナナ</t>
  </si>
  <si>
    <t>おかゆ・シロイトタラ・人参・出し汁・白菜・インゲン・玉子・砂糖・醤油・大根・豆腐・味噌・オレンジ</t>
  </si>
  <si>
    <t>おかゆ・シロイトタラ・人参・白菜・インゲン・大根・豆腐・オレンジ</t>
  </si>
  <si>
    <t>みそ汁・フルーツ（オレンジ）</t>
    <phoneticPr fontId="3"/>
  </si>
  <si>
    <t>うどん・鶏肉・かぶ・小松菜・人参・玉子・出し汁・醤油・砂糖・さつま芋・りんご</t>
  </si>
  <si>
    <t>うどん・かぶ・小松菜・人参・さつま芋・りんご</t>
  </si>
  <si>
    <t>おかゆ・スケソウタラ・キャベツ・出し汁・豚肉・人参・砂糖・醤油・玉ねぎ・ワカメ・味噌</t>
  </si>
  <si>
    <t>おかゆ・スケソウタラ・キャベツ・出し汁・鶏肉・人参・砂糖・醤油・玉ねぎ・ワカメ・味噌</t>
  </si>
  <si>
    <t>おかゆ・スケソウタラ・キャベツ・人参・玉ねぎ</t>
  </si>
  <si>
    <t>おかゆ・スケソウタラ・キャベツ・出し汁・豚肉・人参・砂糖・醤油・玉ねぎ・ワカメ・味噌・オレンジ</t>
  </si>
  <si>
    <t>おかゆ・スケソウタラ・キャベツ・出し汁・鶏肉・人参・砂糖・醤油・玉ねぎ・ワカメ・味噌・オレンジ</t>
  </si>
  <si>
    <t>おかゆ・スケソウタラ・キャベツ・人参・玉ねぎ・オレンジ</t>
  </si>
  <si>
    <t>おかゆ・鶏肉・玉ねぎ・人参・チンゲン菜・玉子・出し汁・砂糖・醤油・じゃが芋・きゅうり</t>
  </si>
  <si>
    <t>おかゆ・玉ねぎ・人参・チンゲン菜・じゃが芋</t>
  </si>
  <si>
    <t>おかゆ・鶏肉・チンゲン菜・もやし・人参・玉子・出し汁・砂糖・醤油・じゃが芋・きゅうり</t>
  </si>
  <si>
    <t>おかゆ・鶏肉・チンゲン菜・人参・玉子・出し汁・砂糖・醤油・じゃが芋・きゅうり</t>
  </si>
  <si>
    <t>おかゆ・チンゲン菜・人参・じゃが芋</t>
  </si>
  <si>
    <t>おかゆ・人参・シロイトタラ・トマト・れんこん・水・精製塩・さつま芋・ピーマン・出し汁・みかん</t>
  </si>
  <si>
    <t>おかゆ・人参・シロイトタラ・トマト・水・精製塩・さつま芋・ピーマン・出し汁・みかん</t>
  </si>
  <si>
    <t>おかゆ・人参・シロイトタラ・トマト・さつま芋・みかん</t>
  </si>
  <si>
    <t>おかゆ・豚肉・玉ねぎ・カットトマトパック・水・精製塩・ブロッコリー・人参・バナナ</t>
  </si>
  <si>
    <t>おかゆ・鶏肉・玉ねぎ・カットトマトパック・水・精製塩・ブロッコリー・人参・バナナ</t>
  </si>
  <si>
    <t>おかゆ・玉ねぎ・カットトマトパック・ブロッコリー・人参・バナナ</t>
  </si>
  <si>
    <t>キッズ</t>
    <phoneticPr fontId="3"/>
  </si>
  <si>
    <t>昼食</t>
    <rPh sb="0" eb="2">
      <t>チュウショク</t>
    </rPh>
    <phoneticPr fontId="3"/>
  </si>
  <si>
    <t>３色食品群</t>
    <rPh sb="1" eb="2">
      <t>ショク</t>
    </rPh>
    <rPh sb="2" eb="5">
      <t>ショクヒングン</t>
    </rPh>
    <phoneticPr fontId="3"/>
  </si>
  <si>
    <t>3色食品群以外の
使用食材</t>
    <rPh sb="1" eb="2">
      <t>ショク</t>
    </rPh>
    <rPh sb="2" eb="5">
      <t>ショクヒングン</t>
    </rPh>
    <rPh sb="5" eb="7">
      <t>イガイ</t>
    </rPh>
    <rPh sb="9" eb="11">
      <t>シヨウ</t>
    </rPh>
    <rPh sb="11" eb="13">
      <t>ショクザイ</t>
    </rPh>
    <phoneticPr fontId="3"/>
  </si>
  <si>
    <t>3～5歳児</t>
    <rPh sb="3" eb="4">
      <t>サイ</t>
    </rPh>
    <rPh sb="4" eb="5">
      <t>ジ</t>
    </rPh>
    <phoneticPr fontId="3"/>
  </si>
  <si>
    <t>1～2歳児</t>
    <rPh sb="3" eb="4">
      <t>サイ</t>
    </rPh>
    <rPh sb="4" eb="5">
      <t>ジ</t>
    </rPh>
    <phoneticPr fontId="3"/>
  </si>
  <si>
    <t>おやつ</t>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</si>
  <si>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</si>
  <si>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</si>
  <si>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</si>
  <si>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</si>
  <si>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</si>
  <si>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ご飯・砂糖・焼ふ・片栗粉・油・ホットケーキミックス</t>
    <phoneticPr fontId="35"/>
  </si>
  <si>
    <t>カラスカレイ・大豆・豆乳・牛乳</t>
    <rPh sb="10" eb="12">
      <t>トウニュウ</t>
    </rPh>
    <rPh sb="13" eb="15">
      <t>ギュウニュウ</t>
    </rPh>
    <phoneticPr fontId="35"/>
  </si>
  <si>
    <t>かぼちゃ・キヌサヤ・チンゲン菜・パイナップル缶・玉ねぎ・人参・レーズン</t>
    <phoneticPr fontId="35"/>
  </si>
  <si>
    <t>みりん風調味料・出し汁・醤油・酢・精製塩・味噌</t>
  </si>
  <si>
    <t>kcal</t>
    <phoneticPr fontId="3"/>
  </si>
  <si>
    <t>ご飯・砂糖・片栗粉・油・ホットケーキミックス</t>
    <phoneticPr fontId="35"/>
  </si>
  <si>
    <t>カラスカレイ・大豆・豆腐・小豆・豆乳・牛乳</t>
    <rPh sb="13" eb="15">
      <t>アズキ</t>
    </rPh>
    <rPh sb="16" eb="18">
      <t>トウニュウ</t>
    </rPh>
    <rPh sb="19" eb="21">
      <t>ギュウニュウ</t>
    </rPh>
    <phoneticPr fontId="35"/>
  </si>
  <si>
    <t>かぼちゃ・キヌサヤ・チンゲン菜・りんご・玉ねぎ・人参</t>
  </si>
  <si>
    <t>kcal</t>
  </si>
  <si>
    <t>ｇ</t>
    <phoneticPr fontId="3"/>
  </si>
  <si>
    <t>レーズン入り蒸しパン</t>
    <rPh sb="4" eb="5">
      <t>イ</t>
    </rPh>
    <rPh sb="6" eb="7">
      <t>ム</t>
    </rPh>
    <phoneticPr fontId="35"/>
  </si>
  <si>
    <t>小豆入り蒸しパン</t>
    <rPh sb="0" eb="2">
      <t>アズキ</t>
    </rPh>
    <rPh sb="2" eb="3">
      <t>イ</t>
    </rPh>
    <rPh sb="4" eb="5">
      <t>ム</t>
    </rPh>
    <phoneticPr fontId="35"/>
  </si>
  <si>
    <t>g</t>
    <phoneticPr fontId="3"/>
  </si>
  <si>
    <t>ご飯・砂糖・油</t>
  </si>
  <si>
    <t>鶏肉・豆乳・豚肉・牛乳</t>
    <rPh sb="6" eb="8">
      <t>ブタニク</t>
    </rPh>
    <rPh sb="9" eb="11">
      <t>ギュウニュウ</t>
    </rPh>
    <phoneticPr fontId="35"/>
  </si>
  <si>
    <t>かぶ・コーン・ブロッコリー・ほうれん草・玉ねぎ・人参・白桃缶</t>
  </si>
  <si>
    <t>ハウス　クリームシチューミクス・ふりかけ・酢・水・精製塩</t>
  </si>
  <si>
    <t>kcal</t>
    <phoneticPr fontId="3"/>
  </si>
  <si>
    <t>乳・小麦_x000D_
※18</t>
    <phoneticPr fontId="3"/>
  </si>
  <si>
    <t>牛乳・鶏肉・豚肉・豆乳・牛乳</t>
    <rPh sb="6" eb="8">
      <t>ブタニク</t>
    </rPh>
    <rPh sb="9" eb="11">
      <t>トウニュウ</t>
    </rPh>
    <rPh sb="12" eb="14">
      <t>ギュウニュウ</t>
    </rPh>
    <phoneticPr fontId="35"/>
  </si>
  <si>
    <t>オレンジ・かぶ・きゅうり・トマト・ほうれん草・玉ねぎ・人参</t>
  </si>
  <si>
    <t>kcal</t>
    <phoneticPr fontId="3"/>
  </si>
  <si>
    <t>乳・小麦_x000D_
※18</t>
    <phoneticPr fontId="3"/>
  </si>
  <si>
    <t>ｇ</t>
    <phoneticPr fontId="3"/>
  </si>
  <si>
    <t>ｇ</t>
    <phoneticPr fontId="3"/>
  </si>
  <si>
    <t>肉味噌おにぎり</t>
    <rPh sb="0" eb="1">
      <t>ニク</t>
    </rPh>
    <rPh sb="1" eb="3">
      <t>ミソ</t>
    </rPh>
    <phoneticPr fontId="35"/>
  </si>
  <si>
    <t>ご飯・ソーメン・バター・マヨネーズ・砂糖・小麦粉・油・ホットケーキミックス</t>
    <phoneticPr fontId="35"/>
  </si>
  <si>
    <t>スケソウタラ・絹厚揚げ・豆乳・牛乳</t>
    <rPh sb="12" eb="14">
      <t>トウニュウ</t>
    </rPh>
    <rPh sb="15" eb="17">
      <t>ギュウニュウ</t>
    </rPh>
    <phoneticPr fontId="3"/>
  </si>
  <si>
    <t>ピーマン・みかん缶・玉ねぎ・人参・大根・長ねぎ</t>
  </si>
  <si>
    <t>みりん風調味料・出し汁・醤油・精製塩・味噌</t>
  </si>
  <si>
    <t>乳・卵・小麦_x000D_
※14</t>
    <phoneticPr fontId="3"/>
  </si>
  <si>
    <t>kcal</t>
    <phoneticPr fontId="3"/>
  </si>
  <si>
    <t>乳・卵・小麦_x000D_
※14</t>
    <phoneticPr fontId="3"/>
  </si>
  <si>
    <t>ご飯・ソーメン・バター・マヨネーズ・砂糖・小麦粉・油</t>
  </si>
  <si>
    <t>スケソウタラ・ヨーグルト・厚揚げ・豚肉・牛乳</t>
    <rPh sb="17" eb="18">
      <t>ブタ</t>
    </rPh>
    <rPh sb="18" eb="19">
      <t>ニク</t>
    </rPh>
    <rPh sb="20" eb="22">
      <t>ギュウニュウ</t>
    </rPh>
    <phoneticPr fontId="35"/>
  </si>
  <si>
    <t>ピーマン・玉ねぎ・人参・大根・長ねぎ・パプリカ</t>
    <phoneticPr fontId="35"/>
  </si>
  <si>
    <t>みりん風調味料・出し汁・醤油・水・精製塩・味噌</t>
  </si>
  <si>
    <t>乳・卵・小麦_x000D_
※14</t>
    <phoneticPr fontId="3"/>
  </si>
  <si>
    <t>助宗タラの変わり西京風焼き</t>
  </si>
  <si>
    <t>ｇ</t>
    <phoneticPr fontId="3"/>
  </si>
  <si>
    <t>黒糖入りドーナツ</t>
    <rPh sb="0" eb="2">
      <t>コクトウ</t>
    </rPh>
    <rPh sb="2" eb="3">
      <t>イ</t>
    </rPh>
    <phoneticPr fontId="35"/>
  </si>
  <si>
    <t>中華雑炊</t>
    <rPh sb="0" eb="2">
      <t>チュウカ</t>
    </rPh>
    <rPh sb="2" eb="4">
      <t>ゾウスイ</t>
    </rPh>
    <phoneticPr fontId="35"/>
  </si>
  <si>
    <t>ｇ</t>
    <phoneticPr fontId="3"/>
  </si>
  <si>
    <t>&lt;大寒&gt;</t>
    <rPh sb="1" eb="3">
      <t>ダイカン</t>
    </rPh>
    <phoneticPr fontId="35"/>
  </si>
  <si>
    <t>ご飯・バター・パン粉・花ふ・砂糖・油</t>
  </si>
  <si>
    <t>ツナフレーク缶・豆乳・豚肉・粉豆腐・油揚げ・鶏肉・牛乳</t>
    <rPh sb="22" eb="24">
      <t>トリニク</t>
    </rPh>
    <rPh sb="25" eb="27">
      <t>ギュウニュウ</t>
    </rPh>
    <phoneticPr fontId="35"/>
  </si>
  <si>
    <t>コーン・玉ねぎ・枝豆・小松菜・人参・大根</t>
    <rPh sb="18" eb="20">
      <t>ダイコン</t>
    </rPh>
    <phoneticPr fontId="35"/>
  </si>
  <si>
    <t>こしょう・みりん風調味料・酒・出し汁・醤油・精製塩</t>
  </si>
  <si>
    <t>ご飯・バター・パン粉・花ふ・砂糖・油・ホットケーキミックス</t>
    <phoneticPr fontId="35"/>
  </si>
  <si>
    <t>ツナフレーク缶・豆乳・豚肉・粉豆腐・油揚げ・牛乳</t>
    <rPh sb="22" eb="24">
      <t>ギュウニュウ</t>
    </rPh>
    <phoneticPr fontId="35"/>
  </si>
  <si>
    <t>コーン・玉ねぎ・枝豆・小松菜・人参</t>
  </si>
  <si>
    <t>照り焼きハンバーグ</t>
    <phoneticPr fontId="3"/>
  </si>
  <si>
    <t>七草風雑炊</t>
    <rPh sb="0" eb="2">
      <t>ナナクサ</t>
    </rPh>
    <rPh sb="2" eb="3">
      <t>フウ</t>
    </rPh>
    <rPh sb="3" eb="5">
      <t>ゾウスイ</t>
    </rPh>
    <phoneticPr fontId="35"/>
  </si>
  <si>
    <t>&lt;七草&gt;</t>
    <rPh sb="1" eb="3">
      <t>ナナクサ</t>
    </rPh>
    <phoneticPr fontId="35"/>
  </si>
  <si>
    <t>ごま・ごま油・ご飯・砂糖・油・クッキー・せんべい</t>
    <phoneticPr fontId="35"/>
  </si>
  <si>
    <t>シロイトタラ・玉子・豆腐・牛乳</t>
    <rPh sb="13" eb="15">
      <t>ギュウニュウ</t>
    </rPh>
    <phoneticPr fontId="35"/>
  </si>
  <si>
    <t>インゲン・オレンジ・人参・大根・白菜</t>
  </si>
  <si>
    <t>こしょう・みりん風調味料・酒・出し汁・醤油・精製塩・味噌</t>
  </si>
  <si>
    <t>ごま・ごま油・ご飯・砂糖・油・パイ・せんべい</t>
    <phoneticPr fontId="35"/>
  </si>
  <si>
    <t>バナナ・もやし・人参・大根・万能ねぎ</t>
  </si>
  <si>
    <t>クッキー</t>
    <phoneticPr fontId="35"/>
  </si>
  <si>
    <t>パイ</t>
    <phoneticPr fontId="35"/>
  </si>
  <si>
    <t>せんべい</t>
    <phoneticPr fontId="35"/>
  </si>
  <si>
    <t>あったか鶏の玉子とじうどん</t>
  </si>
  <si>
    <t>うどん・さつま芋・バター・砂糖・ご飯</t>
    <rPh sb="17" eb="18">
      <t>ハン</t>
    </rPh>
    <phoneticPr fontId="35"/>
  </si>
  <si>
    <t>玉子・鶏肉・油揚げ・ツナ缶・牛乳</t>
    <rPh sb="12" eb="13">
      <t>カン</t>
    </rPh>
    <rPh sb="14" eb="16">
      <t>ギュウニュウ</t>
    </rPh>
    <phoneticPr fontId="35"/>
  </si>
  <si>
    <t>かぶ・りんご・小松菜・人参・玉葱・コーン・グリンピース</t>
    <rPh sb="14" eb="16">
      <t>タマネギ</t>
    </rPh>
    <phoneticPr fontId="35"/>
  </si>
  <si>
    <t>みりん風調味料・出し汁・醤油・水・精製塩</t>
  </si>
  <si>
    <t>乳・卵・小麦</t>
  </si>
  <si>
    <t>ツナとコーンのチャーハン</t>
    <phoneticPr fontId="35"/>
  </si>
  <si>
    <t>ご飯・砂糖・小麦粉・油・マカロニ</t>
    <phoneticPr fontId="35"/>
  </si>
  <si>
    <t>スケソウタラ・豚肉・きな粉・牛乳</t>
    <rPh sb="12" eb="13">
      <t>コ</t>
    </rPh>
    <rPh sb="14" eb="16">
      <t>ギュウニュウ</t>
    </rPh>
    <phoneticPr fontId="35"/>
  </si>
  <si>
    <t>キャベツ・パイナップル缶・ワカメ・玉ねぎ・枝豆・人参・切干大根</t>
  </si>
  <si>
    <t>みりん風調味料・酒・出し汁・醤油・水・味噌</t>
  </si>
  <si>
    <t>マカロニきなこ</t>
    <phoneticPr fontId="35"/>
  </si>
  <si>
    <t>スケソウタラ・豚肉・牛乳</t>
    <rPh sb="10" eb="12">
      <t>ギュウニュウ</t>
    </rPh>
    <phoneticPr fontId="35"/>
  </si>
  <si>
    <t>オレンジ・キャベツ・ワカメ・玉ねぎ・枝豆・人参・切干大根</t>
  </si>
  <si>
    <t>ごま油・ご飯・じゃが芋・マヨネーズ・砂糖・油・食パン・イチゴジャム</t>
    <rPh sb="23" eb="24">
      <t>ショク</t>
    </rPh>
    <phoneticPr fontId="35"/>
  </si>
  <si>
    <t>玉子・鶏肉・油揚げ・牛乳</t>
    <rPh sb="10" eb="12">
      <t>ギュウニュウ</t>
    </rPh>
    <phoneticPr fontId="35"/>
  </si>
  <si>
    <t>きゅうり・チンゲン菜・なめこ・ひじき・玉ねぎ・人参・万能ねぎ</t>
  </si>
  <si>
    <t>オイスターソースＰ・出し汁・醤油・精製塩・味噌</t>
  </si>
  <si>
    <t>玉子と野菜のオイスター炒め</t>
  </si>
  <si>
    <t>ジャムサンド</t>
    <phoneticPr fontId="35"/>
  </si>
  <si>
    <t>きゅうり・チンゲン菜・なめこ・ひじき・もやし・人参・万能ねぎ</t>
  </si>
  <si>
    <t>14
木</t>
    <rPh sb="3" eb="4">
      <t>モク</t>
    </rPh>
    <phoneticPr fontId="3"/>
  </si>
  <si>
    <t>イベント献立</t>
    <rPh sb="4" eb="6">
      <t>コンダテ</t>
    </rPh>
    <phoneticPr fontId="3"/>
  </si>
  <si>
    <t>●れんこんの炊き込みおにぎり</t>
  </si>
  <si>
    <t>ご飯・さつま芋・マヨネーズ・砂糖・小麦粉・油・ホットケーキミックス</t>
    <phoneticPr fontId="35"/>
  </si>
  <si>
    <t>シロイトタラ・豚肉・小豆缶・牛乳</t>
    <rPh sb="10" eb="12">
      <t>アズキ</t>
    </rPh>
    <rPh sb="12" eb="13">
      <t>カン</t>
    </rPh>
    <rPh sb="14" eb="16">
      <t>ギュウニュウ</t>
    </rPh>
    <phoneticPr fontId="35"/>
  </si>
  <si>
    <t>トマト・パセリ・ピーマン・みかん・れんこん・人参</t>
    <phoneticPr fontId="35"/>
  </si>
  <si>
    <t>カレーパウダー・こしょう・みりん風調味料・酒・出し汁・醤油・精製塩</t>
  </si>
  <si>
    <t>小豆入りカップケーキ</t>
    <rPh sb="0" eb="2">
      <t>アズキ</t>
    </rPh>
    <rPh sb="2" eb="3">
      <t>イ</t>
    </rPh>
    <phoneticPr fontId="35"/>
  </si>
  <si>
    <t>28
木</t>
    <rPh sb="3" eb="4">
      <t>モク</t>
    </rPh>
    <phoneticPr fontId="3"/>
  </si>
  <si>
    <t>ご飯・さつま芋・バター・マヨネーズ・砂糖・小麦粉・油・ホットケーキミックス</t>
    <phoneticPr fontId="35"/>
  </si>
  <si>
    <t>ウインナー・シロイトタラ・チーズ・小豆缶・牛乳</t>
    <rPh sb="17" eb="19">
      <t>アズキ</t>
    </rPh>
    <rPh sb="19" eb="20">
      <t>カン</t>
    </rPh>
    <rPh sb="21" eb="23">
      <t>ギュウニュウ</t>
    </rPh>
    <phoneticPr fontId="35"/>
  </si>
  <si>
    <t>トマト・パセリ・ピーマン・みかん・レーズン・枝豆・人参</t>
  </si>
  <si>
    <t>カレーパウダー・こしょう・コンソメ・みりん風調味料・出し汁・醤油・精製塩</t>
  </si>
  <si>
    <t>乳・卵・小麦_x000D_
※2</t>
    <phoneticPr fontId="3"/>
  </si>
  <si>
    <t>ご飯・マカロニミックス・砂糖・油・鈴カステラ・クラッカー</t>
    <rPh sb="17" eb="18">
      <t>スズ</t>
    </rPh>
    <phoneticPr fontId="35"/>
  </si>
  <si>
    <t>豚肉・牛乳</t>
    <rPh sb="3" eb="5">
      <t>ギュウニュウ</t>
    </rPh>
    <phoneticPr fontId="35"/>
  </si>
  <si>
    <t>カットトマトパック・グリンピース・バナナ・ブロッコリー・玉ねぎ・人参</t>
  </si>
  <si>
    <t>とろけるハヤシ・酒・酢・水・精製塩</t>
  </si>
  <si>
    <t>マカロニとブロッコリーのサラダ</t>
  </si>
  <si>
    <t>鈴カステラ</t>
    <rPh sb="0" eb="1">
      <t>スズ</t>
    </rPh>
    <phoneticPr fontId="35"/>
  </si>
  <si>
    <t>クラッカー</t>
    <phoneticPr fontId="35"/>
  </si>
  <si>
    <t>ご飯・マカロニミックス・砂糖・油・バームクーヘン・せんべい</t>
    <phoneticPr fontId="35"/>
  </si>
  <si>
    <t>バームクーヘン</t>
    <phoneticPr fontId="35"/>
  </si>
  <si>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</si>
  <si>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</si>
  <si>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</si>
  <si>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せんべい</t>
    <phoneticPr fontId="35"/>
  </si>
  <si>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</si>
  <si>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</si>
  <si>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</si>
  <si>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</si>
  <si>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</si>
  <si>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</si>
  <si>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塩分ｇ</t>
    <phoneticPr fontId="3"/>
  </si>
  <si>
    <t>3～5</t>
    <phoneticPr fontId="3"/>
  </si>
  <si>
    <t>歳</t>
    <rPh sb="0" eb="1">
      <t>サイ</t>
    </rPh>
    <phoneticPr fontId="3"/>
  </si>
  <si>
    <t>390/16.1/10.8/57.0/1.1未満</t>
    <rPh sb="22" eb="24">
      <t>ミマン</t>
    </rPh>
    <phoneticPr fontId="3"/>
  </si>
  <si>
    <t>1～2</t>
    <phoneticPr fontId="3"/>
  </si>
  <si>
    <t>285/11.8/7.9/41.7/0.8未満</t>
    <rPh sb="21" eb="23">
      <t>ミマン</t>
    </rPh>
    <phoneticPr fontId="3"/>
  </si>
  <si>
    <t>※3色食品群は食品中に含まれる栄養素を見た目で分かりやすくする為の目安です。　３色食品群に分類されない食材は、「3色食品群以外の使用食材」に記載しております。</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51" eb="53">
      <t>ショクザイ</t>
    </rPh>
    <rPh sb="67" eb="68">
      <t>ザイ</t>
    </rPh>
    <rPh sb="70" eb="72">
      <t>キサイ</t>
    </rPh>
    <phoneticPr fontId="3"/>
  </si>
  <si>
    <t>※調味料のアレルギー表示は弊社でお届けしたものに限ります。またアレルギーの詳細は「予定献立表」でご確認下さい。</t>
    <rPh sb="37" eb="39">
      <t>ショウサイ</t>
    </rPh>
    <rPh sb="41" eb="43">
      <t>ヨテイ</t>
    </rPh>
    <rPh sb="43" eb="45">
      <t>コンダテ</t>
    </rPh>
    <rPh sb="45" eb="46">
      <t>ヒョウ</t>
    </rPh>
    <rPh sb="49" eb="52">
      <t>カクニンクダ</t>
    </rPh>
    <phoneticPr fontId="3"/>
  </si>
  <si>
    <t>※都合により、献立を変更する場合がございます。</t>
    <rPh sb="1" eb="3">
      <t>ツゴウ</t>
    </rPh>
    <rPh sb="7" eb="9">
      <t>コンダテ</t>
    </rPh>
    <rPh sb="10" eb="12">
      <t>ヘンコウ</t>
    </rPh>
    <rPh sb="14" eb="16">
      <t>バアイ</t>
    </rPh>
    <phoneticPr fontId="3"/>
  </si>
  <si>
    <t>※2　この商品は「えび」を含む製品と同じ施設で製造しておりますが、混入を最小限に抑えるように十分に配慮して生産されております。</t>
  </si>
  <si>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</si>
  <si>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</si>
  <si>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※60　本工場では小麦・乳を使用しております。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</si>
</sst>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 ?/2"/>
    <numFmt numFmtId="177" formatCode="#\ ?/20"/>
    <numFmt numFmtId="178" formatCode="#\ ?/4"/>
    <numFmt numFmtId="179" formatCode="#\ ?/8"/>
    <numFmt numFmtId="180" formatCode="#\ ?/10"/>
    <numFmt numFmtId="181" formatCode="#\ ?/3"/>
    <numFmt numFmtId="182" formatCode="#\ ?/6"/>
    <numFmt numFmtId="183" formatCode="#\ ?/12"/>
    <numFmt numFmtId="184" formatCode="0.0_ "/>
    <numFmt numFmtId="185" formatCode="0_ "/>
  </numFmts>
  <fonts count="38"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b/>
      <sz val="10"/>
      <name val="ＭＳ Ｐゴシック"/>
      <family val="3"/>
      <charset val="128"/>
    </font>
    <font>
      <sz val="11"/>
      <name val="ＭＳ Ｐ明朝"/>
      <family val="1"/>
      <charset val="128"/>
    </font>
    <font>
      <b/>
      <sz val="12"/>
      <name val="ＭＳ Ｐ明朝"/>
      <family val="1"/>
      <charset val="128"/>
    </font>
    <font>
      <sz val="8"/>
      <name val="ＭＳ Ｐ明朝"/>
      <family val="1"/>
      <charset val="128"/>
    </font>
    <font>
      <sz val="8"/>
      <color theme="1"/>
      <name val="ＭＳ Ｐゴシック"/>
      <family val="3"/>
      <charset val="128"/>
      <scheme val="minor"/>
    </font>
    <font>
      <sz val="9"/>
      <name val="ＭＳ Ｐ明朝"/>
      <family val="1"/>
      <charset val="128"/>
    </font>
    <font>
      <sz val="9"/>
      <color theme="1"/>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6"/>
      <name val="ＭＳ Ｐゴシック"/>
      <family val="2"/>
      <charset val="128"/>
      <scheme val="minor"/>
    </font>
    <font>
      <sz val="11"/>
      <color rgb="FFFF0000"/>
      <name val="ＭＳ Ｐ明朝"/>
      <family val="1"/>
      <charset val="128"/>
    </font>
    <font>
      <sz val="10"/>
      <color rgb="FFFF0000"/>
      <name val="ＭＳ Ｐ明朝"/>
      <family val="1"/>
      <charset val="128"/>
    </font>
  </fonts>
  <fills count="15">
    <fill>
      <patternFill patternType="none"/>
    </fill>
    <fill>
      <patternFill patternType="gray125"/>
    </fill>
    <fill>
      <patternFill patternType="solid">
        <fgColor indexed="22"/>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D1ECFF"/>
        <bgColor indexed="64"/>
      </patternFill>
    </fill>
    <fill>
      <patternFill patternType="solid">
        <fgColor rgb="FFFFE5FF"/>
        <bgColor indexed="64"/>
      </patternFill>
    </fill>
    <fill>
      <patternFill patternType="solid">
        <fgColor theme="0" tint="-0.249977111117893"/>
        <bgColor indexed="64"/>
      </patternFill>
    </fill>
    <fill>
      <patternFill patternType="solid">
        <fgColor rgb="FFCDFFCD"/>
        <bgColor indexed="64"/>
      </patternFill>
    </fill>
    <fill>
      <patternFill patternType="solid">
        <fgColor rgb="FFFFFFCC"/>
        <bgColor indexed="64"/>
      </patternFill>
    </fill>
    <fill>
      <patternFill patternType="solid">
        <fgColor rgb="FFFFFF00"/>
        <bgColor indexed="64"/>
      </patternFill>
    </fill>
  </fills>
  <borders count="68">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bottom style="thin">
        <color indexed="55"/>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19" fillId="0" borderId="0">
      <alignment vertical="center"/>
    </xf>
    <xf numFmtId="0" fontId="1" fillId="0" borderId="0">
      <alignment vertical="center"/>
    </xf>
  </cellStyleXfs>
  <cellXfs count="387">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4" fillId="0" borderId="0" xfId="1" applyFont="1" applyBorder="1" applyAlignment="1">
      <alignment horizontal="center" vertical="center" shrinkToFit="1"/>
    </xf>
    <xf numFmtId="0" fontId="6" fillId="0" borderId="0" xfId="2" applyNumberFormat="1" applyFont="1" applyFill="1" applyAlignment="1">
      <alignment shrinkToFit="1"/>
    </xf>
    <xf numFmtId="0" fontId="8" fillId="0" borderId="0" xfId="1" applyFont="1" applyBorder="1" applyAlignment="1">
      <alignment horizontal="center" vertical="center" shrinkToFit="1"/>
    </xf>
    <xf numFmtId="0" fontId="1" fillId="0" borderId="0" xfId="1" applyAlignment="1">
      <alignment horizontal="center" shrinkToFit="1"/>
    </xf>
    <xf numFmtId="0" fontId="7" fillId="0" borderId="0" xfId="1" applyNumberFormat="1" applyFont="1" applyBorder="1" applyAlignment="1">
      <alignment horizontal="center" shrinkToFit="1"/>
    </xf>
    <xf numFmtId="0" fontId="5" fillId="0" borderId="0" xfId="1" applyFont="1" applyBorder="1" applyAlignment="1">
      <alignment horizontal="center" vertical="center"/>
    </xf>
    <xf numFmtId="0" fontId="5" fillId="0" borderId="0" xfId="1" applyNumberFormat="1" applyFont="1" applyBorder="1" applyAlignment="1">
      <alignment horizontal="center" vertical="center"/>
    </xf>
    <xf numFmtId="0" fontId="10" fillId="0" borderId="2" xfId="1" applyFont="1" applyBorder="1" applyAlignment="1">
      <alignment horizontal="left" vertical="center"/>
    </xf>
    <xf numFmtId="0" fontId="10" fillId="0" borderId="3" xfId="1" applyFont="1" applyBorder="1" applyAlignment="1">
      <alignment horizontal="center" vertical="center" shrinkToFit="1"/>
    </xf>
    <xf numFmtId="0" fontId="10" fillId="0" borderId="4" xfId="1" applyFont="1" applyBorder="1" applyAlignment="1">
      <alignment horizontal="center" vertical="center" shrinkToFit="1"/>
    </xf>
    <xf numFmtId="0" fontId="11" fillId="0" borderId="5" xfId="1" applyNumberFormat="1" applyFont="1" applyBorder="1" applyAlignment="1">
      <alignment horizontal="center" vertical="center" wrapText="1"/>
    </xf>
    <xf numFmtId="0" fontId="10" fillId="0" borderId="5" xfId="1" applyFont="1" applyBorder="1" applyAlignment="1">
      <alignment horizontal="center" vertical="center" shrinkToFit="1"/>
    </xf>
    <xf numFmtId="0" fontId="10" fillId="0" borderId="5" xfId="1" applyNumberFormat="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7" xfId="1" applyFont="1" applyBorder="1" applyAlignment="1">
      <alignment horizontal="center" vertical="center"/>
    </xf>
    <xf numFmtId="0" fontId="12" fillId="0" borderId="5" xfId="1" applyNumberFormat="1" applyFont="1" applyBorder="1" applyAlignment="1">
      <alignment horizontal="center" vertical="center" wrapText="1" shrinkToFit="1"/>
    </xf>
    <xf numFmtId="0" fontId="10" fillId="0" borderId="6"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6" fillId="0" borderId="0" xfId="1" applyFont="1" applyAlignment="1">
      <alignment vertical="center" shrinkToFit="1"/>
    </xf>
    <xf numFmtId="0" fontId="14" fillId="0" borderId="0" xfId="1" applyFont="1" applyAlignment="1">
      <alignment vertical="top" shrinkToFit="1"/>
    </xf>
    <xf numFmtId="0" fontId="13" fillId="0" borderId="0" xfId="1" applyFont="1" applyAlignment="1">
      <alignment horizontal="left" vertical="center"/>
    </xf>
    <xf numFmtId="0" fontId="4" fillId="0" borderId="0" xfId="1" applyNumberFormat="1" applyFont="1" applyAlignment="1">
      <alignment horizontal="center" vertical="top" shrinkToFit="1"/>
    </xf>
    <xf numFmtId="0" fontId="13" fillId="0" borderId="0" xfId="1" applyFont="1" applyAlignment="1">
      <alignment horizontal="center" vertical="top" shrinkToFit="1"/>
    </xf>
    <xf numFmtId="0" fontId="13" fillId="0" borderId="0" xfId="1" applyFont="1" applyAlignment="1">
      <alignment vertical="top" shrinkToFit="1"/>
    </xf>
    <xf numFmtId="0" fontId="15" fillId="0" borderId="0" xfId="1" applyFont="1" applyAlignment="1">
      <alignment horizontal="center" vertical="top" shrinkToFit="1"/>
    </xf>
    <xf numFmtId="0" fontId="15" fillId="0" borderId="0" xfId="1" applyNumberFormat="1" applyFont="1" applyAlignment="1">
      <alignment horizontal="center" vertical="top" shrinkToFit="1"/>
    </xf>
    <xf numFmtId="0" fontId="10" fillId="0" borderId="5" xfId="1" applyNumberFormat="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4" fillId="0" borderId="8" xfId="1" applyFont="1" applyBorder="1" applyAlignment="1">
      <alignment vertical="top" shrinkToFit="1"/>
    </xf>
    <xf numFmtId="0" fontId="6" fillId="0" borderId="8" xfId="1" applyFont="1" applyBorder="1" applyAlignment="1">
      <alignment vertical="center" shrinkToFit="1"/>
    </xf>
    <xf numFmtId="0" fontId="4" fillId="0" borderId="8" xfId="1" applyNumberFormat="1" applyFont="1" applyBorder="1" applyAlignment="1">
      <alignment horizontal="center" vertical="top" shrinkToFit="1"/>
    </xf>
    <xf numFmtId="0" fontId="13" fillId="0" borderId="8" xfId="1" applyFont="1" applyBorder="1" applyAlignment="1">
      <alignment horizontal="center" vertical="top" shrinkToFit="1"/>
    </xf>
    <xf numFmtId="0" fontId="13" fillId="0" borderId="8" xfId="1" applyFont="1" applyBorder="1" applyAlignment="1">
      <alignment vertical="top" shrinkToFit="1"/>
    </xf>
    <xf numFmtId="0" fontId="15" fillId="0" borderId="8" xfId="1" applyNumberFormat="1" applyFont="1" applyBorder="1" applyAlignment="1">
      <alignment horizontal="center" vertical="top" shrinkToFit="1"/>
    </xf>
    <xf numFmtId="0" fontId="14" fillId="0" borderId="9" xfId="1" applyFont="1" applyBorder="1" applyAlignment="1">
      <alignment vertical="top" shrinkToFit="1"/>
    </xf>
    <xf numFmtId="0" fontId="6" fillId="0" borderId="9" xfId="1" applyFont="1" applyBorder="1" applyAlignment="1">
      <alignment vertical="center" shrinkToFit="1"/>
    </xf>
    <xf numFmtId="0" fontId="4" fillId="0" borderId="9" xfId="1" applyNumberFormat="1" applyFont="1" applyBorder="1" applyAlignment="1">
      <alignment horizontal="center" vertical="top" shrinkToFit="1"/>
    </xf>
    <xf numFmtId="0" fontId="13" fillId="0" borderId="9" xfId="1" applyFont="1" applyBorder="1" applyAlignment="1">
      <alignment horizontal="center" vertical="top" shrinkToFit="1"/>
    </xf>
    <xf numFmtId="0" fontId="13" fillId="0" borderId="9" xfId="1" applyFont="1" applyBorder="1" applyAlignment="1">
      <alignment vertical="top" shrinkToFit="1"/>
    </xf>
    <xf numFmtId="0" fontId="15" fillId="0" borderId="9" xfId="1" applyNumberFormat="1" applyFont="1" applyBorder="1" applyAlignment="1">
      <alignment horizontal="center" vertical="top" shrinkToFit="1"/>
    </xf>
    <xf numFmtId="0" fontId="14" fillId="0" borderId="10" xfId="1" applyFont="1" applyBorder="1" applyAlignment="1">
      <alignment vertical="top" shrinkToFit="1"/>
    </xf>
    <xf numFmtId="0" fontId="6" fillId="0" borderId="10" xfId="1" applyFont="1" applyBorder="1" applyAlignment="1">
      <alignment vertical="center" shrinkToFit="1"/>
    </xf>
    <xf numFmtId="0" fontId="4" fillId="0" borderId="10" xfId="1" applyNumberFormat="1" applyFont="1" applyBorder="1" applyAlignment="1">
      <alignment horizontal="center" vertical="top" shrinkToFit="1"/>
    </xf>
    <xf numFmtId="0" fontId="13" fillId="0" borderId="10" xfId="1" applyFont="1" applyBorder="1" applyAlignment="1">
      <alignment horizontal="center" vertical="top" shrinkToFit="1"/>
    </xf>
    <xf numFmtId="0" fontId="13" fillId="0" borderId="10" xfId="1" applyFont="1" applyBorder="1" applyAlignment="1">
      <alignment vertical="top" shrinkToFit="1"/>
    </xf>
    <xf numFmtId="0" fontId="15" fillId="0" borderId="10" xfId="1" applyNumberFormat="1" applyFont="1" applyBorder="1" applyAlignment="1">
      <alignment horizontal="center" vertical="top" shrinkToFit="1"/>
    </xf>
    <xf numFmtId="0" fontId="14" fillId="0" borderId="11" xfId="1" applyFont="1" applyBorder="1" applyAlignment="1">
      <alignment vertical="top" shrinkToFit="1"/>
    </xf>
    <xf numFmtId="0" fontId="6" fillId="0" borderId="11" xfId="1" applyFont="1" applyBorder="1" applyAlignment="1">
      <alignment vertical="center" shrinkToFit="1"/>
    </xf>
    <xf numFmtId="0" fontId="4" fillId="0" borderId="11" xfId="1" applyNumberFormat="1" applyFont="1" applyBorder="1" applyAlignment="1">
      <alignment horizontal="center" vertical="top" shrinkToFit="1"/>
    </xf>
    <xf numFmtId="0" fontId="13" fillId="0" borderId="11" xfId="1" applyFont="1" applyBorder="1" applyAlignment="1">
      <alignment horizontal="center" vertical="top" shrinkToFit="1"/>
    </xf>
    <xf numFmtId="0" fontId="13" fillId="0" borderId="11" xfId="1" applyFont="1" applyBorder="1" applyAlignment="1">
      <alignment vertical="top" shrinkToFit="1"/>
    </xf>
    <xf numFmtId="0" fontId="15" fillId="0" borderId="11" xfId="1" applyNumberFormat="1" applyFont="1" applyBorder="1" applyAlignment="1">
      <alignment horizontal="center" vertical="top" shrinkToFit="1"/>
    </xf>
    <xf numFmtId="0" fontId="14" fillId="0" borderId="16" xfId="1" applyFont="1" applyBorder="1" applyAlignment="1">
      <alignment vertical="top" shrinkToFit="1"/>
    </xf>
    <xf numFmtId="0" fontId="14" fillId="0" borderId="1" xfId="1" applyFont="1" applyBorder="1" applyAlignment="1">
      <alignment vertical="top" shrinkToFit="1"/>
    </xf>
    <xf numFmtId="0" fontId="14" fillId="0" borderId="17" xfId="1" applyFont="1" applyBorder="1" applyAlignment="1">
      <alignment vertical="top" shrinkToFit="1"/>
    </xf>
    <xf numFmtId="0" fontId="14" fillId="0" borderId="18" xfId="1" applyFont="1" applyBorder="1" applyAlignment="1">
      <alignment vertical="top" shrinkToFit="1"/>
    </xf>
    <xf numFmtId="0" fontId="13" fillId="0" borderId="19" xfId="1" applyFont="1" applyBorder="1" applyAlignment="1">
      <alignment horizontal="center" vertical="top" shrinkToFit="1"/>
    </xf>
    <xf numFmtId="0" fontId="13" fillId="0" borderId="20" xfId="1" applyFont="1" applyBorder="1" applyAlignment="1">
      <alignment horizontal="center" vertical="top" shrinkToFit="1"/>
    </xf>
    <xf numFmtId="0" fontId="13" fillId="0" borderId="21" xfId="1" applyFont="1" applyBorder="1" applyAlignment="1">
      <alignment horizontal="center" vertical="top" shrinkToFit="1"/>
    </xf>
    <xf numFmtId="0" fontId="13" fillId="0" borderId="22" xfId="1" applyFont="1" applyBorder="1" applyAlignment="1">
      <alignment horizontal="center" vertical="top" shrinkToFit="1"/>
    </xf>
    <xf numFmtId="0" fontId="13" fillId="0" borderId="23" xfId="1" applyFont="1" applyBorder="1" applyAlignment="1">
      <alignment vertical="top" shrinkToFit="1"/>
    </xf>
    <xf numFmtId="0" fontId="13" fillId="0" borderId="24" xfId="1" applyFont="1" applyBorder="1" applyAlignment="1">
      <alignment vertical="top" shrinkToFit="1"/>
    </xf>
    <xf numFmtId="0" fontId="13" fillId="0" borderId="25" xfId="1" applyFont="1" applyBorder="1" applyAlignment="1">
      <alignment vertical="top" shrinkToFit="1"/>
    </xf>
    <xf numFmtId="0" fontId="13" fillId="0" borderId="26" xfId="1" applyFont="1" applyBorder="1" applyAlignment="1">
      <alignment vertical="top" shrinkToFit="1"/>
    </xf>
    <xf numFmtId="0" fontId="15" fillId="0" borderId="12" xfId="1" applyFont="1" applyBorder="1" applyAlignment="1">
      <alignment horizontal="center" vertical="top" shrinkToFit="1"/>
    </xf>
    <xf numFmtId="0" fontId="15" fillId="0" borderId="13" xfId="1" applyFont="1" applyBorder="1" applyAlignment="1">
      <alignment horizontal="center" vertical="top" shrinkToFit="1"/>
    </xf>
    <xf numFmtId="0" fontId="15" fillId="0" borderId="14" xfId="1" applyFont="1" applyBorder="1" applyAlignment="1">
      <alignment horizontal="center" vertical="top" shrinkToFit="1"/>
    </xf>
    <xf numFmtId="0" fontId="15" fillId="0" borderId="15" xfId="1" applyFont="1" applyBorder="1" applyAlignment="1">
      <alignment horizontal="center" vertical="top" shrinkToFit="1"/>
    </xf>
    <xf numFmtId="179" fontId="4" fillId="0" borderId="9" xfId="1" applyNumberFormat="1" applyFont="1" applyBorder="1" applyAlignment="1">
      <alignment horizontal="center" vertical="top" shrinkToFit="1"/>
    </xf>
    <xf numFmtId="178" fontId="4" fillId="0" borderId="9" xfId="1" applyNumberFormat="1" applyFont="1" applyBorder="1" applyAlignment="1">
      <alignment horizontal="center" vertical="top" shrinkToFit="1"/>
    </xf>
    <xf numFmtId="176" fontId="4" fillId="0" borderId="8" xfId="1" applyNumberFormat="1" applyFont="1" applyBorder="1" applyAlignment="1">
      <alignment horizontal="center" vertical="top" shrinkToFit="1"/>
    </xf>
    <xf numFmtId="180" fontId="4" fillId="0" borderId="9" xfId="1" applyNumberFormat="1" applyFont="1" applyBorder="1" applyAlignment="1">
      <alignment horizontal="center" vertical="top" shrinkToFit="1"/>
    </xf>
    <xf numFmtId="176" fontId="4" fillId="0" borderId="9" xfId="1" applyNumberFormat="1" applyFont="1" applyBorder="1" applyAlignment="1">
      <alignment horizontal="center" vertical="top" shrinkToFit="1"/>
    </xf>
    <xf numFmtId="182" fontId="4" fillId="0" borderId="9" xfId="1" applyNumberFormat="1" applyFont="1" applyBorder="1" applyAlignment="1">
      <alignment horizontal="center" vertical="top" shrinkToFit="1"/>
    </xf>
    <xf numFmtId="180" fontId="4" fillId="0" borderId="8" xfId="1" applyNumberFormat="1" applyFont="1" applyBorder="1" applyAlignment="1">
      <alignment horizontal="center" vertical="top" shrinkToFit="1"/>
    </xf>
    <xf numFmtId="0" fontId="14" fillId="0" borderId="1" xfId="1" applyFont="1" applyBorder="1" applyAlignment="1">
      <alignment vertical="top" wrapText="1" shrinkToFit="1"/>
    </xf>
    <xf numFmtId="0" fontId="14" fillId="0" borderId="1" xfId="1" applyFont="1" applyBorder="1" applyAlignment="1">
      <alignment horizontal="right" vertical="top" shrinkToFit="1"/>
    </xf>
    <xf numFmtId="0" fontId="10" fillId="0" borderId="1" xfId="1" applyFont="1" applyBorder="1" applyAlignment="1">
      <alignment vertical="top" shrinkToFit="1"/>
    </xf>
    <xf numFmtId="0" fontId="10" fillId="0" borderId="1" xfId="1" applyFont="1" applyBorder="1" applyAlignment="1">
      <alignment vertical="top" wrapText="1" shrinkToFit="1"/>
    </xf>
    <xf numFmtId="0" fontId="9" fillId="0" borderId="0" xfId="1" applyFont="1" applyBorder="1" applyAlignment="1">
      <alignment horizontal="left" shrinkToFit="1"/>
    </xf>
    <xf numFmtId="0" fontId="14" fillId="0" borderId="0" xfId="1" applyFont="1" applyAlignment="1">
      <alignment vertical="center" shrinkToFit="1"/>
    </xf>
    <xf numFmtId="0" fontId="14" fillId="0" borderId="0" xfId="1" applyFont="1" applyAlignment="1">
      <alignment horizontal="right" vertical="center"/>
    </xf>
    <xf numFmtId="0" fontId="4" fillId="0" borderId="12" xfId="1" applyNumberFormat="1" applyFont="1" applyBorder="1" applyAlignment="1">
      <alignment horizontal="center" vertical="top" shrinkToFit="1"/>
    </xf>
    <xf numFmtId="0" fontId="4" fillId="0" borderId="13" xfId="1" applyNumberFormat="1" applyFont="1" applyBorder="1" applyAlignment="1">
      <alignment horizontal="center" vertical="top" shrinkToFit="1"/>
    </xf>
    <xf numFmtId="0" fontId="4" fillId="0" borderId="14" xfId="1" applyNumberFormat="1" applyFont="1" applyBorder="1" applyAlignment="1">
      <alignment horizontal="center" vertical="top" shrinkToFit="1"/>
    </xf>
    <xf numFmtId="0" fontId="4" fillId="0" borderId="15" xfId="1" applyNumberFormat="1" applyFont="1" applyBorder="1" applyAlignment="1">
      <alignment horizontal="center" vertical="top" shrinkToFit="1"/>
    </xf>
    <xf numFmtId="0" fontId="14" fillId="0" borderId="0" xfId="1" applyFont="1" applyBorder="1" applyAlignment="1">
      <alignment vertical="top" shrinkToFit="1"/>
    </xf>
    <xf numFmtId="0" fontId="0" fillId="0" borderId="0" xfId="0" applyAlignment="1">
      <alignment horizontal="right" vertical="center"/>
    </xf>
    <xf numFmtId="0" fontId="0" fillId="0" borderId="31" xfId="0" applyBorder="1">
      <alignment vertical="center"/>
    </xf>
    <xf numFmtId="0" fontId="14" fillId="0" borderId="15" xfId="1" applyFont="1" applyBorder="1" applyAlignment="1">
      <alignment horizontal="right" vertical="center"/>
    </xf>
    <xf numFmtId="0" fontId="14" fillId="0" borderId="11" xfId="1" applyFont="1" applyBorder="1" applyAlignment="1">
      <alignment vertical="center" shrinkToFit="1"/>
    </xf>
    <xf numFmtId="0" fontId="14" fillId="0" borderId="26" xfId="1" applyFont="1" applyBorder="1" applyAlignment="1">
      <alignment vertical="center" shrinkToFit="1"/>
    </xf>
    <xf numFmtId="0" fontId="14" fillId="0" borderId="22" xfId="1" applyFont="1" applyBorder="1" applyAlignment="1">
      <alignment horizontal="right" vertical="center"/>
    </xf>
    <xf numFmtId="0" fontId="14" fillId="0" borderId="18" xfId="1" applyFont="1" applyBorder="1" applyAlignment="1">
      <alignment vertical="center" shrinkToFit="1"/>
    </xf>
    <xf numFmtId="0" fontId="6" fillId="0" borderId="22" xfId="1" applyFont="1" applyBorder="1" applyAlignment="1">
      <alignment vertical="center" shrinkToFit="1"/>
    </xf>
    <xf numFmtId="0" fontId="0" fillId="0" borderId="32" xfId="0" applyBorder="1">
      <alignment vertical="center"/>
    </xf>
    <xf numFmtId="0" fontId="14" fillId="0" borderId="13" xfId="1" applyFont="1" applyBorder="1" applyAlignment="1">
      <alignment horizontal="right" vertical="center"/>
    </xf>
    <xf numFmtId="0" fontId="14" fillId="0" borderId="9" xfId="1" applyFont="1" applyBorder="1" applyAlignment="1">
      <alignment vertical="center" shrinkToFit="1"/>
    </xf>
    <xf numFmtId="0" fontId="14" fillId="0" borderId="24" xfId="1" applyFont="1" applyBorder="1" applyAlignment="1">
      <alignment vertical="center" shrinkToFit="1"/>
    </xf>
    <xf numFmtId="180" fontId="14" fillId="0" borderId="20" xfId="1" applyNumberFormat="1" applyFont="1" applyBorder="1" applyAlignment="1">
      <alignment horizontal="right" vertical="center"/>
    </xf>
    <xf numFmtId="0" fontId="14" fillId="0" borderId="1" xfId="1" applyFont="1" applyBorder="1" applyAlignment="1">
      <alignment vertical="center" shrinkToFit="1"/>
    </xf>
    <xf numFmtId="180" fontId="14" fillId="0" borderId="13" xfId="1" applyNumberFormat="1" applyFont="1" applyBorder="1" applyAlignment="1">
      <alignment horizontal="right" vertical="center"/>
    </xf>
    <xf numFmtId="0" fontId="6" fillId="0" borderId="20" xfId="1" applyFont="1" applyBorder="1" applyAlignment="1">
      <alignment vertical="center" shrinkToFit="1"/>
    </xf>
    <xf numFmtId="0" fontId="14" fillId="0" borderId="21" xfId="1" applyFont="1" applyBorder="1" applyAlignment="1">
      <alignment horizontal="right" vertical="center"/>
    </xf>
    <xf numFmtId="0" fontId="14" fillId="0" borderId="10" xfId="1" applyFont="1" applyBorder="1" applyAlignment="1">
      <alignment vertical="center" shrinkToFit="1"/>
    </xf>
    <xf numFmtId="0" fontId="14" fillId="0" borderId="17" xfId="1" applyFont="1" applyBorder="1" applyAlignment="1">
      <alignment vertical="center" shrinkToFit="1"/>
    </xf>
    <xf numFmtId="0" fontId="14" fillId="0" borderId="14" xfId="1" applyFont="1" applyBorder="1" applyAlignment="1">
      <alignment horizontal="right" vertical="center"/>
    </xf>
    <xf numFmtId="0" fontId="14" fillId="0" borderId="25" xfId="1" applyFont="1" applyBorder="1" applyAlignment="1">
      <alignment vertical="center" shrinkToFit="1"/>
    </xf>
    <xf numFmtId="0" fontId="6" fillId="0" borderId="21" xfId="1" applyFont="1" applyBorder="1" applyAlignment="1">
      <alignment horizontal="right" vertical="center"/>
    </xf>
    <xf numFmtId="0" fontId="14" fillId="0" borderId="20" xfId="1" applyFont="1" applyBorder="1" applyAlignment="1">
      <alignment horizontal="right" vertical="center"/>
    </xf>
    <xf numFmtId="0" fontId="6" fillId="0" borderId="21" xfId="1" applyFont="1" applyBorder="1" applyAlignment="1">
      <alignment vertical="center" shrinkToFit="1"/>
    </xf>
    <xf numFmtId="183" fontId="14" fillId="0" borderId="13" xfId="1" applyNumberFormat="1" applyFont="1" applyBorder="1" applyAlignment="1">
      <alignment horizontal="right" vertical="center"/>
    </xf>
    <xf numFmtId="0" fontId="0" fillId="0" borderId="33" xfId="0" applyBorder="1">
      <alignment vertical="center"/>
    </xf>
    <xf numFmtId="179" fontId="14" fillId="0" borderId="20" xfId="1" applyNumberFormat="1" applyFont="1" applyBorder="1" applyAlignment="1">
      <alignment horizontal="right" vertical="center"/>
    </xf>
    <xf numFmtId="179" fontId="14" fillId="0" borderId="13" xfId="1" applyNumberFormat="1" applyFont="1" applyBorder="1" applyAlignment="1">
      <alignment horizontal="right" vertical="center"/>
    </xf>
    <xf numFmtId="0" fontId="14" fillId="2" borderId="9" xfId="1" applyFont="1" applyFill="1" applyBorder="1" applyAlignment="1">
      <alignment vertical="center" shrinkToFit="1"/>
    </xf>
    <xf numFmtId="0" fontId="0" fillId="0" borderId="34" xfId="0" applyBorder="1">
      <alignment vertical="center"/>
    </xf>
    <xf numFmtId="0" fontId="14" fillId="0" borderId="12" xfId="1" applyFont="1" applyBorder="1" applyAlignment="1">
      <alignment horizontal="right" vertical="center"/>
    </xf>
    <xf numFmtId="0" fontId="14" fillId="0" borderId="8" xfId="1" applyFont="1" applyBorder="1" applyAlignment="1">
      <alignment vertical="center" shrinkToFit="1"/>
    </xf>
    <xf numFmtId="0" fontId="14" fillId="0" borderId="23" xfId="1" applyFont="1" applyBorder="1" applyAlignment="1">
      <alignment vertical="center" shrinkToFit="1"/>
    </xf>
    <xf numFmtId="0" fontId="14" fillId="0" borderId="19" xfId="1" applyFont="1" applyBorder="1" applyAlignment="1">
      <alignment horizontal="right" vertical="center"/>
    </xf>
    <xf numFmtId="0" fontId="14" fillId="0" borderId="16" xfId="1" applyFont="1" applyBorder="1" applyAlignment="1">
      <alignment vertical="center" shrinkToFit="1"/>
    </xf>
    <xf numFmtId="0" fontId="6" fillId="0" borderId="19" xfId="1" applyFont="1" applyBorder="1" applyAlignment="1">
      <alignment vertical="center" shrinkToFit="1"/>
    </xf>
    <xf numFmtId="0" fontId="5" fillId="0" borderId="35" xfId="1" applyFont="1" applyBorder="1" applyAlignment="1">
      <alignment horizontal="center" vertical="center"/>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11" xfId="1" applyFont="1" applyBorder="1" applyAlignment="1">
      <alignment horizontal="center" vertical="center"/>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22" xfId="1" applyFont="1" applyBorder="1" applyAlignment="1">
      <alignment horizontal="center" vertical="center"/>
    </xf>
    <xf numFmtId="0" fontId="5" fillId="0" borderId="39" xfId="1" applyFont="1" applyBorder="1">
      <alignment vertical="center"/>
    </xf>
    <xf numFmtId="0" fontId="5" fillId="0" borderId="42" xfId="1" applyFont="1" applyBorder="1" applyAlignment="1">
      <alignment horizontal="center" vertical="center"/>
    </xf>
    <xf numFmtId="0" fontId="5" fillId="0" borderId="43" xfId="1" applyFont="1" applyBorder="1" applyAlignment="1">
      <alignment horizontal="center" vertical="center"/>
    </xf>
    <xf numFmtId="0" fontId="5" fillId="0" borderId="48" xfId="1" applyFont="1" applyBorder="1" applyAlignment="1">
      <alignment horizontal="center" vertical="center"/>
    </xf>
    <xf numFmtId="0" fontId="5" fillId="0" borderId="49" xfId="1" applyFont="1" applyBorder="1" applyAlignment="1">
      <alignment horizontal="center" vertical="center"/>
    </xf>
    <xf numFmtId="0" fontId="19" fillId="0" borderId="0" xfId="3" applyBorder="1" applyAlignment="1">
      <alignment vertical="center"/>
    </xf>
    <xf numFmtId="0" fontId="0" fillId="0" borderId="38" xfId="0" applyBorder="1" applyAlignment="1">
      <alignment horizontal="left" shrinkToFit="1"/>
    </xf>
    <xf numFmtId="0" fontId="6" fillId="0" borderId="20" xfId="1" applyFont="1" applyBorder="1" applyAlignment="1">
      <alignment horizontal="right" vertical="center"/>
    </xf>
    <xf numFmtId="182" fontId="14" fillId="0" borderId="13" xfId="1" applyNumberFormat="1" applyFont="1" applyBorder="1" applyAlignment="1">
      <alignment horizontal="right" vertical="center"/>
    </xf>
    <xf numFmtId="181" fontId="14" fillId="0" borderId="20" xfId="1" applyNumberFormat="1" applyFont="1" applyBorder="1" applyAlignment="1">
      <alignment horizontal="right" vertical="center"/>
    </xf>
    <xf numFmtId="181" fontId="14" fillId="0" borderId="13" xfId="1" applyNumberFormat="1" applyFont="1" applyBorder="1" applyAlignment="1">
      <alignment horizontal="right" vertical="center"/>
    </xf>
    <xf numFmtId="182" fontId="14" fillId="0" borderId="20" xfId="1" applyNumberFormat="1" applyFont="1" applyBorder="1" applyAlignment="1">
      <alignment horizontal="right" vertical="center"/>
    </xf>
    <xf numFmtId="0" fontId="6" fillId="0" borderId="22" xfId="1" applyFont="1" applyBorder="1" applyAlignment="1">
      <alignment horizontal="right" vertical="center"/>
    </xf>
    <xf numFmtId="177" fontId="14" fillId="0" borderId="20" xfId="1" applyNumberFormat="1" applyFont="1" applyBorder="1" applyAlignment="1">
      <alignment horizontal="right" vertical="center"/>
    </xf>
    <xf numFmtId="177" fontId="14" fillId="0" borderId="13" xfId="1" applyNumberFormat="1" applyFont="1" applyBorder="1" applyAlignment="1">
      <alignment horizontal="right" vertical="center"/>
    </xf>
    <xf numFmtId="0" fontId="23" fillId="0" borderId="0" xfId="1" applyFont="1" applyAlignment="1">
      <alignment horizontal="center" vertical="center" textRotation="255"/>
    </xf>
    <xf numFmtId="0" fontId="23" fillId="0" borderId="0" xfId="1" applyFont="1">
      <alignment vertical="center"/>
    </xf>
    <xf numFmtId="0" fontId="23" fillId="0" borderId="0" xfId="1" applyFont="1" applyAlignment="1">
      <alignment horizontal="center" vertical="center"/>
    </xf>
    <xf numFmtId="0" fontId="1" fillId="0" borderId="51" xfId="1" applyBorder="1" applyAlignment="1">
      <alignment horizontal="center" vertical="center"/>
    </xf>
    <xf numFmtId="0" fontId="1" fillId="4" borderId="51" xfId="1" applyFill="1" applyBorder="1" applyAlignment="1">
      <alignment horizontal="center" vertical="center"/>
    </xf>
    <xf numFmtId="0" fontId="23" fillId="0" borderId="0" xfId="1" applyFont="1" applyFill="1" applyAlignment="1">
      <alignment horizontal="center" vertical="center"/>
    </xf>
    <xf numFmtId="0" fontId="23" fillId="0" borderId="0" xfId="1" applyFont="1" applyFill="1">
      <alignment vertical="center"/>
    </xf>
    <xf numFmtId="0" fontId="23" fillId="0" borderId="57" xfId="1" applyFont="1" applyFill="1" applyBorder="1" applyAlignment="1">
      <alignment horizontal="left" vertical="center" shrinkToFit="1"/>
    </xf>
    <xf numFmtId="0" fontId="23" fillId="0" borderId="9" xfId="1" applyFont="1" applyFill="1" applyBorder="1" applyAlignment="1">
      <alignment horizontal="left" vertical="center" shrinkToFit="1"/>
    </xf>
    <xf numFmtId="0" fontId="23" fillId="0" borderId="10" xfId="1" applyFont="1" applyFill="1" applyBorder="1" applyAlignment="1">
      <alignment horizontal="left" vertical="center" shrinkToFit="1"/>
    </xf>
    <xf numFmtId="0" fontId="23" fillId="5" borderId="21" xfId="1" applyFont="1" applyFill="1" applyBorder="1" applyAlignment="1">
      <alignment horizontal="center" vertical="center"/>
    </xf>
    <xf numFmtId="0" fontId="23" fillId="5" borderId="52" xfId="1" applyFont="1" applyFill="1" applyBorder="1" applyAlignment="1">
      <alignment horizontal="center" vertical="center"/>
    </xf>
    <xf numFmtId="0" fontId="23" fillId="5" borderId="53" xfId="1" applyFont="1" applyFill="1" applyBorder="1">
      <alignment vertical="center"/>
    </xf>
    <xf numFmtId="0" fontId="23" fillId="5" borderId="54" xfId="1" applyFont="1" applyFill="1" applyBorder="1">
      <alignment vertical="center"/>
    </xf>
    <xf numFmtId="0" fontId="23" fillId="5" borderId="40" xfId="1" applyFont="1" applyFill="1" applyBorder="1">
      <alignment vertical="center"/>
    </xf>
    <xf numFmtId="0" fontId="23" fillId="5" borderId="17" xfId="1" applyFont="1" applyFill="1" applyBorder="1">
      <alignment vertical="center"/>
    </xf>
    <xf numFmtId="0" fontId="25" fillId="0" borderId="57" xfId="1" applyFont="1" applyFill="1" applyBorder="1" applyAlignment="1">
      <alignment horizontal="left" vertical="top" wrapText="1" shrinkToFit="1"/>
    </xf>
    <xf numFmtId="0" fontId="26" fillId="0" borderId="9" xfId="0" applyFont="1" applyFill="1" applyBorder="1" applyAlignment="1">
      <alignment horizontal="left" vertical="top" wrapText="1" shrinkToFit="1"/>
    </xf>
    <xf numFmtId="0" fontId="26" fillId="0" borderId="10" xfId="0" applyFont="1" applyFill="1" applyBorder="1" applyAlignment="1">
      <alignment horizontal="left" vertical="top" wrapText="1" shrinkToFit="1"/>
    </xf>
    <xf numFmtId="0" fontId="25" fillId="0" borderId="9" xfId="1" applyFont="1" applyFill="1" applyBorder="1" applyAlignment="1">
      <alignment horizontal="left" vertical="top" wrapText="1" shrinkToFit="1"/>
    </xf>
    <xf numFmtId="0" fontId="25" fillId="0" borderId="10" xfId="1" applyFont="1" applyFill="1" applyBorder="1" applyAlignment="1">
      <alignment horizontal="left" vertical="top" wrapText="1" shrinkToFit="1"/>
    </xf>
    <xf numFmtId="0" fontId="23" fillId="0" borderId="57" xfId="1" applyFont="1" applyFill="1" applyBorder="1" applyAlignment="1">
      <alignment horizontal="center" vertical="center"/>
    </xf>
    <xf numFmtId="0" fontId="23" fillId="0" borderId="9" xfId="1" applyFont="1" applyFill="1" applyBorder="1" applyAlignment="1">
      <alignment horizontal="center" vertical="center"/>
    </xf>
    <xf numFmtId="0" fontId="23" fillId="0" borderId="10" xfId="1" applyFont="1" applyFill="1" applyBorder="1" applyAlignment="1">
      <alignment horizontal="center" vertical="center"/>
    </xf>
    <xf numFmtId="0" fontId="23" fillId="0" borderId="56" xfId="1" applyFont="1" applyFill="1" applyBorder="1" applyAlignment="1">
      <alignment horizontal="center" vertical="center"/>
    </xf>
    <xf numFmtId="0" fontId="23" fillId="0" borderId="59" xfId="1" applyFont="1" applyFill="1" applyBorder="1" applyAlignment="1">
      <alignment horizontal="center" vertical="center"/>
    </xf>
    <xf numFmtId="0" fontId="23" fillId="0" borderId="62" xfId="1" applyFont="1" applyFill="1" applyBorder="1" applyAlignment="1">
      <alignment horizontal="center" vertical="center"/>
    </xf>
    <xf numFmtId="0" fontId="25" fillId="0" borderId="57" xfId="1" applyFont="1" applyFill="1" applyBorder="1" applyAlignment="1">
      <alignment horizontal="left" vertical="top" wrapText="1"/>
    </xf>
    <xf numFmtId="0" fontId="26" fillId="0" borderId="9" xfId="0" applyFont="1" applyFill="1" applyBorder="1" applyAlignment="1">
      <alignment horizontal="left" vertical="top" wrapText="1"/>
    </xf>
    <xf numFmtId="0" fontId="26" fillId="0" borderId="10" xfId="0" applyFont="1" applyFill="1" applyBorder="1" applyAlignment="1">
      <alignment horizontal="left" vertical="top" wrapText="1"/>
    </xf>
    <xf numFmtId="0" fontId="27" fillId="0" borderId="57" xfId="1"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10" xfId="0" applyFont="1" applyFill="1" applyBorder="1" applyAlignment="1">
      <alignment horizontal="left" vertical="top" wrapText="1"/>
    </xf>
    <xf numFmtId="0" fontId="23" fillId="0" borderId="63" xfId="1" applyFont="1" applyFill="1" applyBorder="1" applyAlignment="1">
      <alignment horizontal="center" vertical="center"/>
    </xf>
    <xf numFmtId="0" fontId="23" fillId="0" borderId="58" xfId="1" applyFont="1" applyFill="1" applyBorder="1" applyAlignment="1">
      <alignment vertical="center"/>
    </xf>
    <xf numFmtId="0" fontId="23" fillId="0" borderId="61" xfId="1" applyFont="1" applyFill="1" applyBorder="1" applyAlignment="1">
      <alignment vertical="center"/>
    </xf>
    <xf numFmtId="0" fontId="23" fillId="0" borderId="60" xfId="1" applyFont="1" applyFill="1" applyBorder="1" applyAlignment="1">
      <alignment horizontal="center" vertical="center"/>
    </xf>
    <xf numFmtId="0" fontId="23" fillId="0" borderId="9" xfId="1" applyFont="1" applyFill="1" applyBorder="1" applyAlignment="1">
      <alignment horizontal="center" vertical="center" wrapText="1"/>
    </xf>
    <xf numFmtId="0" fontId="23" fillId="0" borderId="64" xfId="1" applyFont="1" applyFill="1" applyBorder="1" applyAlignment="1">
      <alignment horizontal="center" vertical="center"/>
    </xf>
    <xf numFmtId="0" fontId="23" fillId="0" borderId="55" xfId="1" applyFont="1" applyFill="1" applyBorder="1" applyAlignment="1">
      <alignment horizontal="center" vertical="center"/>
    </xf>
    <xf numFmtId="0" fontId="23" fillId="0" borderId="57" xfId="1" applyFont="1" applyFill="1" applyBorder="1" applyAlignment="1">
      <alignment horizontal="center" vertical="center" wrapText="1"/>
    </xf>
    <xf numFmtId="0" fontId="23" fillId="0" borderId="65" xfId="1" applyFont="1" applyFill="1" applyBorder="1" applyAlignment="1">
      <alignment vertical="center"/>
    </xf>
    <xf numFmtId="0" fontId="25" fillId="0" borderId="9" xfId="1" applyFont="1" applyFill="1" applyBorder="1" applyAlignment="1">
      <alignment horizontal="left" vertical="top" wrapText="1"/>
    </xf>
    <xf numFmtId="0" fontId="27" fillId="0" borderId="9" xfId="1" applyFont="1" applyFill="1" applyBorder="1" applyAlignment="1">
      <alignment horizontal="left" vertical="top" wrapText="1"/>
    </xf>
    <xf numFmtId="0" fontId="23" fillId="5" borderId="52" xfId="1" applyFont="1" applyFill="1" applyBorder="1" applyAlignment="1">
      <alignment horizontal="center" vertical="center"/>
    </xf>
    <xf numFmtId="0" fontId="23" fillId="5" borderId="53" xfId="1" applyFont="1" applyFill="1" applyBorder="1" applyAlignment="1">
      <alignment horizontal="center" vertical="center"/>
    </xf>
    <xf numFmtId="0" fontId="23" fillId="5" borderId="54" xfId="1" applyFont="1" applyFill="1" applyBorder="1" applyAlignment="1">
      <alignment horizontal="center" vertical="center"/>
    </xf>
    <xf numFmtId="0" fontId="23" fillId="5" borderId="21" xfId="1" applyFont="1" applyFill="1" applyBorder="1" applyAlignment="1">
      <alignment horizontal="center" vertical="center"/>
    </xf>
    <xf numFmtId="0" fontId="23" fillId="5" borderId="40" xfId="1" applyFont="1" applyFill="1" applyBorder="1" applyAlignment="1">
      <alignment horizontal="center" vertical="center"/>
    </xf>
    <xf numFmtId="0" fontId="23" fillId="5" borderId="17" xfId="1" applyFont="1" applyFill="1" applyBorder="1" applyAlignment="1">
      <alignment horizontal="center" vertical="center"/>
    </xf>
    <xf numFmtId="0" fontId="23" fillId="5" borderId="20" xfId="1" applyFont="1" applyFill="1" applyBorder="1" applyAlignment="1">
      <alignment horizontal="center" vertical="center"/>
    </xf>
    <xf numFmtId="0" fontId="23" fillId="5" borderId="0" xfId="1" applyFont="1" applyFill="1" applyBorder="1" applyAlignment="1">
      <alignment horizontal="center" vertical="center"/>
    </xf>
    <xf numFmtId="0" fontId="23" fillId="5" borderId="1" xfId="1" applyFont="1" applyFill="1" applyBorder="1" applyAlignment="1">
      <alignment horizontal="center" vertical="center"/>
    </xf>
    <xf numFmtId="0" fontId="23" fillId="0" borderId="51" xfId="1" applyFont="1" applyBorder="1" applyAlignment="1">
      <alignment horizontal="center" vertical="center" textRotation="255"/>
    </xf>
    <xf numFmtId="0" fontId="23" fillId="0" borderId="52" xfId="1" applyFont="1" applyBorder="1" applyAlignment="1">
      <alignment horizontal="center" vertical="center" shrinkToFit="1"/>
    </xf>
    <xf numFmtId="0" fontId="23" fillId="0" borderId="53" xfId="1" applyFont="1" applyBorder="1" applyAlignment="1">
      <alignment horizontal="center" vertical="center" shrinkToFit="1"/>
    </xf>
    <xf numFmtId="0" fontId="23" fillId="0" borderId="20" xfId="1" applyFont="1" applyBorder="1" applyAlignment="1">
      <alignment horizontal="center" vertical="center" shrinkToFit="1"/>
    </xf>
    <xf numFmtId="0" fontId="23" fillId="0" borderId="0" xfId="1" applyFont="1" applyBorder="1" applyAlignment="1">
      <alignment horizontal="center" vertical="center" shrinkToFit="1"/>
    </xf>
    <xf numFmtId="0" fontId="23" fillId="0" borderId="21" xfId="1" applyFont="1" applyBorder="1" applyAlignment="1">
      <alignment horizontal="center" vertical="center" shrinkToFit="1"/>
    </xf>
    <xf numFmtId="0" fontId="23" fillId="0" borderId="40" xfId="1" applyFont="1" applyBorder="1" applyAlignment="1">
      <alignment horizontal="center" vertical="center" shrinkToFit="1"/>
    </xf>
    <xf numFmtId="0" fontId="23" fillId="4" borderId="52" xfId="1" applyFont="1" applyFill="1" applyBorder="1" applyAlignment="1">
      <alignment horizontal="center" vertical="center" shrinkToFit="1"/>
    </xf>
    <xf numFmtId="0" fontId="23" fillId="4" borderId="54" xfId="1" applyFont="1" applyFill="1" applyBorder="1" applyAlignment="1">
      <alignment horizontal="center" vertical="center" shrinkToFit="1"/>
    </xf>
    <xf numFmtId="0" fontId="23" fillId="4" borderId="20" xfId="1" applyFont="1" applyFill="1" applyBorder="1" applyAlignment="1">
      <alignment horizontal="center" vertical="center" shrinkToFit="1"/>
    </xf>
    <xf numFmtId="0" fontId="23" fillId="4" borderId="1" xfId="1" applyFont="1" applyFill="1" applyBorder="1" applyAlignment="1">
      <alignment horizontal="center" vertical="center" shrinkToFit="1"/>
    </xf>
    <xf numFmtId="0" fontId="23" fillId="4" borderId="21" xfId="1" applyFont="1" applyFill="1" applyBorder="1" applyAlignment="1">
      <alignment horizontal="center" vertical="center" shrinkToFit="1"/>
    </xf>
    <xf numFmtId="0" fontId="23" fillId="4" borderId="17" xfId="1" applyFont="1" applyFill="1" applyBorder="1" applyAlignment="1">
      <alignment horizontal="center" vertical="center" shrinkToFit="1"/>
    </xf>
    <xf numFmtId="0" fontId="24" fillId="3" borderId="51" xfId="1" applyFont="1" applyFill="1" applyBorder="1" applyAlignment="1">
      <alignment horizontal="center" vertical="center" textRotation="255" shrinkToFit="1"/>
    </xf>
    <xf numFmtId="0" fontId="23" fillId="0" borderId="52" xfId="1" applyFont="1" applyBorder="1" applyAlignment="1">
      <alignment horizontal="center" vertical="center"/>
    </xf>
    <xf numFmtId="0" fontId="23" fillId="0" borderId="53" xfId="1" applyFont="1" applyBorder="1" applyAlignment="1">
      <alignment horizontal="center" vertical="center"/>
    </xf>
    <xf numFmtId="0" fontId="1" fillId="0" borderId="20" xfId="1" applyFont="1" applyBorder="1" applyAlignment="1">
      <alignment horizontal="center" vertical="center"/>
    </xf>
    <xf numFmtId="0" fontId="1" fillId="0" borderId="0" xfId="1" applyFont="1" applyBorder="1" applyAlignment="1">
      <alignment horizontal="center" vertical="center"/>
    </xf>
    <xf numFmtId="0" fontId="1" fillId="0" borderId="21" xfId="1" applyFont="1" applyBorder="1" applyAlignment="1">
      <alignment horizontal="center" vertical="center"/>
    </xf>
    <xf numFmtId="0" fontId="1" fillId="0" borderId="40" xfId="1" applyFont="1" applyBorder="1" applyAlignment="1">
      <alignment horizontal="center" vertical="center"/>
    </xf>
    <xf numFmtId="0" fontId="1" fillId="0" borderId="20"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21" xfId="1" applyFont="1" applyBorder="1" applyAlignment="1">
      <alignment horizontal="center" vertical="center" shrinkToFit="1"/>
    </xf>
    <xf numFmtId="0" fontId="1" fillId="0" borderId="40" xfId="1" applyFont="1" applyBorder="1" applyAlignment="1">
      <alignment horizontal="center" vertical="center" shrinkToFit="1"/>
    </xf>
    <xf numFmtId="0" fontId="2" fillId="0" borderId="0" xfId="1" applyFont="1" applyAlignment="1">
      <alignment horizontal="center" vertical="center"/>
    </xf>
    <xf numFmtId="0" fontId="0" fillId="0" borderId="0" xfId="0" applyAlignment="1">
      <alignment horizontal="center" vertical="center"/>
    </xf>
    <xf numFmtId="56" fontId="9" fillId="0" borderId="0" xfId="1" applyNumberFormat="1" applyFont="1" applyBorder="1" applyAlignment="1">
      <alignment horizontal="left" shrinkToFit="1"/>
    </xf>
    <xf numFmtId="0" fontId="9" fillId="0" borderId="0" xfId="1" applyFont="1" applyBorder="1" applyAlignment="1">
      <alignment horizontal="left" shrinkToFit="1"/>
    </xf>
    <xf numFmtId="0" fontId="13" fillId="0" borderId="27"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20" fillId="0" borderId="34" xfId="0" applyFont="1" applyBorder="1" applyAlignment="1">
      <alignment horizontal="center" vertical="center"/>
    </xf>
    <xf numFmtId="0" fontId="20" fillId="0" borderId="32" xfId="0" applyFont="1" applyBorder="1" applyAlignment="1">
      <alignment horizontal="center" vertical="center"/>
    </xf>
    <xf numFmtId="0" fontId="20" fillId="0" borderId="31" xfId="0" applyFont="1" applyBorder="1" applyAlignment="1">
      <alignment horizontal="center" vertical="center"/>
    </xf>
    <xf numFmtId="0" fontId="5" fillId="0" borderId="30" xfId="1" applyFont="1" applyBorder="1" applyAlignment="1">
      <alignment horizontal="center" vertical="center"/>
    </xf>
    <xf numFmtId="0" fontId="0" fillId="0" borderId="30" xfId="0" applyBorder="1" applyAlignment="1">
      <alignment vertical="center"/>
    </xf>
    <xf numFmtId="0" fontId="5" fillId="0" borderId="41" xfId="1" applyFont="1" applyBorder="1" applyAlignment="1">
      <alignment horizontal="center" vertical="center"/>
    </xf>
    <xf numFmtId="0" fontId="0" fillId="0" borderId="40" xfId="0" applyBorder="1" applyAlignment="1">
      <alignment vertical="center"/>
    </xf>
    <xf numFmtId="0" fontId="0" fillId="0" borderId="33" xfId="0" applyBorder="1" applyAlignment="1">
      <alignment vertical="center"/>
    </xf>
    <xf numFmtId="0" fontId="1" fillId="0" borderId="23" xfId="1" applyFont="1" applyBorder="1" applyAlignment="1">
      <alignment horizontal="center" vertical="center" textRotation="255"/>
    </xf>
    <xf numFmtId="0" fontId="0" fillId="0" borderId="24" xfId="0" applyBorder="1" applyAlignment="1">
      <alignment horizontal="center" vertical="center" textRotation="255"/>
    </xf>
    <xf numFmtId="0" fontId="0" fillId="0" borderId="26" xfId="0" applyBorder="1" applyAlignment="1">
      <alignment horizontal="center" vertical="center" textRotation="255"/>
    </xf>
    <xf numFmtId="0" fontId="2" fillId="0" borderId="0" xfId="1" applyFont="1" applyAlignment="1">
      <alignment vertical="center"/>
    </xf>
    <xf numFmtId="0" fontId="0" fillId="0" borderId="0" xfId="0" applyAlignment="1">
      <alignment vertical="center"/>
    </xf>
    <xf numFmtId="56" fontId="9" fillId="0" borderId="38" xfId="1" applyNumberFormat="1" applyFont="1" applyBorder="1" applyAlignment="1">
      <alignment horizontal="left" shrinkToFit="1"/>
    </xf>
    <xf numFmtId="0" fontId="0" fillId="0" borderId="38" xfId="0" applyBorder="1" applyAlignment="1">
      <alignment horizontal="left" shrinkToFit="1"/>
    </xf>
    <xf numFmtId="0" fontId="22" fillId="0" borderId="38" xfId="1" applyNumberFormat="1" applyFont="1" applyBorder="1" applyAlignment="1">
      <alignment horizontal="center" wrapText="1" shrinkToFit="1"/>
    </xf>
    <xf numFmtId="0" fontId="22" fillId="0" borderId="38" xfId="1" applyFont="1" applyBorder="1" applyAlignment="1">
      <alignment horizontal="center" shrinkToFit="1"/>
    </xf>
    <xf numFmtId="0" fontId="8" fillId="0" borderId="50" xfId="1" applyFont="1" applyBorder="1" applyAlignment="1">
      <alignment horizontal="center" vertical="center"/>
    </xf>
    <xf numFmtId="0" fontId="8" fillId="0" borderId="47" xfId="1" applyFont="1" applyBorder="1" applyAlignment="1">
      <alignment horizontal="center" vertical="center"/>
    </xf>
    <xf numFmtId="0" fontId="8" fillId="0" borderId="34" xfId="1" applyFont="1" applyBorder="1" applyAlignment="1">
      <alignment horizontal="center" vertical="center"/>
    </xf>
    <xf numFmtId="0" fontId="8" fillId="0" borderId="41" xfId="1" applyFont="1" applyBorder="1" applyAlignment="1">
      <alignment horizontal="center" vertical="center"/>
    </xf>
    <xf numFmtId="0" fontId="8" fillId="0" borderId="40" xfId="1" applyFont="1" applyBorder="1" applyAlignment="1">
      <alignment horizontal="center" vertical="center"/>
    </xf>
    <xf numFmtId="0" fontId="8" fillId="0" borderId="33" xfId="1"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5" fillId="0" borderId="23" xfId="1" applyNumberFormat="1" applyFont="1" applyFill="1" applyBorder="1" applyAlignment="1">
      <alignment horizontal="center" vertical="center"/>
    </xf>
    <xf numFmtId="0" fontId="5" fillId="0" borderId="24" xfId="1" applyNumberFormat="1" applyFont="1" applyFill="1" applyBorder="1" applyAlignment="1">
      <alignment horizontal="center" vertical="center"/>
    </xf>
    <xf numFmtId="0" fontId="5" fillId="0" borderId="26" xfId="1" applyNumberFormat="1" applyFont="1" applyFill="1" applyBorder="1" applyAlignment="1">
      <alignment horizontal="center" vertical="center"/>
    </xf>
    <xf numFmtId="0" fontId="5" fillId="0" borderId="47"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5" fillId="0" borderId="38" xfId="1" applyNumberFormat="1" applyFont="1" applyFill="1" applyBorder="1" applyAlignment="1">
      <alignment horizontal="center" vertical="center"/>
    </xf>
    <xf numFmtId="0" fontId="5" fillId="0" borderId="47" xfId="1" applyFont="1" applyBorder="1" applyAlignment="1">
      <alignment horizontal="center" vertical="center"/>
    </xf>
    <xf numFmtId="0" fontId="0" fillId="0" borderId="47" xfId="0" applyBorder="1" applyAlignment="1">
      <alignment vertical="center"/>
    </xf>
    <xf numFmtId="0" fontId="5" fillId="0" borderId="46" xfId="1" applyFont="1" applyBorder="1" applyAlignment="1">
      <alignment horizontal="center" vertical="center"/>
    </xf>
    <xf numFmtId="0" fontId="0" fillId="0" borderId="45" xfId="0" applyBorder="1" applyAlignment="1">
      <alignment vertical="center"/>
    </xf>
    <xf numFmtId="0" fontId="0" fillId="0" borderId="44" xfId="0" applyBorder="1" applyAlignment="1">
      <alignment vertical="center"/>
    </xf>
    <xf numFmtId="0" fontId="9" fillId="0" borderId="0" xfId="1" applyFont="1" applyAlignment="1">
      <alignment horizontal="center" vertical="center" shrinkToFit="1"/>
    </xf>
    <xf numFmtId="184" fontId="23" fillId="0" borderId="0" xfId="1" applyNumberFormat="1" applyFont="1" applyFill="1">
      <alignment vertical="center"/>
    </xf>
    <xf numFmtId="0" fontId="23" fillId="0" borderId="0" xfId="1" applyFont="1" applyFill="1" applyAlignment="1">
      <alignment horizontal="left" vertical="center"/>
    </xf>
    <xf numFmtId="0" fontId="29" fillId="3" borderId="51" xfId="1" applyFont="1" applyFill="1" applyBorder="1" applyAlignment="1">
      <alignment horizontal="center" vertical="center" textRotation="255" shrinkToFit="1"/>
    </xf>
    <xf numFmtId="0" fontId="30" fillId="0" borderId="51" xfId="1" applyFont="1" applyFill="1" applyBorder="1" applyAlignment="1">
      <alignment horizontal="center" vertical="center" textRotation="255"/>
    </xf>
    <xf numFmtId="0" fontId="31" fillId="0" borderId="51" xfId="1" applyFont="1" applyFill="1" applyBorder="1" applyAlignment="1">
      <alignment horizontal="left" vertical="center"/>
    </xf>
    <xf numFmtId="0" fontId="23" fillId="0" borderId="66" xfId="1" applyFont="1" applyFill="1" applyBorder="1" applyAlignment="1">
      <alignment horizontal="center" vertical="center"/>
    </xf>
    <xf numFmtId="0" fontId="23" fillId="0" borderId="30" xfId="1" applyFont="1" applyFill="1" applyBorder="1" applyAlignment="1">
      <alignment horizontal="center" vertical="center"/>
    </xf>
    <xf numFmtId="0" fontId="23" fillId="0" borderId="67" xfId="1" applyFont="1" applyFill="1" applyBorder="1" applyAlignment="1">
      <alignment horizontal="center" vertical="center"/>
    </xf>
    <xf numFmtId="0" fontId="25" fillId="0" borderId="66" xfId="1" applyFont="1" applyFill="1" applyBorder="1" applyAlignment="1">
      <alignment horizontal="center" vertical="center" wrapText="1"/>
    </xf>
    <xf numFmtId="0" fontId="25" fillId="0" borderId="30" xfId="1" applyFont="1" applyFill="1" applyBorder="1" applyAlignment="1">
      <alignment horizontal="center" vertical="center" wrapText="1"/>
    </xf>
    <xf numFmtId="0" fontId="25" fillId="0" borderId="67" xfId="1" applyFont="1" applyFill="1" applyBorder="1" applyAlignment="1">
      <alignment horizontal="center" vertical="center" wrapText="1"/>
    </xf>
    <xf numFmtId="0" fontId="23" fillId="0" borderId="57" xfId="1" applyFont="1" applyFill="1" applyBorder="1" applyAlignment="1">
      <alignment horizontal="center" vertical="center" shrinkToFit="1"/>
    </xf>
    <xf numFmtId="0" fontId="25" fillId="0" borderId="1" xfId="1" applyFont="1" applyFill="1" applyBorder="1" applyAlignment="1">
      <alignment horizontal="center" vertical="center" wrapText="1"/>
    </xf>
    <xf numFmtId="0" fontId="23" fillId="0" borderId="51" xfId="1" applyFont="1" applyFill="1" applyBorder="1" applyAlignment="1">
      <alignment horizontal="right" vertical="center"/>
    </xf>
    <xf numFmtId="0" fontId="23" fillId="0" borderId="51" xfId="1" applyFont="1" applyFill="1" applyBorder="1" applyAlignment="1">
      <alignment horizontal="center" vertical="center"/>
    </xf>
    <xf numFmtId="0" fontId="23" fillId="0" borderId="52" xfId="1" applyFont="1" applyFill="1" applyBorder="1" applyAlignment="1">
      <alignment horizontal="center" vertical="center" wrapText="1"/>
    </xf>
    <xf numFmtId="0" fontId="23" fillId="6" borderId="51" xfId="1" applyFont="1" applyFill="1" applyBorder="1" applyAlignment="1">
      <alignment horizontal="center" vertical="center" wrapText="1" shrinkToFit="1"/>
    </xf>
    <xf numFmtId="0" fontId="23" fillId="7" borderId="51" xfId="1" applyFont="1" applyFill="1" applyBorder="1" applyAlignment="1">
      <alignment horizontal="center" vertical="center" wrapText="1" shrinkToFit="1"/>
    </xf>
    <xf numFmtId="0" fontId="23" fillId="8" borderId="51" xfId="1" applyFont="1" applyFill="1" applyBorder="1" applyAlignment="1">
      <alignment horizontal="center" vertical="center" wrapText="1" shrinkToFit="1"/>
    </xf>
    <xf numFmtId="0" fontId="32" fillId="0" borderId="20" xfId="1" applyFont="1" applyFill="1" applyBorder="1" applyAlignment="1">
      <alignment horizontal="center" vertical="center" wrapText="1"/>
    </xf>
    <xf numFmtId="0" fontId="32" fillId="0" borderId="1" xfId="1" applyFont="1" applyFill="1" applyBorder="1" applyAlignment="1">
      <alignment horizontal="center" vertical="center" wrapText="1"/>
    </xf>
    <xf numFmtId="0" fontId="23" fillId="0" borderId="9" xfId="4" applyFont="1" applyBorder="1" applyAlignment="1">
      <alignment horizontal="center" wrapText="1" shrinkToFit="1"/>
    </xf>
    <xf numFmtId="0" fontId="23" fillId="0" borderId="9" xfId="1" applyFont="1" applyFill="1" applyBorder="1" applyAlignment="1">
      <alignment horizontal="center" vertical="center" shrinkToFit="1"/>
    </xf>
    <xf numFmtId="0" fontId="23" fillId="0" borderId="9" xfId="4" applyFont="1" applyBorder="1" applyAlignment="1">
      <alignment horizontal="center" wrapText="1" shrinkToFit="1"/>
    </xf>
    <xf numFmtId="0" fontId="23" fillId="0" borderId="20" xfId="1" applyFont="1" applyFill="1" applyBorder="1" applyAlignment="1">
      <alignment horizontal="center" vertical="center"/>
    </xf>
    <xf numFmtId="0" fontId="32" fillId="0" borderId="21" xfId="1" applyFont="1" applyFill="1" applyBorder="1" applyAlignment="1">
      <alignment horizontal="center" vertical="center" wrapText="1"/>
    </xf>
    <xf numFmtId="0" fontId="32" fillId="0" borderId="17" xfId="1" applyFont="1" applyFill="1" applyBorder="1" applyAlignment="1">
      <alignment horizontal="center" vertical="center" wrapText="1"/>
    </xf>
    <xf numFmtId="0" fontId="23" fillId="0" borderId="10" xfId="4" applyFont="1" applyBorder="1" applyAlignment="1">
      <alignment horizontal="center" wrapText="1" shrinkToFit="1"/>
    </xf>
    <xf numFmtId="0" fontId="23" fillId="0" borderId="10" xfId="1" applyFont="1" applyFill="1" applyBorder="1" applyAlignment="1">
      <alignment horizontal="center" vertical="center" shrinkToFit="1"/>
    </xf>
    <xf numFmtId="0" fontId="23" fillId="0" borderId="21" xfId="1" applyFont="1" applyFill="1" applyBorder="1" applyAlignment="1">
      <alignment horizontal="center" vertical="center"/>
    </xf>
    <xf numFmtId="0" fontId="34" fillId="0" borderId="51" xfId="1" applyFont="1" applyFill="1" applyBorder="1" applyAlignment="1">
      <alignment horizontal="center" vertical="center" wrapText="1"/>
    </xf>
    <xf numFmtId="0" fontId="34" fillId="0" borderId="51" xfId="1" applyFont="1" applyFill="1" applyBorder="1" applyAlignment="1">
      <alignment horizontal="center" vertical="center" textRotation="255" shrinkToFit="1"/>
    </xf>
    <xf numFmtId="0" fontId="34" fillId="0" borderId="57" xfId="1" applyFont="1" applyFill="1" applyBorder="1">
      <alignment vertical="center"/>
    </xf>
    <xf numFmtId="0" fontId="27" fillId="0" borderId="51" xfId="1" applyFont="1" applyFill="1" applyBorder="1" applyAlignment="1">
      <alignment horizontal="left" vertical="top" wrapText="1"/>
    </xf>
    <xf numFmtId="185" fontId="34" fillId="0" borderId="57" xfId="1" applyNumberFormat="1" applyFont="1" applyFill="1" applyBorder="1">
      <alignment vertical="center"/>
    </xf>
    <xf numFmtId="0" fontId="34" fillId="0" borderId="57" xfId="1" applyFont="1" applyFill="1" applyBorder="1" applyAlignment="1">
      <alignment horizontal="left" vertical="center"/>
    </xf>
    <xf numFmtId="0" fontId="34" fillId="0" borderId="57" xfId="4" applyFont="1" applyFill="1" applyBorder="1" applyAlignment="1">
      <alignment horizontal="left" vertical="top" wrapText="1"/>
    </xf>
    <xf numFmtId="0" fontId="34" fillId="0" borderId="57" xfId="1" applyFont="1" applyFill="1" applyBorder="1" applyAlignment="1">
      <alignment horizontal="left" vertical="top" shrinkToFit="1"/>
    </xf>
    <xf numFmtId="0" fontId="34" fillId="0" borderId="9" xfId="4" applyFont="1" applyFill="1" applyBorder="1" applyAlignment="1">
      <alignment horizontal="left" vertical="top" wrapText="1"/>
    </xf>
    <xf numFmtId="0" fontId="34" fillId="0" borderId="51" xfId="1" applyFont="1" applyFill="1" applyBorder="1" applyAlignment="1">
      <alignment horizontal="center" vertical="center"/>
    </xf>
    <xf numFmtId="0" fontId="27" fillId="0" borderId="57" xfId="1" applyFont="1" applyFill="1" applyBorder="1" applyAlignment="1">
      <alignment horizontal="center" vertical="top" wrapText="1"/>
    </xf>
    <xf numFmtId="0" fontId="34" fillId="0" borderId="51" xfId="1" applyFont="1" applyFill="1" applyBorder="1" applyAlignment="1">
      <alignment vertical="center" wrapText="1"/>
    </xf>
    <xf numFmtId="0" fontId="34" fillId="9" borderId="9" xfId="1" applyFont="1" applyFill="1" applyBorder="1">
      <alignment vertical="center"/>
    </xf>
    <xf numFmtId="184" fontId="34" fillId="0" borderId="9" xfId="1" applyNumberFormat="1" applyFont="1" applyFill="1" applyBorder="1">
      <alignment vertical="center"/>
    </xf>
    <xf numFmtId="0" fontId="34" fillId="0" borderId="9" xfId="1" applyFont="1" applyFill="1" applyBorder="1">
      <alignment vertical="center"/>
    </xf>
    <xf numFmtId="0" fontId="34" fillId="0" borderId="9" xfId="4" applyFont="1" applyFill="1" applyBorder="1" applyAlignment="1">
      <alignment horizontal="left" vertical="top" wrapText="1"/>
    </xf>
    <xf numFmtId="0" fontId="34" fillId="0" borderId="9" xfId="1" applyFont="1" applyFill="1" applyBorder="1" applyAlignment="1">
      <alignment horizontal="left" vertical="top" shrinkToFit="1"/>
    </xf>
    <xf numFmtId="0" fontId="27" fillId="0" borderId="9" xfId="1" applyFont="1" applyFill="1" applyBorder="1" applyAlignment="1">
      <alignment horizontal="center" vertical="top" wrapText="1"/>
    </xf>
    <xf numFmtId="0" fontId="34" fillId="0" borderId="10" xfId="1" applyFont="1" applyFill="1" applyBorder="1">
      <alignment vertical="center"/>
    </xf>
    <xf numFmtId="0" fontId="27" fillId="0" borderId="10" xfId="1" applyFont="1" applyFill="1" applyBorder="1" applyAlignment="1">
      <alignment horizontal="left" vertical="top" wrapText="1"/>
    </xf>
    <xf numFmtId="184" fontId="34" fillId="0" borderId="10" xfId="1" applyNumberFormat="1" applyFont="1" applyFill="1" applyBorder="1">
      <alignment vertical="center"/>
    </xf>
    <xf numFmtId="0" fontId="34" fillId="0" borderId="10" xfId="4" applyFont="1" applyFill="1" applyBorder="1" applyAlignment="1">
      <alignment horizontal="left" vertical="top" wrapText="1"/>
    </xf>
    <xf numFmtId="0" fontId="34" fillId="0" borderId="10" xfId="1" applyFont="1" applyFill="1" applyBorder="1" applyAlignment="1">
      <alignment horizontal="left" vertical="top" shrinkToFit="1"/>
    </xf>
    <xf numFmtId="0" fontId="27" fillId="0" borderId="10" xfId="1" applyFont="1" applyFill="1" applyBorder="1" applyAlignment="1">
      <alignment horizontal="center" vertical="top" wrapText="1"/>
    </xf>
    <xf numFmtId="0" fontId="34" fillId="10" borderId="9" xfId="1" applyFont="1" applyFill="1" applyBorder="1">
      <alignment vertical="center"/>
    </xf>
    <xf numFmtId="0" fontId="34" fillId="0" borderId="51" xfId="1" applyFont="1" applyFill="1" applyBorder="1" applyAlignment="1">
      <alignment vertical="center"/>
    </xf>
    <xf numFmtId="0" fontId="34" fillId="11" borderId="52" xfId="1" applyFont="1" applyFill="1" applyBorder="1" applyAlignment="1">
      <alignment horizontal="center" vertical="center"/>
    </xf>
    <xf numFmtId="0" fontId="34" fillId="11" borderId="53" xfId="1" applyFont="1" applyFill="1" applyBorder="1" applyAlignment="1">
      <alignment horizontal="center" vertical="center"/>
    </xf>
    <xf numFmtId="0" fontId="34" fillId="11" borderId="54" xfId="1" applyFont="1" applyFill="1" applyBorder="1" applyAlignment="1">
      <alignment horizontal="center" vertical="center"/>
    </xf>
    <xf numFmtId="0" fontId="34" fillId="11" borderId="20" xfId="1" applyFont="1" applyFill="1" applyBorder="1" applyAlignment="1">
      <alignment horizontal="center" vertical="center"/>
    </xf>
    <xf numFmtId="0" fontId="34" fillId="11" borderId="0" xfId="1" applyFont="1" applyFill="1" applyBorder="1" applyAlignment="1">
      <alignment horizontal="center" vertical="center"/>
    </xf>
    <xf numFmtId="0" fontId="34" fillId="11" borderId="1" xfId="1" applyFont="1" applyFill="1" applyBorder="1" applyAlignment="1">
      <alignment horizontal="center" vertical="center"/>
    </xf>
    <xf numFmtId="0" fontId="34" fillId="11" borderId="21" xfId="1" applyFont="1" applyFill="1" applyBorder="1" applyAlignment="1">
      <alignment horizontal="center" vertical="center"/>
    </xf>
    <xf numFmtId="0" fontId="34" fillId="11" borderId="40" xfId="1" applyFont="1" applyFill="1" applyBorder="1" applyAlignment="1">
      <alignment horizontal="center" vertical="center"/>
    </xf>
    <xf numFmtId="0" fontId="34" fillId="12" borderId="57" xfId="1" applyFont="1" applyFill="1" applyBorder="1">
      <alignment vertical="center"/>
    </xf>
    <xf numFmtId="0" fontId="34" fillId="11" borderId="17" xfId="1" applyFont="1" applyFill="1" applyBorder="1" applyAlignment="1">
      <alignment horizontal="center" vertical="center"/>
    </xf>
    <xf numFmtId="0" fontId="34" fillId="0" borderId="57" xfId="1" applyFont="1" applyFill="1" applyBorder="1" applyAlignment="1">
      <alignment vertical="center" shrinkToFit="1"/>
    </xf>
    <xf numFmtId="0" fontId="34" fillId="13" borderId="9" xfId="1" applyFont="1" applyFill="1" applyBorder="1">
      <alignment vertical="center"/>
    </xf>
    <xf numFmtId="0" fontId="34" fillId="14" borderId="51" xfId="1" applyFont="1" applyFill="1" applyBorder="1" applyAlignment="1">
      <alignment horizontal="center" vertical="center" wrapText="1"/>
    </xf>
    <xf numFmtId="0" fontId="34" fillId="14" borderId="51" xfId="1" applyFont="1" applyFill="1" applyBorder="1" applyAlignment="1">
      <alignment horizontal="center" vertical="center" textRotation="255" shrinkToFit="1"/>
    </xf>
    <xf numFmtId="0" fontId="34" fillId="14" borderId="51" xfId="1" applyFont="1" applyFill="1" applyBorder="1" applyAlignment="1">
      <alignment vertical="center"/>
    </xf>
    <xf numFmtId="0" fontId="34" fillId="14" borderId="51" xfId="1" applyFont="1" applyFill="1" applyBorder="1" applyAlignment="1">
      <alignment horizontal="center" vertical="center"/>
    </xf>
    <xf numFmtId="0" fontId="34" fillId="10" borderId="57" xfId="1" applyFont="1" applyFill="1" applyBorder="1" applyAlignment="1">
      <alignment horizontal="left" vertical="center"/>
    </xf>
    <xf numFmtId="0" fontId="7" fillId="0" borderId="51" xfId="1" applyFont="1" applyFill="1" applyBorder="1" applyAlignment="1">
      <alignment horizontal="left" vertical="top" wrapText="1"/>
    </xf>
    <xf numFmtId="0" fontId="34" fillId="0" borderId="66" xfId="1" applyFont="1" applyFill="1" applyBorder="1" applyAlignment="1">
      <alignment horizontal="center" vertical="center" shrinkToFit="1"/>
    </xf>
    <xf numFmtId="0" fontId="34" fillId="0" borderId="66" xfId="1" applyFont="1" applyFill="1" applyBorder="1" applyAlignment="1">
      <alignment horizontal="center" vertical="center"/>
    </xf>
    <xf numFmtId="0" fontId="34" fillId="0" borderId="30" xfId="1" applyFont="1" applyFill="1" applyBorder="1" applyAlignment="1">
      <alignment horizontal="center" vertical="center"/>
    </xf>
    <xf numFmtId="0" fontId="34" fillId="0" borderId="67" xfId="1" applyFont="1" applyFill="1" applyBorder="1" applyAlignment="1">
      <alignment horizontal="center" vertical="center"/>
    </xf>
    <xf numFmtId="0" fontId="23" fillId="0" borderId="0" xfId="1" applyFont="1" applyFill="1" applyBorder="1">
      <alignment vertical="center"/>
    </xf>
    <xf numFmtId="0" fontId="34" fillId="0" borderId="1" xfId="4" applyFont="1" applyFill="1" applyBorder="1" applyAlignment="1">
      <alignment horizontal="left" vertical="top" wrapText="1"/>
    </xf>
    <xf numFmtId="0" fontId="34" fillId="0" borderId="51" xfId="1" applyFont="1" applyFill="1" applyBorder="1" applyAlignment="1">
      <alignment horizontal="center" vertical="center"/>
    </xf>
    <xf numFmtId="0" fontId="34" fillId="0" borderId="51" xfId="1" applyFont="1" applyFill="1" applyBorder="1" applyAlignment="1">
      <alignment vertical="center"/>
    </xf>
    <xf numFmtId="184" fontId="23" fillId="0" borderId="0" xfId="1" applyNumberFormat="1" applyFont="1" applyFill="1" applyBorder="1" applyAlignment="1">
      <alignment horizontal="center" vertical="center"/>
    </xf>
    <xf numFmtId="0" fontId="34" fillId="0" borderId="66" xfId="1" applyFont="1" applyFill="1" applyBorder="1" applyAlignment="1">
      <alignment horizontal="center" vertical="center"/>
    </xf>
    <xf numFmtId="0" fontId="34" fillId="0" borderId="67" xfId="1" applyFont="1" applyFill="1" applyBorder="1">
      <alignment vertical="center"/>
    </xf>
    <xf numFmtId="185" fontId="34" fillId="0" borderId="51" xfId="1" applyNumberFormat="1" applyFont="1" applyFill="1" applyBorder="1" applyAlignment="1">
      <alignment horizontal="center" vertical="center"/>
    </xf>
    <xf numFmtId="184" fontId="34" fillId="0" borderId="51" xfId="1" applyNumberFormat="1" applyFont="1" applyFill="1" applyBorder="1" applyAlignment="1">
      <alignment horizontal="center" vertical="center"/>
    </xf>
    <xf numFmtId="184" fontId="34" fillId="0" borderId="51" xfId="1" applyNumberFormat="1" applyFont="1" applyFill="1" applyBorder="1" applyAlignment="1">
      <alignment horizontal="center" vertical="center"/>
    </xf>
    <xf numFmtId="184" fontId="34" fillId="0" borderId="66" xfId="1" applyNumberFormat="1" applyFont="1" applyFill="1" applyBorder="1" applyAlignment="1">
      <alignment horizontal="center" vertical="center"/>
    </xf>
    <xf numFmtId="184" fontId="34" fillId="0" borderId="67" xfId="1" applyNumberFormat="1" applyFont="1" applyFill="1" applyBorder="1" applyAlignment="1">
      <alignment horizontal="center" vertical="center"/>
    </xf>
    <xf numFmtId="0" fontId="34" fillId="0" borderId="0" xfId="4" applyFont="1" applyFill="1" applyBorder="1" applyAlignment="1">
      <alignment horizontal="left" vertical="top" wrapText="1"/>
    </xf>
    <xf numFmtId="0" fontId="34" fillId="0" borderId="53" xfId="1" applyFont="1" applyFill="1" applyBorder="1" applyAlignment="1">
      <alignment horizontal="left" vertical="center" shrinkToFit="1"/>
    </xf>
    <xf numFmtId="0" fontId="0" fillId="0" borderId="53" xfId="0" applyBorder="1" applyAlignment="1">
      <alignment vertical="center" shrinkToFit="1"/>
    </xf>
    <xf numFmtId="0" fontId="0" fillId="0" borderId="53" xfId="0" applyBorder="1" applyAlignment="1">
      <alignment vertical="center" shrinkToFit="1"/>
    </xf>
    <xf numFmtId="0" fontId="23" fillId="0" borderId="53" xfId="1" applyFont="1" applyFill="1" applyBorder="1" applyAlignment="1">
      <alignment horizontal="center" vertical="center"/>
    </xf>
    <xf numFmtId="0" fontId="23" fillId="0" borderId="53" xfId="1" applyFont="1" applyFill="1" applyBorder="1">
      <alignment vertical="center"/>
    </xf>
    <xf numFmtId="0" fontId="36" fillId="0" borderId="53" xfId="1" applyFont="1" applyFill="1" applyBorder="1" applyAlignment="1">
      <alignment horizontal="left" vertical="center"/>
    </xf>
    <xf numFmtId="185" fontId="23" fillId="0" borderId="0" xfId="1" applyNumberFormat="1" applyFont="1" applyFill="1" applyBorder="1" applyAlignment="1">
      <alignment horizontal="center" vertical="center"/>
    </xf>
    <xf numFmtId="184" fontId="23" fillId="0" borderId="0" xfId="1" applyNumberFormat="1" applyFont="1" applyFill="1" applyBorder="1">
      <alignment vertical="center"/>
    </xf>
    <xf numFmtId="0" fontId="34" fillId="0" borderId="0" xfId="4" applyFont="1" applyFill="1" applyBorder="1" applyAlignment="1">
      <alignment vertical="center"/>
    </xf>
    <xf numFmtId="0" fontId="0" fillId="0" borderId="0" xfId="0" applyBorder="1" applyAlignment="1">
      <alignment vertical="center" shrinkToFit="1"/>
    </xf>
    <xf numFmtId="0" fontId="34" fillId="0" borderId="0" xfId="1" applyFont="1" applyFill="1" applyBorder="1" applyAlignment="1">
      <alignment vertical="center" wrapText="1"/>
    </xf>
    <xf numFmtId="0" fontId="34" fillId="0" borderId="0" xfId="1" applyFont="1" applyFill="1" applyBorder="1" applyAlignment="1">
      <alignment horizontal="left" vertical="center"/>
    </xf>
    <xf numFmtId="0" fontId="37" fillId="0" borderId="0" xfId="1" applyFont="1" applyFill="1" applyBorder="1" applyAlignment="1">
      <alignment horizontal="left" vertical="center" wrapText="1"/>
    </xf>
    <xf numFmtId="0" fontId="34" fillId="0" borderId="0" xfId="1" applyFont="1" applyFill="1" applyBorder="1" applyAlignment="1">
      <alignment horizontal="left" vertical="center" wrapText="1"/>
    </xf>
    <xf numFmtId="0" fontId="34" fillId="0" borderId="0" xfId="1" applyFont="1" applyFill="1" applyBorder="1" applyAlignment="1">
      <alignment horizontal="center" vertical="center"/>
    </xf>
    <xf numFmtId="0" fontId="34" fillId="0" borderId="0" xfId="1" applyFont="1" applyFill="1" applyBorder="1" applyAlignment="1">
      <alignment horizontal="center" vertical="center"/>
    </xf>
    <xf numFmtId="0" fontId="34" fillId="0" borderId="0" xfId="1" applyFont="1" applyFill="1" applyBorder="1" applyAlignment="1">
      <alignment vertical="center"/>
    </xf>
    <xf numFmtId="0" fontId="34" fillId="0" borderId="0" xfId="1" applyFont="1" applyFill="1" applyBorder="1" applyAlignment="1">
      <alignment horizontal="left" vertical="top"/>
    </xf>
    <xf numFmtId="0" fontId="23" fillId="0" borderId="0" xfId="1" applyFont="1" applyFill="1" applyBorder="1" applyAlignment="1">
      <alignment horizontal="left" vertical="center"/>
    </xf>
    <xf numFmtId="0" fontId="23" fillId="0" borderId="0" xfId="1" applyFont="1" applyFill="1" applyBorder="1" applyAlignment="1">
      <alignment vertical="center" wrapText="1"/>
    </xf>
    <xf numFmtId="0" fontId="23" fillId="0" borderId="0" xfId="1" applyFont="1" applyFill="1" applyBorder="1" applyAlignment="1">
      <alignment horizontal="left" vertical="top" wrapText="1"/>
    </xf>
  </cellXfs>
  <cellStyles count="5">
    <cellStyle name="標準" xfId="0" builtinId="0"/>
    <cellStyle name="標準 2" xfId="1"/>
    <cellStyle name="標準 2 16" xfId="4"/>
    <cellStyle name="標準 3"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s>
</file>

<file path=xl/drawings/_rels/drawing2.xml.rels><?xml version="1.0" encoding="UTF-8" standalone="yes"?>
<Relationships xmlns="http://schemas.openxmlformats.org/package/2006/relationships"><Relationship Id="rId8" Type="http://schemas.openxmlformats.org/officeDocument/2006/relationships/image" Target="../media/image47.png"/><Relationship Id="rId13" Type="http://schemas.openxmlformats.org/officeDocument/2006/relationships/image" Target="../media/image52.png"/><Relationship Id="rId18" Type="http://schemas.openxmlformats.org/officeDocument/2006/relationships/image" Target="../media/image57.png"/><Relationship Id="rId3" Type="http://schemas.openxmlformats.org/officeDocument/2006/relationships/image" Target="../media/image42.png"/><Relationship Id="rId7" Type="http://schemas.openxmlformats.org/officeDocument/2006/relationships/image" Target="../media/image46.png"/><Relationship Id="rId12" Type="http://schemas.openxmlformats.org/officeDocument/2006/relationships/image" Target="../media/image51.png"/><Relationship Id="rId17" Type="http://schemas.openxmlformats.org/officeDocument/2006/relationships/image" Target="../media/image56.png"/><Relationship Id="rId2" Type="http://schemas.openxmlformats.org/officeDocument/2006/relationships/image" Target="../media/image41.png"/><Relationship Id="rId16" Type="http://schemas.openxmlformats.org/officeDocument/2006/relationships/image" Target="../media/image55.png"/><Relationship Id="rId1" Type="http://schemas.openxmlformats.org/officeDocument/2006/relationships/image" Target="../media/image40.png"/><Relationship Id="rId6" Type="http://schemas.openxmlformats.org/officeDocument/2006/relationships/image" Target="../media/image45.png"/><Relationship Id="rId11" Type="http://schemas.openxmlformats.org/officeDocument/2006/relationships/image" Target="../media/image50.png"/><Relationship Id="rId5" Type="http://schemas.openxmlformats.org/officeDocument/2006/relationships/image" Target="../media/image44.png"/><Relationship Id="rId15" Type="http://schemas.openxmlformats.org/officeDocument/2006/relationships/image" Target="../media/image54.png"/><Relationship Id="rId10" Type="http://schemas.openxmlformats.org/officeDocument/2006/relationships/image" Target="../media/image49.png"/><Relationship Id="rId19" Type="http://schemas.openxmlformats.org/officeDocument/2006/relationships/image" Target="../media/image58.png"/><Relationship Id="rId4" Type="http://schemas.openxmlformats.org/officeDocument/2006/relationships/image" Target="../media/image43.png"/><Relationship Id="rId9" Type="http://schemas.openxmlformats.org/officeDocument/2006/relationships/image" Target="../media/image48.png"/><Relationship Id="rId14" Type="http://schemas.openxmlformats.org/officeDocument/2006/relationships/image" Target="../media/image5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9.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0.jpeg"/></Relationships>
</file>

<file path=xl/drawings/drawing1.xml><?xml version="1.0" encoding="utf-8"?>
<xdr:wsDr xmlns:xdr="http://schemas.openxmlformats.org/drawingml/2006/spreadsheetDrawing" xmlns:a="http://schemas.openxmlformats.org/drawingml/2006/main">
  <xdr:twoCellAnchor>
    <xdr:from>
      <xdr:col>12</xdr:col>
      <xdr:colOff>231322</xdr:colOff>
      <xdr:row>57</xdr:row>
      <xdr:rowOff>150271</xdr:rowOff>
    </xdr:from>
    <xdr:to>
      <xdr:col>13</xdr:col>
      <xdr:colOff>1061357</xdr:colOff>
      <xdr:row>60</xdr:row>
      <xdr:rowOff>108857</xdr:rowOff>
    </xdr:to>
    <xdr:sp macro="" textlink="">
      <xdr:nvSpPr>
        <xdr:cNvPr id="2" name="テキスト ボックス 1">
          <a:extLst>
            <a:ext uri="{FF2B5EF4-FFF2-40B4-BE49-F238E27FC236}">
              <a16:creationId xmlns:a16="http://schemas.microsoft.com/office/drawing/2014/main" xmlns="" id="{077C1EDF-0223-4351-881C-80FD86D2FF69}"/>
            </a:ext>
          </a:extLst>
        </xdr:cNvPr>
        <xdr:cNvSpPr txBox="1"/>
      </xdr:nvSpPr>
      <xdr:spPr bwMode="auto">
        <a:xfrm>
          <a:off x="8479972" y="9951496"/>
          <a:ext cx="1639660" cy="44436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clientData/>
  </xdr:twoCellAnchor>
  <xdr:twoCellAnchor>
    <xdr:from>
      <xdr:col>12</xdr:col>
      <xdr:colOff>236918</xdr:colOff>
      <xdr:row>57</xdr:row>
      <xdr:rowOff>27214</xdr:rowOff>
    </xdr:from>
    <xdr:to>
      <xdr:col>13</xdr:col>
      <xdr:colOff>1007505</xdr:colOff>
      <xdr:row>57</xdr:row>
      <xdr:rowOff>153664</xdr:rowOff>
    </xdr:to>
    <xdr:pic>
      <xdr:nvPicPr>
        <xdr:cNvPr id="3"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85568" y="9828439"/>
          <a:ext cx="1580212" cy="12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258918</xdr:colOff>
      <xdr:row>60</xdr:row>
      <xdr:rowOff>92937</xdr:rowOff>
    </xdr:from>
    <xdr:to>
      <xdr:col>13</xdr:col>
      <xdr:colOff>1006273</xdr:colOff>
      <xdr:row>61</xdr:row>
      <xdr:rowOff>54251</xdr:rowOff>
    </xdr:to>
    <xdr:pic>
      <xdr:nvPicPr>
        <xdr:cNvPr id="4"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07568" y="10379937"/>
          <a:ext cx="1556980" cy="123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1489305</xdr:colOff>
      <xdr:row>48</xdr:row>
      <xdr:rowOff>102986</xdr:rowOff>
    </xdr:from>
    <xdr:to>
      <xdr:col>2</xdr:col>
      <xdr:colOff>2014101</xdr:colOff>
      <xdr:row>50</xdr:row>
      <xdr:rowOff>82892</xdr:rowOff>
    </xdr:to>
    <xdr:pic>
      <xdr:nvPicPr>
        <xdr:cNvPr id="5"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9380" y="8446886"/>
          <a:ext cx="524796" cy="303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1166710</xdr:colOff>
      <xdr:row>63</xdr:row>
      <xdr:rowOff>71889</xdr:rowOff>
    </xdr:from>
    <xdr:to>
      <xdr:col>2</xdr:col>
      <xdr:colOff>1959485</xdr:colOff>
      <xdr:row>65</xdr:row>
      <xdr:rowOff>144810</xdr:rowOff>
    </xdr:to>
    <xdr:pic>
      <xdr:nvPicPr>
        <xdr:cNvPr id="6" name="図 1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66785" y="10844664"/>
          <a:ext cx="792775" cy="396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473210</xdr:colOff>
      <xdr:row>60</xdr:row>
      <xdr:rowOff>58010</xdr:rowOff>
    </xdr:from>
    <xdr:to>
      <xdr:col>3</xdr:col>
      <xdr:colOff>187619</xdr:colOff>
      <xdr:row>63</xdr:row>
      <xdr:rowOff>145517</xdr:rowOff>
    </xdr:to>
    <xdr:pic>
      <xdr:nvPicPr>
        <xdr:cNvPr id="7" name="図 1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73285" y="10345010"/>
          <a:ext cx="1743234" cy="573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59</xdr:row>
      <xdr:rowOff>28561</xdr:rowOff>
    </xdr:from>
    <xdr:to>
      <xdr:col>2</xdr:col>
      <xdr:colOff>714048</xdr:colOff>
      <xdr:row>65</xdr:row>
      <xdr:rowOff>133618</xdr:rowOff>
    </xdr:to>
    <xdr:pic>
      <xdr:nvPicPr>
        <xdr:cNvPr id="8" name="図 1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0153636"/>
          <a:ext cx="1314123" cy="1076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951018</xdr:colOff>
      <xdr:row>61</xdr:row>
      <xdr:rowOff>7941</xdr:rowOff>
    </xdr:from>
    <xdr:to>
      <xdr:col>4</xdr:col>
      <xdr:colOff>921122</xdr:colOff>
      <xdr:row>65</xdr:row>
      <xdr:rowOff>153704</xdr:rowOff>
    </xdr:to>
    <xdr:pic>
      <xdr:nvPicPr>
        <xdr:cNvPr id="9" name="図 7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579918" y="10456866"/>
          <a:ext cx="1198829" cy="79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282010</xdr:colOff>
      <xdr:row>60</xdr:row>
      <xdr:rowOff>48438</xdr:rowOff>
    </xdr:from>
    <xdr:to>
      <xdr:col>9</xdr:col>
      <xdr:colOff>816296</xdr:colOff>
      <xdr:row>65</xdr:row>
      <xdr:rowOff>82303</xdr:rowOff>
    </xdr:to>
    <xdr:pic>
      <xdr:nvPicPr>
        <xdr:cNvPr id="10" name="図 7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543800" y="10335438"/>
          <a:ext cx="0" cy="843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82404</xdr:colOff>
      <xdr:row>60</xdr:row>
      <xdr:rowOff>73549</xdr:rowOff>
    </xdr:from>
    <xdr:to>
      <xdr:col>5</xdr:col>
      <xdr:colOff>945960</xdr:colOff>
      <xdr:row>65</xdr:row>
      <xdr:rowOff>141427</xdr:rowOff>
    </xdr:to>
    <xdr:pic>
      <xdr:nvPicPr>
        <xdr:cNvPr id="11" name="図 7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168754" y="10360549"/>
          <a:ext cx="863556" cy="877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95250</xdr:colOff>
      <xdr:row>60</xdr:row>
      <xdr:rowOff>148672</xdr:rowOff>
    </xdr:from>
    <xdr:to>
      <xdr:col>12</xdr:col>
      <xdr:colOff>421822</xdr:colOff>
      <xdr:row>64</xdr:row>
      <xdr:rowOff>96405</xdr:rowOff>
    </xdr:to>
    <xdr:pic>
      <xdr:nvPicPr>
        <xdr:cNvPr id="12" name="図 80"/>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029575" y="10435672"/>
          <a:ext cx="640897" cy="59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304310</xdr:colOff>
      <xdr:row>60</xdr:row>
      <xdr:rowOff>44588</xdr:rowOff>
    </xdr:from>
    <xdr:to>
      <xdr:col>10</xdr:col>
      <xdr:colOff>151589</xdr:colOff>
      <xdr:row>65</xdr:row>
      <xdr:rowOff>156482</xdr:rowOff>
    </xdr:to>
    <xdr:pic>
      <xdr:nvPicPr>
        <xdr:cNvPr id="13" name="図 82"/>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619385" y="10331588"/>
          <a:ext cx="1076004" cy="921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294561</xdr:colOff>
      <xdr:row>1</xdr:row>
      <xdr:rowOff>215409</xdr:rowOff>
    </xdr:from>
    <xdr:to>
      <xdr:col>2</xdr:col>
      <xdr:colOff>1489308</xdr:colOff>
      <xdr:row>7</xdr:row>
      <xdr:rowOff>0</xdr:rowOff>
    </xdr:to>
    <xdr:pic>
      <xdr:nvPicPr>
        <xdr:cNvPr id="14" name="図 7"/>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894636" y="729759"/>
          <a:ext cx="1194747" cy="9752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1567470</xdr:colOff>
      <xdr:row>1</xdr:row>
      <xdr:rowOff>68024</xdr:rowOff>
    </xdr:from>
    <xdr:to>
      <xdr:col>3</xdr:col>
      <xdr:colOff>42466</xdr:colOff>
      <xdr:row>7</xdr:row>
      <xdr:rowOff>0</xdr:rowOff>
    </xdr:to>
    <xdr:pic>
      <xdr:nvPicPr>
        <xdr:cNvPr id="15" name="図 9"/>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167545" y="582374"/>
          <a:ext cx="503821" cy="1122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120629</xdr:colOff>
      <xdr:row>1</xdr:row>
      <xdr:rowOff>136048</xdr:rowOff>
    </xdr:from>
    <xdr:to>
      <xdr:col>3</xdr:col>
      <xdr:colOff>832277</xdr:colOff>
      <xdr:row>3</xdr:row>
      <xdr:rowOff>61118</xdr:rowOff>
    </xdr:to>
    <xdr:pic>
      <xdr:nvPicPr>
        <xdr:cNvPr id="16" name="図 11"/>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749529" y="650398"/>
          <a:ext cx="711648"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84129</xdr:colOff>
      <xdr:row>1</xdr:row>
      <xdr:rowOff>45349</xdr:rowOff>
    </xdr:from>
    <xdr:to>
      <xdr:col>2</xdr:col>
      <xdr:colOff>428127</xdr:colOff>
      <xdr:row>5</xdr:row>
      <xdr:rowOff>124553</xdr:rowOff>
    </xdr:to>
    <xdr:pic>
      <xdr:nvPicPr>
        <xdr:cNvPr id="17" name="図 13"/>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27029" y="559699"/>
          <a:ext cx="601173" cy="965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902238</xdr:colOff>
      <xdr:row>1</xdr:row>
      <xdr:rowOff>0</xdr:rowOff>
    </xdr:from>
    <xdr:to>
      <xdr:col>4</xdr:col>
      <xdr:colOff>434687</xdr:colOff>
      <xdr:row>2</xdr:row>
      <xdr:rowOff>108759</xdr:rowOff>
    </xdr:to>
    <xdr:pic>
      <xdr:nvPicPr>
        <xdr:cNvPr id="18" name="図 21"/>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531138" y="514350"/>
          <a:ext cx="761174" cy="537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853973</xdr:colOff>
      <xdr:row>1</xdr:row>
      <xdr:rowOff>38100</xdr:rowOff>
    </xdr:from>
    <xdr:to>
      <xdr:col>4</xdr:col>
      <xdr:colOff>1222446</xdr:colOff>
      <xdr:row>1</xdr:row>
      <xdr:rowOff>393207</xdr:rowOff>
    </xdr:to>
    <xdr:pic>
      <xdr:nvPicPr>
        <xdr:cNvPr id="19" name="図 25"/>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4711598" y="552450"/>
          <a:ext cx="368473" cy="355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233606</xdr:colOff>
      <xdr:row>1</xdr:row>
      <xdr:rowOff>87538</xdr:rowOff>
    </xdr:from>
    <xdr:to>
      <xdr:col>5</xdr:col>
      <xdr:colOff>713738</xdr:colOff>
      <xdr:row>2</xdr:row>
      <xdr:rowOff>114824</xdr:rowOff>
    </xdr:to>
    <xdr:pic>
      <xdr:nvPicPr>
        <xdr:cNvPr id="20" name="図 29"/>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319956" y="601888"/>
          <a:ext cx="480132" cy="455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1016539</xdr:colOff>
      <xdr:row>1</xdr:row>
      <xdr:rowOff>159650</xdr:rowOff>
    </xdr:from>
    <xdr:to>
      <xdr:col>6</xdr:col>
      <xdr:colOff>269586</xdr:colOff>
      <xdr:row>2</xdr:row>
      <xdr:rowOff>9971</xdr:rowOff>
    </xdr:to>
    <xdr:pic>
      <xdr:nvPicPr>
        <xdr:cNvPr id="21" name="図 27"/>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6102889" y="674000"/>
          <a:ext cx="481772" cy="278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1272169</xdr:colOff>
      <xdr:row>1</xdr:row>
      <xdr:rowOff>90697</xdr:rowOff>
    </xdr:from>
    <xdr:to>
      <xdr:col>2</xdr:col>
      <xdr:colOff>1589799</xdr:colOff>
      <xdr:row>1</xdr:row>
      <xdr:rowOff>396804</xdr:rowOff>
    </xdr:to>
    <xdr:pic>
      <xdr:nvPicPr>
        <xdr:cNvPr id="22" name="図 32"/>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872244" y="605047"/>
          <a:ext cx="317630" cy="306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571905</xdr:colOff>
      <xdr:row>1</xdr:row>
      <xdr:rowOff>89808</xdr:rowOff>
    </xdr:from>
    <xdr:to>
      <xdr:col>6</xdr:col>
      <xdr:colOff>985041</xdr:colOff>
      <xdr:row>3</xdr:row>
      <xdr:rowOff>9255</xdr:rowOff>
    </xdr:to>
    <xdr:pic>
      <xdr:nvPicPr>
        <xdr:cNvPr id="23" name="図 33"/>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6886980" y="604158"/>
          <a:ext cx="413136" cy="500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283113</xdr:colOff>
      <xdr:row>60</xdr:row>
      <xdr:rowOff>2259</xdr:rowOff>
    </xdr:from>
    <xdr:to>
      <xdr:col>29</xdr:col>
      <xdr:colOff>731527</xdr:colOff>
      <xdr:row>64</xdr:row>
      <xdr:rowOff>81643</xdr:rowOff>
    </xdr:to>
    <xdr:pic>
      <xdr:nvPicPr>
        <xdr:cNvPr id="24" name="図 35"/>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8961638" y="10289259"/>
          <a:ext cx="1258039" cy="727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683079</xdr:colOff>
      <xdr:row>1</xdr:row>
      <xdr:rowOff>147849</xdr:rowOff>
    </xdr:from>
    <xdr:to>
      <xdr:col>13</xdr:col>
      <xdr:colOff>381000</xdr:colOff>
      <xdr:row>3</xdr:row>
      <xdr:rowOff>63758</xdr:rowOff>
    </xdr:to>
    <xdr:pic>
      <xdr:nvPicPr>
        <xdr:cNvPr id="25" name="図 37"/>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8931729" y="662199"/>
          <a:ext cx="507546" cy="496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81885</xdr:colOff>
      <xdr:row>1</xdr:row>
      <xdr:rowOff>96142</xdr:rowOff>
    </xdr:from>
    <xdr:to>
      <xdr:col>11</xdr:col>
      <xdr:colOff>130573</xdr:colOff>
      <xdr:row>3</xdr:row>
      <xdr:rowOff>21212</xdr:rowOff>
    </xdr:to>
    <xdr:pic>
      <xdr:nvPicPr>
        <xdr:cNvPr id="26" name="図 41"/>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7625685" y="610492"/>
          <a:ext cx="439213"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448079</xdr:colOff>
      <xdr:row>1</xdr:row>
      <xdr:rowOff>208184</xdr:rowOff>
    </xdr:from>
    <xdr:to>
      <xdr:col>13</xdr:col>
      <xdr:colOff>984608</xdr:colOff>
      <xdr:row>3</xdr:row>
      <xdr:rowOff>17159</xdr:rowOff>
    </xdr:to>
    <xdr:pic>
      <xdr:nvPicPr>
        <xdr:cNvPr id="27" name="図 44"/>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9506354" y="722534"/>
          <a:ext cx="536529" cy="39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1128636</xdr:colOff>
      <xdr:row>1</xdr:row>
      <xdr:rowOff>136071</xdr:rowOff>
    </xdr:from>
    <xdr:to>
      <xdr:col>15</xdr:col>
      <xdr:colOff>111622</xdr:colOff>
      <xdr:row>2</xdr:row>
      <xdr:rowOff>53522</xdr:rowOff>
    </xdr:to>
    <xdr:pic>
      <xdr:nvPicPr>
        <xdr:cNvPr id="28" name="図 46"/>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0186911" y="650421"/>
          <a:ext cx="354586" cy="346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1525882</xdr:colOff>
      <xdr:row>50</xdr:row>
      <xdr:rowOff>3162</xdr:rowOff>
    </xdr:from>
    <xdr:to>
      <xdr:col>17</xdr:col>
      <xdr:colOff>1908103</xdr:colOff>
      <xdr:row>53</xdr:row>
      <xdr:rowOff>111007</xdr:rowOff>
    </xdr:to>
    <xdr:pic>
      <xdr:nvPicPr>
        <xdr:cNvPr id="29" name="図 5"/>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2555832" y="8670912"/>
          <a:ext cx="382221" cy="593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20652</xdr:colOff>
      <xdr:row>1</xdr:row>
      <xdr:rowOff>0</xdr:rowOff>
    </xdr:from>
    <xdr:to>
      <xdr:col>17</xdr:col>
      <xdr:colOff>1818354</xdr:colOff>
      <xdr:row>6</xdr:row>
      <xdr:rowOff>110370</xdr:rowOff>
    </xdr:to>
    <xdr:pic>
      <xdr:nvPicPr>
        <xdr:cNvPr id="30" name="図 49"/>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1050602" y="514350"/>
          <a:ext cx="1797702" cy="1148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1061199</xdr:colOff>
      <xdr:row>1</xdr:row>
      <xdr:rowOff>68036</xdr:rowOff>
    </xdr:from>
    <xdr:to>
      <xdr:col>17</xdr:col>
      <xdr:colOff>1485501</xdr:colOff>
      <xdr:row>2</xdr:row>
      <xdr:rowOff>84637</xdr:rowOff>
    </xdr:to>
    <xdr:pic>
      <xdr:nvPicPr>
        <xdr:cNvPr id="31" name="図 51"/>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2091149" y="582386"/>
          <a:ext cx="424302" cy="445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1613208</xdr:colOff>
      <xdr:row>1</xdr:row>
      <xdr:rowOff>147384</xdr:rowOff>
    </xdr:from>
    <xdr:to>
      <xdr:col>17</xdr:col>
      <xdr:colOff>1914686</xdr:colOff>
      <xdr:row>2</xdr:row>
      <xdr:rowOff>33135</xdr:rowOff>
    </xdr:to>
    <xdr:pic>
      <xdr:nvPicPr>
        <xdr:cNvPr id="32" name="図 55"/>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12643158" y="661734"/>
          <a:ext cx="301478" cy="3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333495</xdr:colOff>
      <xdr:row>1</xdr:row>
      <xdr:rowOff>0</xdr:rowOff>
    </xdr:from>
    <xdr:to>
      <xdr:col>21</xdr:col>
      <xdr:colOff>940555</xdr:colOff>
      <xdr:row>2</xdr:row>
      <xdr:rowOff>97423</xdr:rowOff>
    </xdr:to>
    <xdr:pic>
      <xdr:nvPicPr>
        <xdr:cNvPr id="33" name="図 53"/>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7078445" y="514350"/>
          <a:ext cx="607060" cy="526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1122668</xdr:colOff>
      <xdr:row>1</xdr:row>
      <xdr:rowOff>0</xdr:rowOff>
    </xdr:from>
    <xdr:to>
      <xdr:col>21</xdr:col>
      <xdr:colOff>244167</xdr:colOff>
      <xdr:row>2</xdr:row>
      <xdr:rowOff>89427</xdr:rowOff>
    </xdr:to>
    <xdr:pic>
      <xdr:nvPicPr>
        <xdr:cNvPr id="34" name="図 56"/>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16638893" y="514350"/>
          <a:ext cx="350224" cy="518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43544</xdr:colOff>
      <xdr:row>1</xdr:row>
      <xdr:rowOff>56687</xdr:rowOff>
    </xdr:from>
    <xdr:to>
      <xdr:col>18</xdr:col>
      <xdr:colOff>389686</xdr:colOff>
      <xdr:row>2</xdr:row>
      <xdr:rowOff>146114</xdr:rowOff>
    </xdr:to>
    <xdr:pic>
      <xdr:nvPicPr>
        <xdr:cNvPr id="35" name="図 60"/>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13102319" y="571037"/>
          <a:ext cx="346142" cy="518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601835</xdr:colOff>
      <xdr:row>1</xdr:row>
      <xdr:rowOff>79361</xdr:rowOff>
    </xdr:from>
    <xdr:to>
      <xdr:col>18</xdr:col>
      <xdr:colOff>925645</xdr:colOff>
      <xdr:row>2</xdr:row>
      <xdr:rowOff>80953</xdr:rowOff>
    </xdr:to>
    <xdr:pic>
      <xdr:nvPicPr>
        <xdr:cNvPr id="36" name="図 58"/>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13660610" y="593711"/>
          <a:ext cx="323810" cy="430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1048470</xdr:colOff>
      <xdr:row>1</xdr:row>
      <xdr:rowOff>79361</xdr:rowOff>
    </xdr:from>
    <xdr:to>
      <xdr:col>19</xdr:col>
      <xdr:colOff>141934</xdr:colOff>
      <xdr:row>1</xdr:row>
      <xdr:rowOff>419479</xdr:rowOff>
    </xdr:to>
    <xdr:pic>
      <xdr:nvPicPr>
        <xdr:cNvPr id="37" name="図 61"/>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4107245" y="593711"/>
          <a:ext cx="322189" cy="340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921122</xdr:colOff>
      <xdr:row>1</xdr:row>
      <xdr:rowOff>68036</xdr:rowOff>
    </xdr:from>
    <xdr:to>
      <xdr:col>23</xdr:col>
      <xdr:colOff>14587</xdr:colOff>
      <xdr:row>1</xdr:row>
      <xdr:rowOff>408154</xdr:rowOff>
    </xdr:to>
    <xdr:pic>
      <xdr:nvPicPr>
        <xdr:cNvPr id="38" name="図 65"/>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7666072" y="582386"/>
          <a:ext cx="307603" cy="340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315125</xdr:colOff>
      <xdr:row>1</xdr:row>
      <xdr:rowOff>0</xdr:rowOff>
    </xdr:from>
    <xdr:to>
      <xdr:col>19</xdr:col>
      <xdr:colOff>661266</xdr:colOff>
      <xdr:row>1</xdr:row>
      <xdr:rowOff>368762</xdr:rowOff>
    </xdr:to>
    <xdr:pic>
      <xdr:nvPicPr>
        <xdr:cNvPr id="39" name="図 66"/>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14602625" y="514350"/>
          <a:ext cx="346141" cy="368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996242</xdr:colOff>
      <xdr:row>1</xdr:row>
      <xdr:rowOff>79362</xdr:rowOff>
    </xdr:from>
    <xdr:to>
      <xdr:col>20</xdr:col>
      <xdr:colOff>229400</xdr:colOff>
      <xdr:row>2</xdr:row>
      <xdr:rowOff>118949</xdr:rowOff>
    </xdr:to>
    <xdr:pic>
      <xdr:nvPicPr>
        <xdr:cNvPr id="40" name="図 63"/>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15283742" y="593712"/>
          <a:ext cx="461883" cy="46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385721</xdr:colOff>
      <xdr:row>1</xdr:row>
      <xdr:rowOff>0</xdr:rowOff>
    </xdr:from>
    <xdr:to>
      <xdr:col>20</xdr:col>
      <xdr:colOff>811393</xdr:colOff>
      <xdr:row>2</xdr:row>
      <xdr:rowOff>18062</xdr:rowOff>
    </xdr:to>
    <xdr:pic>
      <xdr:nvPicPr>
        <xdr:cNvPr id="41" name="図 67"/>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5901946" y="514350"/>
          <a:ext cx="425672" cy="44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15848</xdr:colOff>
      <xdr:row>1</xdr:row>
      <xdr:rowOff>40822</xdr:rowOff>
    </xdr:from>
    <xdr:to>
      <xdr:col>28</xdr:col>
      <xdr:colOff>652302</xdr:colOff>
      <xdr:row>2</xdr:row>
      <xdr:rowOff>135876</xdr:rowOff>
    </xdr:to>
    <xdr:pic>
      <xdr:nvPicPr>
        <xdr:cNvPr id="42" name="図 69"/>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18694373" y="555172"/>
          <a:ext cx="636454" cy="52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124304</xdr:colOff>
      <xdr:row>1</xdr:row>
      <xdr:rowOff>122464</xdr:rowOff>
    </xdr:from>
    <xdr:to>
      <xdr:col>27</xdr:col>
      <xdr:colOff>142832</xdr:colOff>
      <xdr:row>2</xdr:row>
      <xdr:rowOff>127169</xdr:rowOff>
    </xdr:to>
    <xdr:pic>
      <xdr:nvPicPr>
        <xdr:cNvPr id="43" name="図 73"/>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18097979" y="636814"/>
          <a:ext cx="409053" cy="433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580505</xdr:colOff>
      <xdr:row>1</xdr:row>
      <xdr:rowOff>38551</xdr:rowOff>
    </xdr:from>
    <xdr:to>
      <xdr:col>29</xdr:col>
      <xdr:colOff>926647</xdr:colOff>
      <xdr:row>2</xdr:row>
      <xdr:rowOff>127978</xdr:rowOff>
    </xdr:to>
    <xdr:pic>
      <xdr:nvPicPr>
        <xdr:cNvPr id="44" name="図 74"/>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20068655" y="552901"/>
          <a:ext cx="346142" cy="518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75239</xdr:colOff>
      <xdr:row>1</xdr:row>
      <xdr:rowOff>95250</xdr:rowOff>
    </xdr:from>
    <xdr:to>
      <xdr:col>29</xdr:col>
      <xdr:colOff>393346</xdr:colOff>
      <xdr:row>1</xdr:row>
      <xdr:rowOff>435368</xdr:rowOff>
    </xdr:to>
    <xdr:pic>
      <xdr:nvPicPr>
        <xdr:cNvPr id="45" name="図 75"/>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9563389" y="609600"/>
          <a:ext cx="318107" cy="330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38940</xdr:colOff>
      <xdr:row>58</xdr:row>
      <xdr:rowOff>150162</xdr:rowOff>
    </xdr:from>
    <xdr:to>
      <xdr:col>15</xdr:col>
      <xdr:colOff>71060</xdr:colOff>
      <xdr:row>66</xdr:row>
      <xdr:rowOff>27214</xdr:rowOff>
    </xdr:to>
    <xdr:pic>
      <xdr:nvPicPr>
        <xdr:cNvPr id="46" name="図 84"/>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9097215" y="10113312"/>
          <a:ext cx="1403720" cy="1172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489299</xdr:colOff>
      <xdr:row>64</xdr:row>
      <xdr:rowOff>129533</xdr:rowOff>
    </xdr:from>
    <xdr:to>
      <xdr:col>26</xdr:col>
      <xdr:colOff>109187</xdr:colOff>
      <xdr:row>67</xdr:row>
      <xdr:rowOff>104505</xdr:rowOff>
    </xdr:to>
    <xdr:pic>
      <xdr:nvPicPr>
        <xdr:cNvPr id="47" name="図 86"/>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17973675" y="11064233"/>
          <a:ext cx="109187" cy="460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233546</xdr:colOff>
      <xdr:row>0</xdr:row>
      <xdr:rowOff>0</xdr:rowOff>
    </xdr:from>
    <xdr:to>
      <xdr:col>15</xdr:col>
      <xdr:colOff>1020536</xdr:colOff>
      <xdr:row>1</xdr:row>
      <xdr:rowOff>168203</xdr:rowOff>
    </xdr:to>
    <xdr:grpSp>
      <xdr:nvGrpSpPr>
        <xdr:cNvPr id="2" name="グループ化 2"/>
        <xdr:cNvGrpSpPr>
          <a:grpSpLocks/>
        </xdr:cNvGrpSpPr>
      </xdr:nvGrpSpPr>
      <xdr:grpSpPr bwMode="auto">
        <a:xfrm>
          <a:off x="573725" y="0"/>
          <a:ext cx="16462418" cy="998239"/>
          <a:chOff x="475665" y="0"/>
          <a:chExt cx="16676130" cy="1072253"/>
        </a:xfrm>
      </xdr:grpSpPr>
      <xdr:grpSp>
        <xdr:nvGrpSpPr>
          <xdr:cNvPr id="3" name="グループ化 1"/>
          <xdr:cNvGrpSpPr>
            <a:grpSpLocks/>
          </xdr:cNvGrpSpPr>
        </xdr:nvGrpSpPr>
        <xdr:grpSpPr bwMode="auto">
          <a:xfrm>
            <a:off x="475665" y="0"/>
            <a:ext cx="11273765" cy="1072253"/>
            <a:chOff x="475665" y="0"/>
            <a:chExt cx="11273765" cy="1072253"/>
          </a:xfrm>
        </xdr:grpSpPr>
        <xdr:pic>
          <xdr:nvPicPr>
            <xdr:cNvPr id="11"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64515" y="133206"/>
              <a:ext cx="1123950" cy="738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54787" y="190196"/>
              <a:ext cx="698988" cy="686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92695" y="0"/>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19344" y="0"/>
              <a:ext cx="854050" cy="729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78204" y="110790"/>
              <a:ext cx="1017513" cy="961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1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7446" y="66675"/>
              <a:ext cx="442120" cy="825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14"/>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100458" y="79566"/>
              <a:ext cx="852363" cy="608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15"/>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75665" y="76488"/>
              <a:ext cx="510461" cy="810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16"/>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15144" y="235046"/>
              <a:ext cx="825118" cy="593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2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928813" y="85725"/>
              <a:ext cx="304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2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22654" y="138989"/>
              <a:ext cx="1409700" cy="804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2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1406530" y="97367"/>
              <a:ext cx="342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4" name="図 30"/>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3134252" y="1"/>
            <a:ext cx="1577538" cy="950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33"/>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2058573" y="19403"/>
            <a:ext cx="885825" cy="776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図 34"/>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857719" y="0"/>
            <a:ext cx="457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図 37"/>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4741083" y="179916"/>
            <a:ext cx="2952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39"/>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2936622" y="209197"/>
            <a:ext cx="4953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44"/>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5108625" y="84314"/>
            <a:ext cx="5334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46"/>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5892201" y="0"/>
            <a:ext cx="1259594" cy="1008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15</xdr:col>
      <xdr:colOff>190498</xdr:colOff>
      <xdr:row>0</xdr:row>
      <xdr:rowOff>0</xdr:rowOff>
    </xdr:from>
    <xdr:to>
      <xdr:col>17</xdr:col>
      <xdr:colOff>748391</xdr:colOff>
      <xdr:row>4</xdr:row>
      <xdr:rowOff>244829</xdr:rowOff>
    </xdr:to>
    <xdr:pic>
      <xdr:nvPicPr>
        <xdr:cNvPr id="17437"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95569" y="0"/>
          <a:ext cx="2558143" cy="1741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15</xdr:col>
      <xdr:colOff>228598</xdr:colOff>
      <xdr:row>0</xdr:row>
      <xdr:rowOff>0</xdr:rowOff>
    </xdr:from>
    <xdr:to>
      <xdr:col>17</xdr:col>
      <xdr:colOff>748391</xdr:colOff>
      <xdr:row>4</xdr:row>
      <xdr:rowOff>281349</xdr:rowOff>
    </xdr:to>
    <xdr:pic>
      <xdr:nvPicPr>
        <xdr:cNvPr id="18461"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33669" y="0"/>
          <a:ext cx="2520043" cy="1778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6376;&#29486;&#31435;&#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キッズ月間(昼)"/>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4"/>
  <sheetViews>
    <sheetView tabSelected="1" view="pageBreakPreview" zoomScale="70" zoomScaleNormal="90" zoomScaleSheetLayoutView="70" workbookViewId="0"/>
  </sheetViews>
  <sheetFormatPr defaultRowHeight="13.5" x14ac:dyDescent="0.15"/>
  <cols>
    <col min="1" max="1" width="4.5" style="158" bestFit="1" customWidth="1"/>
    <col min="2" max="2" width="3.375" style="159" bestFit="1" customWidth="1"/>
    <col min="3" max="3" width="26.625" style="159" customWidth="1"/>
    <col min="4" max="7" width="16.125" style="159" customWidth="1"/>
    <col min="8" max="8" width="5.125" style="275" hidden="1" customWidth="1"/>
    <col min="9" max="9" width="4.125" style="159" hidden="1" customWidth="1"/>
    <col min="10" max="10" width="10.625" style="159" hidden="1" customWidth="1"/>
    <col min="11" max="11" width="5.125" style="275" customWidth="1"/>
    <col min="12" max="12" width="4.125" style="159" bestFit="1" customWidth="1"/>
    <col min="13" max="13" width="10.625" style="159" customWidth="1"/>
    <col min="14" max="14" width="15.625" style="159" customWidth="1"/>
    <col min="15" max="15" width="2.375" style="159" customWidth="1"/>
    <col min="16" max="16" width="4.5" style="276" bestFit="1" customWidth="1"/>
    <col min="17" max="17" width="3.375" style="159" bestFit="1" customWidth="1"/>
    <col min="18" max="18" width="26.625" style="159" customWidth="1"/>
    <col min="19" max="22" width="16.125" style="159" customWidth="1"/>
    <col min="23" max="23" width="16.125" style="159" hidden="1" customWidth="1"/>
    <col min="24" max="24" width="5.125" style="275" hidden="1" customWidth="1"/>
    <col min="25" max="25" width="4.125" style="159" hidden="1" customWidth="1"/>
    <col min="26" max="26" width="10.625" style="159" hidden="1" customWidth="1"/>
    <col min="27" max="27" width="5.125" style="275" customWidth="1"/>
    <col min="28" max="28" width="4.125" style="159" bestFit="1" customWidth="1"/>
    <col min="29" max="29" width="10.625" style="159" customWidth="1"/>
    <col min="30" max="30" width="15.625" style="159" customWidth="1"/>
    <col min="31" max="16384" width="9" style="159"/>
  </cols>
  <sheetData>
    <row r="1" spans="1:30" ht="40.5" customHeight="1" x14ac:dyDescent="0.15"/>
    <row r="2" spans="1:30" ht="33.75" customHeight="1" x14ac:dyDescent="0.15">
      <c r="P2" s="158"/>
    </row>
    <row r="3" spans="1:30" s="158" customFormat="1" ht="12" customHeight="1" x14ac:dyDescent="0.15">
      <c r="A3" s="277" t="s">
        <v>458</v>
      </c>
      <c r="B3" s="278" t="s">
        <v>459</v>
      </c>
      <c r="C3" s="279"/>
      <c r="D3" s="280" t="s">
        <v>460</v>
      </c>
      <c r="E3" s="281"/>
      <c r="F3" s="282"/>
      <c r="G3" s="193" t="s">
        <v>461</v>
      </c>
      <c r="H3" s="283" t="s">
        <v>462</v>
      </c>
      <c r="I3" s="284"/>
      <c r="J3" s="285"/>
      <c r="K3" s="283" t="s">
        <v>463</v>
      </c>
      <c r="L3" s="284"/>
      <c r="M3" s="285"/>
      <c r="N3" s="286" t="s">
        <v>464</v>
      </c>
      <c r="O3" s="287"/>
      <c r="P3" s="277" t="s">
        <v>458</v>
      </c>
      <c r="Q3" s="278" t="s">
        <v>459</v>
      </c>
      <c r="R3" s="288"/>
      <c r="S3" s="289" t="s">
        <v>460</v>
      </c>
      <c r="T3" s="289"/>
      <c r="U3" s="289"/>
      <c r="V3" s="193" t="s">
        <v>461</v>
      </c>
      <c r="W3" s="290"/>
      <c r="X3" s="283" t="s">
        <v>462</v>
      </c>
      <c r="Y3" s="284"/>
      <c r="Z3" s="285"/>
      <c r="AA3" s="283" t="s">
        <v>463</v>
      </c>
      <c r="AB3" s="284"/>
      <c r="AC3" s="285"/>
      <c r="AD3" s="286" t="s">
        <v>464</v>
      </c>
    </row>
    <row r="4" spans="1:30" s="158" customFormat="1" ht="12" customHeight="1" x14ac:dyDescent="0.15">
      <c r="A4" s="277"/>
      <c r="B4" s="278"/>
      <c r="C4" s="279"/>
      <c r="D4" s="291" t="s">
        <v>465</v>
      </c>
      <c r="E4" s="292" t="s">
        <v>466</v>
      </c>
      <c r="F4" s="293" t="s">
        <v>467</v>
      </c>
      <c r="G4" s="175"/>
      <c r="H4" s="294" t="s">
        <v>468</v>
      </c>
      <c r="I4" s="295"/>
      <c r="J4" s="296" t="s">
        <v>469</v>
      </c>
      <c r="K4" s="294" t="s">
        <v>468</v>
      </c>
      <c r="L4" s="295"/>
      <c r="M4" s="296" t="s">
        <v>469</v>
      </c>
      <c r="N4" s="297"/>
      <c r="O4" s="298"/>
      <c r="P4" s="277"/>
      <c r="Q4" s="278"/>
      <c r="R4" s="288"/>
      <c r="S4" s="291" t="s">
        <v>465</v>
      </c>
      <c r="T4" s="292" t="s">
        <v>466</v>
      </c>
      <c r="U4" s="293" t="s">
        <v>467</v>
      </c>
      <c r="V4" s="175"/>
      <c r="W4" s="299"/>
      <c r="X4" s="294" t="s">
        <v>468</v>
      </c>
      <c r="Y4" s="295"/>
      <c r="Z4" s="296" t="s">
        <v>469</v>
      </c>
      <c r="AA4" s="294" t="s">
        <v>468</v>
      </c>
      <c r="AB4" s="295"/>
      <c r="AC4" s="296" t="s">
        <v>469</v>
      </c>
      <c r="AD4" s="297"/>
    </row>
    <row r="5" spans="1:30" s="158" customFormat="1" ht="12" customHeight="1" x14ac:dyDescent="0.15">
      <c r="A5" s="277"/>
      <c r="B5" s="278"/>
      <c r="C5" s="279"/>
      <c r="D5" s="291"/>
      <c r="E5" s="292"/>
      <c r="F5" s="293"/>
      <c r="G5" s="175"/>
      <c r="H5" s="294"/>
      <c r="I5" s="295"/>
      <c r="J5" s="296"/>
      <c r="K5" s="294"/>
      <c r="L5" s="295"/>
      <c r="M5" s="296"/>
      <c r="N5" s="297"/>
      <c r="O5" s="298"/>
      <c r="P5" s="277"/>
      <c r="Q5" s="278"/>
      <c r="R5" s="288"/>
      <c r="S5" s="291"/>
      <c r="T5" s="292"/>
      <c r="U5" s="293"/>
      <c r="V5" s="175"/>
      <c r="W5" s="299"/>
      <c r="X5" s="294"/>
      <c r="Y5" s="295"/>
      <c r="Z5" s="296"/>
      <c r="AA5" s="294"/>
      <c r="AB5" s="295"/>
      <c r="AC5" s="296"/>
      <c r="AD5" s="297"/>
    </row>
    <row r="6" spans="1:30" s="158" customFormat="1" ht="12" customHeight="1" x14ac:dyDescent="0.15">
      <c r="A6" s="277"/>
      <c r="B6" s="278"/>
      <c r="C6" s="279"/>
      <c r="D6" s="291"/>
      <c r="E6" s="292"/>
      <c r="F6" s="293"/>
      <c r="G6" s="175"/>
      <c r="H6" s="294"/>
      <c r="I6" s="295"/>
      <c r="J6" s="296"/>
      <c r="K6" s="294"/>
      <c r="L6" s="295"/>
      <c r="M6" s="296"/>
      <c r="N6" s="297"/>
      <c r="O6" s="298"/>
      <c r="P6" s="277"/>
      <c r="Q6" s="278"/>
      <c r="R6" s="288"/>
      <c r="S6" s="291"/>
      <c r="T6" s="292"/>
      <c r="U6" s="293"/>
      <c r="V6" s="175"/>
      <c r="W6" s="299"/>
      <c r="X6" s="294"/>
      <c r="Y6" s="295"/>
      <c r="Z6" s="296"/>
      <c r="AA6" s="294"/>
      <c r="AB6" s="295"/>
      <c r="AC6" s="296"/>
      <c r="AD6" s="297"/>
    </row>
    <row r="7" spans="1:30" s="158" customFormat="1" ht="12" customHeight="1" x14ac:dyDescent="0.15">
      <c r="A7" s="277"/>
      <c r="B7" s="278"/>
      <c r="C7" s="279"/>
      <c r="D7" s="291"/>
      <c r="E7" s="292"/>
      <c r="F7" s="293"/>
      <c r="G7" s="176"/>
      <c r="H7" s="300"/>
      <c r="I7" s="301"/>
      <c r="J7" s="302"/>
      <c r="K7" s="300"/>
      <c r="L7" s="301"/>
      <c r="M7" s="302"/>
      <c r="N7" s="303"/>
      <c r="O7" s="298"/>
      <c r="P7" s="277"/>
      <c r="Q7" s="278"/>
      <c r="R7" s="288"/>
      <c r="S7" s="291"/>
      <c r="T7" s="292"/>
      <c r="U7" s="293"/>
      <c r="V7" s="176"/>
      <c r="W7" s="304"/>
      <c r="X7" s="300"/>
      <c r="Y7" s="301"/>
      <c r="Z7" s="302"/>
      <c r="AA7" s="300"/>
      <c r="AB7" s="301"/>
      <c r="AC7" s="302"/>
      <c r="AD7" s="303"/>
    </row>
    <row r="8" spans="1:30" ht="12.75" customHeight="1" x14ac:dyDescent="0.15">
      <c r="A8" s="305">
        <v>4</v>
      </c>
      <c r="B8" s="306" t="s">
        <v>408</v>
      </c>
      <c r="C8" s="307" t="s">
        <v>15</v>
      </c>
      <c r="D8" s="308" t="s">
        <v>470</v>
      </c>
      <c r="E8" s="308" t="s">
        <v>471</v>
      </c>
      <c r="F8" s="308" t="s">
        <v>472</v>
      </c>
      <c r="G8" s="183" t="s">
        <v>473</v>
      </c>
      <c r="H8" s="309">
        <v>381</v>
      </c>
      <c r="I8" s="310" t="s">
        <v>474</v>
      </c>
      <c r="J8" s="311" t="s">
        <v>20</v>
      </c>
      <c r="K8" s="309">
        <f>381*0.75</f>
        <v>285.75</v>
      </c>
      <c r="L8" s="310" t="s">
        <v>474</v>
      </c>
      <c r="M8" s="311" t="s">
        <v>20</v>
      </c>
      <c r="N8" s="312" t="s">
        <v>34</v>
      </c>
      <c r="O8" s="313"/>
      <c r="P8" s="314">
        <v>18</v>
      </c>
      <c r="Q8" s="314" t="s">
        <v>408</v>
      </c>
      <c r="R8" s="307" t="s">
        <v>15</v>
      </c>
      <c r="S8" s="308" t="s">
        <v>475</v>
      </c>
      <c r="T8" s="308" t="s">
        <v>476</v>
      </c>
      <c r="U8" s="308" t="s">
        <v>477</v>
      </c>
      <c r="V8" s="183" t="s">
        <v>473</v>
      </c>
      <c r="W8" s="315"/>
      <c r="X8" s="309">
        <v>396</v>
      </c>
      <c r="Y8" s="307" t="s">
        <v>478</v>
      </c>
      <c r="Z8" s="311" t="s">
        <v>20</v>
      </c>
      <c r="AA8" s="309">
        <f>396*0.75</f>
        <v>297</v>
      </c>
      <c r="AB8" s="307" t="s">
        <v>478</v>
      </c>
      <c r="AC8" s="311" t="s">
        <v>20</v>
      </c>
      <c r="AD8" s="312" t="s">
        <v>34</v>
      </c>
    </row>
    <row r="9" spans="1:30" ht="12.75" customHeight="1" x14ac:dyDescent="0.15">
      <c r="A9" s="316"/>
      <c r="B9" s="306"/>
      <c r="C9" s="317" t="s">
        <v>298</v>
      </c>
      <c r="D9" s="308"/>
      <c r="E9" s="308"/>
      <c r="F9" s="308"/>
      <c r="G9" s="196"/>
      <c r="H9" s="318">
        <v>10.7</v>
      </c>
      <c r="I9" s="319" t="s">
        <v>479</v>
      </c>
      <c r="J9" s="320"/>
      <c r="K9" s="318">
        <f>10.7*0.75</f>
        <v>8.0249999999999986</v>
      </c>
      <c r="L9" s="319" t="s">
        <v>479</v>
      </c>
      <c r="M9" s="320"/>
      <c r="N9" s="321" t="s">
        <v>480</v>
      </c>
      <c r="O9" s="313"/>
      <c r="P9" s="314"/>
      <c r="Q9" s="314"/>
      <c r="R9" s="317" t="s">
        <v>298</v>
      </c>
      <c r="S9" s="308"/>
      <c r="T9" s="308"/>
      <c r="U9" s="308"/>
      <c r="V9" s="196"/>
      <c r="W9" s="322"/>
      <c r="X9" s="318">
        <v>11.699999999999998</v>
      </c>
      <c r="Y9" s="319" t="s">
        <v>479</v>
      </c>
      <c r="Z9" s="320"/>
      <c r="AA9" s="318">
        <f>11.7*0.75</f>
        <v>8.7749999999999986</v>
      </c>
      <c r="AB9" s="319" t="s">
        <v>479</v>
      </c>
      <c r="AC9" s="320"/>
      <c r="AD9" s="321" t="s">
        <v>481</v>
      </c>
    </row>
    <row r="10" spans="1:30" ht="12.75" customHeight="1" x14ac:dyDescent="0.15">
      <c r="A10" s="316"/>
      <c r="B10" s="306"/>
      <c r="C10" s="319" t="s">
        <v>80</v>
      </c>
      <c r="D10" s="308"/>
      <c r="E10" s="308"/>
      <c r="F10" s="308"/>
      <c r="G10" s="196"/>
      <c r="H10" s="318">
        <v>9.1999999999999993</v>
      </c>
      <c r="I10" s="319" t="s">
        <v>479</v>
      </c>
      <c r="J10" s="320"/>
      <c r="K10" s="318">
        <f>9.2*0.75</f>
        <v>6.8999999999999995</v>
      </c>
      <c r="L10" s="319" t="s">
        <v>479</v>
      </c>
      <c r="M10" s="320"/>
      <c r="N10" s="321"/>
      <c r="O10" s="313"/>
      <c r="P10" s="314"/>
      <c r="Q10" s="314"/>
      <c r="R10" s="319" t="s">
        <v>80</v>
      </c>
      <c r="S10" s="308"/>
      <c r="T10" s="308"/>
      <c r="U10" s="308"/>
      <c r="V10" s="196"/>
      <c r="W10" s="322"/>
      <c r="X10" s="318">
        <v>10.199999999999999</v>
      </c>
      <c r="Y10" s="319" t="s">
        <v>479</v>
      </c>
      <c r="Z10" s="320"/>
      <c r="AA10" s="318">
        <f>10.2*0.75</f>
        <v>7.6499999999999995</v>
      </c>
      <c r="AB10" s="319" t="s">
        <v>479</v>
      </c>
      <c r="AC10" s="320"/>
      <c r="AD10" s="321"/>
    </row>
    <row r="11" spans="1:30" ht="12.75" customHeight="1" x14ac:dyDescent="0.15">
      <c r="A11" s="316"/>
      <c r="B11" s="306"/>
      <c r="C11" s="319" t="s">
        <v>30</v>
      </c>
      <c r="D11" s="308"/>
      <c r="E11" s="308"/>
      <c r="F11" s="308"/>
      <c r="G11" s="196"/>
      <c r="H11" s="318">
        <v>62</v>
      </c>
      <c r="I11" s="319" t="s">
        <v>479</v>
      </c>
      <c r="J11" s="320"/>
      <c r="K11" s="318">
        <f>62*0.75</f>
        <v>46.5</v>
      </c>
      <c r="L11" s="319" t="s">
        <v>479</v>
      </c>
      <c r="M11" s="320"/>
      <c r="N11" s="321"/>
      <c r="O11" s="313"/>
      <c r="P11" s="314"/>
      <c r="Q11" s="314"/>
      <c r="R11" s="319" t="s">
        <v>30</v>
      </c>
      <c r="S11" s="308"/>
      <c r="T11" s="308"/>
      <c r="U11" s="308"/>
      <c r="V11" s="196"/>
      <c r="W11" s="322"/>
      <c r="X11" s="318">
        <v>62.899999999999991</v>
      </c>
      <c r="Y11" s="319" t="s">
        <v>479</v>
      </c>
      <c r="Z11" s="320"/>
      <c r="AA11" s="318">
        <f>62.9*0.75</f>
        <v>47.174999999999997</v>
      </c>
      <c r="AB11" s="319" t="s">
        <v>479</v>
      </c>
      <c r="AC11" s="320"/>
      <c r="AD11" s="321"/>
    </row>
    <row r="12" spans="1:30" ht="12.75" customHeight="1" x14ac:dyDescent="0.15">
      <c r="A12" s="316"/>
      <c r="B12" s="306"/>
      <c r="C12" s="323" t="s">
        <v>87</v>
      </c>
      <c r="D12" s="308"/>
      <c r="E12" s="308"/>
      <c r="F12" s="308"/>
      <c r="G12" s="324"/>
      <c r="H12" s="325">
        <v>0.9</v>
      </c>
      <c r="I12" s="323" t="s">
        <v>479</v>
      </c>
      <c r="J12" s="326"/>
      <c r="K12" s="325">
        <f>0.9*0.75</f>
        <v>0.67500000000000004</v>
      </c>
      <c r="L12" s="323" t="s">
        <v>479</v>
      </c>
      <c r="M12" s="326"/>
      <c r="N12" s="327"/>
      <c r="O12" s="313"/>
      <c r="P12" s="314"/>
      <c r="Q12" s="314"/>
      <c r="R12" s="323" t="s">
        <v>165</v>
      </c>
      <c r="S12" s="308"/>
      <c r="T12" s="308"/>
      <c r="U12" s="308"/>
      <c r="V12" s="324"/>
      <c r="W12" s="328"/>
      <c r="X12" s="325">
        <v>0.9</v>
      </c>
      <c r="Y12" s="323" t="s">
        <v>482</v>
      </c>
      <c r="Z12" s="326"/>
      <c r="AA12" s="325">
        <f>0.9*0.75</f>
        <v>0.67500000000000004</v>
      </c>
      <c r="AB12" s="323" t="s">
        <v>482</v>
      </c>
      <c r="AC12" s="326"/>
      <c r="AD12" s="327"/>
    </row>
    <row r="13" spans="1:30" ht="12.75" customHeight="1" x14ac:dyDescent="0.15">
      <c r="A13" s="305">
        <v>5</v>
      </c>
      <c r="B13" s="306" t="s">
        <v>417</v>
      </c>
      <c r="C13" s="307" t="s">
        <v>139</v>
      </c>
      <c r="D13" s="308" t="s">
        <v>483</v>
      </c>
      <c r="E13" s="308" t="s">
        <v>484</v>
      </c>
      <c r="F13" s="308" t="s">
        <v>485</v>
      </c>
      <c r="G13" s="183" t="s">
        <v>486</v>
      </c>
      <c r="H13" s="309">
        <v>405</v>
      </c>
      <c r="I13" s="310" t="s">
        <v>487</v>
      </c>
      <c r="J13" s="311" t="s">
        <v>488</v>
      </c>
      <c r="K13" s="309">
        <f>405*0.75</f>
        <v>303.75</v>
      </c>
      <c r="L13" s="310" t="s">
        <v>487</v>
      </c>
      <c r="M13" s="311" t="s">
        <v>488</v>
      </c>
      <c r="N13" s="312" t="s">
        <v>34</v>
      </c>
      <c r="O13" s="313"/>
      <c r="P13" s="305">
        <v>19</v>
      </c>
      <c r="Q13" s="306" t="s">
        <v>417</v>
      </c>
      <c r="R13" s="307" t="s">
        <v>139</v>
      </c>
      <c r="S13" s="308" t="s">
        <v>483</v>
      </c>
      <c r="T13" s="308" t="s">
        <v>489</v>
      </c>
      <c r="U13" s="308" t="s">
        <v>490</v>
      </c>
      <c r="V13" s="183" t="s">
        <v>486</v>
      </c>
      <c r="W13" s="315"/>
      <c r="X13" s="309">
        <v>396</v>
      </c>
      <c r="Y13" s="310" t="s">
        <v>487</v>
      </c>
      <c r="Z13" s="311" t="s">
        <v>488</v>
      </c>
      <c r="AA13" s="309">
        <f>396*0.75</f>
        <v>297</v>
      </c>
      <c r="AB13" s="310" t="s">
        <v>491</v>
      </c>
      <c r="AC13" s="311" t="s">
        <v>492</v>
      </c>
      <c r="AD13" s="312" t="s">
        <v>34</v>
      </c>
    </row>
    <row r="14" spans="1:30" ht="12.75" customHeight="1" x14ac:dyDescent="0.15">
      <c r="A14" s="316"/>
      <c r="B14" s="306"/>
      <c r="C14" s="329" t="s">
        <v>96</v>
      </c>
      <c r="D14" s="308"/>
      <c r="E14" s="308"/>
      <c r="F14" s="308"/>
      <c r="G14" s="196"/>
      <c r="H14" s="318">
        <v>13</v>
      </c>
      <c r="I14" s="319" t="s">
        <v>493</v>
      </c>
      <c r="J14" s="320"/>
      <c r="K14" s="318">
        <f>13*0.75</f>
        <v>9.75</v>
      </c>
      <c r="L14" s="319" t="s">
        <v>494</v>
      </c>
      <c r="M14" s="320"/>
      <c r="N14" s="321" t="s">
        <v>495</v>
      </c>
      <c r="O14" s="313"/>
      <c r="P14" s="316"/>
      <c r="Q14" s="306"/>
      <c r="R14" s="329" t="s">
        <v>96</v>
      </c>
      <c r="S14" s="308"/>
      <c r="T14" s="308"/>
      <c r="U14" s="308"/>
      <c r="V14" s="196"/>
      <c r="W14" s="322"/>
      <c r="X14" s="318">
        <v>11.5</v>
      </c>
      <c r="Y14" s="319" t="s">
        <v>494</v>
      </c>
      <c r="Z14" s="320"/>
      <c r="AA14" s="318">
        <f>11.5*0.75</f>
        <v>8.625</v>
      </c>
      <c r="AB14" s="319" t="s">
        <v>494</v>
      </c>
      <c r="AC14" s="320"/>
      <c r="AD14" s="321" t="s">
        <v>495</v>
      </c>
    </row>
    <row r="15" spans="1:30" ht="12.75" customHeight="1" x14ac:dyDescent="0.15">
      <c r="A15" s="316"/>
      <c r="B15" s="306"/>
      <c r="C15" s="319" t="s">
        <v>103</v>
      </c>
      <c r="D15" s="308"/>
      <c r="E15" s="308"/>
      <c r="F15" s="308"/>
      <c r="G15" s="196"/>
      <c r="H15" s="318">
        <v>11.899999999999997</v>
      </c>
      <c r="I15" s="319" t="s">
        <v>494</v>
      </c>
      <c r="J15" s="320"/>
      <c r="K15" s="318">
        <f>11.9*0.75</f>
        <v>8.9250000000000007</v>
      </c>
      <c r="L15" s="319" t="s">
        <v>494</v>
      </c>
      <c r="M15" s="320"/>
      <c r="N15" s="321"/>
      <c r="O15" s="313"/>
      <c r="P15" s="316"/>
      <c r="Q15" s="306"/>
      <c r="R15" s="319" t="s">
        <v>247</v>
      </c>
      <c r="S15" s="308"/>
      <c r="T15" s="308"/>
      <c r="U15" s="308"/>
      <c r="V15" s="196"/>
      <c r="W15" s="322"/>
      <c r="X15" s="318">
        <v>11.899999999999999</v>
      </c>
      <c r="Y15" s="319" t="s">
        <v>494</v>
      </c>
      <c r="Z15" s="320"/>
      <c r="AA15" s="318">
        <f>11.9*0.75</f>
        <v>8.9250000000000007</v>
      </c>
      <c r="AB15" s="319" t="s">
        <v>494</v>
      </c>
      <c r="AC15" s="320"/>
      <c r="AD15" s="321"/>
    </row>
    <row r="16" spans="1:30" ht="12.75" customHeight="1" x14ac:dyDescent="0.15">
      <c r="A16" s="316"/>
      <c r="B16" s="306"/>
      <c r="C16" s="319" t="s">
        <v>105</v>
      </c>
      <c r="D16" s="308"/>
      <c r="E16" s="308"/>
      <c r="F16" s="308"/>
      <c r="G16" s="196"/>
      <c r="H16" s="318">
        <v>59.299999999999983</v>
      </c>
      <c r="I16" s="319" t="s">
        <v>494</v>
      </c>
      <c r="J16" s="320"/>
      <c r="K16" s="318">
        <f>59.3*0.75</f>
        <v>44.474999999999994</v>
      </c>
      <c r="L16" s="319" t="s">
        <v>494</v>
      </c>
      <c r="M16" s="320"/>
      <c r="N16" s="321"/>
      <c r="O16" s="313"/>
      <c r="P16" s="316"/>
      <c r="Q16" s="306"/>
      <c r="R16" s="319" t="s">
        <v>154</v>
      </c>
      <c r="S16" s="308"/>
      <c r="T16" s="308"/>
      <c r="U16" s="308"/>
      <c r="V16" s="196"/>
      <c r="W16" s="322"/>
      <c r="X16" s="318">
        <v>58.399999999999991</v>
      </c>
      <c r="Y16" s="319" t="s">
        <v>494</v>
      </c>
      <c r="Z16" s="320"/>
      <c r="AA16" s="318">
        <f>58.4*0.75</f>
        <v>43.8</v>
      </c>
      <c r="AB16" s="319" t="s">
        <v>494</v>
      </c>
      <c r="AC16" s="320"/>
      <c r="AD16" s="321"/>
    </row>
    <row r="17" spans="1:30" ht="12.75" customHeight="1" x14ac:dyDescent="0.15">
      <c r="A17" s="316"/>
      <c r="B17" s="306"/>
      <c r="C17" s="323"/>
      <c r="D17" s="308"/>
      <c r="E17" s="308"/>
      <c r="F17" s="308"/>
      <c r="G17" s="324"/>
      <c r="H17" s="325">
        <v>1.3</v>
      </c>
      <c r="I17" s="323" t="s">
        <v>494</v>
      </c>
      <c r="J17" s="326"/>
      <c r="K17" s="325">
        <f>1.3*0.75</f>
        <v>0.97500000000000009</v>
      </c>
      <c r="L17" s="323" t="s">
        <v>494</v>
      </c>
      <c r="M17" s="326"/>
      <c r="N17" s="327"/>
      <c r="O17" s="313"/>
      <c r="P17" s="316"/>
      <c r="Q17" s="306"/>
      <c r="R17" s="323"/>
      <c r="S17" s="308"/>
      <c r="T17" s="308"/>
      <c r="U17" s="308"/>
      <c r="V17" s="324"/>
      <c r="W17" s="328"/>
      <c r="X17" s="325">
        <v>1.3</v>
      </c>
      <c r="Y17" s="323" t="s">
        <v>494</v>
      </c>
      <c r="Z17" s="326"/>
      <c r="AA17" s="325">
        <f>1.3*0.75</f>
        <v>0.97500000000000009</v>
      </c>
      <c r="AB17" s="323" t="s">
        <v>494</v>
      </c>
      <c r="AC17" s="326"/>
      <c r="AD17" s="327"/>
    </row>
    <row r="18" spans="1:30" ht="12.75" customHeight="1" x14ac:dyDescent="0.15">
      <c r="A18" s="305">
        <v>6</v>
      </c>
      <c r="B18" s="306" t="s">
        <v>43</v>
      </c>
      <c r="C18" s="307" t="s">
        <v>15</v>
      </c>
      <c r="D18" s="308" t="s">
        <v>496</v>
      </c>
      <c r="E18" s="308" t="s">
        <v>497</v>
      </c>
      <c r="F18" s="308" t="s">
        <v>498</v>
      </c>
      <c r="G18" s="183" t="s">
        <v>499</v>
      </c>
      <c r="H18" s="309">
        <v>371</v>
      </c>
      <c r="I18" s="310" t="s">
        <v>491</v>
      </c>
      <c r="J18" s="311" t="s">
        <v>500</v>
      </c>
      <c r="K18" s="309">
        <f>371*0.75</f>
        <v>278.25</v>
      </c>
      <c r="L18" s="310" t="s">
        <v>501</v>
      </c>
      <c r="M18" s="311" t="s">
        <v>502</v>
      </c>
      <c r="N18" s="312" t="s">
        <v>34</v>
      </c>
      <c r="O18" s="313"/>
      <c r="P18" s="314">
        <v>20</v>
      </c>
      <c r="Q18" s="314" t="s">
        <v>43</v>
      </c>
      <c r="R18" s="307" t="s">
        <v>15</v>
      </c>
      <c r="S18" s="308" t="s">
        <v>503</v>
      </c>
      <c r="T18" s="308" t="s">
        <v>504</v>
      </c>
      <c r="U18" s="308" t="s">
        <v>505</v>
      </c>
      <c r="V18" s="183" t="s">
        <v>506</v>
      </c>
      <c r="W18" s="315"/>
      <c r="X18" s="309">
        <v>437</v>
      </c>
      <c r="Y18" s="310" t="s">
        <v>501</v>
      </c>
      <c r="Z18" s="311" t="s">
        <v>502</v>
      </c>
      <c r="AA18" s="309">
        <f>437*0.75</f>
        <v>327.75</v>
      </c>
      <c r="AB18" s="310" t="s">
        <v>487</v>
      </c>
      <c r="AC18" s="311" t="s">
        <v>507</v>
      </c>
      <c r="AD18" s="312" t="s">
        <v>34</v>
      </c>
    </row>
    <row r="19" spans="1:30" ht="12.75" customHeight="1" x14ac:dyDescent="0.15">
      <c r="A19" s="316"/>
      <c r="B19" s="306"/>
      <c r="C19" s="317" t="s">
        <v>508</v>
      </c>
      <c r="D19" s="308"/>
      <c r="E19" s="308"/>
      <c r="F19" s="308"/>
      <c r="G19" s="196"/>
      <c r="H19" s="318">
        <v>10.899999999999997</v>
      </c>
      <c r="I19" s="319" t="s">
        <v>509</v>
      </c>
      <c r="J19" s="320"/>
      <c r="K19" s="318">
        <f>10.9*0.75</f>
        <v>8.1750000000000007</v>
      </c>
      <c r="L19" s="319" t="s">
        <v>509</v>
      </c>
      <c r="M19" s="320"/>
      <c r="N19" s="321" t="s">
        <v>510</v>
      </c>
      <c r="O19" s="313"/>
      <c r="P19" s="314"/>
      <c r="Q19" s="314"/>
      <c r="R19" s="317" t="s">
        <v>508</v>
      </c>
      <c r="S19" s="308"/>
      <c r="T19" s="308"/>
      <c r="U19" s="308"/>
      <c r="V19" s="196"/>
      <c r="W19" s="322"/>
      <c r="X19" s="318">
        <v>16.799999999999997</v>
      </c>
      <c r="Y19" s="319" t="s">
        <v>509</v>
      </c>
      <c r="Z19" s="320"/>
      <c r="AA19" s="318">
        <f>16.8*0.75</f>
        <v>12.600000000000001</v>
      </c>
      <c r="AB19" s="319" t="s">
        <v>509</v>
      </c>
      <c r="AC19" s="320"/>
      <c r="AD19" s="321" t="s">
        <v>511</v>
      </c>
    </row>
    <row r="20" spans="1:30" ht="12.75" customHeight="1" x14ac:dyDescent="0.15">
      <c r="A20" s="316"/>
      <c r="B20" s="306"/>
      <c r="C20" s="319" t="s">
        <v>117</v>
      </c>
      <c r="D20" s="308"/>
      <c r="E20" s="308"/>
      <c r="F20" s="308"/>
      <c r="G20" s="196"/>
      <c r="H20" s="318">
        <v>8.7999999999999989</v>
      </c>
      <c r="I20" s="319" t="s">
        <v>509</v>
      </c>
      <c r="J20" s="320"/>
      <c r="K20" s="318">
        <f>8.8*0.75</f>
        <v>6.6000000000000005</v>
      </c>
      <c r="L20" s="319" t="s">
        <v>509</v>
      </c>
      <c r="M20" s="320"/>
      <c r="N20" s="321"/>
      <c r="O20" s="313"/>
      <c r="P20" s="314"/>
      <c r="Q20" s="314"/>
      <c r="R20" s="319" t="s">
        <v>117</v>
      </c>
      <c r="S20" s="308"/>
      <c r="T20" s="308"/>
      <c r="U20" s="308"/>
      <c r="V20" s="196"/>
      <c r="W20" s="322"/>
      <c r="X20" s="318">
        <v>14.4</v>
      </c>
      <c r="Y20" s="319" t="s">
        <v>512</v>
      </c>
      <c r="Z20" s="320"/>
      <c r="AA20" s="318">
        <f>14.4*0.75</f>
        <v>10.8</v>
      </c>
      <c r="AB20" s="319" t="s">
        <v>512</v>
      </c>
      <c r="AC20" s="320"/>
      <c r="AD20" s="321"/>
    </row>
    <row r="21" spans="1:30" ht="12.75" customHeight="1" x14ac:dyDescent="0.15">
      <c r="A21" s="316"/>
      <c r="B21" s="306"/>
      <c r="C21" s="319" t="s">
        <v>60</v>
      </c>
      <c r="D21" s="308"/>
      <c r="E21" s="308"/>
      <c r="F21" s="308"/>
      <c r="G21" s="196"/>
      <c r="H21" s="318">
        <v>59.300000000000011</v>
      </c>
      <c r="I21" s="319" t="s">
        <v>512</v>
      </c>
      <c r="J21" s="320"/>
      <c r="K21" s="318">
        <f>59.3*0.75</f>
        <v>44.474999999999994</v>
      </c>
      <c r="L21" s="319" t="s">
        <v>512</v>
      </c>
      <c r="M21" s="320"/>
      <c r="N21" s="321"/>
      <c r="O21" s="313"/>
      <c r="P21" s="314"/>
      <c r="Q21" s="314"/>
      <c r="R21" s="319" t="s">
        <v>60</v>
      </c>
      <c r="S21" s="308"/>
      <c r="T21" s="308"/>
      <c r="U21" s="308"/>
      <c r="V21" s="196"/>
      <c r="W21" s="322"/>
      <c r="X21" s="318">
        <v>57.500000000000007</v>
      </c>
      <c r="Y21" s="319" t="s">
        <v>512</v>
      </c>
      <c r="Z21" s="320"/>
      <c r="AA21" s="318">
        <f>57.5*0.75</f>
        <v>43.125</v>
      </c>
      <c r="AB21" s="319" t="s">
        <v>512</v>
      </c>
      <c r="AC21" s="320"/>
      <c r="AD21" s="321"/>
    </row>
    <row r="22" spans="1:30" ht="12.75" customHeight="1" x14ac:dyDescent="0.15">
      <c r="A22" s="316"/>
      <c r="B22" s="306"/>
      <c r="C22" s="323" t="s">
        <v>48</v>
      </c>
      <c r="D22" s="308"/>
      <c r="E22" s="308"/>
      <c r="F22" s="308"/>
      <c r="G22" s="324"/>
      <c r="H22" s="325">
        <v>0.79999999999999993</v>
      </c>
      <c r="I22" s="323" t="s">
        <v>512</v>
      </c>
      <c r="J22" s="326"/>
      <c r="K22" s="325">
        <f>0.8*0.75</f>
        <v>0.60000000000000009</v>
      </c>
      <c r="L22" s="323" t="s">
        <v>512</v>
      </c>
      <c r="M22" s="326"/>
      <c r="N22" s="327"/>
      <c r="O22" s="313"/>
      <c r="P22" s="314"/>
      <c r="Q22" s="314"/>
      <c r="R22" s="323" t="s">
        <v>222</v>
      </c>
      <c r="S22" s="308"/>
      <c r="T22" s="308"/>
      <c r="U22" s="308"/>
      <c r="V22" s="324"/>
      <c r="W22" s="328"/>
      <c r="X22" s="325">
        <v>0.79999999999999993</v>
      </c>
      <c r="Y22" s="323" t="s">
        <v>512</v>
      </c>
      <c r="Z22" s="326"/>
      <c r="AA22" s="325">
        <f>0.8*0.75</f>
        <v>0.60000000000000009</v>
      </c>
      <c r="AB22" s="323" t="s">
        <v>512</v>
      </c>
      <c r="AC22" s="326"/>
      <c r="AD22" s="327" t="s">
        <v>513</v>
      </c>
    </row>
    <row r="23" spans="1:30" ht="12.75" customHeight="1" x14ac:dyDescent="0.15">
      <c r="A23" s="314">
        <v>7</v>
      </c>
      <c r="B23" s="306" t="s">
        <v>428</v>
      </c>
      <c r="C23" s="307" t="s">
        <v>15</v>
      </c>
      <c r="D23" s="308" t="s">
        <v>514</v>
      </c>
      <c r="E23" s="308" t="s">
        <v>515</v>
      </c>
      <c r="F23" s="308" t="s">
        <v>516</v>
      </c>
      <c r="G23" s="183" t="s">
        <v>517</v>
      </c>
      <c r="H23" s="309">
        <v>462</v>
      </c>
      <c r="I23" s="310" t="s">
        <v>501</v>
      </c>
      <c r="J23" s="311" t="s">
        <v>102</v>
      </c>
      <c r="K23" s="309">
        <f>462*0.75</f>
        <v>346.5</v>
      </c>
      <c r="L23" s="310" t="s">
        <v>501</v>
      </c>
      <c r="M23" s="311" t="s">
        <v>102</v>
      </c>
      <c r="N23" s="312" t="s">
        <v>34</v>
      </c>
      <c r="O23" s="313"/>
      <c r="P23" s="314">
        <v>21</v>
      </c>
      <c r="Q23" s="314" t="s">
        <v>428</v>
      </c>
      <c r="R23" s="307" t="s">
        <v>15</v>
      </c>
      <c r="S23" s="308" t="s">
        <v>518</v>
      </c>
      <c r="T23" s="308" t="s">
        <v>519</v>
      </c>
      <c r="U23" s="308" t="s">
        <v>520</v>
      </c>
      <c r="V23" s="183" t="s">
        <v>517</v>
      </c>
      <c r="W23" s="315"/>
      <c r="X23" s="309">
        <v>462</v>
      </c>
      <c r="Y23" s="310" t="s">
        <v>501</v>
      </c>
      <c r="Z23" s="311" t="s">
        <v>102</v>
      </c>
      <c r="AA23" s="309">
        <f>462*0.75</f>
        <v>346.5</v>
      </c>
      <c r="AB23" s="310" t="s">
        <v>501</v>
      </c>
      <c r="AC23" s="311" t="s">
        <v>102</v>
      </c>
      <c r="AD23" s="312" t="s">
        <v>34</v>
      </c>
    </row>
    <row r="24" spans="1:30" ht="12.75" customHeight="1" x14ac:dyDescent="0.15">
      <c r="A24" s="330"/>
      <c r="B24" s="306"/>
      <c r="C24" s="329" t="s">
        <v>521</v>
      </c>
      <c r="D24" s="308"/>
      <c r="E24" s="308"/>
      <c r="F24" s="308"/>
      <c r="G24" s="196"/>
      <c r="H24" s="318">
        <v>19.200000000000003</v>
      </c>
      <c r="I24" s="319" t="s">
        <v>512</v>
      </c>
      <c r="J24" s="320"/>
      <c r="K24" s="318">
        <f>19.2*0.75</f>
        <v>14.399999999999999</v>
      </c>
      <c r="L24" s="319" t="s">
        <v>512</v>
      </c>
      <c r="M24" s="320"/>
      <c r="N24" s="321" t="s">
        <v>522</v>
      </c>
      <c r="O24" s="313"/>
      <c r="P24" s="314"/>
      <c r="Q24" s="314"/>
      <c r="R24" s="329" t="s">
        <v>125</v>
      </c>
      <c r="S24" s="308"/>
      <c r="T24" s="308"/>
      <c r="U24" s="308"/>
      <c r="V24" s="196"/>
      <c r="W24" s="322"/>
      <c r="X24" s="318">
        <v>19.199999999999996</v>
      </c>
      <c r="Y24" s="319" t="s">
        <v>512</v>
      </c>
      <c r="Z24" s="320"/>
      <c r="AA24" s="318">
        <f>19.2*0.75</f>
        <v>14.399999999999999</v>
      </c>
      <c r="AB24" s="319" t="s">
        <v>512</v>
      </c>
      <c r="AC24" s="320"/>
      <c r="AD24" s="321" t="s">
        <v>510</v>
      </c>
    </row>
    <row r="25" spans="1:30" ht="12.75" customHeight="1" x14ac:dyDescent="0.15">
      <c r="A25" s="330"/>
      <c r="B25" s="306"/>
      <c r="C25" s="319" t="s">
        <v>132</v>
      </c>
      <c r="D25" s="308"/>
      <c r="E25" s="308"/>
      <c r="F25" s="308"/>
      <c r="G25" s="196"/>
      <c r="H25" s="318">
        <v>17.299999999999997</v>
      </c>
      <c r="I25" s="319" t="s">
        <v>512</v>
      </c>
      <c r="J25" s="320"/>
      <c r="K25" s="318">
        <f>17.3*0.75</f>
        <v>12.975000000000001</v>
      </c>
      <c r="L25" s="319" t="s">
        <v>512</v>
      </c>
      <c r="M25" s="320"/>
      <c r="N25" s="321"/>
      <c r="O25" s="313"/>
      <c r="P25" s="314"/>
      <c r="Q25" s="314"/>
      <c r="R25" s="319" t="s">
        <v>132</v>
      </c>
      <c r="S25" s="308"/>
      <c r="T25" s="308"/>
      <c r="U25" s="308"/>
      <c r="V25" s="196"/>
      <c r="W25" s="322"/>
      <c r="X25" s="318">
        <v>17.3</v>
      </c>
      <c r="Y25" s="319" t="s">
        <v>512</v>
      </c>
      <c r="Z25" s="320"/>
      <c r="AA25" s="318">
        <f>17.3*0.75</f>
        <v>12.975000000000001</v>
      </c>
      <c r="AB25" s="319" t="s">
        <v>512</v>
      </c>
      <c r="AC25" s="320"/>
      <c r="AD25" s="321"/>
    </row>
    <row r="26" spans="1:30" ht="12.75" customHeight="1" x14ac:dyDescent="0.15">
      <c r="A26" s="330"/>
      <c r="B26" s="306"/>
      <c r="C26" s="319" t="s">
        <v>60</v>
      </c>
      <c r="D26" s="308"/>
      <c r="E26" s="308"/>
      <c r="F26" s="308"/>
      <c r="G26" s="196"/>
      <c r="H26" s="318">
        <v>54.900000000000006</v>
      </c>
      <c r="I26" s="319" t="s">
        <v>512</v>
      </c>
      <c r="J26" s="320"/>
      <c r="K26" s="318">
        <f>54.9*0.75</f>
        <v>41.174999999999997</v>
      </c>
      <c r="L26" s="319" t="s">
        <v>512</v>
      </c>
      <c r="M26" s="320"/>
      <c r="N26" s="321"/>
      <c r="O26" s="313"/>
      <c r="P26" s="314"/>
      <c r="Q26" s="314"/>
      <c r="R26" s="319" t="s">
        <v>60</v>
      </c>
      <c r="S26" s="308"/>
      <c r="T26" s="308"/>
      <c r="U26" s="308"/>
      <c r="V26" s="196"/>
      <c r="W26" s="322"/>
      <c r="X26" s="318">
        <v>54.8</v>
      </c>
      <c r="Y26" s="319" t="s">
        <v>479</v>
      </c>
      <c r="Z26" s="320"/>
      <c r="AA26" s="318">
        <f>54.8*0.75</f>
        <v>41.099999999999994</v>
      </c>
      <c r="AB26" s="319" t="s">
        <v>479</v>
      </c>
      <c r="AC26" s="320"/>
      <c r="AD26" s="321"/>
    </row>
    <row r="27" spans="1:30" ht="12.75" customHeight="1" x14ac:dyDescent="0.15">
      <c r="A27" s="330"/>
      <c r="B27" s="306"/>
      <c r="C27" s="323"/>
      <c r="D27" s="308"/>
      <c r="E27" s="308"/>
      <c r="F27" s="308"/>
      <c r="G27" s="324"/>
      <c r="H27" s="325">
        <v>0.99999999999999989</v>
      </c>
      <c r="I27" s="323" t="s">
        <v>479</v>
      </c>
      <c r="J27" s="326"/>
      <c r="K27" s="325">
        <f>1*0.75</f>
        <v>0.75</v>
      </c>
      <c r="L27" s="323" t="s">
        <v>479</v>
      </c>
      <c r="M27" s="326"/>
      <c r="N27" s="327" t="s">
        <v>523</v>
      </c>
      <c r="O27" s="313"/>
      <c r="P27" s="314"/>
      <c r="Q27" s="314"/>
      <c r="R27" s="323"/>
      <c r="S27" s="308"/>
      <c r="T27" s="308"/>
      <c r="U27" s="308"/>
      <c r="V27" s="324"/>
      <c r="W27" s="328"/>
      <c r="X27" s="325">
        <v>0.99999999999999989</v>
      </c>
      <c r="Y27" s="323" t="s">
        <v>479</v>
      </c>
      <c r="Z27" s="326"/>
      <c r="AA27" s="325">
        <f>1*0.75</f>
        <v>0.75</v>
      </c>
      <c r="AB27" s="323" t="s">
        <v>479</v>
      </c>
      <c r="AC27" s="326"/>
      <c r="AD27" s="327"/>
    </row>
    <row r="28" spans="1:30" ht="12.75" customHeight="1" x14ac:dyDescent="0.15">
      <c r="A28" s="314">
        <v>8</v>
      </c>
      <c r="B28" s="306" t="s">
        <v>432</v>
      </c>
      <c r="C28" s="307" t="s">
        <v>15</v>
      </c>
      <c r="D28" s="308" t="s">
        <v>524</v>
      </c>
      <c r="E28" s="308" t="s">
        <v>525</v>
      </c>
      <c r="F28" s="308" t="s">
        <v>526</v>
      </c>
      <c r="G28" s="183" t="s">
        <v>527</v>
      </c>
      <c r="H28" s="309">
        <v>344</v>
      </c>
      <c r="I28" s="310" t="s">
        <v>501</v>
      </c>
      <c r="J28" s="311" t="s">
        <v>93</v>
      </c>
      <c r="K28" s="309">
        <f>344*0.75</f>
        <v>258</v>
      </c>
      <c r="L28" s="310" t="s">
        <v>474</v>
      </c>
      <c r="M28" s="311" t="s">
        <v>93</v>
      </c>
      <c r="N28" s="312" t="s">
        <v>34</v>
      </c>
      <c r="O28" s="313"/>
      <c r="P28" s="314">
        <v>22</v>
      </c>
      <c r="Q28" s="314" t="s">
        <v>432</v>
      </c>
      <c r="R28" s="307" t="s">
        <v>15</v>
      </c>
      <c r="S28" s="308" t="s">
        <v>528</v>
      </c>
      <c r="T28" s="308" t="s">
        <v>525</v>
      </c>
      <c r="U28" s="308" t="s">
        <v>529</v>
      </c>
      <c r="V28" s="183" t="s">
        <v>527</v>
      </c>
      <c r="W28" s="315"/>
      <c r="X28" s="309">
        <v>347</v>
      </c>
      <c r="Y28" s="310" t="s">
        <v>501</v>
      </c>
      <c r="Z28" s="311" t="s">
        <v>93</v>
      </c>
      <c r="AA28" s="309">
        <f>347*0.75</f>
        <v>260.25</v>
      </c>
      <c r="AB28" s="310" t="s">
        <v>474</v>
      </c>
      <c r="AC28" s="311" t="s">
        <v>93</v>
      </c>
      <c r="AD28" s="312" t="s">
        <v>34</v>
      </c>
    </row>
    <row r="29" spans="1:30" ht="12.75" customHeight="1" x14ac:dyDescent="0.15">
      <c r="A29" s="330"/>
      <c r="B29" s="306"/>
      <c r="C29" s="317" t="s">
        <v>144</v>
      </c>
      <c r="D29" s="308"/>
      <c r="E29" s="308"/>
      <c r="F29" s="308"/>
      <c r="G29" s="196"/>
      <c r="H29" s="318">
        <v>14.099999999999998</v>
      </c>
      <c r="I29" s="319" t="s">
        <v>479</v>
      </c>
      <c r="J29" s="320"/>
      <c r="K29" s="318">
        <f>14.1*0.75</f>
        <v>10.574999999999999</v>
      </c>
      <c r="L29" s="319" t="s">
        <v>479</v>
      </c>
      <c r="M29" s="320"/>
      <c r="N29" s="321" t="s">
        <v>530</v>
      </c>
      <c r="O29" s="313"/>
      <c r="P29" s="314"/>
      <c r="Q29" s="314"/>
      <c r="R29" s="317" t="s">
        <v>144</v>
      </c>
      <c r="S29" s="308"/>
      <c r="T29" s="308"/>
      <c r="U29" s="308"/>
      <c r="V29" s="196"/>
      <c r="W29" s="322"/>
      <c r="X29" s="318">
        <v>14.299999999999999</v>
      </c>
      <c r="Y29" s="319" t="s">
        <v>479</v>
      </c>
      <c r="Z29" s="320"/>
      <c r="AA29" s="318">
        <f>14.3*0.75</f>
        <v>10.725000000000001</v>
      </c>
      <c r="AB29" s="319" t="s">
        <v>479</v>
      </c>
      <c r="AC29" s="320"/>
      <c r="AD29" s="321" t="s">
        <v>531</v>
      </c>
    </row>
    <row r="30" spans="1:30" ht="12.75" customHeight="1" x14ac:dyDescent="0.15">
      <c r="A30" s="330"/>
      <c r="B30" s="306"/>
      <c r="C30" s="319" t="s">
        <v>146</v>
      </c>
      <c r="D30" s="308"/>
      <c r="E30" s="308"/>
      <c r="F30" s="308"/>
      <c r="G30" s="196"/>
      <c r="H30" s="318">
        <v>7.6000000000000005</v>
      </c>
      <c r="I30" s="319" t="s">
        <v>512</v>
      </c>
      <c r="J30" s="320"/>
      <c r="K30" s="318">
        <f>7.6*0.75</f>
        <v>5.6999999999999993</v>
      </c>
      <c r="L30" s="319" t="s">
        <v>512</v>
      </c>
      <c r="M30" s="320"/>
      <c r="N30" s="321" t="s">
        <v>532</v>
      </c>
      <c r="O30" s="313"/>
      <c r="P30" s="314"/>
      <c r="Q30" s="314"/>
      <c r="R30" s="319" t="s">
        <v>256</v>
      </c>
      <c r="S30" s="308"/>
      <c r="T30" s="308"/>
      <c r="U30" s="308"/>
      <c r="V30" s="196"/>
      <c r="W30" s="322"/>
      <c r="X30" s="318">
        <v>7.6000000000000005</v>
      </c>
      <c r="Y30" s="319" t="s">
        <v>512</v>
      </c>
      <c r="Z30" s="320"/>
      <c r="AA30" s="318">
        <f>7.6*0.75</f>
        <v>5.6999999999999993</v>
      </c>
      <c r="AB30" s="319" t="s">
        <v>512</v>
      </c>
      <c r="AC30" s="320"/>
      <c r="AD30" s="321" t="s">
        <v>532</v>
      </c>
    </row>
    <row r="31" spans="1:30" ht="12.75" customHeight="1" x14ac:dyDescent="0.15">
      <c r="A31" s="330"/>
      <c r="B31" s="306"/>
      <c r="C31" s="319" t="s">
        <v>30</v>
      </c>
      <c r="D31" s="308"/>
      <c r="E31" s="308"/>
      <c r="F31" s="308"/>
      <c r="G31" s="196"/>
      <c r="H31" s="318">
        <v>52.3</v>
      </c>
      <c r="I31" s="319" t="s">
        <v>512</v>
      </c>
      <c r="J31" s="320"/>
      <c r="K31" s="318">
        <f>52.3*0.75</f>
        <v>39.224999999999994</v>
      </c>
      <c r="L31" s="319" t="s">
        <v>512</v>
      </c>
      <c r="M31" s="320"/>
      <c r="N31" s="321"/>
      <c r="O31" s="313"/>
      <c r="P31" s="314"/>
      <c r="Q31" s="314"/>
      <c r="R31" s="319" t="s">
        <v>30</v>
      </c>
      <c r="S31" s="308"/>
      <c r="T31" s="308"/>
      <c r="U31" s="308"/>
      <c r="V31" s="196"/>
      <c r="W31" s="322"/>
      <c r="X31" s="318">
        <v>52.8</v>
      </c>
      <c r="Y31" s="319" t="s">
        <v>512</v>
      </c>
      <c r="Z31" s="320"/>
      <c r="AA31" s="318">
        <f>52.8*0.75</f>
        <v>39.599999999999994</v>
      </c>
      <c r="AB31" s="319" t="s">
        <v>512</v>
      </c>
      <c r="AC31" s="320"/>
      <c r="AD31" s="321"/>
    </row>
    <row r="32" spans="1:30" ht="12.75" customHeight="1" x14ac:dyDescent="0.15">
      <c r="A32" s="330"/>
      <c r="B32" s="306"/>
      <c r="C32" s="323" t="s">
        <v>154</v>
      </c>
      <c r="D32" s="308"/>
      <c r="E32" s="308"/>
      <c r="F32" s="308"/>
      <c r="G32" s="324"/>
      <c r="H32" s="325">
        <v>1</v>
      </c>
      <c r="I32" s="323" t="s">
        <v>512</v>
      </c>
      <c r="J32" s="326"/>
      <c r="K32" s="325">
        <f>1*0.75</f>
        <v>0.75</v>
      </c>
      <c r="L32" s="323" t="s">
        <v>512</v>
      </c>
      <c r="M32" s="326"/>
      <c r="N32" s="327"/>
      <c r="O32" s="313"/>
      <c r="P32" s="314"/>
      <c r="Q32" s="314"/>
      <c r="R32" s="323" t="s">
        <v>238</v>
      </c>
      <c r="S32" s="308"/>
      <c r="T32" s="308"/>
      <c r="U32" s="308"/>
      <c r="V32" s="324"/>
      <c r="W32" s="328"/>
      <c r="X32" s="325">
        <v>1</v>
      </c>
      <c r="Y32" s="323" t="s">
        <v>512</v>
      </c>
      <c r="Z32" s="326"/>
      <c r="AA32" s="325">
        <f>1*0.75</f>
        <v>0.75</v>
      </c>
      <c r="AB32" s="323" t="s">
        <v>479</v>
      </c>
      <c r="AC32" s="326"/>
      <c r="AD32" s="327"/>
    </row>
    <row r="33" spans="1:30" ht="12.75" customHeight="1" x14ac:dyDescent="0.15">
      <c r="A33" s="331"/>
      <c r="B33" s="332"/>
      <c r="C33" s="332"/>
      <c r="D33" s="332"/>
      <c r="E33" s="332"/>
      <c r="F33" s="332"/>
      <c r="G33" s="332"/>
      <c r="H33" s="332"/>
      <c r="I33" s="332"/>
      <c r="J33" s="332"/>
      <c r="K33" s="332"/>
      <c r="L33" s="332"/>
      <c r="M33" s="332"/>
      <c r="N33" s="333"/>
      <c r="O33" s="313"/>
      <c r="P33" s="331"/>
      <c r="Q33" s="332"/>
      <c r="R33" s="332"/>
      <c r="S33" s="332"/>
      <c r="T33" s="332"/>
      <c r="U33" s="332"/>
      <c r="V33" s="332"/>
      <c r="W33" s="332"/>
      <c r="X33" s="332"/>
      <c r="Y33" s="332"/>
      <c r="Z33" s="332"/>
      <c r="AA33" s="332"/>
      <c r="AB33" s="332"/>
      <c r="AC33" s="332"/>
      <c r="AD33" s="332"/>
    </row>
    <row r="34" spans="1:30" ht="12.75" customHeight="1" x14ac:dyDescent="0.15">
      <c r="A34" s="334"/>
      <c r="B34" s="335"/>
      <c r="C34" s="335"/>
      <c r="D34" s="335"/>
      <c r="E34" s="335"/>
      <c r="F34" s="335"/>
      <c r="G34" s="335"/>
      <c r="H34" s="335"/>
      <c r="I34" s="335"/>
      <c r="J34" s="335"/>
      <c r="K34" s="335"/>
      <c r="L34" s="335"/>
      <c r="M34" s="335"/>
      <c r="N34" s="336"/>
      <c r="O34" s="313"/>
      <c r="P34" s="337"/>
      <c r="Q34" s="338"/>
      <c r="R34" s="338"/>
      <c r="S34" s="338"/>
      <c r="T34" s="338"/>
      <c r="U34" s="338"/>
      <c r="V34" s="338"/>
      <c r="W34" s="338"/>
      <c r="X34" s="338"/>
      <c r="Y34" s="338"/>
      <c r="Z34" s="338"/>
      <c r="AA34" s="338"/>
      <c r="AB34" s="338"/>
      <c r="AC34" s="338"/>
      <c r="AD34" s="338"/>
    </row>
    <row r="35" spans="1:30" ht="12.75" customHeight="1" x14ac:dyDescent="0.15">
      <c r="A35" s="334"/>
      <c r="B35" s="335"/>
      <c r="C35" s="335"/>
      <c r="D35" s="335"/>
      <c r="E35" s="335"/>
      <c r="F35" s="335"/>
      <c r="G35" s="335"/>
      <c r="H35" s="335"/>
      <c r="I35" s="335"/>
      <c r="J35" s="335"/>
      <c r="K35" s="335"/>
      <c r="L35" s="335"/>
      <c r="M35" s="335"/>
      <c r="N35" s="336"/>
      <c r="O35" s="313"/>
      <c r="P35" s="314">
        <v>25</v>
      </c>
      <c r="Q35" s="314" t="s">
        <v>408</v>
      </c>
      <c r="R35" s="339" t="s">
        <v>533</v>
      </c>
      <c r="S35" s="308" t="s">
        <v>534</v>
      </c>
      <c r="T35" s="308" t="s">
        <v>535</v>
      </c>
      <c r="U35" s="308" t="s">
        <v>536</v>
      </c>
      <c r="V35" s="183" t="s">
        <v>537</v>
      </c>
      <c r="W35" s="315"/>
      <c r="X35" s="309">
        <v>349</v>
      </c>
      <c r="Y35" s="310" t="s">
        <v>474</v>
      </c>
      <c r="Z35" s="311" t="s">
        <v>538</v>
      </c>
      <c r="AA35" s="309">
        <f>349*0.75</f>
        <v>261.75</v>
      </c>
      <c r="AB35" s="310" t="s">
        <v>474</v>
      </c>
      <c r="AC35" s="311" t="s">
        <v>538</v>
      </c>
      <c r="AD35" s="312" t="s">
        <v>34</v>
      </c>
    </row>
    <row r="36" spans="1:30" ht="12.75" customHeight="1" x14ac:dyDescent="0.15">
      <c r="A36" s="337"/>
      <c r="B36" s="338"/>
      <c r="C36" s="338"/>
      <c r="D36" s="338"/>
      <c r="E36" s="338"/>
      <c r="F36" s="338"/>
      <c r="G36" s="338"/>
      <c r="H36" s="338"/>
      <c r="I36" s="338"/>
      <c r="J36" s="338"/>
      <c r="K36" s="338"/>
      <c r="L36" s="338"/>
      <c r="M36" s="338"/>
      <c r="N36" s="340"/>
      <c r="O36" s="313"/>
      <c r="P36" s="314"/>
      <c r="Q36" s="314"/>
      <c r="R36" s="319" t="s">
        <v>174</v>
      </c>
      <c r="S36" s="308"/>
      <c r="T36" s="308"/>
      <c r="U36" s="308"/>
      <c r="V36" s="196"/>
      <c r="W36" s="322"/>
      <c r="X36" s="318">
        <v>12.299999999999999</v>
      </c>
      <c r="Y36" s="319" t="s">
        <v>479</v>
      </c>
      <c r="Z36" s="320"/>
      <c r="AA36" s="318">
        <f>12.3*0.75</f>
        <v>9.2250000000000014</v>
      </c>
      <c r="AB36" s="319" t="s">
        <v>479</v>
      </c>
      <c r="AC36" s="320"/>
      <c r="AD36" s="321" t="s">
        <v>539</v>
      </c>
    </row>
    <row r="37" spans="1:30" ht="12.75" customHeight="1" x14ac:dyDescent="0.15">
      <c r="A37" s="314">
        <v>12</v>
      </c>
      <c r="B37" s="306" t="s">
        <v>417</v>
      </c>
      <c r="C37" s="341" t="s">
        <v>15</v>
      </c>
      <c r="D37" s="308" t="s">
        <v>540</v>
      </c>
      <c r="E37" s="308" t="s">
        <v>541</v>
      </c>
      <c r="F37" s="308" t="s">
        <v>542</v>
      </c>
      <c r="G37" s="183" t="s">
        <v>543</v>
      </c>
      <c r="H37" s="309">
        <v>350</v>
      </c>
      <c r="I37" s="310" t="s">
        <v>474</v>
      </c>
      <c r="J37" s="311" t="s">
        <v>20</v>
      </c>
      <c r="K37" s="309">
        <f>350*0.75</f>
        <v>262.5</v>
      </c>
      <c r="L37" s="310" t="s">
        <v>474</v>
      </c>
      <c r="M37" s="311" t="s">
        <v>20</v>
      </c>
      <c r="N37" s="312" t="s">
        <v>34</v>
      </c>
      <c r="O37" s="313"/>
      <c r="P37" s="314"/>
      <c r="Q37" s="314"/>
      <c r="R37" s="319" t="s">
        <v>165</v>
      </c>
      <c r="S37" s="308"/>
      <c r="T37" s="308"/>
      <c r="U37" s="308"/>
      <c r="V37" s="196"/>
      <c r="W37" s="322"/>
      <c r="X37" s="318">
        <v>8.8999999999999986</v>
      </c>
      <c r="Y37" s="319" t="s">
        <v>479</v>
      </c>
      <c r="Z37" s="320"/>
      <c r="AA37" s="318">
        <f>8.9*0.75</f>
        <v>6.6750000000000007</v>
      </c>
      <c r="AB37" s="319" t="s">
        <v>479</v>
      </c>
      <c r="AC37" s="320"/>
      <c r="AD37" s="321"/>
    </row>
    <row r="38" spans="1:30" ht="12.75" customHeight="1" x14ac:dyDescent="0.15">
      <c r="A38" s="330"/>
      <c r="B38" s="306"/>
      <c r="C38" s="317" t="s">
        <v>179</v>
      </c>
      <c r="D38" s="308"/>
      <c r="E38" s="308"/>
      <c r="F38" s="308"/>
      <c r="G38" s="196"/>
      <c r="H38" s="318">
        <v>13.399999999999997</v>
      </c>
      <c r="I38" s="319" t="s">
        <v>479</v>
      </c>
      <c r="J38" s="320"/>
      <c r="K38" s="318">
        <f>13.4*0.75</f>
        <v>10.050000000000001</v>
      </c>
      <c r="L38" s="319" t="s">
        <v>479</v>
      </c>
      <c r="M38" s="320"/>
      <c r="N38" s="321" t="s">
        <v>544</v>
      </c>
      <c r="O38" s="313"/>
      <c r="P38" s="314"/>
      <c r="Q38" s="314"/>
      <c r="R38" s="319"/>
      <c r="S38" s="308"/>
      <c r="T38" s="308"/>
      <c r="U38" s="308"/>
      <c r="V38" s="196"/>
      <c r="W38" s="322"/>
      <c r="X38" s="318">
        <v>54.300000000000004</v>
      </c>
      <c r="Y38" s="319" t="s">
        <v>479</v>
      </c>
      <c r="Z38" s="320"/>
      <c r="AA38" s="318">
        <f>54.3*0.75</f>
        <v>40.724999999999994</v>
      </c>
      <c r="AB38" s="319" t="s">
        <v>479</v>
      </c>
      <c r="AC38" s="320"/>
      <c r="AD38" s="321"/>
    </row>
    <row r="39" spans="1:30" ht="12.75" customHeight="1" x14ac:dyDescent="0.15">
      <c r="A39" s="330"/>
      <c r="B39" s="306"/>
      <c r="C39" s="319" t="s">
        <v>183</v>
      </c>
      <c r="D39" s="308"/>
      <c r="E39" s="308"/>
      <c r="F39" s="308"/>
      <c r="G39" s="196"/>
      <c r="H39" s="318">
        <v>5.5</v>
      </c>
      <c r="I39" s="319" t="s">
        <v>479</v>
      </c>
      <c r="J39" s="320"/>
      <c r="K39" s="318">
        <f>5.5*0.75</f>
        <v>4.125</v>
      </c>
      <c r="L39" s="319" t="s">
        <v>479</v>
      </c>
      <c r="M39" s="320"/>
      <c r="N39" s="321"/>
      <c r="O39" s="313"/>
      <c r="P39" s="314"/>
      <c r="Q39" s="314"/>
      <c r="R39" s="323"/>
      <c r="S39" s="308"/>
      <c r="T39" s="308"/>
      <c r="U39" s="308"/>
      <c r="V39" s="324"/>
      <c r="W39" s="328"/>
      <c r="X39" s="325">
        <v>2.1</v>
      </c>
      <c r="Y39" s="323" t="s">
        <v>479</v>
      </c>
      <c r="Z39" s="326"/>
      <c r="AA39" s="325">
        <f>2.1*0.75</f>
        <v>1.5750000000000002</v>
      </c>
      <c r="AB39" s="323" t="s">
        <v>479</v>
      </c>
      <c r="AC39" s="326"/>
      <c r="AD39" s="327"/>
    </row>
    <row r="40" spans="1:30" ht="12.75" customHeight="1" x14ac:dyDescent="0.15">
      <c r="A40" s="330"/>
      <c r="B40" s="306"/>
      <c r="C40" s="319" t="s">
        <v>30</v>
      </c>
      <c r="D40" s="308"/>
      <c r="E40" s="308"/>
      <c r="F40" s="308"/>
      <c r="G40" s="196"/>
      <c r="H40" s="318">
        <v>59.5</v>
      </c>
      <c r="I40" s="319" t="s">
        <v>479</v>
      </c>
      <c r="J40" s="320"/>
      <c r="K40" s="318">
        <f>59.5*0.75</f>
        <v>44.625</v>
      </c>
      <c r="L40" s="319" t="s">
        <v>479</v>
      </c>
      <c r="M40" s="320"/>
      <c r="N40" s="321"/>
      <c r="O40" s="313"/>
      <c r="P40" s="314">
        <v>26</v>
      </c>
      <c r="Q40" s="314" t="s">
        <v>417</v>
      </c>
      <c r="R40" s="341" t="s">
        <v>15</v>
      </c>
      <c r="S40" s="308" t="s">
        <v>540</v>
      </c>
      <c r="T40" s="308" t="s">
        <v>545</v>
      </c>
      <c r="U40" s="308" t="s">
        <v>546</v>
      </c>
      <c r="V40" s="183" t="s">
        <v>543</v>
      </c>
      <c r="W40" s="315"/>
      <c r="X40" s="309">
        <v>346</v>
      </c>
      <c r="Y40" s="310" t="s">
        <v>474</v>
      </c>
      <c r="Z40" s="311" t="s">
        <v>20</v>
      </c>
      <c r="AA40" s="309">
        <f>346*0.75</f>
        <v>259.5</v>
      </c>
      <c r="AB40" s="310" t="s">
        <v>474</v>
      </c>
      <c r="AC40" s="311" t="s">
        <v>20</v>
      </c>
      <c r="AD40" s="312" t="s">
        <v>34</v>
      </c>
    </row>
    <row r="41" spans="1:30" ht="12.75" customHeight="1" x14ac:dyDescent="0.15">
      <c r="A41" s="330"/>
      <c r="B41" s="306"/>
      <c r="C41" s="323" t="s">
        <v>87</v>
      </c>
      <c r="D41" s="308"/>
      <c r="E41" s="308"/>
      <c r="F41" s="308"/>
      <c r="G41" s="324"/>
      <c r="H41" s="325">
        <v>0.9</v>
      </c>
      <c r="I41" s="323" t="s">
        <v>479</v>
      </c>
      <c r="J41" s="326"/>
      <c r="K41" s="325">
        <f>0.9*0.75</f>
        <v>0.67500000000000004</v>
      </c>
      <c r="L41" s="323" t="s">
        <v>479</v>
      </c>
      <c r="M41" s="326"/>
      <c r="N41" s="327"/>
      <c r="O41" s="313"/>
      <c r="P41" s="314"/>
      <c r="Q41" s="314"/>
      <c r="R41" s="317" t="s">
        <v>179</v>
      </c>
      <c r="S41" s="308"/>
      <c r="T41" s="308"/>
      <c r="U41" s="308"/>
      <c r="V41" s="196"/>
      <c r="W41" s="322"/>
      <c r="X41" s="318">
        <v>13.599999999999998</v>
      </c>
      <c r="Y41" s="319" t="s">
        <v>479</v>
      </c>
      <c r="Z41" s="320"/>
      <c r="AA41" s="318">
        <f>13.6*0.75</f>
        <v>10.199999999999999</v>
      </c>
      <c r="AB41" s="319" t="s">
        <v>479</v>
      </c>
      <c r="AC41" s="320"/>
      <c r="AD41" s="321" t="s">
        <v>544</v>
      </c>
    </row>
    <row r="42" spans="1:30" ht="12.75" customHeight="1" x14ac:dyDescent="0.15">
      <c r="A42" s="314">
        <v>13</v>
      </c>
      <c r="B42" s="306" t="s">
        <v>43</v>
      </c>
      <c r="C42" s="341" t="s">
        <v>188</v>
      </c>
      <c r="D42" s="308" t="s">
        <v>547</v>
      </c>
      <c r="E42" s="308" t="s">
        <v>548</v>
      </c>
      <c r="F42" s="308" t="s">
        <v>549</v>
      </c>
      <c r="G42" s="183" t="s">
        <v>550</v>
      </c>
      <c r="H42" s="309">
        <v>450</v>
      </c>
      <c r="I42" s="310" t="s">
        <v>474</v>
      </c>
      <c r="J42" s="311" t="s">
        <v>93</v>
      </c>
      <c r="K42" s="309">
        <f>450*0.75</f>
        <v>337.5</v>
      </c>
      <c r="L42" s="310" t="s">
        <v>474</v>
      </c>
      <c r="M42" s="311" t="s">
        <v>93</v>
      </c>
      <c r="N42" s="312" t="s">
        <v>34</v>
      </c>
      <c r="O42" s="313"/>
      <c r="P42" s="314"/>
      <c r="Q42" s="314"/>
      <c r="R42" s="319" t="s">
        <v>183</v>
      </c>
      <c r="S42" s="308"/>
      <c r="T42" s="308"/>
      <c r="U42" s="308"/>
      <c r="V42" s="196"/>
      <c r="W42" s="322"/>
      <c r="X42" s="318">
        <v>5.5</v>
      </c>
      <c r="Y42" s="319" t="s">
        <v>479</v>
      </c>
      <c r="Z42" s="320"/>
      <c r="AA42" s="318">
        <f>5.5*0.75</f>
        <v>4.125</v>
      </c>
      <c r="AB42" s="319" t="s">
        <v>479</v>
      </c>
      <c r="AC42" s="320"/>
      <c r="AD42" s="321"/>
    </row>
    <row r="43" spans="1:30" ht="12.75" customHeight="1" x14ac:dyDescent="0.15">
      <c r="A43" s="330"/>
      <c r="B43" s="306"/>
      <c r="C43" s="342" t="s">
        <v>551</v>
      </c>
      <c r="D43" s="308"/>
      <c r="E43" s="308"/>
      <c r="F43" s="308"/>
      <c r="G43" s="196"/>
      <c r="H43" s="318">
        <v>15.399999999999997</v>
      </c>
      <c r="I43" s="319" t="s">
        <v>479</v>
      </c>
      <c r="J43" s="320"/>
      <c r="K43" s="318">
        <f>15.4*0.75</f>
        <v>11.55</v>
      </c>
      <c r="L43" s="319" t="s">
        <v>479</v>
      </c>
      <c r="M43" s="320"/>
      <c r="N43" s="321" t="s">
        <v>552</v>
      </c>
      <c r="O43" s="313"/>
      <c r="P43" s="314"/>
      <c r="Q43" s="314"/>
      <c r="R43" s="319" t="s">
        <v>30</v>
      </c>
      <c r="S43" s="308"/>
      <c r="T43" s="308"/>
      <c r="U43" s="308"/>
      <c r="V43" s="196"/>
      <c r="W43" s="322"/>
      <c r="X43" s="318">
        <v>58.800000000000004</v>
      </c>
      <c r="Y43" s="319" t="s">
        <v>479</v>
      </c>
      <c r="Z43" s="320"/>
      <c r="AA43" s="318">
        <f>58.8*0.75</f>
        <v>44.099999999999994</v>
      </c>
      <c r="AB43" s="319" t="s">
        <v>479</v>
      </c>
      <c r="AC43" s="320"/>
      <c r="AD43" s="321"/>
    </row>
    <row r="44" spans="1:30" ht="12.75" customHeight="1" x14ac:dyDescent="0.15">
      <c r="A44" s="330"/>
      <c r="B44" s="306"/>
      <c r="C44" s="319" t="s">
        <v>195</v>
      </c>
      <c r="D44" s="308"/>
      <c r="E44" s="308"/>
      <c r="F44" s="308"/>
      <c r="G44" s="196"/>
      <c r="H44" s="318">
        <v>17.2</v>
      </c>
      <c r="I44" s="319" t="s">
        <v>479</v>
      </c>
      <c r="J44" s="320"/>
      <c r="K44" s="318">
        <f>17.2*0.75</f>
        <v>12.899999999999999</v>
      </c>
      <c r="L44" s="319" t="s">
        <v>479</v>
      </c>
      <c r="M44" s="320"/>
      <c r="N44" s="321"/>
      <c r="O44" s="313"/>
      <c r="P44" s="314"/>
      <c r="Q44" s="314"/>
      <c r="R44" s="323" t="s">
        <v>154</v>
      </c>
      <c r="S44" s="308"/>
      <c r="T44" s="308"/>
      <c r="U44" s="308"/>
      <c r="V44" s="324"/>
      <c r="W44" s="328"/>
      <c r="X44" s="325">
        <v>0.9</v>
      </c>
      <c r="Y44" s="323" t="s">
        <v>479</v>
      </c>
      <c r="Z44" s="326"/>
      <c r="AA44" s="325">
        <f>0.9*0.75</f>
        <v>0.67500000000000004</v>
      </c>
      <c r="AB44" s="323" t="s">
        <v>479</v>
      </c>
      <c r="AC44" s="326"/>
      <c r="AD44" s="327"/>
    </row>
    <row r="45" spans="1:30" ht="12.75" customHeight="1" x14ac:dyDescent="0.15">
      <c r="A45" s="330"/>
      <c r="B45" s="306"/>
      <c r="C45" s="319" t="s">
        <v>30</v>
      </c>
      <c r="D45" s="308"/>
      <c r="E45" s="308"/>
      <c r="F45" s="308"/>
      <c r="G45" s="196"/>
      <c r="H45" s="318">
        <v>56.600000000000009</v>
      </c>
      <c r="I45" s="319" t="s">
        <v>479</v>
      </c>
      <c r="J45" s="320"/>
      <c r="K45" s="318">
        <f>56.6*0.75</f>
        <v>42.45</v>
      </c>
      <c r="L45" s="319" t="s">
        <v>479</v>
      </c>
      <c r="M45" s="320"/>
      <c r="N45" s="321"/>
      <c r="O45" s="313"/>
      <c r="P45" s="314">
        <v>27</v>
      </c>
      <c r="Q45" s="314" t="s">
        <v>43</v>
      </c>
      <c r="R45" s="307" t="s">
        <v>188</v>
      </c>
      <c r="S45" s="308" t="s">
        <v>547</v>
      </c>
      <c r="T45" s="308" t="s">
        <v>548</v>
      </c>
      <c r="U45" s="308" t="s">
        <v>553</v>
      </c>
      <c r="V45" s="183" t="s">
        <v>550</v>
      </c>
      <c r="W45" s="315"/>
      <c r="X45" s="309">
        <v>443</v>
      </c>
      <c r="Y45" s="310" t="s">
        <v>474</v>
      </c>
      <c r="Z45" s="311" t="s">
        <v>93</v>
      </c>
      <c r="AA45" s="309">
        <f>443*0.75</f>
        <v>332.25</v>
      </c>
      <c r="AB45" s="310" t="s">
        <v>474</v>
      </c>
      <c r="AC45" s="311" t="s">
        <v>93</v>
      </c>
      <c r="AD45" s="312" t="s">
        <v>34</v>
      </c>
    </row>
    <row r="46" spans="1:30" ht="12.75" customHeight="1" x14ac:dyDescent="0.15">
      <c r="A46" s="330"/>
      <c r="B46" s="306"/>
      <c r="C46" s="323"/>
      <c r="D46" s="308"/>
      <c r="E46" s="308"/>
      <c r="F46" s="308"/>
      <c r="G46" s="324"/>
      <c r="H46" s="325">
        <v>1.4</v>
      </c>
      <c r="I46" s="323" t="s">
        <v>479</v>
      </c>
      <c r="J46" s="326"/>
      <c r="K46" s="325">
        <f>1.4*0.75</f>
        <v>1.0499999999999998</v>
      </c>
      <c r="L46" s="323" t="s">
        <v>479</v>
      </c>
      <c r="M46" s="326"/>
      <c r="N46" s="327"/>
      <c r="O46" s="313"/>
      <c r="P46" s="314"/>
      <c r="Q46" s="314"/>
      <c r="R46" s="342" t="s">
        <v>551</v>
      </c>
      <c r="S46" s="308"/>
      <c r="T46" s="308"/>
      <c r="U46" s="308"/>
      <c r="V46" s="196"/>
      <c r="W46" s="322"/>
      <c r="X46" s="318">
        <v>15.599999999999998</v>
      </c>
      <c r="Y46" s="319" t="s">
        <v>479</v>
      </c>
      <c r="Z46" s="320"/>
      <c r="AA46" s="318">
        <f>15.6*0.75</f>
        <v>11.7</v>
      </c>
      <c r="AB46" s="319" t="s">
        <v>479</v>
      </c>
      <c r="AC46" s="320"/>
      <c r="AD46" s="321" t="s">
        <v>552</v>
      </c>
    </row>
    <row r="47" spans="1:30" ht="12.75" customHeight="1" x14ac:dyDescent="0.15">
      <c r="A47" s="343" t="s">
        <v>554</v>
      </c>
      <c r="B47" s="344" t="s">
        <v>555</v>
      </c>
      <c r="C47" s="319" t="s">
        <v>556</v>
      </c>
      <c r="D47" s="308" t="s">
        <v>557</v>
      </c>
      <c r="E47" s="308" t="s">
        <v>558</v>
      </c>
      <c r="F47" s="308" t="s">
        <v>559</v>
      </c>
      <c r="G47" s="183" t="s">
        <v>560</v>
      </c>
      <c r="H47" s="309">
        <v>384</v>
      </c>
      <c r="I47" s="310" t="s">
        <v>474</v>
      </c>
      <c r="J47" s="311" t="s">
        <v>93</v>
      </c>
      <c r="K47" s="309">
        <f>384*0.75</f>
        <v>288</v>
      </c>
      <c r="L47" s="310" t="s">
        <v>474</v>
      </c>
      <c r="M47" s="311" t="s">
        <v>93</v>
      </c>
      <c r="N47" s="312" t="s">
        <v>34</v>
      </c>
      <c r="O47" s="313"/>
      <c r="P47" s="314"/>
      <c r="Q47" s="314"/>
      <c r="R47" s="319" t="s">
        <v>195</v>
      </c>
      <c r="S47" s="308"/>
      <c r="T47" s="308"/>
      <c r="U47" s="308"/>
      <c r="V47" s="196"/>
      <c r="W47" s="322"/>
      <c r="X47" s="318">
        <v>17.2</v>
      </c>
      <c r="Y47" s="319" t="s">
        <v>479</v>
      </c>
      <c r="Z47" s="320"/>
      <c r="AA47" s="318">
        <f>17.2*0.75</f>
        <v>12.899999999999999</v>
      </c>
      <c r="AB47" s="319" t="s">
        <v>479</v>
      </c>
      <c r="AC47" s="320"/>
      <c r="AD47" s="321"/>
    </row>
    <row r="48" spans="1:30" ht="12.75" customHeight="1" x14ac:dyDescent="0.15">
      <c r="A48" s="345"/>
      <c r="B48" s="344"/>
      <c r="C48" s="317" t="s">
        <v>207</v>
      </c>
      <c r="D48" s="308"/>
      <c r="E48" s="308"/>
      <c r="F48" s="308"/>
      <c r="G48" s="196"/>
      <c r="H48" s="318">
        <v>11.399999999999999</v>
      </c>
      <c r="I48" s="319" t="s">
        <v>479</v>
      </c>
      <c r="J48" s="320"/>
      <c r="K48" s="318">
        <f>11.4*0.75</f>
        <v>8.5500000000000007</v>
      </c>
      <c r="L48" s="319" t="s">
        <v>479</v>
      </c>
      <c r="M48" s="320"/>
      <c r="N48" s="321" t="s">
        <v>561</v>
      </c>
      <c r="O48" s="313"/>
      <c r="P48" s="314"/>
      <c r="Q48" s="314"/>
      <c r="R48" s="319" t="s">
        <v>30</v>
      </c>
      <c r="S48" s="308"/>
      <c r="T48" s="308"/>
      <c r="U48" s="308"/>
      <c r="V48" s="196"/>
      <c r="W48" s="322"/>
      <c r="X48" s="318">
        <v>54.800000000000004</v>
      </c>
      <c r="Y48" s="319" t="s">
        <v>479</v>
      </c>
      <c r="Z48" s="320"/>
      <c r="AA48" s="318">
        <f>54.8*0.75</f>
        <v>41.099999999999994</v>
      </c>
      <c r="AB48" s="319" t="s">
        <v>479</v>
      </c>
      <c r="AC48" s="320"/>
      <c r="AD48" s="321"/>
    </row>
    <row r="49" spans="1:30" ht="12.75" customHeight="1" x14ac:dyDescent="0.15">
      <c r="A49" s="345"/>
      <c r="B49" s="344"/>
      <c r="C49" s="319" t="s">
        <v>215</v>
      </c>
      <c r="D49" s="308"/>
      <c r="E49" s="308"/>
      <c r="F49" s="308"/>
      <c r="G49" s="196"/>
      <c r="H49" s="318">
        <v>9.1</v>
      </c>
      <c r="I49" s="319" t="s">
        <v>479</v>
      </c>
      <c r="J49" s="320"/>
      <c r="K49" s="318">
        <f>9.1*0.75</f>
        <v>6.8249999999999993</v>
      </c>
      <c r="L49" s="319" t="s">
        <v>479</v>
      </c>
      <c r="M49" s="320"/>
      <c r="N49" s="321"/>
      <c r="O49" s="313"/>
      <c r="P49" s="314"/>
      <c r="Q49" s="314"/>
      <c r="R49" s="323"/>
      <c r="S49" s="308"/>
      <c r="T49" s="308"/>
      <c r="U49" s="308"/>
      <c r="V49" s="324"/>
      <c r="W49" s="328"/>
      <c r="X49" s="325">
        <v>1.4</v>
      </c>
      <c r="Y49" s="323" t="s">
        <v>479</v>
      </c>
      <c r="Z49" s="326"/>
      <c r="AA49" s="325">
        <f>1.4*0.75</f>
        <v>1.0499999999999998</v>
      </c>
      <c r="AB49" s="323" t="s">
        <v>479</v>
      </c>
      <c r="AC49" s="326"/>
      <c r="AD49" s="327"/>
    </row>
    <row r="50" spans="1:30" ht="12.75" customHeight="1" x14ac:dyDescent="0.15">
      <c r="A50" s="345"/>
      <c r="B50" s="344"/>
      <c r="C50" s="319" t="s">
        <v>219</v>
      </c>
      <c r="D50" s="308"/>
      <c r="E50" s="308"/>
      <c r="F50" s="308"/>
      <c r="G50" s="196"/>
      <c r="H50" s="318">
        <v>62</v>
      </c>
      <c r="I50" s="319" t="s">
        <v>479</v>
      </c>
      <c r="J50" s="320"/>
      <c r="K50" s="318">
        <f>62*0.75</f>
        <v>46.5</v>
      </c>
      <c r="L50" s="319" t="s">
        <v>479</v>
      </c>
      <c r="M50" s="320"/>
      <c r="N50" s="321"/>
      <c r="O50" s="313"/>
      <c r="P50" s="343" t="s">
        <v>562</v>
      </c>
      <c r="Q50" s="344" t="s">
        <v>555</v>
      </c>
      <c r="R50" s="319" t="s">
        <v>264</v>
      </c>
      <c r="S50" s="308" t="s">
        <v>563</v>
      </c>
      <c r="T50" s="308" t="s">
        <v>564</v>
      </c>
      <c r="U50" s="308" t="s">
        <v>565</v>
      </c>
      <c r="V50" s="183" t="s">
        <v>566</v>
      </c>
      <c r="W50" s="315"/>
      <c r="X50" s="309">
        <v>429</v>
      </c>
      <c r="Y50" s="310" t="s">
        <v>474</v>
      </c>
      <c r="Z50" s="311" t="s">
        <v>567</v>
      </c>
      <c r="AA50" s="309">
        <f>429*0.75</f>
        <v>321.75</v>
      </c>
      <c r="AB50" s="310" t="s">
        <v>474</v>
      </c>
      <c r="AC50" s="311" t="s">
        <v>567</v>
      </c>
      <c r="AD50" s="312" t="s">
        <v>34</v>
      </c>
    </row>
    <row r="51" spans="1:30" ht="12.75" customHeight="1" x14ac:dyDescent="0.15">
      <c r="A51" s="345"/>
      <c r="B51" s="344"/>
      <c r="C51" s="323"/>
      <c r="D51" s="308"/>
      <c r="E51" s="308"/>
      <c r="F51" s="308"/>
      <c r="G51" s="324"/>
      <c r="H51" s="325">
        <v>0.5</v>
      </c>
      <c r="I51" s="323" t="s">
        <v>479</v>
      </c>
      <c r="J51" s="326"/>
      <c r="K51" s="325">
        <f>0.5*0.75</f>
        <v>0.375</v>
      </c>
      <c r="L51" s="323" t="s">
        <v>479</v>
      </c>
      <c r="M51" s="326"/>
      <c r="N51" s="327"/>
      <c r="O51" s="313"/>
      <c r="P51" s="346"/>
      <c r="Q51" s="344"/>
      <c r="R51" s="317" t="s">
        <v>207</v>
      </c>
      <c r="S51" s="308"/>
      <c r="T51" s="308"/>
      <c r="U51" s="308"/>
      <c r="V51" s="196"/>
      <c r="W51" s="322"/>
      <c r="X51" s="318">
        <v>12</v>
      </c>
      <c r="Y51" s="319" t="s">
        <v>479</v>
      </c>
      <c r="Z51" s="320"/>
      <c r="AA51" s="318">
        <f>12*0.75</f>
        <v>9</v>
      </c>
      <c r="AB51" s="319" t="s">
        <v>479</v>
      </c>
      <c r="AC51" s="320"/>
      <c r="AD51" s="321" t="s">
        <v>561</v>
      </c>
    </row>
    <row r="52" spans="1:30" ht="12.75" customHeight="1" x14ac:dyDescent="0.15">
      <c r="A52" s="314">
        <v>15</v>
      </c>
      <c r="B52" s="306" t="s">
        <v>432</v>
      </c>
      <c r="C52" s="347" t="s">
        <v>228</v>
      </c>
      <c r="D52" s="308" t="s">
        <v>568</v>
      </c>
      <c r="E52" s="308" t="s">
        <v>569</v>
      </c>
      <c r="F52" s="308" t="s">
        <v>570</v>
      </c>
      <c r="G52" s="183" t="s">
        <v>571</v>
      </c>
      <c r="H52" s="309">
        <v>438</v>
      </c>
      <c r="I52" s="310" t="s">
        <v>474</v>
      </c>
      <c r="J52" s="311" t="s">
        <v>20</v>
      </c>
      <c r="K52" s="309">
        <f>438*0.75</f>
        <v>328.5</v>
      </c>
      <c r="L52" s="310" t="s">
        <v>474</v>
      </c>
      <c r="M52" s="311" t="s">
        <v>20</v>
      </c>
      <c r="N52" s="312" t="s">
        <v>34</v>
      </c>
      <c r="O52" s="313"/>
      <c r="P52" s="346"/>
      <c r="Q52" s="344"/>
      <c r="R52" s="319" t="s">
        <v>215</v>
      </c>
      <c r="S52" s="308"/>
      <c r="T52" s="308"/>
      <c r="U52" s="308"/>
      <c r="V52" s="196"/>
      <c r="W52" s="322"/>
      <c r="X52" s="318">
        <v>13</v>
      </c>
      <c r="Y52" s="319" t="s">
        <v>479</v>
      </c>
      <c r="Z52" s="320"/>
      <c r="AA52" s="318">
        <f>13*0.75</f>
        <v>9.75</v>
      </c>
      <c r="AB52" s="319" t="s">
        <v>479</v>
      </c>
      <c r="AC52" s="320"/>
      <c r="AD52" s="321"/>
    </row>
    <row r="53" spans="1:30" ht="12.75" customHeight="1" x14ac:dyDescent="0.15">
      <c r="A53" s="330"/>
      <c r="B53" s="306"/>
      <c r="C53" s="319" t="s">
        <v>572</v>
      </c>
      <c r="D53" s="348"/>
      <c r="E53" s="348"/>
      <c r="F53" s="348"/>
      <c r="G53" s="196"/>
      <c r="H53" s="318">
        <v>12.999999999999998</v>
      </c>
      <c r="I53" s="319" t="s">
        <v>479</v>
      </c>
      <c r="J53" s="320"/>
      <c r="K53" s="318">
        <f>13*0.75</f>
        <v>9.75</v>
      </c>
      <c r="L53" s="319" t="s">
        <v>479</v>
      </c>
      <c r="M53" s="320"/>
      <c r="N53" s="321" t="s">
        <v>573</v>
      </c>
      <c r="O53" s="313"/>
      <c r="P53" s="346"/>
      <c r="Q53" s="344"/>
      <c r="R53" s="319" t="s">
        <v>219</v>
      </c>
      <c r="S53" s="308"/>
      <c r="T53" s="308"/>
      <c r="U53" s="308"/>
      <c r="V53" s="196"/>
      <c r="W53" s="322"/>
      <c r="X53" s="318">
        <v>64.100000000000009</v>
      </c>
      <c r="Y53" s="319" t="s">
        <v>479</v>
      </c>
      <c r="Z53" s="320"/>
      <c r="AA53" s="318">
        <f>64.1*0.75</f>
        <v>48.074999999999996</v>
      </c>
      <c r="AB53" s="319" t="s">
        <v>479</v>
      </c>
      <c r="AC53" s="320"/>
      <c r="AD53" s="321"/>
    </row>
    <row r="54" spans="1:30" ht="12.75" customHeight="1" x14ac:dyDescent="0.15">
      <c r="A54" s="330"/>
      <c r="B54" s="306"/>
      <c r="C54" s="319" t="s">
        <v>238</v>
      </c>
      <c r="D54" s="348"/>
      <c r="E54" s="348"/>
      <c r="F54" s="348"/>
      <c r="G54" s="196"/>
      <c r="H54" s="318">
        <v>11.399999999999999</v>
      </c>
      <c r="I54" s="319" t="s">
        <v>479</v>
      </c>
      <c r="J54" s="320"/>
      <c r="K54" s="318">
        <f>11.4*0.75</f>
        <v>8.5500000000000007</v>
      </c>
      <c r="L54" s="319" t="s">
        <v>479</v>
      </c>
      <c r="M54" s="320"/>
      <c r="N54" s="321" t="s">
        <v>574</v>
      </c>
      <c r="O54" s="313"/>
      <c r="P54" s="346"/>
      <c r="Q54" s="344"/>
      <c r="R54" s="323"/>
      <c r="S54" s="308"/>
      <c r="T54" s="308"/>
      <c r="U54" s="308"/>
      <c r="V54" s="324"/>
      <c r="W54" s="328"/>
      <c r="X54" s="325">
        <v>0.89999999999999991</v>
      </c>
      <c r="Y54" s="323" t="s">
        <v>479</v>
      </c>
      <c r="Z54" s="326"/>
      <c r="AA54" s="325">
        <f>0.9*0.75</f>
        <v>0.67500000000000004</v>
      </c>
      <c r="AB54" s="323" t="s">
        <v>479</v>
      </c>
      <c r="AC54" s="326"/>
      <c r="AD54" s="327"/>
    </row>
    <row r="55" spans="1:30" ht="12.75" customHeight="1" x14ac:dyDescent="0.15">
      <c r="A55" s="330"/>
      <c r="B55" s="306"/>
      <c r="C55" s="319"/>
      <c r="D55" s="348"/>
      <c r="E55" s="348"/>
      <c r="F55" s="348"/>
      <c r="G55" s="196"/>
      <c r="H55" s="318">
        <v>68.099999999999994</v>
      </c>
      <c r="I55" s="319" t="s">
        <v>479</v>
      </c>
      <c r="J55" s="320"/>
      <c r="K55" s="318">
        <f>68.1*0.75</f>
        <v>51.074999999999996</v>
      </c>
      <c r="L55" s="319" t="s">
        <v>479</v>
      </c>
      <c r="M55" s="320"/>
      <c r="N55" s="321"/>
      <c r="O55" s="313"/>
      <c r="P55" s="314">
        <v>29</v>
      </c>
      <c r="Q55" s="314" t="s">
        <v>432</v>
      </c>
      <c r="R55" s="347" t="s">
        <v>228</v>
      </c>
      <c r="S55" s="308" t="s">
        <v>575</v>
      </c>
      <c r="T55" s="308" t="s">
        <v>569</v>
      </c>
      <c r="U55" s="308" t="s">
        <v>570</v>
      </c>
      <c r="V55" s="183" t="s">
        <v>571</v>
      </c>
      <c r="W55" s="315"/>
      <c r="X55" s="309">
        <v>438</v>
      </c>
      <c r="Y55" s="310" t="s">
        <v>474</v>
      </c>
      <c r="Z55" s="311" t="s">
        <v>20</v>
      </c>
      <c r="AA55" s="309">
        <f>438*0.75</f>
        <v>328.5</v>
      </c>
      <c r="AB55" s="310" t="s">
        <v>474</v>
      </c>
      <c r="AC55" s="311" t="s">
        <v>20</v>
      </c>
      <c r="AD55" s="312" t="s">
        <v>34</v>
      </c>
    </row>
    <row r="56" spans="1:30" ht="12.75" customHeight="1" x14ac:dyDescent="0.15">
      <c r="A56" s="330"/>
      <c r="B56" s="306"/>
      <c r="C56" s="323"/>
      <c r="D56" s="348"/>
      <c r="E56" s="348"/>
      <c r="F56" s="348"/>
      <c r="G56" s="324"/>
      <c r="H56" s="325">
        <v>1</v>
      </c>
      <c r="I56" s="323" t="s">
        <v>479</v>
      </c>
      <c r="J56" s="326"/>
      <c r="K56" s="325">
        <f>1*0.75</f>
        <v>0.75</v>
      </c>
      <c r="L56" s="323" t="s">
        <v>479</v>
      </c>
      <c r="M56" s="326"/>
      <c r="N56" s="327"/>
      <c r="O56" s="313"/>
      <c r="P56" s="314"/>
      <c r="Q56" s="314"/>
      <c r="R56" s="319" t="s">
        <v>572</v>
      </c>
      <c r="S56" s="348"/>
      <c r="T56" s="348"/>
      <c r="U56" s="348"/>
      <c r="V56" s="196"/>
      <c r="W56" s="322"/>
      <c r="X56" s="318">
        <v>12.999999999999998</v>
      </c>
      <c r="Y56" s="319" t="s">
        <v>479</v>
      </c>
      <c r="Z56" s="320"/>
      <c r="AA56" s="318">
        <f>13*0.75</f>
        <v>9.75</v>
      </c>
      <c r="AB56" s="319" t="s">
        <v>479</v>
      </c>
      <c r="AC56" s="320"/>
      <c r="AD56" s="321" t="s">
        <v>576</v>
      </c>
    </row>
    <row r="57" spans="1:30" ht="12.75" customHeight="1" x14ac:dyDescent="0.15">
      <c r="A57" s="314" t="s">
        <v>577</v>
      </c>
      <c r="B57" s="314"/>
      <c r="C57" s="349" t="s">
        <v>578</v>
      </c>
      <c r="D57" s="350" t="s">
        <v>579</v>
      </c>
      <c r="E57" s="351"/>
      <c r="F57" s="351"/>
      <c r="G57" s="351"/>
      <c r="H57" s="351"/>
      <c r="I57" s="351"/>
      <c r="J57" s="351"/>
      <c r="K57" s="351"/>
      <c r="L57" s="352"/>
      <c r="M57" s="353"/>
      <c r="O57" s="354"/>
      <c r="P57" s="314"/>
      <c r="Q57" s="314"/>
      <c r="R57" s="319" t="s">
        <v>238</v>
      </c>
      <c r="S57" s="348"/>
      <c r="T57" s="348"/>
      <c r="U57" s="348"/>
      <c r="V57" s="196"/>
      <c r="W57" s="322"/>
      <c r="X57" s="318">
        <v>11.399999999999999</v>
      </c>
      <c r="Y57" s="319" t="s">
        <v>479</v>
      </c>
      <c r="Z57" s="320"/>
      <c r="AA57" s="318">
        <f>11.4*0.75</f>
        <v>8.5500000000000007</v>
      </c>
      <c r="AB57" s="319" t="s">
        <v>479</v>
      </c>
      <c r="AC57" s="320"/>
      <c r="AD57" s="321" t="s">
        <v>580</v>
      </c>
    </row>
    <row r="58" spans="1:30" ht="12.75" customHeight="1" x14ac:dyDescent="0.15">
      <c r="A58" s="314"/>
      <c r="B58" s="314"/>
      <c r="C58" s="349" t="s">
        <v>581</v>
      </c>
      <c r="D58" s="355" t="s">
        <v>582</v>
      </c>
      <c r="E58" s="355" t="s">
        <v>583</v>
      </c>
      <c r="F58" s="355" t="s">
        <v>584</v>
      </c>
      <c r="G58" s="355" t="s">
        <v>585</v>
      </c>
      <c r="H58" s="356" t="s">
        <v>586</v>
      </c>
      <c r="I58" s="356"/>
      <c r="J58" s="356"/>
      <c r="K58" s="280" t="s">
        <v>587</v>
      </c>
      <c r="L58" s="282"/>
      <c r="M58" s="357"/>
      <c r="O58" s="354"/>
      <c r="P58" s="314"/>
      <c r="Q58" s="314"/>
      <c r="R58" s="319"/>
      <c r="S58" s="348"/>
      <c r="T58" s="348"/>
      <c r="U58" s="348"/>
      <c r="V58" s="196"/>
      <c r="W58" s="322"/>
      <c r="X58" s="318">
        <v>68.099999999999994</v>
      </c>
      <c r="Y58" s="319" t="s">
        <v>479</v>
      </c>
      <c r="Z58" s="320"/>
      <c r="AA58" s="318">
        <f>68.1*0.75</f>
        <v>51.074999999999996</v>
      </c>
      <c r="AB58" s="319" t="s">
        <v>479</v>
      </c>
      <c r="AC58" s="320"/>
      <c r="AD58" s="321"/>
    </row>
    <row r="59" spans="1:30" ht="12.75" customHeight="1" x14ac:dyDescent="0.15">
      <c r="A59" s="358" t="s">
        <v>588</v>
      </c>
      <c r="B59" s="359" t="s">
        <v>589</v>
      </c>
      <c r="C59" s="349" t="s">
        <v>590</v>
      </c>
      <c r="D59" s="360">
        <f>11847/30</f>
        <v>394.9</v>
      </c>
      <c r="E59" s="361">
        <f>433.500000000001/30</f>
        <v>14.450000000000035</v>
      </c>
      <c r="F59" s="361">
        <f>332/30</f>
        <v>11.066666666666666</v>
      </c>
      <c r="G59" s="361">
        <f>1715.9/30</f>
        <v>57.196666666666673</v>
      </c>
      <c r="H59" s="362">
        <f>31.8000000000001/30</f>
        <v>1.0600000000000034</v>
      </c>
      <c r="I59" s="362"/>
      <c r="J59" s="362"/>
      <c r="K59" s="363">
        <f>43.7000000000001/30</f>
        <v>1.4566666666666701</v>
      </c>
      <c r="L59" s="364"/>
      <c r="M59" s="353"/>
      <c r="O59" s="354"/>
      <c r="P59" s="314"/>
      <c r="Q59" s="314"/>
      <c r="R59" s="323"/>
      <c r="S59" s="348"/>
      <c r="T59" s="348"/>
      <c r="U59" s="348"/>
      <c r="V59" s="324"/>
      <c r="W59" s="328"/>
      <c r="X59" s="325">
        <v>1</v>
      </c>
      <c r="Y59" s="323" t="s">
        <v>479</v>
      </c>
      <c r="Z59" s="326"/>
      <c r="AA59" s="325">
        <f>1*0.75</f>
        <v>0.75</v>
      </c>
      <c r="AB59" s="323" t="s">
        <v>479</v>
      </c>
      <c r="AC59" s="326"/>
      <c r="AD59" s="327"/>
    </row>
    <row r="60" spans="1:30" ht="12.75" customHeight="1" x14ac:dyDescent="0.15">
      <c r="A60" s="358" t="s">
        <v>591</v>
      </c>
      <c r="B60" s="359" t="s">
        <v>589</v>
      </c>
      <c r="C60" s="349" t="s">
        <v>592</v>
      </c>
      <c r="D60" s="360">
        <f>(11847*0.75)/30</f>
        <v>296.17500000000001</v>
      </c>
      <c r="E60" s="361">
        <f>(433.500000000001*0.75)/30</f>
        <v>10.837500000000027</v>
      </c>
      <c r="F60" s="361">
        <f>(332*0.75)/30</f>
        <v>8.3000000000000007</v>
      </c>
      <c r="G60" s="361">
        <f>(1715.9*0.75)/30</f>
        <v>42.897500000000008</v>
      </c>
      <c r="H60" s="362">
        <f>(31.8000000000001*0.75)/30</f>
        <v>0.79500000000000248</v>
      </c>
      <c r="I60" s="362"/>
      <c r="J60" s="362"/>
      <c r="K60" s="363">
        <f>(43.7000000000001*0.75)/30</f>
        <v>1.0925000000000025</v>
      </c>
      <c r="L60" s="364"/>
      <c r="M60" s="353"/>
      <c r="N60" s="353"/>
      <c r="O60" s="365"/>
      <c r="P60" s="366" t="s">
        <v>593</v>
      </c>
      <c r="Q60" s="367"/>
      <c r="R60" s="367"/>
      <c r="S60" s="367"/>
      <c r="T60" s="367"/>
      <c r="U60" s="367"/>
      <c r="V60" s="367"/>
      <c r="W60" s="367"/>
      <c r="X60" s="367"/>
      <c r="Y60" s="367"/>
      <c r="Z60" s="367"/>
      <c r="AA60" s="367"/>
      <c r="AB60" s="367"/>
      <c r="AC60" s="368"/>
      <c r="AD60" s="368"/>
    </row>
    <row r="61" spans="1:30" ht="12.75" customHeight="1" x14ac:dyDescent="0.15">
      <c r="A61" s="369"/>
      <c r="B61" s="370"/>
      <c r="C61" s="371"/>
      <c r="D61" s="372"/>
      <c r="E61" s="357"/>
      <c r="F61" s="357"/>
      <c r="G61" s="357"/>
      <c r="H61" s="373"/>
      <c r="I61" s="353"/>
      <c r="J61" s="357"/>
      <c r="K61" s="373"/>
      <c r="L61" s="353"/>
      <c r="N61" s="373"/>
      <c r="O61" s="365"/>
      <c r="P61" s="374" t="s">
        <v>594</v>
      </c>
      <c r="Q61" s="375"/>
      <c r="R61" s="375"/>
      <c r="S61" s="375"/>
      <c r="T61" s="375"/>
      <c r="U61" s="375"/>
      <c r="V61" s="375"/>
      <c r="W61" s="375"/>
      <c r="X61" s="375"/>
      <c r="Y61" s="375"/>
      <c r="Z61" s="375"/>
      <c r="AA61" s="375"/>
      <c r="AB61" s="375"/>
      <c r="AD61" s="375"/>
    </row>
    <row r="62" spans="1:30" ht="12.75" customHeight="1" x14ac:dyDescent="0.15">
      <c r="I62" s="353"/>
      <c r="L62" s="353"/>
      <c r="M62" s="376"/>
      <c r="N62" s="353"/>
      <c r="O62" s="365"/>
      <c r="P62" s="377" t="s">
        <v>595</v>
      </c>
      <c r="Q62" s="378"/>
      <c r="R62" s="379"/>
      <c r="S62" s="379"/>
      <c r="T62" s="379"/>
      <c r="U62" s="379"/>
      <c r="V62" s="379"/>
      <c r="W62" s="379"/>
      <c r="X62" s="379"/>
      <c r="Y62" s="379"/>
      <c r="AD62" s="379"/>
    </row>
    <row r="63" spans="1:30" ht="12.75" customHeight="1" x14ac:dyDescent="0.15">
      <c r="C63" s="380"/>
      <c r="D63" s="380"/>
      <c r="E63" s="380"/>
      <c r="F63" s="380"/>
      <c r="G63" s="381"/>
      <c r="H63" s="381"/>
      <c r="I63" s="381"/>
      <c r="J63" s="381"/>
      <c r="K63" s="381"/>
      <c r="M63" s="376"/>
      <c r="N63" s="353"/>
      <c r="O63" s="365"/>
      <c r="P63" s="276" t="s">
        <v>596</v>
      </c>
      <c r="Q63" s="380"/>
      <c r="R63" s="382"/>
      <c r="S63" s="383"/>
      <c r="T63" s="383"/>
      <c r="U63" s="383"/>
      <c r="V63" s="383"/>
      <c r="W63" s="383"/>
      <c r="AD63" s="275"/>
    </row>
    <row r="64" spans="1:30" ht="12.75" customHeight="1" x14ac:dyDescent="0.15">
      <c r="N64" s="353"/>
      <c r="O64" s="365"/>
      <c r="P64" s="377" t="s">
        <v>597</v>
      </c>
      <c r="Q64" s="380"/>
      <c r="R64" s="382"/>
      <c r="S64" s="383"/>
      <c r="T64" s="383"/>
      <c r="U64" s="383"/>
      <c r="V64" s="383"/>
      <c r="W64" s="383"/>
      <c r="AD64" s="383"/>
    </row>
    <row r="65" spans="14:30" ht="12.75" customHeight="1" x14ac:dyDescent="0.15">
      <c r="N65" s="353"/>
      <c r="O65" s="365"/>
      <c r="P65" s="384" t="s">
        <v>598</v>
      </c>
      <c r="Q65" s="384"/>
      <c r="R65" s="384"/>
      <c r="S65" s="384"/>
      <c r="T65" s="384"/>
      <c r="U65" s="384"/>
      <c r="V65" s="384"/>
      <c r="W65" s="384"/>
      <c r="AD65" s="385"/>
    </row>
    <row r="66" spans="14:30" ht="12.75" customHeight="1" x14ac:dyDescent="0.15">
      <c r="N66" s="353"/>
      <c r="O66" s="365"/>
      <c r="P66" s="384" t="s">
        <v>599</v>
      </c>
      <c r="Q66" s="384"/>
      <c r="R66" s="384"/>
      <c r="S66" s="384"/>
      <c r="T66" s="384"/>
      <c r="U66" s="384"/>
      <c r="V66" s="384"/>
      <c r="W66" s="384"/>
      <c r="AD66" s="385"/>
    </row>
    <row r="67" spans="14:30" ht="12.75" customHeight="1" x14ac:dyDescent="0.15">
      <c r="N67" s="353"/>
      <c r="O67" s="365"/>
      <c r="P67" s="384"/>
      <c r="T67" s="275"/>
      <c r="AD67" s="386"/>
    </row>
    <row r="68" spans="14:30" ht="12.75" customHeight="1" x14ac:dyDescent="0.15">
      <c r="N68" s="353"/>
      <c r="O68" s="365"/>
      <c r="P68" s="384"/>
      <c r="AD68" s="353"/>
    </row>
    <row r="69" spans="14:30" ht="12.75" customHeight="1" x14ac:dyDescent="0.15">
      <c r="N69" s="353"/>
      <c r="O69" s="365"/>
    </row>
    <row r="70" spans="14:30" ht="12.75" customHeight="1" x14ac:dyDescent="0.15">
      <c r="N70" s="353"/>
      <c r="O70" s="365"/>
    </row>
    <row r="71" spans="14:30" ht="12.75" customHeight="1" x14ac:dyDescent="0.15">
      <c r="N71" s="353"/>
      <c r="O71" s="365"/>
    </row>
    <row r="72" spans="14:30" ht="12.75" customHeight="1" x14ac:dyDescent="0.15">
      <c r="N72" s="353"/>
      <c r="O72" s="365"/>
    </row>
    <row r="73" spans="14:30" ht="12.75" customHeight="1" x14ac:dyDescent="0.15">
      <c r="N73" s="353"/>
      <c r="O73" s="365"/>
    </row>
    <row r="74" spans="14:30" ht="12.75" customHeight="1" x14ac:dyDescent="0.15">
      <c r="N74" s="353"/>
      <c r="O74" s="365"/>
    </row>
    <row r="75" spans="14:30" ht="12.75" customHeight="1" x14ac:dyDescent="0.15">
      <c r="N75" s="353"/>
      <c r="O75" s="365"/>
    </row>
    <row r="76" spans="14:30" ht="12.75" customHeight="1" x14ac:dyDescent="0.15">
      <c r="N76" s="353"/>
      <c r="O76" s="365"/>
    </row>
    <row r="77" spans="14:30" ht="12.75" customHeight="1" x14ac:dyDescent="0.15">
      <c r="N77" s="353"/>
      <c r="O77" s="365"/>
    </row>
    <row r="78" spans="14:30" ht="12.75" customHeight="1" x14ac:dyDescent="0.15">
      <c r="N78" s="353"/>
      <c r="O78" s="365"/>
    </row>
    <row r="79" spans="14:30" ht="12.75" customHeight="1" x14ac:dyDescent="0.15">
      <c r="N79" s="353"/>
      <c r="O79" s="365"/>
    </row>
    <row r="80" spans="14:30" ht="12.75" customHeight="1" x14ac:dyDescent="0.15">
      <c r="N80" s="353"/>
      <c r="O80" s="365"/>
    </row>
    <row r="81" spans="14:15" ht="12.75" customHeight="1" x14ac:dyDescent="0.15">
      <c r="N81" s="353"/>
      <c r="O81" s="365"/>
    </row>
    <row r="82" spans="14:15" ht="12.75" customHeight="1" x14ac:dyDescent="0.15">
      <c r="N82" s="353"/>
      <c r="O82" s="365"/>
    </row>
    <row r="83" spans="14:15" ht="12.75" customHeight="1" x14ac:dyDescent="0.15">
      <c r="N83" s="353"/>
      <c r="O83" s="365"/>
    </row>
    <row r="84" spans="14:15" ht="12.75" customHeight="1" x14ac:dyDescent="0.15">
      <c r="N84" s="353"/>
      <c r="O84" s="353"/>
    </row>
    <row r="85" spans="14:15" ht="12.75" customHeight="1" x14ac:dyDescent="0.15">
      <c r="N85" s="353"/>
      <c r="O85" s="357"/>
    </row>
    <row r="86" spans="14:15" ht="12.75" customHeight="1" x14ac:dyDescent="0.15">
      <c r="N86" s="353"/>
      <c r="O86" s="353"/>
    </row>
    <row r="87" spans="14:15" ht="12.75" customHeight="1" x14ac:dyDescent="0.15">
      <c r="N87" s="353"/>
      <c r="O87" s="353"/>
    </row>
    <row r="88" spans="14:15" ht="12.75" customHeight="1" x14ac:dyDescent="0.15">
      <c r="N88" s="353"/>
      <c r="O88" s="353"/>
    </row>
    <row r="89" spans="14:15" ht="12.75" customHeight="1" x14ac:dyDescent="0.15">
      <c r="N89" s="353"/>
      <c r="O89" s="376"/>
    </row>
    <row r="90" spans="14:15" ht="12.75" customHeight="1" x14ac:dyDescent="0.15">
      <c r="N90" s="353"/>
      <c r="O90" s="376"/>
    </row>
    <row r="91" spans="14:15" ht="12.75" customHeight="1" x14ac:dyDescent="0.15"/>
    <row r="92" spans="14:15" ht="12.75" customHeight="1" x14ac:dyDescent="0.15"/>
    <row r="93" spans="14:15" ht="12.75" customHeight="1" x14ac:dyDescent="0.15"/>
    <row r="94" spans="14:15" ht="12.75" customHeight="1" x14ac:dyDescent="0.15"/>
  </sheetData>
  <mergeCells count="194">
    <mergeCell ref="P60:AB60"/>
    <mergeCell ref="G63:I63"/>
    <mergeCell ref="J63:K63"/>
    <mergeCell ref="A57:B58"/>
    <mergeCell ref="D57:L57"/>
    <mergeCell ref="K58:L58"/>
    <mergeCell ref="H59:J59"/>
    <mergeCell ref="K59:L59"/>
    <mergeCell ref="H60:J60"/>
    <mergeCell ref="K60:L60"/>
    <mergeCell ref="S55:S59"/>
    <mergeCell ref="T55:T59"/>
    <mergeCell ref="U55:U59"/>
    <mergeCell ref="V55:V59"/>
    <mergeCell ref="Z55:Z59"/>
    <mergeCell ref="AC55:AC59"/>
    <mergeCell ref="U50:U54"/>
    <mergeCell ref="V50:V54"/>
    <mergeCell ref="Z50:Z54"/>
    <mergeCell ref="AC50:AC54"/>
    <mergeCell ref="A52:A56"/>
    <mergeCell ref="B52:B56"/>
    <mergeCell ref="D52:D56"/>
    <mergeCell ref="E52:E56"/>
    <mergeCell ref="F52:F56"/>
    <mergeCell ref="G52:G56"/>
    <mergeCell ref="J47:J51"/>
    <mergeCell ref="M47:M51"/>
    <mergeCell ref="P50:P54"/>
    <mergeCell ref="Q50:Q54"/>
    <mergeCell ref="S50:S54"/>
    <mergeCell ref="T50:T54"/>
    <mergeCell ref="J52:J56"/>
    <mergeCell ref="M52:M56"/>
    <mergeCell ref="P55:P59"/>
    <mergeCell ref="Q55:Q59"/>
    <mergeCell ref="A47:A51"/>
    <mergeCell ref="B47:B51"/>
    <mergeCell ref="D47:D51"/>
    <mergeCell ref="E47:E51"/>
    <mergeCell ref="F47:F51"/>
    <mergeCell ref="G47:G51"/>
    <mergeCell ref="S45:S49"/>
    <mergeCell ref="T45:T49"/>
    <mergeCell ref="U45:U49"/>
    <mergeCell ref="V45:V49"/>
    <mergeCell ref="Z45:Z49"/>
    <mergeCell ref="AC45:AC49"/>
    <mergeCell ref="U40:U44"/>
    <mergeCell ref="V40:V44"/>
    <mergeCell ref="Z40:Z44"/>
    <mergeCell ref="AC40:AC44"/>
    <mergeCell ref="A42:A46"/>
    <mergeCell ref="B42:B46"/>
    <mergeCell ref="D42:D46"/>
    <mergeCell ref="E42:E46"/>
    <mergeCell ref="F42:F46"/>
    <mergeCell ref="G42:G46"/>
    <mergeCell ref="J37:J41"/>
    <mergeCell ref="M37:M41"/>
    <mergeCell ref="P40:P44"/>
    <mergeCell ref="Q40:Q44"/>
    <mergeCell ref="S40:S44"/>
    <mergeCell ref="T40:T44"/>
    <mergeCell ref="J42:J46"/>
    <mergeCell ref="M42:M46"/>
    <mergeCell ref="P45:P49"/>
    <mergeCell ref="Q45:Q49"/>
    <mergeCell ref="U35:U39"/>
    <mergeCell ref="V35:V39"/>
    <mergeCell ref="Z35:Z39"/>
    <mergeCell ref="AC35:AC39"/>
    <mergeCell ref="A37:A41"/>
    <mergeCell ref="B37:B41"/>
    <mergeCell ref="D37:D41"/>
    <mergeCell ref="E37:E41"/>
    <mergeCell ref="F37:F41"/>
    <mergeCell ref="G37:G41"/>
    <mergeCell ref="U28:U32"/>
    <mergeCell ref="V28:V32"/>
    <mergeCell ref="Z28:Z32"/>
    <mergeCell ref="AC28:AC32"/>
    <mergeCell ref="A33:N36"/>
    <mergeCell ref="P33:AD34"/>
    <mergeCell ref="P35:P39"/>
    <mergeCell ref="Q35:Q39"/>
    <mergeCell ref="S35:S39"/>
    <mergeCell ref="T35:T39"/>
    <mergeCell ref="J28:J32"/>
    <mergeCell ref="M28:M32"/>
    <mergeCell ref="P28:P32"/>
    <mergeCell ref="Q28:Q32"/>
    <mergeCell ref="S28:S32"/>
    <mergeCell ref="T28:T32"/>
    <mergeCell ref="U23:U27"/>
    <mergeCell ref="V23:V27"/>
    <mergeCell ref="Z23:Z27"/>
    <mergeCell ref="AC23:AC27"/>
    <mergeCell ref="A28:A32"/>
    <mergeCell ref="B28:B32"/>
    <mergeCell ref="D28:D32"/>
    <mergeCell ref="E28:E32"/>
    <mergeCell ref="F28:F32"/>
    <mergeCell ref="G28:G32"/>
    <mergeCell ref="J23:J27"/>
    <mergeCell ref="M23:M27"/>
    <mergeCell ref="P23:P27"/>
    <mergeCell ref="Q23:Q27"/>
    <mergeCell ref="S23:S27"/>
    <mergeCell ref="T23:T27"/>
    <mergeCell ref="U18:U22"/>
    <mergeCell ref="V18:V22"/>
    <mergeCell ref="Z18:Z22"/>
    <mergeCell ref="AC18:AC22"/>
    <mergeCell ref="A23:A27"/>
    <mergeCell ref="B23:B27"/>
    <mergeCell ref="D23:D27"/>
    <mergeCell ref="E23:E27"/>
    <mergeCell ref="F23:F27"/>
    <mergeCell ref="G23:G27"/>
    <mergeCell ref="J18:J22"/>
    <mergeCell ref="M18:M22"/>
    <mergeCell ref="P18:P22"/>
    <mergeCell ref="Q18:Q22"/>
    <mergeCell ref="S18:S22"/>
    <mergeCell ref="T18:T22"/>
    <mergeCell ref="U13:U17"/>
    <mergeCell ref="V13:V17"/>
    <mergeCell ref="Z13:Z17"/>
    <mergeCell ref="AC13:AC17"/>
    <mergeCell ref="A18:A22"/>
    <mergeCell ref="B18:B22"/>
    <mergeCell ref="D18:D22"/>
    <mergeCell ref="E18:E22"/>
    <mergeCell ref="F18:F22"/>
    <mergeCell ref="G18:G22"/>
    <mergeCell ref="J13:J17"/>
    <mergeCell ref="M13:M17"/>
    <mergeCell ref="P13:P17"/>
    <mergeCell ref="Q13:Q17"/>
    <mergeCell ref="S13:S17"/>
    <mergeCell ref="T13:T17"/>
    <mergeCell ref="U8:U12"/>
    <mergeCell ref="V8:V12"/>
    <mergeCell ref="Z8:Z12"/>
    <mergeCell ref="AC8:AC12"/>
    <mergeCell ref="A13:A17"/>
    <mergeCell ref="B13:B17"/>
    <mergeCell ref="D13:D17"/>
    <mergeCell ref="E13:E17"/>
    <mergeCell ref="F13:F17"/>
    <mergeCell ref="G13:G17"/>
    <mergeCell ref="J8:J12"/>
    <mergeCell ref="M8:M12"/>
    <mergeCell ref="P8:P12"/>
    <mergeCell ref="Q8:Q12"/>
    <mergeCell ref="S8:S12"/>
    <mergeCell ref="T8:T12"/>
    <mergeCell ref="X4:Y7"/>
    <mergeCell ref="Z4:Z7"/>
    <mergeCell ref="AA4:AB7"/>
    <mergeCell ref="AC4:AC7"/>
    <mergeCell ref="A8:A12"/>
    <mergeCell ref="B8:B12"/>
    <mergeCell ref="D8:D12"/>
    <mergeCell ref="E8:E12"/>
    <mergeCell ref="F8:F12"/>
    <mergeCell ref="G8:G12"/>
    <mergeCell ref="V3:V7"/>
    <mergeCell ref="X3:Z3"/>
    <mergeCell ref="AA3:AC3"/>
    <mergeCell ref="AD3:AD7"/>
    <mergeCell ref="D4:D7"/>
    <mergeCell ref="E4:E7"/>
    <mergeCell ref="F4:F7"/>
    <mergeCell ref="H4:I7"/>
    <mergeCell ref="J4:J7"/>
    <mergeCell ref="K4:L7"/>
    <mergeCell ref="K3:M3"/>
    <mergeCell ref="N3:N7"/>
    <mergeCell ref="P3:P7"/>
    <mergeCell ref="Q3:Q7"/>
    <mergeCell ref="R3:R7"/>
    <mergeCell ref="S3:U3"/>
    <mergeCell ref="M4:M7"/>
    <mergeCell ref="S4:S7"/>
    <mergeCell ref="T4:T7"/>
    <mergeCell ref="U4:U7"/>
    <mergeCell ref="A3:A7"/>
    <mergeCell ref="B3:B7"/>
    <mergeCell ref="C3:C7"/>
    <mergeCell ref="D3:F3"/>
    <mergeCell ref="G3:G7"/>
    <mergeCell ref="H3:J3"/>
  </mergeCells>
  <phoneticPr fontId="21"/>
  <printOptions horizontalCentered="1" verticalCentered="1"/>
  <pageMargins left="0" right="0" top="0.39370078740157483" bottom="0.39370078740157483" header="0.39370078740157483" footer="0.39370078740157483"/>
  <pageSetup paperSize="9" scale="54"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392</v>
      </c>
      <c r="B3" s="251"/>
      <c r="C3" s="251"/>
      <c r="D3" s="144"/>
      <c r="E3" s="252" t="s">
        <v>341</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339</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4.95"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4.95" customHeight="1" x14ac:dyDescent="0.15">
      <c r="A8" s="246"/>
      <c r="B8" s="112"/>
      <c r="C8" s="112"/>
      <c r="D8" s="112"/>
      <c r="E8" s="49"/>
      <c r="F8" s="118"/>
      <c r="G8" s="115"/>
      <c r="H8" s="114"/>
      <c r="I8" s="113"/>
      <c r="J8" s="112"/>
      <c r="K8" s="111"/>
      <c r="L8" s="115"/>
      <c r="M8" s="112"/>
      <c r="N8" s="114"/>
      <c r="O8" s="120"/>
    </row>
    <row r="9" spans="1:21" ht="24.95" customHeight="1" x14ac:dyDescent="0.15">
      <c r="A9" s="246"/>
      <c r="B9" s="105" t="s">
        <v>381</v>
      </c>
      <c r="C9" s="105" t="s">
        <v>131</v>
      </c>
      <c r="D9" s="105"/>
      <c r="E9" s="43"/>
      <c r="F9" s="110"/>
      <c r="G9" s="106"/>
      <c r="H9" s="104">
        <v>20</v>
      </c>
      <c r="I9" s="108" t="s">
        <v>380</v>
      </c>
      <c r="J9" s="123" t="s">
        <v>21</v>
      </c>
      <c r="K9" s="117">
        <v>10</v>
      </c>
      <c r="L9" s="106" t="s">
        <v>379</v>
      </c>
      <c r="M9" s="105" t="s">
        <v>116</v>
      </c>
      <c r="N9" s="104">
        <v>10</v>
      </c>
      <c r="O9" s="103"/>
    </row>
    <row r="10" spans="1:21" ht="24.95" customHeight="1" x14ac:dyDescent="0.15">
      <c r="A10" s="246"/>
      <c r="B10" s="105"/>
      <c r="C10" s="105" t="s">
        <v>116</v>
      </c>
      <c r="D10" s="105"/>
      <c r="E10" s="43"/>
      <c r="F10" s="110"/>
      <c r="G10" s="106"/>
      <c r="H10" s="104">
        <v>20</v>
      </c>
      <c r="I10" s="108"/>
      <c r="J10" s="105" t="s">
        <v>116</v>
      </c>
      <c r="K10" s="117">
        <v>10</v>
      </c>
      <c r="L10" s="106"/>
      <c r="M10" s="105" t="s">
        <v>70</v>
      </c>
      <c r="N10" s="104">
        <v>10</v>
      </c>
      <c r="O10" s="103"/>
    </row>
    <row r="11" spans="1:21" ht="24.95" customHeight="1" x14ac:dyDescent="0.15">
      <c r="A11" s="246"/>
      <c r="B11" s="105"/>
      <c r="C11" s="105" t="s">
        <v>70</v>
      </c>
      <c r="D11" s="105"/>
      <c r="E11" s="43"/>
      <c r="F11" s="110"/>
      <c r="G11" s="106"/>
      <c r="H11" s="104">
        <v>20</v>
      </c>
      <c r="I11" s="108"/>
      <c r="J11" s="105" t="s">
        <v>70</v>
      </c>
      <c r="K11" s="117">
        <v>20</v>
      </c>
      <c r="L11" s="115"/>
      <c r="M11" s="112"/>
      <c r="N11" s="114"/>
      <c r="O11" s="120"/>
    </row>
    <row r="12" spans="1:21" ht="24.95" customHeight="1" x14ac:dyDescent="0.15">
      <c r="A12" s="246"/>
      <c r="B12" s="105"/>
      <c r="C12" s="105"/>
      <c r="D12" s="105"/>
      <c r="E12" s="43"/>
      <c r="F12" s="110"/>
      <c r="G12" s="106" t="s">
        <v>18</v>
      </c>
      <c r="H12" s="104" t="s">
        <v>305</v>
      </c>
      <c r="I12" s="108"/>
      <c r="J12" s="105"/>
      <c r="K12" s="117"/>
      <c r="L12" s="106" t="s">
        <v>378</v>
      </c>
      <c r="M12" s="105" t="s">
        <v>135</v>
      </c>
      <c r="N12" s="104">
        <v>10</v>
      </c>
      <c r="O12" s="103"/>
    </row>
    <row r="13" spans="1:21" ht="24.95" customHeight="1" x14ac:dyDescent="0.15">
      <c r="A13" s="246"/>
      <c r="B13" s="105"/>
      <c r="C13" s="105"/>
      <c r="D13" s="105"/>
      <c r="E13" s="43"/>
      <c r="F13" s="110"/>
      <c r="G13" s="106" t="s">
        <v>23</v>
      </c>
      <c r="H13" s="104" t="s">
        <v>308</v>
      </c>
      <c r="I13" s="108"/>
      <c r="J13" s="105"/>
      <c r="K13" s="117"/>
      <c r="L13" s="106"/>
      <c r="M13" s="105"/>
      <c r="N13" s="104"/>
      <c r="O13" s="103"/>
    </row>
    <row r="14" spans="1:21" ht="24.95" customHeight="1" x14ac:dyDescent="0.15">
      <c r="A14" s="246"/>
      <c r="B14" s="105"/>
      <c r="C14" s="105"/>
      <c r="D14" s="105"/>
      <c r="E14" s="43"/>
      <c r="F14" s="110" t="s">
        <v>20</v>
      </c>
      <c r="G14" s="106" t="s">
        <v>19</v>
      </c>
      <c r="H14" s="104" t="s">
        <v>308</v>
      </c>
      <c r="I14" s="108"/>
      <c r="J14" s="105"/>
      <c r="K14" s="117"/>
      <c r="L14" s="106"/>
      <c r="M14" s="105"/>
      <c r="N14" s="104"/>
      <c r="O14" s="103"/>
    </row>
    <row r="15" spans="1:21" ht="24.95" customHeight="1" x14ac:dyDescent="0.15">
      <c r="A15" s="246"/>
      <c r="B15" s="112"/>
      <c r="C15" s="112"/>
      <c r="D15" s="112"/>
      <c r="E15" s="49"/>
      <c r="F15" s="118"/>
      <c r="G15" s="115"/>
      <c r="H15" s="114"/>
      <c r="I15" s="113"/>
      <c r="J15" s="112"/>
      <c r="K15" s="111"/>
      <c r="L15" s="106"/>
      <c r="M15" s="105"/>
      <c r="N15" s="104"/>
      <c r="O15" s="103"/>
    </row>
    <row r="16" spans="1:21" ht="24.95" customHeight="1" x14ac:dyDescent="0.15">
      <c r="A16" s="246"/>
      <c r="B16" s="105" t="s">
        <v>377</v>
      </c>
      <c r="C16" s="105" t="s">
        <v>135</v>
      </c>
      <c r="D16" s="105"/>
      <c r="E16" s="43"/>
      <c r="F16" s="110"/>
      <c r="G16" s="106"/>
      <c r="H16" s="104">
        <v>10</v>
      </c>
      <c r="I16" s="108" t="s">
        <v>377</v>
      </c>
      <c r="J16" s="105" t="s">
        <v>135</v>
      </c>
      <c r="K16" s="117">
        <v>10</v>
      </c>
      <c r="L16" s="106"/>
      <c r="M16" s="105"/>
      <c r="N16" s="104"/>
      <c r="O16" s="103"/>
    </row>
    <row r="17" spans="1:15" ht="24.95" customHeight="1" x14ac:dyDescent="0.15">
      <c r="A17" s="246"/>
      <c r="B17" s="105"/>
      <c r="C17" s="105"/>
      <c r="D17" s="105"/>
      <c r="E17" s="43"/>
      <c r="F17" s="110"/>
      <c r="G17" s="106" t="s">
        <v>18</v>
      </c>
      <c r="H17" s="104" t="s">
        <v>305</v>
      </c>
      <c r="I17" s="108"/>
      <c r="J17" s="105"/>
      <c r="K17" s="117"/>
      <c r="L17" s="106"/>
      <c r="M17" s="105"/>
      <c r="N17" s="104"/>
      <c r="O17" s="103"/>
    </row>
    <row r="18" spans="1:15" ht="24.95" customHeight="1" x14ac:dyDescent="0.15">
      <c r="A18" s="246"/>
      <c r="B18" s="112"/>
      <c r="C18" s="112"/>
      <c r="D18" s="112"/>
      <c r="E18" s="49"/>
      <c r="F18" s="118"/>
      <c r="G18" s="115"/>
      <c r="H18" s="114"/>
      <c r="I18" s="113"/>
      <c r="J18" s="112"/>
      <c r="K18" s="111"/>
      <c r="L18" s="106"/>
      <c r="M18" s="105"/>
      <c r="N18" s="104"/>
      <c r="O18" s="103"/>
    </row>
    <row r="19" spans="1:15" ht="24.95" customHeight="1" x14ac:dyDescent="0.15">
      <c r="A19" s="246"/>
      <c r="B19" s="105" t="s">
        <v>60</v>
      </c>
      <c r="C19" s="105" t="s">
        <v>137</v>
      </c>
      <c r="D19" s="105"/>
      <c r="E19" s="43" t="s">
        <v>20</v>
      </c>
      <c r="F19" s="145"/>
      <c r="G19" s="106"/>
      <c r="H19" s="152">
        <v>0.05</v>
      </c>
      <c r="I19" s="108" t="s">
        <v>60</v>
      </c>
      <c r="J19" s="105" t="s">
        <v>137</v>
      </c>
      <c r="K19" s="151">
        <v>0.05</v>
      </c>
      <c r="L19" s="106"/>
      <c r="M19" s="105"/>
      <c r="N19" s="104"/>
      <c r="O19" s="103"/>
    </row>
    <row r="20" spans="1:15" ht="24.95" customHeight="1" x14ac:dyDescent="0.15">
      <c r="A20" s="246"/>
      <c r="B20" s="105"/>
      <c r="C20" s="105"/>
      <c r="D20" s="105"/>
      <c r="E20" s="43"/>
      <c r="F20" s="110"/>
      <c r="G20" s="106" t="s">
        <v>18</v>
      </c>
      <c r="H20" s="104" t="s">
        <v>305</v>
      </c>
      <c r="I20" s="108"/>
      <c r="J20" s="105"/>
      <c r="K20" s="117"/>
      <c r="L20" s="106"/>
      <c r="M20" s="105"/>
      <c r="N20" s="104"/>
      <c r="O20" s="103"/>
    </row>
    <row r="21" spans="1:15" ht="24.95" customHeight="1" x14ac:dyDescent="0.15">
      <c r="A21" s="246"/>
      <c r="B21" s="105"/>
      <c r="C21" s="105"/>
      <c r="D21" s="105"/>
      <c r="E21" s="43"/>
      <c r="F21" s="110" t="s">
        <v>20</v>
      </c>
      <c r="G21" s="106" t="s">
        <v>19</v>
      </c>
      <c r="H21" s="104" t="s">
        <v>308</v>
      </c>
      <c r="I21" s="108"/>
      <c r="J21" s="105"/>
      <c r="K21" s="117"/>
      <c r="L21" s="106"/>
      <c r="M21" s="105"/>
      <c r="N21" s="104"/>
      <c r="O21" s="103"/>
    </row>
    <row r="22" spans="1:15" ht="24.95" customHeight="1" thickBot="1" x14ac:dyDescent="0.2">
      <c r="A22" s="247"/>
      <c r="B22" s="98"/>
      <c r="C22" s="98"/>
      <c r="D22" s="98"/>
      <c r="E22" s="55"/>
      <c r="F22" s="102"/>
      <c r="G22" s="99"/>
      <c r="H22" s="97"/>
      <c r="I22" s="101"/>
      <c r="J22" s="98"/>
      <c r="K22" s="100"/>
      <c r="L22" s="99"/>
      <c r="M22" s="98"/>
      <c r="N22" s="97"/>
      <c r="O22" s="96"/>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row r="62" spans="2:14" ht="14.25" x14ac:dyDescent="0.15">
      <c r="B62" s="88"/>
      <c r="C62" s="88"/>
      <c r="D62" s="88"/>
      <c r="G62" s="88"/>
      <c r="H62" s="89"/>
      <c r="I62" s="88"/>
      <c r="J62" s="88"/>
      <c r="K62" s="89"/>
      <c r="L62" s="88"/>
      <c r="M62" s="88"/>
      <c r="N62" s="89"/>
    </row>
    <row r="63" spans="2:14" ht="14.25" x14ac:dyDescent="0.15">
      <c r="B63" s="88"/>
      <c r="C63" s="88"/>
      <c r="D63" s="88"/>
      <c r="G63" s="88"/>
      <c r="H63" s="89"/>
      <c r="I63" s="88"/>
      <c r="J63" s="88"/>
      <c r="K63" s="89"/>
      <c r="L63" s="88"/>
      <c r="M63" s="88"/>
      <c r="N63" s="89"/>
    </row>
    <row r="64" spans="2:14" ht="14.25" x14ac:dyDescent="0.15">
      <c r="B64" s="88"/>
      <c r="C64" s="88"/>
      <c r="D64" s="88"/>
      <c r="G64" s="88"/>
      <c r="H64" s="89"/>
      <c r="I64" s="88"/>
      <c r="J64" s="88"/>
      <c r="K64" s="89"/>
      <c r="L64" s="88"/>
      <c r="M64" s="88"/>
      <c r="N64" s="89"/>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143</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15</v>
      </c>
      <c r="C5" s="36"/>
      <c r="D5" s="37"/>
      <c r="E5" s="38"/>
      <c r="F5" s="39"/>
      <c r="G5" s="64"/>
      <c r="H5" s="68"/>
      <c r="I5" s="37"/>
      <c r="J5" s="39"/>
      <c r="K5" s="39"/>
      <c r="L5" s="39"/>
      <c r="M5" s="72"/>
      <c r="N5" s="60"/>
      <c r="O5" s="40" t="s">
        <v>15</v>
      </c>
      <c r="P5" s="37"/>
      <c r="Q5" s="41">
        <v>110</v>
      </c>
      <c r="R5" s="90">
        <f>ROUNDUP(Q5*0.75,2)</f>
        <v>82.5</v>
      </c>
    </row>
    <row r="6" spans="1:19" ht="18.75" customHeight="1" x14ac:dyDescent="0.15">
      <c r="A6" s="235"/>
      <c r="B6" s="62"/>
      <c r="C6" s="48"/>
      <c r="D6" s="49"/>
      <c r="E6" s="50"/>
      <c r="F6" s="51"/>
      <c r="G6" s="66"/>
      <c r="H6" s="70"/>
      <c r="I6" s="49"/>
      <c r="J6" s="51"/>
      <c r="K6" s="51"/>
      <c r="L6" s="51"/>
      <c r="M6" s="74"/>
      <c r="N6" s="62"/>
      <c r="O6" s="52"/>
      <c r="P6" s="49"/>
      <c r="Q6" s="53"/>
      <c r="R6" s="92"/>
    </row>
    <row r="7" spans="1:19" ht="18.75" customHeight="1" x14ac:dyDescent="0.15">
      <c r="A7" s="235"/>
      <c r="B7" s="61" t="s">
        <v>144</v>
      </c>
      <c r="C7" s="42" t="s">
        <v>66</v>
      </c>
      <c r="D7" s="43"/>
      <c r="E7" s="44">
        <v>1</v>
      </c>
      <c r="F7" s="45" t="s">
        <v>67</v>
      </c>
      <c r="G7" s="65" t="s">
        <v>38</v>
      </c>
      <c r="H7" s="69" t="s">
        <v>66</v>
      </c>
      <c r="I7" s="43"/>
      <c r="J7" s="45">
        <f>ROUNDUP(E7*0.75,2)</f>
        <v>0.75</v>
      </c>
      <c r="K7" s="45" t="s">
        <v>67</v>
      </c>
      <c r="L7" s="45" t="s">
        <v>38</v>
      </c>
      <c r="M7" s="73" t="e">
        <f>#REF!</f>
        <v>#REF!</v>
      </c>
      <c r="N7" s="61" t="s">
        <v>145</v>
      </c>
      <c r="O7" s="46" t="s">
        <v>24</v>
      </c>
      <c r="P7" s="43"/>
      <c r="Q7" s="47">
        <v>0.5</v>
      </c>
      <c r="R7" s="91">
        <f t="shared" ref="R7:R12" si="0">ROUNDUP(Q7*0.75,2)</f>
        <v>0.38</v>
      </c>
    </row>
    <row r="8" spans="1:19" ht="18.75" customHeight="1" x14ac:dyDescent="0.15">
      <c r="A8" s="235"/>
      <c r="B8" s="61"/>
      <c r="C8" s="42" t="s">
        <v>27</v>
      </c>
      <c r="D8" s="43"/>
      <c r="E8" s="44">
        <v>2</v>
      </c>
      <c r="F8" s="45" t="s">
        <v>17</v>
      </c>
      <c r="G8" s="65"/>
      <c r="H8" s="69" t="s">
        <v>27</v>
      </c>
      <c r="I8" s="43"/>
      <c r="J8" s="45">
        <f>ROUNDUP(E8*0.75,2)</f>
        <v>1.5</v>
      </c>
      <c r="K8" s="45" t="s">
        <v>17</v>
      </c>
      <c r="L8" s="45"/>
      <c r="M8" s="73" t="e">
        <f>#REF!</f>
        <v>#REF!</v>
      </c>
      <c r="N8" s="83" t="s">
        <v>278</v>
      </c>
      <c r="O8" s="46" t="s">
        <v>18</v>
      </c>
      <c r="P8" s="43"/>
      <c r="Q8" s="47">
        <v>40</v>
      </c>
      <c r="R8" s="91">
        <f t="shared" si="0"/>
        <v>30</v>
      </c>
    </row>
    <row r="9" spans="1:19" ht="18.75" customHeight="1" x14ac:dyDescent="0.15">
      <c r="A9" s="235"/>
      <c r="B9" s="61"/>
      <c r="C9" s="42" t="s">
        <v>135</v>
      </c>
      <c r="D9" s="43"/>
      <c r="E9" s="44">
        <v>10</v>
      </c>
      <c r="F9" s="45" t="s">
        <v>17</v>
      </c>
      <c r="G9" s="65"/>
      <c r="H9" s="69" t="s">
        <v>135</v>
      </c>
      <c r="I9" s="43"/>
      <c r="J9" s="45">
        <f>ROUNDUP(E9*0.75,2)</f>
        <v>7.5</v>
      </c>
      <c r="K9" s="45" t="s">
        <v>17</v>
      </c>
      <c r="L9" s="45"/>
      <c r="M9" s="73" t="e">
        <f>ROUND(#REF!+(#REF!*10/100),2)</f>
        <v>#REF!</v>
      </c>
      <c r="N9" s="94" t="s">
        <v>279</v>
      </c>
      <c r="O9" s="46" t="s">
        <v>23</v>
      </c>
      <c r="P9" s="43"/>
      <c r="Q9" s="47">
        <v>1</v>
      </c>
      <c r="R9" s="91">
        <f t="shared" si="0"/>
        <v>0.75</v>
      </c>
    </row>
    <row r="10" spans="1:19" ht="18.75" customHeight="1" x14ac:dyDescent="0.15">
      <c r="A10" s="235"/>
      <c r="B10" s="61"/>
      <c r="C10" s="42"/>
      <c r="D10" s="43"/>
      <c r="E10" s="44"/>
      <c r="F10" s="45"/>
      <c r="G10" s="65"/>
      <c r="H10" s="69"/>
      <c r="I10" s="43"/>
      <c r="J10" s="45"/>
      <c r="K10" s="45"/>
      <c r="L10" s="45"/>
      <c r="M10" s="73"/>
      <c r="N10" s="61" t="s">
        <v>14</v>
      </c>
      <c r="O10" s="46" t="s">
        <v>19</v>
      </c>
      <c r="P10" s="43" t="s">
        <v>20</v>
      </c>
      <c r="Q10" s="47">
        <v>1</v>
      </c>
      <c r="R10" s="91">
        <f t="shared" si="0"/>
        <v>0.75</v>
      </c>
    </row>
    <row r="11" spans="1:19" ht="18.75" customHeight="1" x14ac:dyDescent="0.15">
      <c r="A11" s="235"/>
      <c r="B11" s="61"/>
      <c r="C11" s="42"/>
      <c r="D11" s="43"/>
      <c r="E11" s="44"/>
      <c r="F11" s="45"/>
      <c r="G11" s="65"/>
      <c r="H11" s="69"/>
      <c r="I11" s="43"/>
      <c r="J11" s="45"/>
      <c r="K11" s="45"/>
      <c r="L11" s="45"/>
      <c r="M11" s="73"/>
      <c r="N11" s="61"/>
      <c r="O11" s="46" t="s">
        <v>24</v>
      </c>
      <c r="P11" s="43"/>
      <c r="Q11" s="47">
        <v>2</v>
      </c>
      <c r="R11" s="91">
        <f t="shared" si="0"/>
        <v>1.5</v>
      </c>
    </row>
    <row r="12" spans="1:19" ht="18.75" customHeight="1" x14ac:dyDescent="0.15">
      <c r="A12" s="235"/>
      <c r="B12" s="61"/>
      <c r="C12" s="42"/>
      <c r="D12" s="43"/>
      <c r="E12" s="44"/>
      <c r="F12" s="45"/>
      <c r="G12" s="65"/>
      <c r="H12" s="69"/>
      <c r="I12" s="43"/>
      <c r="J12" s="45"/>
      <c r="K12" s="45"/>
      <c r="L12" s="45"/>
      <c r="M12" s="73"/>
      <c r="N12" s="61"/>
      <c r="O12" s="46" t="s">
        <v>79</v>
      </c>
      <c r="P12" s="43"/>
      <c r="Q12" s="47">
        <v>3</v>
      </c>
      <c r="R12" s="91">
        <f t="shared" si="0"/>
        <v>2.25</v>
      </c>
    </row>
    <row r="13" spans="1:19" ht="18.75" customHeight="1" x14ac:dyDescent="0.15">
      <c r="A13" s="235"/>
      <c r="B13" s="62"/>
      <c r="C13" s="48"/>
      <c r="D13" s="49"/>
      <c r="E13" s="50"/>
      <c r="F13" s="51"/>
      <c r="G13" s="66"/>
      <c r="H13" s="70"/>
      <c r="I13" s="49"/>
      <c r="J13" s="51"/>
      <c r="K13" s="51"/>
      <c r="L13" s="51"/>
      <c r="M13" s="74"/>
      <c r="N13" s="62"/>
      <c r="O13" s="52"/>
      <c r="P13" s="49"/>
      <c r="Q13" s="53"/>
      <c r="R13" s="92"/>
    </row>
    <row r="14" spans="1:19" ht="18.75" customHeight="1" x14ac:dyDescent="0.15">
      <c r="A14" s="235"/>
      <c r="B14" s="61" t="s">
        <v>146</v>
      </c>
      <c r="C14" s="42" t="s">
        <v>141</v>
      </c>
      <c r="D14" s="43" t="s">
        <v>63</v>
      </c>
      <c r="E14" s="80">
        <v>0.5</v>
      </c>
      <c r="F14" s="45" t="s">
        <v>142</v>
      </c>
      <c r="G14" s="65"/>
      <c r="H14" s="69" t="s">
        <v>141</v>
      </c>
      <c r="I14" s="43" t="s">
        <v>63</v>
      </c>
      <c r="J14" s="45">
        <f>ROUNDUP(E14*0.75,2)</f>
        <v>0.38</v>
      </c>
      <c r="K14" s="45" t="s">
        <v>142</v>
      </c>
      <c r="L14" s="45"/>
      <c r="M14" s="73" t="e">
        <f>#REF!</f>
        <v>#REF!</v>
      </c>
      <c r="N14" s="61" t="s">
        <v>147</v>
      </c>
      <c r="O14" s="46" t="s">
        <v>22</v>
      </c>
      <c r="P14" s="43"/>
      <c r="Q14" s="47">
        <v>1</v>
      </c>
      <c r="R14" s="91">
        <f>ROUNDUP(Q14*0.75,2)</f>
        <v>0.75</v>
      </c>
    </row>
    <row r="15" spans="1:19" ht="18.75" customHeight="1" x14ac:dyDescent="0.15">
      <c r="A15" s="235"/>
      <c r="B15" s="61"/>
      <c r="C15" s="42" t="s">
        <v>150</v>
      </c>
      <c r="D15" s="43"/>
      <c r="E15" s="44">
        <v>30</v>
      </c>
      <c r="F15" s="45" t="s">
        <v>17</v>
      </c>
      <c r="G15" s="65"/>
      <c r="H15" s="69" t="s">
        <v>150</v>
      </c>
      <c r="I15" s="43"/>
      <c r="J15" s="45">
        <f>ROUNDUP(E15*0.75,2)</f>
        <v>22.5</v>
      </c>
      <c r="K15" s="45" t="s">
        <v>17</v>
      </c>
      <c r="L15" s="45"/>
      <c r="M15" s="73" t="e">
        <f>ROUND(#REF!+(#REF!*6/100),2)</f>
        <v>#REF!</v>
      </c>
      <c r="N15" s="61" t="s">
        <v>148</v>
      </c>
      <c r="O15" s="46" t="s">
        <v>42</v>
      </c>
      <c r="P15" s="43"/>
      <c r="Q15" s="47">
        <v>1.5</v>
      </c>
      <c r="R15" s="91">
        <f>ROUNDUP(Q15*0.75,2)</f>
        <v>1.1300000000000001</v>
      </c>
    </row>
    <row r="16" spans="1:19" ht="18.75" customHeight="1" x14ac:dyDescent="0.15">
      <c r="A16" s="235"/>
      <c r="B16" s="61"/>
      <c r="C16" s="42" t="s">
        <v>94</v>
      </c>
      <c r="D16" s="43"/>
      <c r="E16" s="44">
        <v>5</v>
      </c>
      <c r="F16" s="45" t="s">
        <v>17</v>
      </c>
      <c r="G16" s="65"/>
      <c r="H16" s="69" t="s">
        <v>94</v>
      </c>
      <c r="I16" s="43"/>
      <c r="J16" s="45">
        <f>ROUNDUP(E16*0.75,2)</f>
        <v>3.75</v>
      </c>
      <c r="K16" s="45" t="s">
        <v>17</v>
      </c>
      <c r="L16" s="45"/>
      <c r="M16" s="73" t="e">
        <f>#REF!</f>
        <v>#REF!</v>
      </c>
      <c r="N16" s="61" t="s">
        <v>149</v>
      </c>
      <c r="O16" s="46" t="s">
        <v>28</v>
      </c>
      <c r="P16" s="43"/>
      <c r="Q16" s="47">
        <v>0.1</v>
      </c>
      <c r="R16" s="91">
        <f>ROUNDUP(Q16*0.75,2)</f>
        <v>0.08</v>
      </c>
    </row>
    <row r="17" spans="1:18" ht="18.75" customHeight="1" x14ac:dyDescent="0.15">
      <c r="A17" s="235"/>
      <c r="B17" s="61"/>
      <c r="C17" s="42"/>
      <c r="D17" s="43"/>
      <c r="E17" s="44"/>
      <c r="F17" s="45"/>
      <c r="G17" s="65"/>
      <c r="H17" s="69"/>
      <c r="I17" s="43"/>
      <c r="J17" s="45"/>
      <c r="K17" s="45"/>
      <c r="L17" s="45"/>
      <c r="M17" s="73"/>
      <c r="N17" s="61" t="s">
        <v>14</v>
      </c>
      <c r="O17" s="46" t="s">
        <v>46</v>
      </c>
      <c r="P17" s="43"/>
      <c r="Q17" s="47">
        <v>0.01</v>
      </c>
      <c r="R17" s="91">
        <f>ROUNDUP(Q17*0.75,2)</f>
        <v>0.01</v>
      </c>
    </row>
    <row r="18" spans="1:18" ht="18.75" customHeight="1" x14ac:dyDescent="0.15">
      <c r="A18" s="235"/>
      <c r="B18" s="61"/>
      <c r="C18" s="42"/>
      <c r="D18" s="43"/>
      <c r="E18" s="44"/>
      <c r="F18" s="45"/>
      <c r="G18" s="65"/>
      <c r="H18" s="69"/>
      <c r="I18" s="43"/>
      <c r="J18" s="45"/>
      <c r="K18" s="45"/>
      <c r="L18" s="45"/>
      <c r="M18" s="73"/>
      <c r="N18" s="61"/>
      <c r="O18" s="46" t="s">
        <v>19</v>
      </c>
      <c r="P18" s="43" t="s">
        <v>20</v>
      </c>
      <c r="Q18" s="47">
        <v>0.5</v>
      </c>
      <c r="R18" s="91">
        <f>ROUNDUP(Q18*0.75,2)</f>
        <v>0.38</v>
      </c>
    </row>
    <row r="19" spans="1:18" ht="18.75" customHeight="1" x14ac:dyDescent="0.15">
      <c r="A19" s="235"/>
      <c r="B19" s="62"/>
      <c r="C19" s="48"/>
      <c r="D19" s="49"/>
      <c r="E19" s="50"/>
      <c r="F19" s="51"/>
      <c r="G19" s="66"/>
      <c r="H19" s="70"/>
      <c r="I19" s="49"/>
      <c r="J19" s="51"/>
      <c r="K19" s="51"/>
      <c r="L19" s="51"/>
      <c r="M19" s="74"/>
      <c r="N19" s="62"/>
      <c r="O19" s="52"/>
      <c r="P19" s="49"/>
      <c r="Q19" s="53"/>
      <c r="R19" s="92"/>
    </row>
    <row r="20" spans="1:18" ht="18.75" customHeight="1" x14ac:dyDescent="0.15">
      <c r="A20" s="235"/>
      <c r="B20" s="61" t="s">
        <v>30</v>
      </c>
      <c r="C20" s="42" t="s">
        <v>151</v>
      </c>
      <c r="D20" s="43"/>
      <c r="E20" s="44">
        <v>20</v>
      </c>
      <c r="F20" s="45" t="s">
        <v>17</v>
      </c>
      <c r="G20" s="65"/>
      <c r="H20" s="69" t="s">
        <v>151</v>
      </c>
      <c r="I20" s="43"/>
      <c r="J20" s="45">
        <f>ROUNDUP(E20*0.75,2)</f>
        <v>15</v>
      </c>
      <c r="K20" s="45" t="s">
        <v>17</v>
      </c>
      <c r="L20" s="45"/>
      <c r="M20" s="73" t="e">
        <f>ROUND(#REF!+(#REF!*15/100),2)</f>
        <v>#REF!</v>
      </c>
      <c r="N20" s="61" t="s">
        <v>14</v>
      </c>
      <c r="O20" s="46" t="s">
        <v>18</v>
      </c>
      <c r="P20" s="43"/>
      <c r="Q20" s="47">
        <v>100</v>
      </c>
      <c r="R20" s="91">
        <f>ROUNDUP(Q20*0.75,2)</f>
        <v>75</v>
      </c>
    </row>
    <row r="21" spans="1:18" ht="18.75" customHeight="1" x14ac:dyDescent="0.15">
      <c r="A21" s="235"/>
      <c r="B21" s="61"/>
      <c r="C21" s="42" t="s">
        <v>152</v>
      </c>
      <c r="D21" s="43"/>
      <c r="E21" s="79">
        <v>0.1</v>
      </c>
      <c r="F21" s="45" t="s">
        <v>153</v>
      </c>
      <c r="G21" s="65"/>
      <c r="H21" s="69" t="s">
        <v>152</v>
      </c>
      <c r="I21" s="43"/>
      <c r="J21" s="45">
        <f>ROUNDUP(E21*0.75,2)</f>
        <v>0.08</v>
      </c>
      <c r="K21" s="45" t="s">
        <v>153</v>
      </c>
      <c r="L21" s="45"/>
      <c r="M21" s="73" t="e">
        <f>#REF!</f>
        <v>#REF!</v>
      </c>
      <c r="N21" s="61"/>
      <c r="O21" s="46" t="s">
        <v>32</v>
      </c>
      <c r="P21" s="43"/>
      <c r="Q21" s="47">
        <v>3</v>
      </c>
      <c r="R21" s="91">
        <f>ROUNDUP(Q21*0.75,2)</f>
        <v>2.25</v>
      </c>
    </row>
    <row r="22" spans="1:18" ht="18.75" customHeight="1" x14ac:dyDescent="0.15">
      <c r="A22" s="235"/>
      <c r="B22" s="62"/>
      <c r="C22" s="48"/>
      <c r="D22" s="49"/>
      <c r="E22" s="50"/>
      <c r="F22" s="51"/>
      <c r="G22" s="66"/>
      <c r="H22" s="70"/>
      <c r="I22" s="49"/>
      <c r="J22" s="51"/>
      <c r="K22" s="51"/>
      <c r="L22" s="51"/>
      <c r="M22" s="74"/>
      <c r="N22" s="62"/>
      <c r="O22" s="52"/>
      <c r="P22" s="49"/>
      <c r="Q22" s="53"/>
      <c r="R22" s="92"/>
    </row>
    <row r="23" spans="1:18" ht="18.75" customHeight="1" x14ac:dyDescent="0.15">
      <c r="A23" s="235"/>
      <c r="B23" s="61" t="s">
        <v>154</v>
      </c>
      <c r="C23" s="42" t="s">
        <v>156</v>
      </c>
      <c r="D23" s="43"/>
      <c r="E23" s="81">
        <v>0.16666666666666666</v>
      </c>
      <c r="F23" s="45" t="s">
        <v>142</v>
      </c>
      <c r="G23" s="65"/>
      <c r="H23" s="69" t="s">
        <v>156</v>
      </c>
      <c r="I23" s="43"/>
      <c r="J23" s="45">
        <f>ROUNDUP(E23*0.75,2)</f>
        <v>0.13</v>
      </c>
      <c r="K23" s="45" t="s">
        <v>142</v>
      </c>
      <c r="L23" s="45"/>
      <c r="M23" s="73" t="e">
        <f>#REF!</f>
        <v>#REF!</v>
      </c>
      <c r="N23" s="61" t="s">
        <v>155</v>
      </c>
      <c r="O23" s="46"/>
      <c r="P23" s="43"/>
      <c r="Q23" s="47"/>
      <c r="R23" s="91"/>
    </row>
    <row r="24" spans="1:18" ht="18.75" customHeight="1" thickBot="1" x14ac:dyDescent="0.2">
      <c r="A24" s="236"/>
      <c r="B24" s="63"/>
      <c r="C24" s="54"/>
      <c r="D24" s="55"/>
      <c r="E24" s="56"/>
      <c r="F24" s="57"/>
      <c r="G24" s="67"/>
      <c r="H24" s="71"/>
      <c r="I24" s="55"/>
      <c r="J24" s="57"/>
      <c r="K24" s="57"/>
      <c r="L24" s="57"/>
      <c r="M24" s="75"/>
      <c r="N24" s="63"/>
      <c r="O24" s="58"/>
      <c r="P24" s="55"/>
      <c r="Q24" s="59"/>
      <c r="R24" s="93"/>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396</v>
      </c>
      <c r="B3" s="251"/>
      <c r="C3" s="251"/>
      <c r="D3" s="144"/>
      <c r="E3" s="252" t="s">
        <v>346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395</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1"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1" customHeight="1" x14ac:dyDescent="0.15">
      <c r="A8" s="246"/>
      <c r="B8" s="112"/>
      <c r="C8" s="112"/>
      <c r="D8" s="112"/>
      <c r="E8" s="49"/>
      <c r="F8" s="118"/>
      <c r="G8" s="115"/>
      <c r="H8" s="114"/>
      <c r="I8" s="113"/>
      <c r="J8" s="112"/>
      <c r="K8" s="111"/>
      <c r="L8" s="115"/>
      <c r="M8" s="112"/>
      <c r="N8" s="114"/>
      <c r="O8" s="120"/>
    </row>
    <row r="9" spans="1:21" ht="21" customHeight="1" x14ac:dyDescent="0.15">
      <c r="A9" s="246"/>
      <c r="B9" s="105" t="s">
        <v>394</v>
      </c>
      <c r="C9" s="105" t="s">
        <v>66</v>
      </c>
      <c r="D9" s="105" t="s">
        <v>38</v>
      </c>
      <c r="E9" s="43"/>
      <c r="F9" s="110"/>
      <c r="G9" s="106"/>
      <c r="H9" s="148">
        <v>0.7</v>
      </c>
      <c r="I9" s="108" t="s">
        <v>394</v>
      </c>
      <c r="J9" s="105" t="s">
        <v>66</v>
      </c>
      <c r="K9" s="147">
        <v>0.3</v>
      </c>
      <c r="L9" s="106" t="s">
        <v>384</v>
      </c>
      <c r="M9" s="105" t="s">
        <v>66</v>
      </c>
      <c r="N9" s="146">
        <v>0.2</v>
      </c>
      <c r="O9" s="103" t="s">
        <v>38</v>
      </c>
    </row>
    <row r="10" spans="1:21" ht="21" customHeight="1" x14ac:dyDescent="0.15">
      <c r="A10" s="246"/>
      <c r="B10" s="105"/>
      <c r="C10" s="105" t="s">
        <v>135</v>
      </c>
      <c r="D10" s="105"/>
      <c r="E10" s="43"/>
      <c r="F10" s="110"/>
      <c r="G10" s="106"/>
      <c r="H10" s="104">
        <v>10</v>
      </c>
      <c r="I10" s="108"/>
      <c r="J10" s="105" t="s">
        <v>135</v>
      </c>
      <c r="K10" s="117">
        <v>10</v>
      </c>
      <c r="L10" s="106"/>
      <c r="M10" s="105" t="s">
        <v>135</v>
      </c>
      <c r="N10" s="104">
        <v>5</v>
      </c>
      <c r="O10" s="103"/>
    </row>
    <row r="11" spans="1:21" ht="21" customHeight="1" x14ac:dyDescent="0.15">
      <c r="A11" s="246"/>
      <c r="B11" s="105"/>
      <c r="C11" s="105"/>
      <c r="D11" s="105"/>
      <c r="E11" s="43"/>
      <c r="F11" s="110"/>
      <c r="G11" s="106" t="s">
        <v>18</v>
      </c>
      <c r="H11" s="104" t="s">
        <v>305</v>
      </c>
      <c r="I11" s="108"/>
      <c r="J11" s="105"/>
      <c r="K11" s="117"/>
      <c r="L11" s="106"/>
      <c r="M11" s="105" t="s">
        <v>150</v>
      </c>
      <c r="N11" s="104">
        <v>10</v>
      </c>
      <c r="O11" s="103"/>
    </row>
    <row r="12" spans="1:21" ht="21" customHeight="1" x14ac:dyDescent="0.15">
      <c r="A12" s="246"/>
      <c r="B12" s="112"/>
      <c r="C12" s="112"/>
      <c r="D12" s="112"/>
      <c r="E12" s="49"/>
      <c r="F12" s="118"/>
      <c r="G12" s="115"/>
      <c r="H12" s="114"/>
      <c r="I12" s="113"/>
      <c r="J12" s="112"/>
      <c r="K12" s="111"/>
      <c r="L12" s="106"/>
      <c r="M12" s="105" t="s">
        <v>94</v>
      </c>
      <c r="N12" s="104">
        <v>5</v>
      </c>
      <c r="O12" s="103"/>
    </row>
    <row r="13" spans="1:21" ht="21" customHeight="1" x14ac:dyDescent="0.15">
      <c r="A13" s="246"/>
      <c r="B13" s="105" t="s">
        <v>393</v>
      </c>
      <c r="C13" s="105" t="s">
        <v>150</v>
      </c>
      <c r="D13" s="105"/>
      <c r="E13" s="43"/>
      <c r="F13" s="110"/>
      <c r="G13" s="106"/>
      <c r="H13" s="104">
        <v>20</v>
      </c>
      <c r="I13" s="108" t="s">
        <v>393</v>
      </c>
      <c r="J13" s="105" t="s">
        <v>150</v>
      </c>
      <c r="K13" s="117">
        <v>10</v>
      </c>
      <c r="L13" s="115"/>
      <c r="M13" s="112"/>
      <c r="N13" s="114"/>
      <c r="O13" s="120"/>
    </row>
    <row r="14" spans="1:21" ht="21" customHeight="1" x14ac:dyDescent="0.15">
      <c r="A14" s="246"/>
      <c r="B14" s="105"/>
      <c r="C14" s="105" t="s">
        <v>94</v>
      </c>
      <c r="D14" s="105"/>
      <c r="E14" s="43"/>
      <c r="F14" s="110"/>
      <c r="G14" s="106"/>
      <c r="H14" s="104">
        <v>5</v>
      </c>
      <c r="I14" s="108"/>
      <c r="J14" s="105" t="s">
        <v>94</v>
      </c>
      <c r="K14" s="117">
        <v>5</v>
      </c>
      <c r="L14" s="106" t="s">
        <v>383</v>
      </c>
      <c r="M14" s="105" t="s">
        <v>151</v>
      </c>
      <c r="N14" s="104">
        <v>10</v>
      </c>
      <c r="O14" s="103"/>
    </row>
    <row r="15" spans="1:21" ht="21" customHeight="1" x14ac:dyDescent="0.15">
      <c r="A15" s="246"/>
      <c r="B15" s="105"/>
      <c r="C15" s="105" t="s">
        <v>141</v>
      </c>
      <c r="D15" s="105"/>
      <c r="E15" s="43" t="s">
        <v>63</v>
      </c>
      <c r="F15" s="110"/>
      <c r="G15" s="106"/>
      <c r="H15" s="122">
        <v>0.13</v>
      </c>
      <c r="I15" s="108"/>
      <c r="J15" s="105" t="s">
        <v>310</v>
      </c>
      <c r="K15" s="121">
        <v>0.13</v>
      </c>
      <c r="L15" s="106"/>
      <c r="M15" s="105" t="s">
        <v>152</v>
      </c>
      <c r="N15" s="109">
        <v>0.1</v>
      </c>
      <c r="O15" s="103"/>
    </row>
    <row r="16" spans="1:21" ht="21" customHeight="1" x14ac:dyDescent="0.15">
      <c r="A16" s="246"/>
      <c r="B16" s="105"/>
      <c r="C16" s="105"/>
      <c r="D16" s="105"/>
      <c r="E16" s="43"/>
      <c r="F16" s="110"/>
      <c r="G16" s="106" t="s">
        <v>18</v>
      </c>
      <c r="H16" s="104" t="s">
        <v>305</v>
      </c>
      <c r="I16" s="108"/>
      <c r="J16" s="105"/>
      <c r="K16" s="117"/>
      <c r="L16" s="115"/>
      <c r="M16" s="112"/>
      <c r="N16" s="114"/>
      <c r="O16" s="120"/>
    </row>
    <row r="17" spans="1:15" ht="21" customHeight="1" x14ac:dyDescent="0.15">
      <c r="A17" s="246"/>
      <c r="B17" s="105"/>
      <c r="C17" s="105"/>
      <c r="D17" s="105"/>
      <c r="E17" s="43"/>
      <c r="F17" s="110"/>
      <c r="G17" s="106" t="s">
        <v>23</v>
      </c>
      <c r="H17" s="104" t="s">
        <v>308</v>
      </c>
      <c r="I17" s="108"/>
      <c r="J17" s="105"/>
      <c r="K17" s="117"/>
      <c r="L17" s="106" t="s">
        <v>154</v>
      </c>
      <c r="M17" s="105" t="s">
        <v>156</v>
      </c>
      <c r="N17" s="109">
        <v>0.1</v>
      </c>
      <c r="O17" s="103"/>
    </row>
    <row r="18" spans="1:15" ht="21" customHeight="1" x14ac:dyDescent="0.15">
      <c r="A18" s="246"/>
      <c r="B18" s="105"/>
      <c r="C18" s="105"/>
      <c r="D18" s="105"/>
      <c r="E18" s="43"/>
      <c r="F18" s="110" t="s">
        <v>20</v>
      </c>
      <c r="G18" s="106" t="s">
        <v>19</v>
      </c>
      <c r="H18" s="104" t="s">
        <v>308</v>
      </c>
      <c r="I18" s="108"/>
      <c r="J18" s="105"/>
      <c r="K18" s="117"/>
      <c r="L18" s="106"/>
      <c r="M18" s="105"/>
      <c r="N18" s="104"/>
      <c r="O18" s="103"/>
    </row>
    <row r="19" spans="1:15" ht="21" customHeight="1" x14ac:dyDescent="0.15">
      <c r="A19" s="246"/>
      <c r="B19" s="112"/>
      <c r="C19" s="112"/>
      <c r="D19" s="112"/>
      <c r="E19" s="49"/>
      <c r="F19" s="116"/>
      <c r="G19" s="115"/>
      <c r="H19" s="114"/>
      <c r="I19" s="113"/>
      <c r="J19" s="112"/>
      <c r="K19" s="111"/>
      <c r="L19" s="106"/>
      <c r="M19" s="105"/>
      <c r="N19" s="104"/>
      <c r="O19" s="103"/>
    </row>
    <row r="20" spans="1:15" ht="21" customHeight="1" x14ac:dyDescent="0.15">
      <c r="A20" s="246"/>
      <c r="B20" s="105" t="s">
        <v>30</v>
      </c>
      <c r="C20" s="105" t="s">
        <v>151</v>
      </c>
      <c r="D20" s="105"/>
      <c r="E20" s="43"/>
      <c r="F20" s="110"/>
      <c r="G20" s="106"/>
      <c r="H20" s="104">
        <v>10</v>
      </c>
      <c r="I20" s="108" t="s">
        <v>30</v>
      </c>
      <c r="J20" s="105" t="s">
        <v>151</v>
      </c>
      <c r="K20" s="117">
        <v>10</v>
      </c>
      <c r="L20" s="106"/>
      <c r="M20" s="105"/>
      <c r="N20" s="104"/>
      <c r="O20" s="103"/>
    </row>
    <row r="21" spans="1:15" ht="21" customHeight="1" x14ac:dyDescent="0.15">
      <c r="A21" s="246"/>
      <c r="B21" s="105"/>
      <c r="C21" s="105" t="s">
        <v>152</v>
      </c>
      <c r="D21" s="105"/>
      <c r="E21" s="43"/>
      <c r="F21" s="110"/>
      <c r="G21" s="106"/>
      <c r="H21" s="109">
        <v>0.1</v>
      </c>
      <c r="I21" s="108"/>
      <c r="J21" s="105" t="s">
        <v>152</v>
      </c>
      <c r="K21" s="107">
        <v>0.1</v>
      </c>
      <c r="L21" s="106"/>
      <c r="M21" s="105"/>
      <c r="N21" s="104"/>
      <c r="O21" s="103"/>
    </row>
    <row r="22" spans="1:15" ht="21" customHeight="1" x14ac:dyDescent="0.15">
      <c r="A22" s="246"/>
      <c r="B22" s="105"/>
      <c r="C22" s="105"/>
      <c r="D22" s="105"/>
      <c r="E22" s="43"/>
      <c r="F22" s="110"/>
      <c r="G22" s="106" t="s">
        <v>18</v>
      </c>
      <c r="H22" s="104" t="s">
        <v>305</v>
      </c>
      <c r="I22" s="108"/>
      <c r="J22" s="105"/>
      <c r="K22" s="117"/>
      <c r="L22" s="106"/>
      <c r="M22" s="105"/>
      <c r="N22" s="104"/>
      <c r="O22" s="103"/>
    </row>
    <row r="23" spans="1:15" ht="21" customHeight="1" x14ac:dyDescent="0.15">
      <c r="A23" s="246"/>
      <c r="B23" s="105"/>
      <c r="C23" s="105"/>
      <c r="D23" s="105"/>
      <c r="E23" s="43"/>
      <c r="F23" s="110"/>
      <c r="G23" s="106" t="s">
        <v>32</v>
      </c>
      <c r="H23" s="104" t="s">
        <v>308</v>
      </c>
      <c r="I23" s="108"/>
      <c r="J23" s="105"/>
      <c r="K23" s="117"/>
      <c r="L23" s="106"/>
      <c r="M23" s="105"/>
      <c r="N23" s="104"/>
      <c r="O23" s="103"/>
    </row>
    <row r="24" spans="1:15" ht="21" customHeight="1" x14ac:dyDescent="0.15">
      <c r="A24" s="246"/>
      <c r="B24" s="112"/>
      <c r="C24" s="112"/>
      <c r="D24" s="112"/>
      <c r="E24" s="49"/>
      <c r="F24" s="118"/>
      <c r="G24" s="115"/>
      <c r="H24" s="114"/>
      <c r="I24" s="113"/>
      <c r="J24" s="112"/>
      <c r="K24" s="111"/>
      <c r="L24" s="106"/>
      <c r="M24" s="105"/>
      <c r="N24" s="104"/>
      <c r="O24" s="103"/>
    </row>
    <row r="25" spans="1:15" ht="21" customHeight="1" x14ac:dyDescent="0.15">
      <c r="A25" s="246"/>
      <c r="B25" s="105" t="s">
        <v>154</v>
      </c>
      <c r="C25" s="105" t="s">
        <v>156</v>
      </c>
      <c r="D25" s="105"/>
      <c r="E25" s="43"/>
      <c r="F25" s="110"/>
      <c r="G25" s="106"/>
      <c r="H25" s="122">
        <v>0.13</v>
      </c>
      <c r="I25" s="108" t="s">
        <v>154</v>
      </c>
      <c r="J25" s="105" t="s">
        <v>156</v>
      </c>
      <c r="K25" s="121">
        <v>0.13</v>
      </c>
      <c r="L25" s="106"/>
      <c r="M25" s="105"/>
      <c r="N25" s="104"/>
      <c r="O25" s="103"/>
    </row>
    <row r="26" spans="1:15" ht="21" customHeight="1" thickBot="1" x14ac:dyDescent="0.2">
      <c r="A26" s="247"/>
      <c r="B26" s="98"/>
      <c r="C26" s="98"/>
      <c r="D26" s="98"/>
      <c r="E26" s="55"/>
      <c r="F26" s="102"/>
      <c r="G26" s="99"/>
      <c r="H26" s="97"/>
      <c r="I26" s="101"/>
      <c r="J26" s="98"/>
      <c r="K26" s="100"/>
      <c r="L26" s="99"/>
      <c r="M26" s="98"/>
      <c r="N26" s="97"/>
      <c r="O26" s="96"/>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row r="62" spans="2:14" ht="14.25" x14ac:dyDescent="0.15">
      <c r="B62" s="88"/>
      <c r="C62" s="88"/>
      <c r="D62" s="88"/>
      <c r="G62" s="88"/>
      <c r="H62" s="89"/>
      <c r="I62" s="88"/>
      <c r="J62" s="88"/>
      <c r="K62" s="89"/>
      <c r="L62" s="88"/>
      <c r="M62" s="88"/>
      <c r="N62" s="89"/>
    </row>
    <row r="63" spans="2:14" ht="14.25" x14ac:dyDescent="0.15">
      <c r="B63" s="88"/>
      <c r="C63" s="88"/>
      <c r="D63" s="88"/>
      <c r="G63" s="88"/>
      <c r="H63" s="89"/>
      <c r="I63" s="88"/>
      <c r="J63" s="88"/>
      <c r="K63" s="89"/>
      <c r="L63" s="88"/>
      <c r="M63" s="88"/>
      <c r="N63" s="89"/>
    </row>
  </sheetData>
  <mergeCells count="14">
    <mergeCell ref="O4:O6"/>
    <mergeCell ref="I5:K5"/>
    <mergeCell ref="L5:N5"/>
    <mergeCell ref="A7:A26"/>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178</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15</v>
      </c>
      <c r="C5" s="36"/>
      <c r="D5" s="37"/>
      <c r="E5" s="38"/>
      <c r="F5" s="39"/>
      <c r="G5" s="64"/>
      <c r="H5" s="68"/>
      <c r="I5" s="37"/>
      <c r="J5" s="39"/>
      <c r="K5" s="39"/>
      <c r="L5" s="39"/>
      <c r="M5" s="72"/>
      <c r="N5" s="60"/>
      <c r="O5" s="40" t="s">
        <v>15</v>
      </c>
      <c r="P5" s="37"/>
      <c r="Q5" s="41">
        <v>110</v>
      </c>
      <c r="R5" s="90">
        <f>ROUNDUP(Q5*0.75,2)</f>
        <v>82.5</v>
      </c>
    </row>
    <row r="6" spans="1:19" ht="18.75" customHeight="1" x14ac:dyDescent="0.15">
      <c r="A6" s="235"/>
      <c r="B6" s="62"/>
      <c r="C6" s="48"/>
      <c r="D6" s="49"/>
      <c r="E6" s="50"/>
      <c r="F6" s="51"/>
      <c r="G6" s="66"/>
      <c r="H6" s="70"/>
      <c r="I6" s="49"/>
      <c r="J6" s="51"/>
      <c r="K6" s="51"/>
      <c r="L6" s="51"/>
      <c r="M6" s="74"/>
      <c r="N6" s="62"/>
      <c r="O6" s="52"/>
      <c r="P6" s="49"/>
      <c r="Q6" s="53"/>
      <c r="R6" s="92"/>
    </row>
    <row r="7" spans="1:19" ht="18.75" customHeight="1" x14ac:dyDescent="0.15">
      <c r="A7" s="235"/>
      <c r="B7" s="61" t="s">
        <v>179</v>
      </c>
      <c r="C7" s="42" t="s">
        <v>115</v>
      </c>
      <c r="D7" s="43"/>
      <c r="E7" s="44">
        <v>1</v>
      </c>
      <c r="F7" s="45" t="s">
        <v>67</v>
      </c>
      <c r="G7" s="65" t="s">
        <v>38</v>
      </c>
      <c r="H7" s="69" t="s">
        <v>115</v>
      </c>
      <c r="I7" s="43"/>
      <c r="J7" s="45">
        <f>ROUNDUP(E7*0.75,2)</f>
        <v>0.75</v>
      </c>
      <c r="K7" s="45" t="s">
        <v>67</v>
      </c>
      <c r="L7" s="45" t="s">
        <v>38</v>
      </c>
      <c r="M7" s="73" t="e">
        <f>#REF!</f>
        <v>#REF!</v>
      </c>
      <c r="N7" s="61" t="s">
        <v>180</v>
      </c>
      <c r="O7" s="46" t="s">
        <v>53</v>
      </c>
      <c r="P7" s="43" t="s">
        <v>20</v>
      </c>
      <c r="Q7" s="47">
        <v>3</v>
      </c>
      <c r="R7" s="91">
        <f t="shared" ref="R7:R12" si="0">ROUNDUP(Q7*0.75,2)</f>
        <v>2.25</v>
      </c>
    </row>
    <row r="8" spans="1:19" ht="18.75" customHeight="1" x14ac:dyDescent="0.15">
      <c r="A8" s="235"/>
      <c r="B8" s="61"/>
      <c r="C8" s="42" t="s">
        <v>91</v>
      </c>
      <c r="D8" s="43"/>
      <c r="E8" s="44">
        <v>20</v>
      </c>
      <c r="F8" s="45" t="s">
        <v>17</v>
      </c>
      <c r="G8" s="65"/>
      <c r="H8" s="69" t="s">
        <v>91</v>
      </c>
      <c r="I8" s="43"/>
      <c r="J8" s="45">
        <f>ROUNDUP(E8*0.75,2)</f>
        <v>15</v>
      </c>
      <c r="K8" s="45" t="s">
        <v>17</v>
      </c>
      <c r="L8" s="45"/>
      <c r="M8" s="73" t="e">
        <f>#REF!</f>
        <v>#REF!</v>
      </c>
      <c r="N8" s="61" t="s">
        <v>181</v>
      </c>
      <c r="O8" s="46" t="s">
        <v>22</v>
      </c>
      <c r="P8" s="43"/>
      <c r="Q8" s="47">
        <v>2</v>
      </c>
      <c r="R8" s="91">
        <f t="shared" si="0"/>
        <v>1.5</v>
      </c>
    </row>
    <row r="9" spans="1:19" ht="18.75" customHeight="1" x14ac:dyDescent="0.15">
      <c r="A9" s="235"/>
      <c r="B9" s="61"/>
      <c r="C9" s="42"/>
      <c r="D9" s="43"/>
      <c r="E9" s="44"/>
      <c r="F9" s="45"/>
      <c r="G9" s="65"/>
      <c r="H9" s="69"/>
      <c r="I9" s="43"/>
      <c r="J9" s="45"/>
      <c r="K9" s="45"/>
      <c r="L9" s="45"/>
      <c r="M9" s="73"/>
      <c r="N9" s="61" t="s">
        <v>182</v>
      </c>
      <c r="O9" s="46" t="s">
        <v>43</v>
      </c>
      <c r="P9" s="43"/>
      <c r="Q9" s="47">
        <v>3</v>
      </c>
      <c r="R9" s="91">
        <f t="shared" si="0"/>
        <v>2.25</v>
      </c>
    </row>
    <row r="10" spans="1:19" ht="18.75" customHeight="1" x14ac:dyDescent="0.15">
      <c r="A10" s="235"/>
      <c r="B10" s="61"/>
      <c r="C10" s="42"/>
      <c r="D10" s="43"/>
      <c r="E10" s="44"/>
      <c r="F10" s="45"/>
      <c r="G10" s="65"/>
      <c r="H10" s="69"/>
      <c r="I10" s="43"/>
      <c r="J10" s="45"/>
      <c r="K10" s="45"/>
      <c r="L10" s="45"/>
      <c r="M10" s="73"/>
      <c r="N10" s="61" t="s">
        <v>14</v>
      </c>
      <c r="O10" s="46" t="s">
        <v>23</v>
      </c>
      <c r="P10" s="43"/>
      <c r="Q10" s="47">
        <v>1.5</v>
      </c>
      <c r="R10" s="91">
        <f t="shared" si="0"/>
        <v>1.1300000000000001</v>
      </c>
    </row>
    <row r="11" spans="1:19" ht="18.75" customHeight="1" x14ac:dyDescent="0.15">
      <c r="A11" s="235"/>
      <c r="B11" s="61"/>
      <c r="C11" s="42"/>
      <c r="D11" s="43"/>
      <c r="E11" s="44"/>
      <c r="F11" s="45"/>
      <c r="G11" s="65"/>
      <c r="H11" s="69"/>
      <c r="I11" s="43"/>
      <c r="J11" s="45"/>
      <c r="K11" s="45"/>
      <c r="L11" s="45"/>
      <c r="M11" s="73"/>
      <c r="N11" s="61"/>
      <c r="O11" s="46" t="s">
        <v>19</v>
      </c>
      <c r="P11" s="43" t="s">
        <v>20</v>
      </c>
      <c r="Q11" s="47">
        <v>1</v>
      </c>
      <c r="R11" s="91">
        <f t="shared" si="0"/>
        <v>0.75</v>
      </c>
    </row>
    <row r="12" spans="1:19" ht="18.75" customHeight="1" x14ac:dyDescent="0.15">
      <c r="A12" s="235"/>
      <c r="B12" s="61"/>
      <c r="C12" s="42"/>
      <c r="D12" s="43"/>
      <c r="E12" s="44"/>
      <c r="F12" s="45"/>
      <c r="G12" s="65"/>
      <c r="H12" s="69"/>
      <c r="I12" s="43"/>
      <c r="J12" s="45"/>
      <c r="K12" s="45"/>
      <c r="L12" s="45"/>
      <c r="M12" s="73"/>
      <c r="N12" s="61"/>
      <c r="O12" s="46" t="s">
        <v>79</v>
      </c>
      <c r="P12" s="43"/>
      <c r="Q12" s="47">
        <v>1</v>
      </c>
      <c r="R12" s="91">
        <f t="shared" si="0"/>
        <v>0.75</v>
      </c>
    </row>
    <row r="13" spans="1:19" ht="18.75" customHeight="1" x14ac:dyDescent="0.15">
      <c r="A13" s="235"/>
      <c r="B13" s="62"/>
      <c r="C13" s="48"/>
      <c r="D13" s="49"/>
      <c r="E13" s="50"/>
      <c r="F13" s="51"/>
      <c r="G13" s="66"/>
      <c r="H13" s="70"/>
      <c r="I13" s="49"/>
      <c r="J13" s="51"/>
      <c r="K13" s="51"/>
      <c r="L13" s="51"/>
      <c r="M13" s="74"/>
      <c r="N13" s="62"/>
      <c r="O13" s="52"/>
      <c r="P13" s="49"/>
      <c r="Q13" s="53"/>
      <c r="R13" s="92"/>
    </row>
    <row r="14" spans="1:19" ht="18.75" customHeight="1" x14ac:dyDescent="0.15">
      <c r="A14" s="235"/>
      <c r="B14" s="61" t="s">
        <v>183</v>
      </c>
      <c r="C14" s="42" t="s">
        <v>186</v>
      </c>
      <c r="D14" s="43"/>
      <c r="E14" s="44">
        <v>5</v>
      </c>
      <c r="F14" s="45" t="s">
        <v>17</v>
      </c>
      <c r="G14" s="65"/>
      <c r="H14" s="69" t="s">
        <v>186</v>
      </c>
      <c r="I14" s="43"/>
      <c r="J14" s="45">
        <f>ROUNDUP(E14*0.75,2)</f>
        <v>3.75</v>
      </c>
      <c r="K14" s="45" t="s">
        <v>17</v>
      </c>
      <c r="L14" s="45"/>
      <c r="M14" s="73" t="e">
        <f>#REF!</f>
        <v>#REF!</v>
      </c>
      <c r="N14" s="61" t="s">
        <v>184</v>
      </c>
      <c r="O14" s="46" t="s">
        <v>24</v>
      </c>
      <c r="P14" s="43"/>
      <c r="Q14" s="47">
        <v>0.5</v>
      </c>
      <c r="R14" s="91">
        <f t="shared" ref="R14:R19" si="1">ROUNDUP(Q14*0.75,2)</f>
        <v>0.38</v>
      </c>
    </row>
    <row r="15" spans="1:19" ht="18.75" customHeight="1" x14ac:dyDescent="0.15">
      <c r="A15" s="235"/>
      <c r="B15" s="61"/>
      <c r="C15" s="42" t="s">
        <v>44</v>
      </c>
      <c r="D15" s="43"/>
      <c r="E15" s="44">
        <v>10</v>
      </c>
      <c r="F15" s="45" t="s">
        <v>17</v>
      </c>
      <c r="G15" s="65"/>
      <c r="H15" s="69" t="s">
        <v>44</v>
      </c>
      <c r="I15" s="43"/>
      <c r="J15" s="45">
        <f>ROUNDUP(E15*0.75,2)</f>
        <v>7.5</v>
      </c>
      <c r="K15" s="45" t="s">
        <v>17</v>
      </c>
      <c r="L15" s="45"/>
      <c r="M15" s="73" t="e">
        <f>#REF!</f>
        <v>#REF!</v>
      </c>
      <c r="N15" s="61" t="s">
        <v>185</v>
      </c>
      <c r="O15" s="46" t="s">
        <v>22</v>
      </c>
      <c r="P15" s="43"/>
      <c r="Q15" s="47">
        <v>1.5</v>
      </c>
      <c r="R15" s="91">
        <f t="shared" si="1"/>
        <v>1.1300000000000001</v>
      </c>
    </row>
    <row r="16" spans="1:19" ht="18.75" customHeight="1" x14ac:dyDescent="0.15">
      <c r="A16" s="235"/>
      <c r="B16" s="61"/>
      <c r="C16" s="42" t="s">
        <v>26</v>
      </c>
      <c r="D16" s="43"/>
      <c r="E16" s="44">
        <v>10</v>
      </c>
      <c r="F16" s="45" t="s">
        <v>17</v>
      </c>
      <c r="G16" s="65"/>
      <c r="H16" s="69" t="s">
        <v>26</v>
      </c>
      <c r="I16" s="43"/>
      <c r="J16" s="45">
        <f>ROUNDUP(E16*0.75,2)</f>
        <v>7.5</v>
      </c>
      <c r="K16" s="45" t="s">
        <v>17</v>
      </c>
      <c r="L16" s="45"/>
      <c r="M16" s="73" t="e">
        <f>#REF!</f>
        <v>#REF!</v>
      </c>
      <c r="N16" s="94" t="s">
        <v>295</v>
      </c>
      <c r="O16" s="46" t="s">
        <v>18</v>
      </c>
      <c r="P16" s="43"/>
      <c r="Q16" s="47">
        <v>20</v>
      </c>
      <c r="R16" s="91">
        <f t="shared" si="1"/>
        <v>15</v>
      </c>
    </row>
    <row r="17" spans="1:18" ht="18.75" customHeight="1" x14ac:dyDescent="0.15">
      <c r="A17" s="235"/>
      <c r="B17" s="61"/>
      <c r="C17" s="42" t="s">
        <v>108</v>
      </c>
      <c r="D17" s="43"/>
      <c r="E17" s="44">
        <v>5</v>
      </c>
      <c r="F17" s="45" t="s">
        <v>17</v>
      </c>
      <c r="G17" s="65"/>
      <c r="H17" s="69" t="s">
        <v>108</v>
      </c>
      <c r="I17" s="43"/>
      <c r="J17" s="45">
        <f>ROUNDUP(E17*0.75,2)</f>
        <v>3.75</v>
      </c>
      <c r="K17" s="45" t="s">
        <v>17</v>
      </c>
      <c r="L17" s="45"/>
      <c r="M17" s="73" t="e">
        <f>#REF!</f>
        <v>#REF!</v>
      </c>
      <c r="N17" s="61" t="s">
        <v>14</v>
      </c>
      <c r="O17" s="46" t="s">
        <v>23</v>
      </c>
      <c r="P17" s="43"/>
      <c r="Q17" s="47">
        <v>1</v>
      </c>
      <c r="R17" s="91">
        <f t="shared" si="1"/>
        <v>0.75</v>
      </c>
    </row>
    <row r="18" spans="1:18" ht="18.75" customHeight="1" x14ac:dyDescent="0.15">
      <c r="A18" s="235"/>
      <c r="B18" s="61"/>
      <c r="C18" s="42"/>
      <c r="D18" s="43"/>
      <c r="E18" s="44"/>
      <c r="F18" s="45"/>
      <c r="G18" s="65"/>
      <c r="H18" s="69"/>
      <c r="I18" s="43"/>
      <c r="J18" s="45"/>
      <c r="K18" s="45"/>
      <c r="L18" s="45"/>
      <c r="M18" s="73"/>
      <c r="N18" s="61"/>
      <c r="O18" s="46" t="s">
        <v>19</v>
      </c>
      <c r="P18" s="43" t="s">
        <v>20</v>
      </c>
      <c r="Q18" s="47">
        <v>1</v>
      </c>
      <c r="R18" s="91">
        <f t="shared" si="1"/>
        <v>0.75</v>
      </c>
    </row>
    <row r="19" spans="1:18" ht="18.75" customHeight="1" x14ac:dyDescent="0.15">
      <c r="A19" s="235"/>
      <c r="B19" s="61"/>
      <c r="C19" s="42"/>
      <c r="D19" s="43"/>
      <c r="E19" s="44"/>
      <c r="F19" s="45"/>
      <c r="G19" s="65"/>
      <c r="H19" s="69"/>
      <c r="I19" s="43"/>
      <c r="J19" s="45"/>
      <c r="K19" s="45"/>
      <c r="L19" s="45"/>
      <c r="M19" s="73"/>
      <c r="N19" s="61"/>
      <c r="O19" s="46" t="s">
        <v>79</v>
      </c>
      <c r="P19" s="43"/>
      <c r="Q19" s="47">
        <v>1</v>
      </c>
      <c r="R19" s="91">
        <f t="shared" si="1"/>
        <v>0.75</v>
      </c>
    </row>
    <row r="20" spans="1:18" ht="18.75" customHeight="1" x14ac:dyDescent="0.15">
      <c r="A20" s="235"/>
      <c r="B20" s="62"/>
      <c r="C20" s="48"/>
      <c r="D20" s="49"/>
      <c r="E20" s="50"/>
      <c r="F20" s="51"/>
      <c r="G20" s="66"/>
      <c r="H20" s="70"/>
      <c r="I20" s="49"/>
      <c r="J20" s="51"/>
      <c r="K20" s="51"/>
      <c r="L20" s="51"/>
      <c r="M20" s="74"/>
      <c r="N20" s="62"/>
      <c r="O20" s="52"/>
      <c r="P20" s="49"/>
      <c r="Q20" s="53"/>
      <c r="R20" s="92"/>
    </row>
    <row r="21" spans="1:18" ht="18.75" customHeight="1" x14ac:dyDescent="0.15">
      <c r="A21" s="235"/>
      <c r="B21" s="61" t="s">
        <v>30</v>
      </c>
      <c r="C21" s="42" t="s">
        <v>116</v>
      </c>
      <c r="D21" s="43"/>
      <c r="E21" s="44">
        <v>20</v>
      </c>
      <c r="F21" s="45" t="s">
        <v>17</v>
      </c>
      <c r="G21" s="65"/>
      <c r="H21" s="69" t="s">
        <v>116</v>
      </c>
      <c r="I21" s="43"/>
      <c r="J21" s="45">
        <f>ROUNDUP(E21*0.75,2)</f>
        <v>15</v>
      </c>
      <c r="K21" s="45" t="s">
        <v>17</v>
      </c>
      <c r="L21" s="45"/>
      <c r="M21" s="73" t="e">
        <f>ROUND(#REF!+(#REF!*6/100),2)</f>
        <v>#REF!</v>
      </c>
      <c r="N21" s="61" t="s">
        <v>14</v>
      </c>
      <c r="O21" s="46" t="s">
        <v>18</v>
      </c>
      <c r="P21" s="43"/>
      <c r="Q21" s="47">
        <v>100</v>
      </c>
      <c r="R21" s="91">
        <f>ROUNDUP(Q21*0.75,2)</f>
        <v>75</v>
      </c>
    </row>
    <row r="22" spans="1:18" ht="18.75" customHeight="1" x14ac:dyDescent="0.15">
      <c r="A22" s="235"/>
      <c r="B22" s="61"/>
      <c r="C22" s="42" t="s">
        <v>61</v>
      </c>
      <c r="D22" s="43"/>
      <c r="E22" s="44">
        <v>0.5</v>
      </c>
      <c r="F22" s="45" t="s">
        <v>17</v>
      </c>
      <c r="G22" s="65"/>
      <c r="H22" s="69" t="s">
        <v>61</v>
      </c>
      <c r="I22" s="43"/>
      <c r="J22" s="45">
        <f>ROUNDUP(E22*0.75,2)</f>
        <v>0.38</v>
      </c>
      <c r="K22" s="45" t="s">
        <v>17</v>
      </c>
      <c r="L22" s="45"/>
      <c r="M22" s="73" t="e">
        <f>#REF!</f>
        <v>#REF!</v>
      </c>
      <c r="N22" s="61"/>
      <c r="O22" s="46" t="s">
        <v>32</v>
      </c>
      <c r="P22" s="43"/>
      <c r="Q22" s="47">
        <v>3</v>
      </c>
      <c r="R22" s="91">
        <f>ROUNDUP(Q22*0.75,2)</f>
        <v>2.25</v>
      </c>
    </row>
    <row r="23" spans="1:18" ht="18.75" customHeight="1" x14ac:dyDescent="0.15">
      <c r="A23" s="235"/>
      <c r="B23" s="62"/>
      <c r="C23" s="48"/>
      <c r="D23" s="49"/>
      <c r="E23" s="50"/>
      <c r="F23" s="51"/>
      <c r="G23" s="66"/>
      <c r="H23" s="70"/>
      <c r="I23" s="49"/>
      <c r="J23" s="51"/>
      <c r="K23" s="51"/>
      <c r="L23" s="51"/>
      <c r="M23" s="74"/>
      <c r="N23" s="62"/>
      <c r="O23" s="52"/>
      <c r="P23" s="49"/>
      <c r="Q23" s="53"/>
      <c r="R23" s="92"/>
    </row>
    <row r="24" spans="1:18" ht="18.75" customHeight="1" x14ac:dyDescent="0.15">
      <c r="A24" s="235"/>
      <c r="B24" s="61" t="s">
        <v>87</v>
      </c>
      <c r="C24" s="42" t="s">
        <v>275</v>
      </c>
      <c r="D24" s="43"/>
      <c r="E24" s="44">
        <v>20</v>
      </c>
      <c r="F24" s="45" t="s">
        <v>17</v>
      </c>
      <c r="G24" s="65"/>
      <c r="H24" s="69" t="s">
        <v>274</v>
      </c>
      <c r="I24" s="43"/>
      <c r="J24" s="45">
        <f>ROUNDUP(E24*0.75,2)</f>
        <v>15</v>
      </c>
      <c r="K24" s="45" t="s">
        <v>17</v>
      </c>
      <c r="L24" s="45"/>
      <c r="M24" s="73" t="e">
        <f>#REF!</f>
        <v>#REF!</v>
      </c>
      <c r="N24" s="61"/>
      <c r="O24" s="46"/>
      <c r="P24" s="43"/>
      <c r="Q24" s="47"/>
      <c r="R24" s="91"/>
    </row>
    <row r="25" spans="1:18" ht="18.75" customHeight="1" thickBot="1" x14ac:dyDescent="0.2">
      <c r="A25" s="236"/>
      <c r="B25" s="63"/>
      <c r="C25" s="54"/>
      <c r="D25" s="55"/>
      <c r="E25" s="56"/>
      <c r="F25" s="57"/>
      <c r="G25" s="67"/>
      <c r="H25" s="71"/>
      <c r="I25" s="55"/>
      <c r="J25" s="57"/>
      <c r="K25" s="57"/>
      <c r="L25" s="57"/>
      <c r="M25" s="75"/>
      <c r="N25" s="63"/>
      <c r="O25" s="58"/>
      <c r="P25" s="55"/>
      <c r="Q25" s="59"/>
      <c r="R25" s="93"/>
    </row>
  </sheetData>
  <mergeCells count="4">
    <mergeCell ref="H1:N1"/>
    <mergeCell ref="A2:R2"/>
    <mergeCell ref="A3:F3"/>
    <mergeCell ref="A5:A25"/>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178</v>
      </c>
      <c r="B3" s="251"/>
      <c r="C3" s="251"/>
      <c r="D3" s="144"/>
      <c r="E3" s="252" t="s">
        <v>346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397</v>
      </c>
      <c r="I5" s="240" t="s">
        <v>318</v>
      </c>
      <c r="J5" s="241"/>
      <c r="K5" s="241"/>
      <c r="L5" s="242" t="s">
        <v>317</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4"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4" customHeight="1" x14ac:dyDescent="0.15">
      <c r="A8" s="246"/>
      <c r="B8" s="112"/>
      <c r="C8" s="112"/>
      <c r="D8" s="112"/>
      <c r="E8" s="49"/>
      <c r="F8" s="118"/>
      <c r="G8" s="115"/>
      <c r="H8" s="114"/>
      <c r="I8" s="113"/>
      <c r="J8" s="112"/>
      <c r="K8" s="111"/>
      <c r="L8" s="115"/>
      <c r="M8" s="112"/>
      <c r="N8" s="114"/>
      <c r="O8" s="120"/>
    </row>
    <row r="9" spans="1:21" ht="24" customHeight="1" x14ac:dyDescent="0.15">
      <c r="A9" s="246"/>
      <c r="B9" s="105" t="s">
        <v>333</v>
      </c>
      <c r="C9" s="105" t="s">
        <v>115</v>
      </c>
      <c r="D9" s="105" t="s">
        <v>38</v>
      </c>
      <c r="E9" s="43"/>
      <c r="F9" s="110"/>
      <c r="G9" s="106"/>
      <c r="H9" s="148">
        <v>0.7</v>
      </c>
      <c r="I9" s="108" t="s">
        <v>333</v>
      </c>
      <c r="J9" s="105" t="s">
        <v>115</v>
      </c>
      <c r="K9" s="147">
        <v>0.3</v>
      </c>
      <c r="L9" s="106" t="s">
        <v>332</v>
      </c>
      <c r="M9" s="105" t="s">
        <v>115</v>
      </c>
      <c r="N9" s="146">
        <v>0.2</v>
      </c>
      <c r="O9" s="103" t="s">
        <v>38</v>
      </c>
    </row>
    <row r="10" spans="1:21" ht="24" customHeight="1" x14ac:dyDescent="0.15">
      <c r="A10" s="246"/>
      <c r="B10" s="105"/>
      <c r="C10" s="105" t="s">
        <v>91</v>
      </c>
      <c r="D10" s="105"/>
      <c r="E10" s="43"/>
      <c r="F10" s="110"/>
      <c r="G10" s="106"/>
      <c r="H10" s="104">
        <v>20</v>
      </c>
      <c r="I10" s="108"/>
      <c r="J10" s="105" t="s">
        <v>91</v>
      </c>
      <c r="K10" s="117">
        <v>20</v>
      </c>
      <c r="L10" s="106"/>
      <c r="M10" s="105" t="s">
        <v>91</v>
      </c>
      <c r="N10" s="104">
        <v>10</v>
      </c>
      <c r="O10" s="103"/>
    </row>
    <row r="11" spans="1:21" ht="24" customHeight="1" x14ac:dyDescent="0.15">
      <c r="A11" s="246"/>
      <c r="B11" s="105"/>
      <c r="C11" s="105"/>
      <c r="D11" s="105"/>
      <c r="E11" s="43"/>
      <c r="F11" s="110"/>
      <c r="G11" s="106" t="s">
        <v>18</v>
      </c>
      <c r="H11" s="104" t="s">
        <v>305</v>
      </c>
      <c r="I11" s="108"/>
      <c r="J11" s="105"/>
      <c r="K11" s="117"/>
      <c r="L11" s="115"/>
      <c r="M11" s="112"/>
      <c r="N11" s="114"/>
      <c r="O11" s="120"/>
    </row>
    <row r="12" spans="1:21" ht="24" customHeight="1" x14ac:dyDescent="0.15">
      <c r="A12" s="246"/>
      <c r="B12" s="112"/>
      <c r="C12" s="112"/>
      <c r="D12" s="112"/>
      <c r="E12" s="49"/>
      <c r="F12" s="118"/>
      <c r="G12" s="115"/>
      <c r="H12" s="114"/>
      <c r="I12" s="113"/>
      <c r="J12" s="112"/>
      <c r="K12" s="111"/>
      <c r="L12" s="106" t="s">
        <v>331</v>
      </c>
      <c r="M12" s="105" t="s">
        <v>26</v>
      </c>
      <c r="N12" s="104">
        <v>10</v>
      </c>
      <c r="O12" s="103"/>
    </row>
    <row r="13" spans="1:21" ht="24" customHeight="1" x14ac:dyDescent="0.15">
      <c r="A13" s="246"/>
      <c r="B13" s="105" t="s">
        <v>330</v>
      </c>
      <c r="C13" s="105" t="s">
        <v>44</v>
      </c>
      <c r="D13" s="105"/>
      <c r="E13" s="43"/>
      <c r="F13" s="110"/>
      <c r="G13" s="106"/>
      <c r="H13" s="104">
        <v>5</v>
      </c>
      <c r="I13" s="108" t="s">
        <v>329</v>
      </c>
      <c r="J13" s="123" t="s">
        <v>58</v>
      </c>
      <c r="K13" s="117">
        <v>5</v>
      </c>
      <c r="L13" s="106"/>
      <c r="M13" s="105" t="s">
        <v>116</v>
      </c>
      <c r="N13" s="104">
        <v>10</v>
      </c>
      <c r="O13" s="103"/>
    </row>
    <row r="14" spans="1:21" ht="24" customHeight="1" x14ac:dyDescent="0.15">
      <c r="A14" s="246"/>
      <c r="B14" s="105"/>
      <c r="C14" s="105" t="s">
        <v>26</v>
      </c>
      <c r="D14" s="105"/>
      <c r="E14" s="43"/>
      <c r="F14" s="110"/>
      <c r="G14" s="106"/>
      <c r="H14" s="104">
        <v>10</v>
      </c>
      <c r="I14" s="108"/>
      <c r="J14" s="105" t="s">
        <v>26</v>
      </c>
      <c r="K14" s="117">
        <v>10</v>
      </c>
      <c r="L14" s="106"/>
      <c r="M14" s="105"/>
      <c r="N14" s="104"/>
      <c r="O14" s="103"/>
    </row>
    <row r="15" spans="1:21" ht="24" customHeight="1" x14ac:dyDescent="0.15">
      <c r="A15" s="246"/>
      <c r="B15" s="105"/>
      <c r="C15" s="105"/>
      <c r="D15" s="105"/>
      <c r="E15" s="43"/>
      <c r="F15" s="110"/>
      <c r="G15" s="106" t="s">
        <v>18</v>
      </c>
      <c r="H15" s="104" t="s">
        <v>305</v>
      </c>
      <c r="I15" s="108"/>
      <c r="J15" s="105"/>
      <c r="K15" s="117"/>
      <c r="L15" s="106"/>
      <c r="M15" s="105"/>
      <c r="N15" s="104"/>
      <c r="O15" s="103"/>
    </row>
    <row r="16" spans="1:21" ht="24" customHeight="1" x14ac:dyDescent="0.15">
      <c r="A16" s="246"/>
      <c r="B16" s="105"/>
      <c r="C16" s="105"/>
      <c r="D16" s="105"/>
      <c r="E16" s="43"/>
      <c r="F16" s="110"/>
      <c r="G16" s="106" t="s">
        <v>23</v>
      </c>
      <c r="H16" s="104" t="s">
        <v>308</v>
      </c>
      <c r="I16" s="108"/>
      <c r="J16" s="105"/>
      <c r="K16" s="117"/>
      <c r="L16" s="106"/>
      <c r="M16" s="105"/>
      <c r="N16" s="104"/>
      <c r="O16" s="103"/>
    </row>
    <row r="17" spans="1:15" ht="24" customHeight="1" x14ac:dyDescent="0.15">
      <c r="A17" s="246"/>
      <c r="B17" s="105"/>
      <c r="C17" s="105"/>
      <c r="D17" s="105"/>
      <c r="E17" s="43"/>
      <c r="F17" s="110" t="s">
        <v>20</v>
      </c>
      <c r="G17" s="106" t="s">
        <v>19</v>
      </c>
      <c r="H17" s="104" t="s">
        <v>308</v>
      </c>
      <c r="I17" s="108"/>
      <c r="J17" s="105"/>
      <c r="K17" s="117"/>
      <c r="L17" s="106"/>
      <c r="M17" s="105"/>
      <c r="N17" s="104"/>
      <c r="O17" s="103"/>
    </row>
    <row r="18" spans="1:15" ht="24" customHeight="1" x14ac:dyDescent="0.15">
      <c r="A18" s="246"/>
      <c r="B18" s="112"/>
      <c r="C18" s="112"/>
      <c r="D18" s="112"/>
      <c r="E18" s="49"/>
      <c r="F18" s="118"/>
      <c r="G18" s="115"/>
      <c r="H18" s="114"/>
      <c r="I18" s="113"/>
      <c r="J18" s="112"/>
      <c r="K18" s="111"/>
      <c r="L18" s="106"/>
      <c r="M18" s="105"/>
      <c r="N18" s="104"/>
      <c r="O18" s="103"/>
    </row>
    <row r="19" spans="1:15" ht="24" customHeight="1" x14ac:dyDescent="0.15">
      <c r="A19" s="246"/>
      <c r="B19" s="105" t="s">
        <v>30</v>
      </c>
      <c r="C19" s="105" t="s">
        <v>116</v>
      </c>
      <c r="D19" s="105"/>
      <c r="E19" s="43"/>
      <c r="F19" s="145"/>
      <c r="G19" s="106"/>
      <c r="H19" s="104">
        <v>20</v>
      </c>
      <c r="I19" s="108" t="s">
        <v>30</v>
      </c>
      <c r="J19" s="105" t="s">
        <v>116</v>
      </c>
      <c r="K19" s="117">
        <v>10</v>
      </c>
      <c r="L19" s="106"/>
      <c r="M19" s="105"/>
      <c r="N19" s="104"/>
      <c r="O19" s="103"/>
    </row>
    <row r="20" spans="1:15" ht="24" customHeight="1" x14ac:dyDescent="0.15">
      <c r="A20" s="246"/>
      <c r="B20" s="105"/>
      <c r="C20" s="105" t="s">
        <v>61</v>
      </c>
      <c r="D20" s="105"/>
      <c r="E20" s="43"/>
      <c r="F20" s="110"/>
      <c r="G20" s="106"/>
      <c r="H20" s="104">
        <v>0.5</v>
      </c>
      <c r="I20" s="108"/>
      <c r="J20" s="105" t="s">
        <v>61</v>
      </c>
      <c r="K20" s="117">
        <v>0.5</v>
      </c>
      <c r="L20" s="106"/>
      <c r="M20" s="105"/>
      <c r="N20" s="104"/>
      <c r="O20" s="103"/>
    </row>
    <row r="21" spans="1:15" ht="24" customHeight="1" x14ac:dyDescent="0.15">
      <c r="A21" s="246"/>
      <c r="B21" s="105"/>
      <c r="C21" s="105"/>
      <c r="D21" s="105"/>
      <c r="E21" s="43"/>
      <c r="F21" s="110"/>
      <c r="G21" s="106" t="s">
        <v>18</v>
      </c>
      <c r="H21" s="104" t="s">
        <v>305</v>
      </c>
      <c r="I21" s="108"/>
      <c r="J21" s="105"/>
      <c r="K21" s="117"/>
      <c r="L21" s="106"/>
      <c r="M21" s="105"/>
      <c r="N21" s="104"/>
      <c r="O21" s="103"/>
    </row>
    <row r="22" spans="1:15" ht="24" customHeight="1" x14ac:dyDescent="0.15">
      <c r="A22" s="246"/>
      <c r="B22" s="105"/>
      <c r="C22" s="105"/>
      <c r="D22" s="105"/>
      <c r="E22" s="43"/>
      <c r="F22" s="110"/>
      <c r="G22" s="106" t="s">
        <v>32</v>
      </c>
      <c r="H22" s="104" t="s">
        <v>308</v>
      </c>
      <c r="I22" s="108"/>
      <c r="J22" s="105"/>
      <c r="K22" s="117"/>
      <c r="L22" s="106"/>
      <c r="M22" s="105"/>
      <c r="N22" s="104"/>
      <c r="O22" s="103"/>
    </row>
    <row r="23" spans="1:15" ht="24" customHeight="1" thickBot="1" x14ac:dyDescent="0.2">
      <c r="A23" s="247"/>
      <c r="B23" s="98"/>
      <c r="C23" s="98"/>
      <c r="D23" s="98"/>
      <c r="E23" s="55"/>
      <c r="F23" s="102"/>
      <c r="G23" s="99"/>
      <c r="H23" s="97"/>
      <c r="I23" s="101"/>
      <c r="J23" s="98"/>
      <c r="K23" s="100"/>
      <c r="L23" s="99"/>
      <c r="M23" s="98"/>
      <c r="N23" s="97"/>
      <c r="O23" s="96"/>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187</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188</v>
      </c>
      <c r="C5" s="36" t="s">
        <v>109</v>
      </c>
      <c r="D5" s="37"/>
      <c r="E5" s="82">
        <v>0.1</v>
      </c>
      <c r="F5" s="39" t="s">
        <v>51</v>
      </c>
      <c r="G5" s="64" t="s">
        <v>38</v>
      </c>
      <c r="H5" s="68" t="s">
        <v>109</v>
      </c>
      <c r="I5" s="37"/>
      <c r="J5" s="39">
        <f>ROUNDUP(E5*0.75,2)</f>
        <v>0.08</v>
      </c>
      <c r="K5" s="39" t="s">
        <v>51</v>
      </c>
      <c r="L5" s="39" t="s">
        <v>38</v>
      </c>
      <c r="M5" s="72" t="e">
        <f>#REF!</f>
        <v>#REF!</v>
      </c>
      <c r="N5" s="60" t="s">
        <v>189</v>
      </c>
      <c r="O5" s="40" t="s">
        <v>15</v>
      </c>
      <c r="P5" s="37"/>
      <c r="Q5" s="41">
        <v>110</v>
      </c>
      <c r="R5" s="90">
        <f>ROUNDUP(Q5*0.75,2)</f>
        <v>82.5</v>
      </c>
    </row>
    <row r="6" spans="1:19" ht="18.75" customHeight="1" x14ac:dyDescent="0.15">
      <c r="A6" s="235"/>
      <c r="B6" s="61"/>
      <c r="C6" s="42" t="s">
        <v>71</v>
      </c>
      <c r="D6" s="43"/>
      <c r="E6" s="44">
        <v>10</v>
      </c>
      <c r="F6" s="45" t="s">
        <v>17</v>
      </c>
      <c r="G6" s="65"/>
      <c r="H6" s="69" t="s">
        <v>71</v>
      </c>
      <c r="I6" s="43"/>
      <c r="J6" s="45">
        <f>ROUNDUP(E6*0.75,2)</f>
        <v>7.5</v>
      </c>
      <c r="K6" s="45" t="s">
        <v>17</v>
      </c>
      <c r="L6" s="45"/>
      <c r="M6" s="73" t="e">
        <f>#REF!</f>
        <v>#REF!</v>
      </c>
      <c r="N6" s="61" t="s">
        <v>190</v>
      </c>
      <c r="O6" s="46" t="s">
        <v>22</v>
      </c>
      <c r="P6" s="43"/>
      <c r="Q6" s="47">
        <v>1</v>
      </c>
      <c r="R6" s="91">
        <f>ROUNDUP(Q6*0.75,2)</f>
        <v>0.75</v>
      </c>
    </row>
    <row r="7" spans="1:19" ht="18.75" customHeight="1" x14ac:dyDescent="0.15">
      <c r="A7" s="235"/>
      <c r="B7" s="61"/>
      <c r="C7" s="42"/>
      <c r="D7" s="43"/>
      <c r="E7" s="44"/>
      <c r="F7" s="45"/>
      <c r="G7" s="65"/>
      <c r="H7" s="69"/>
      <c r="I7" s="43"/>
      <c r="J7" s="45"/>
      <c r="K7" s="45"/>
      <c r="L7" s="45"/>
      <c r="M7" s="73"/>
      <c r="N7" s="61" t="s">
        <v>50</v>
      </c>
      <c r="O7" s="46" t="s">
        <v>18</v>
      </c>
      <c r="P7" s="43"/>
      <c r="Q7" s="47">
        <v>20</v>
      </c>
      <c r="R7" s="91">
        <f>ROUNDUP(Q7*0.75,2)</f>
        <v>15</v>
      </c>
    </row>
    <row r="8" spans="1:19" ht="18.75" customHeight="1" x14ac:dyDescent="0.15">
      <c r="A8" s="235"/>
      <c r="B8" s="61"/>
      <c r="C8" s="42"/>
      <c r="D8" s="43"/>
      <c r="E8" s="44"/>
      <c r="F8" s="45"/>
      <c r="G8" s="65"/>
      <c r="H8" s="69"/>
      <c r="I8" s="43"/>
      <c r="J8" s="45"/>
      <c r="K8" s="45"/>
      <c r="L8" s="45"/>
      <c r="M8" s="73"/>
      <c r="N8" s="61"/>
      <c r="O8" s="46" t="s">
        <v>23</v>
      </c>
      <c r="P8" s="43"/>
      <c r="Q8" s="47">
        <v>1</v>
      </c>
      <c r="R8" s="91">
        <f>ROUNDUP(Q8*0.75,2)</f>
        <v>0.75</v>
      </c>
    </row>
    <row r="9" spans="1:19" ht="18.75" customHeight="1" x14ac:dyDescent="0.15">
      <c r="A9" s="235"/>
      <c r="B9" s="61"/>
      <c r="C9" s="42"/>
      <c r="D9" s="43"/>
      <c r="E9" s="44"/>
      <c r="F9" s="45"/>
      <c r="G9" s="65"/>
      <c r="H9" s="69"/>
      <c r="I9" s="43"/>
      <c r="J9" s="45"/>
      <c r="K9" s="45"/>
      <c r="L9" s="45"/>
      <c r="M9" s="73"/>
      <c r="N9" s="61"/>
      <c r="O9" s="46" t="s">
        <v>19</v>
      </c>
      <c r="P9" s="43" t="s">
        <v>20</v>
      </c>
      <c r="Q9" s="47">
        <v>1</v>
      </c>
      <c r="R9" s="91">
        <f>ROUNDUP(Q9*0.75,2)</f>
        <v>0.75</v>
      </c>
    </row>
    <row r="10" spans="1:19" ht="18.75" customHeight="1" x14ac:dyDescent="0.15">
      <c r="A10" s="235"/>
      <c r="B10" s="62"/>
      <c r="C10" s="48"/>
      <c r="D10" s="49"/>
      <c r="E10" s="50"/>
      <c r="F10" s="51"/>
      <c r="G10" s="66"/>
      <c r="H10" s="70"/>
      <c r="I10" s="49"/>
      <c r="J10" s="51"/>
      <c r="K10" s="51"/>
      <c r="L10" s="51"/>
      <c r="M10" s="74"/>
      <c r="N10" s="62"/>
      <c r="O10" s="52"/>
      <c r="P10" s="49"/>
      <c r="Q10" s="53"/>
      <c r="R10" s="92"/>
    </row>
    <row r="11" spans="1:19" ht="18.75" customHeight="1" x14ac:dyDescent="0.15">
      <c r="A11" s="235"/>
      <c r="B11" s="61" t="s">
        <v>291</v>
      </c>
      <c r="C11" s="42" t="s">
        <v>89</v>
      </c>
      <c r="D11" s="43"/>
      <c r="E11" s="44">
        <v>10</v>
      </c>
      <c r="F11" s="45" t="s">
        <v>17</v>
      </c>
      <c r="G11" s="65"/>
      <c r="H11" s="69" t="s">
        <v>89</v>
      </c>
      <c r="I11" s="43"/>
      <c r="J11" s="45">
        <f t="shared" ref="J11:J16" si="0">ROUNDUP(E11*0.75,2)</f>
        <v>7.5</v>
      </c>
      <c r="K11" s="45" t="s">
        <v>17</v>
      </c>
      <c r="L11" s="45"/>
      <c r="M11" s="73" t="e">
        <f>#REF!</f>
        <v>#REF!</v>
      </c>
      <c r="N11" s="61" t="s">
        <v>169</v>
      </c>
      <c r="O11" s="46" t="s">
        <v>42</v>
      </c>
      <c r="P11" s="43"/>
      <c r="Q11" s="47">
        <v>1</v>
      </c>
      <c r="R11" s="91">
        <f>ROUNDUP(Q11*0.75,2)</f>
        <v>0.75</v>
      </c>
    </row>
    <row r="12" spans="1:19" ht="18.75" customHeight="1" x14ac:dyDescent="0.15">
      <c r="A12" s="235"/>
      <c r="B12" s="84" t="s">
        <v>283</v>
      </c>
      <c r="C12" s="42" t="s">
        <v>116</v>
      </c>
      <c r="D12" s="43"/>
      <c r="E12" s="44">
        <v>30</v>
      </c>
      <c r="F12" s="45" t="s">
        <v>17</v>
      </c>
      <c r="G12" s="65"/>
      <c r="H12" s="69" t="s">
        <v>116</v>
      </c>
      <c r="I12" s="43"/>
      <c r="J12" s="45">
        <f t="shared" si="0"/>
        <v>22.5</v>
      </c>
      <c r="K12" s="45" t="s">
        <v>17</v>
      </c>
      <c r="L12" s="45"/>
      <c r="M12" s="73" t="e">
        <f>ROUND(#REF!+(#REF!*6/100),2)</f>
        <v>#REF!</v>
      </c>
      <c r="N12" s="61" t="s">
        <v>191</v>
      </c>
      <c r="O12" s="46" t="s">
        <v>42</v>
      </c>
      <c r="P12" s="43"/>
      <c r="Q12" s="47">
        <v>2</v>
      </c>
      <c r="R12" s="91">
        <f>ROUNDUP(Q12*0.75,2)</f>
        <v>1.5</v>
      </c>
    </row>
    <row r="13" spans="1:19" ht="18.75" customHeight="1" x14ac:dyDescent="0.15">
      <c r="A13" s="235"/>
      <c r="B13" s="61"/>
      <c r="C13" s="42" t="s">
        <v>135</v>
      </c>
      <c r="D13" s="43"/>
      <c r="E13" s="44">
        <v>10</v>
      </c>
      <c r="F13" s="45" t="s">
        <v>17</v>
      </c>
      <c r="G13" s="65"/>
      <c r="H13" s="69" t="s">
        <v>135</v>
      </c>
      <c r="I13" s="43"/>
      <c r="J13" s="45">
        <f t="shared" si="0"/>
        <v>7.5</v>
      </c>
      <c r="K13" s="45" t="s">
        <v>17</v>
      </c>
      <c r="L13" s="45"/>
      <c r="M13" s="73" t="e">
        <f>ROUND(#REF!+(#REF!*10/100),2)</f>
        <v>#REF!</v>
      </c>
      <c r="N13" s="61" t="s">
        <v>192</v>
      </c>
      <c r="O13" s="46" t="s">
        <v>19</v>
      </c>
      <c r="P13" s="43" t="s">
        <v>20</v>
      </c>
      <c r="Q13" s="47">
        <v>1</v>
      </c>
      <c r="R13" s="91">
        <f>ROUNDUP(Q13*0.75,2)</f>
        <v>0.75</v>
      </c>
    </row>
    <row r="14" spans="1:19" ht="18.75" customHeight="1" x14ac:dyDescent="0.15">
      <c r="A14" s="235"/>
      <c r="B14" s="61"/>
      <c r="C14" s="42" t="s">
        <v>194</v>
      </c>
      <c r="D14" s="43"/>
      <c r="E14" s="44">
        <v>10</v>
      </c>
      <c r="F14" s="45" t="s">
        <v>17</v>
      </c>
      <c r="G14" s="65"/>
      <c r="H14" s="69" t="s">
        <v>194</v>
      </c>
      <c r="I14" s="43"/>
      <c r="J14" s="45">
        <f t="shared" si="0"/>
        <v>7.5</v>
      </c>
      <c r="K14" s="45" t="s">
        <v>17</v>
      </c>
      <c r="L14" s="45"/>
      <c r="M14" s="73" t="e">
        <f>ROUND(#REF!+(#REF!*15/100),2)</f>
        <v>#REF!</v>
      </c>
      <c r="N14" s="61" t="s">
        <v>193</v>
      </c>
      <c r="O14" s="46"/>
      <c r="P14" s="43"/>
      <c r="Q14" s="47"/>
      <c r="R14" s="91"/>
    </row>
    <row r="15" spans="1:19" ht="18.75" customHeight="1" x14ac:dyDescent="0.15">
      <c r="A15" s="235"/>
      <c r="B15" s="61"/>
      <c r="C15" s="42" t="s">
        <v>141</v>
      </c>
      <c r="D15" s="43" t="s">
        <v>63</v>
      </c>
      <c r="E15" s="44">
        <v>1</v>
      </c>
      <c r="F15" s="45" t="s">
        <v>142</v>
      </c>
      <c r="G15" s="65"/>
      <c r="H15" s="69" t="s">
        <v>141</v>
      </c>
      <c r="I15" s="43" t="s">
        <v>63</v>
      </c>
      <c r="J15" s="45">
        <f t="shared" si="0"/>
        <v>0.75</v>
      </c>
      <c r="K15" s="45" t="s">
        <v>142</v>
      </c>
      <c r="L15" s="45"/>
      <c r="M15" s="73" t="e">
        <f>#REF!</f>
        <v>#REF!</v>
      </c>
      <c r="N15" s="61" t="s">
        <v>14</v>
      </c>
      <c r="O15" s="46"/>
      <c r="P15" s="43"/>
      <c r="Q15" s="47"/>
      <c r="R15" s="91"/>
    </row>
    <row r="16" spans="1:19" ht="18.75" customHeight="1" x14ac:dyDescent="0.15">
      <c r="A16" s="235"/>
      <c r="B16" s="61"/>
      <c r="C16" s="42" t="s">
        <v>69</v>
      </c>
      <c r="D16" s="43"/>
      <c r="E16" s="76">
        <v>0.125</v>
      </c>
      <c r="F16" s="45" t="s">
        <v>51</v>
      </c>
      <c r="G16" s="65"/>
      <c r="H16" s="69" t="s">
        <v>69</v>
      </c>
      <c r="I16" s="43"/>
      <c r="J16" s="45">
        <f t="shared" si="0"/>
        <v>9.9999999999999992E-2</v>
      </c>
      <c r="K16" s="45" t="s">
        <v>51</v>
      </c>
      <c r="L16" s="45"/>
      <c r="M16" s="73" t="e">
        <f>#REF!</f>
        <v>#REF!</v>
      </c>
      <c r="N16" s="61"/>
      <c r="O16" s="46"/>
      <c r="P16" s="43"/>
      <c r="Q16" s="47"/>
      <c r="R16" s="91"/>
    </row>
    <row r="17" spans="1:18" ht="18.75" customHeight="1" x14ac:dyDescent="0.15">
      <c r="A17" s="235"/>
      <c r="B17" s="62"/>
      <c r="C17" s="48"/>
      <c r="D17" s="49"/>
      <c r="E17" s="50"/>
      <c r="F17" s="51"/>
      <c r="G17" s="66"/>
      <c r="H17" s="70"/>
      <c r="I17" s="49"/>
      <c r="J17" s="51"/>
      <c r="K17" s="51"/>
      <c r="L17" s="51"/>
      <c r="M17" s="74"/>
      <c r="N17" s="62"/>
      <c r="O17" s="52"/>
      <c r="P17" s="49"/>
      <c r="Q17" s="53"/>
      <c r="R17" s="92"/>
    </row>
    <row r="18" spans="1:18" ht="18.75" customHeight="1" x14ac:dyDescent="0.15">
      <c r="A18" s="235"/>
      <c r="B18" s="61" t="s">
        <v>195</v>
      </c>
      <c r="C18" s="42" t="s">
        <v>138</v>
      </c>
      <c r="D18" s="43"/>
      <c r="E18" s="44">
        <v>40</v>
      </c>
      <c r="F18" s="45" t="s">
        <v>17</v>
      </c>
      <c r="G18" s="65"/>
      <c r="H18" s="69" t="s">
        <v>138</v>
      </c>
      <c r="I18" s="43"/>
      <c r="J18" s="45">
        <f>ROUNDUP(E18*0.75,2)</f>
        <v>30</v>
      </c>
      <c r="K18" s="45" t="s">
        <v>17</v>
      </c>
      <c r="L18" s="45"/>
      <c r="M18" s="73" t="e">
        <f>ROUND(#REF!+(#REF!*10/100),2)</f>
        <v>#REF!</v>
      </c>
      <c r="N18" s="61" t="s">
        <v>196</v>
      </c>
      <c r="O18" s="46" t="s">
        <v>92</v>
      </c>
      <c r="P18" s="43" t="s">
        <v>93</v>
      </c>
      <c r="Q18" s="47">
        <v>4</v>
      </c>
      <c r="R18" s="91">
        <f>ROUNDUP(Q18*0.75,2)</f>
        <v>3</v>
      </c>
    </row>
    <row r="19" spans="1:18" ht="18.75" customHeight="1" x14ac:dyDescent="0.15">
      <c r="A19" s="235"/>
      <c r="B19" s="61"/>
      <c r="C19" s="42" t="s">
        <v>158</v>
      </c>
      <c r="D19" s="43"/>
      <c r="E19" s="44">
        <v>5</v>
      </c>
      <c r="F19" s="45" t="s">
        <v>17</v>
      </c>
      <c r="G19" s="65"/>
      <c r="H19" s="69" t="s">
        <v>158</v>
      </c>
      <c r="I19" s="43"/>
      <c r="J19" s="45">
        <f>ROUNDUP(E19*0.75,2)</f>
        <v>3.75</v>
      </c>
      <c r="K19" s="45" t="s">
        <v>17</v>
      </c>
      <c r="L19" s="45"/>
      <c r="M19" s="73" t="e">
        <f>ROUND(#REF!+(#REF!*2/100),2)</f>
        <v>#REF!</v>
      </c>
      <c r="N19" s="61" t="s">
        <v>57</v>
      </c>
      <c r="O19" s="46" t="s">
        <v>23</v>
      </c>
      <c r="P19" s="43"/>
      <c r="Q19" s="47">
        <v>0.3</v>
      </c>
      <c r="R19" s="91">
        <f>ROUNDUP(Q19*0.75,2)</f>
        <v>0.23</v>
      </c>
    </row>
    <row r="20" spans="1:18" ht="18.75" customHeight="1" x14ac:dyDescent="0.15">
      <c r="A20" s="235"/>
      <c r="B20" s="61"/>
      <c r="C20" s="42"/>
      <c r="D20" s="43"/>
      <c r="E20" s="44"/>
      <c r="F20" s="45"/>
      <c r="G20" s="65"/>
      <c r="H20" s="69"/>
      <c r="I20" s="43"/>
      <c r="J20" s="45"/>
      <c r="K20" s="45"/>
      <c r="L20" s="45"/>
      <c r="M20" s="73"/>
      <c r="N20" s="61" t="s">
        <v>14</v>
      </c>
      <c r="O20" s="46" t="s">
        <v>28</v>
      </c>
      <c r="P20" s="43"/>
      <c r="Q20" s="47">
        <v>0.1</v>
      </c>
      <c r="R20" s="91">
        <f>ROUNDUP(Q20*0.75,2)</f>
        <v>0.08</v>
      </c>
    </row>
    <row r="21" spans="1:18" ht="18.75" customHeight="1" x14ac:dyDescent="0.15">
      <c r="A21" s="235"/>
      <c r="B21" s="62"/>
      <c r="C21" s="48"/>
      <c r="D21" s="49"/>
      <c r="E21" s="50"/>
      <c r="F21" s="51"/>
      <c r="G21" s="66"/>
      <c r="H21" s="70"/>
      <c r="I21" s="49"/>
      <c r="J21" s="51"/>
      <c r="K21" s="51"/>
      <c r="L21" s="51"/>
      <c r="M21" s="74"/>
      <c r="N21" s="62"/>
      <c r="O21" s="52"/>
      <c r="P21" s="49"/>
      <c r="Q21" s="53"/>
      <c r="R21" s="92"/>
    </row>
    <row r="22" spans="1:18" ht="18.75" customHeight="1" x14ac:dyDescent="0.15">
      <c r="A22" s="235"/>
      <c r="B22" s="61" t="s">
        <v>30</v>
      </c>
      <c r="C22" s="42" t="s">
        <v>197</v>
      </c>
      <c r="D22" s="43"/>
      <c r="E22" s="44">
        <v>5</v>
      </c>
      <c r="F22" s="45" t="s">
        <v>17</v>
      </c>
      <c r="G22" s="65"/>
      <c r="H22" s="69" t="s">
        <v>197</v>
      </c>
      <c r="I22" s="43"/>
      <c r="J22" s="45">
        <f>ROUNDUP(E22*0.75,2)</f>
        <v>3.75</v>
      </c>
      <c r="K22" s="45" t="s">
        <v>17</v>
      </c>
      <c r="L22" s="45"/>
      <c r="M22" s="73" t="e">
        <f>ROUND(#REF!+(#REF!*0/100),2)</f>
        <v>#REF!</v>
      </c>
      <c r="N22" s="61" t="s">
        <v>14</v>
      </c>
      <c r="O22" s="46" t="s">
        <v>18</v>
      </c>
      <c r="P22" s="43"/>
      <c r="Q22" s="47">
        <v>100</v>
      </c>
      <c r="R22" s="91">
        <f>ROUNDUP(Q22*0.75,2)</f>
        <v>75</v>
      </c>
    </row>
    <row r="23" spans="1:18" ht="18.75" customHeight="1" x14ac:dyDescent="0.15">
      <c r="A23" s="235"/>
      <c r="B23" s="61"/>
      <c r="C23" s="42" t="s">
        <v>198</v>
      </c>
      <c r="D23" s="43"/>
      <c r="E23" s="44">
        <v>2</v>
      </c>
      <c r="F23" s="45" t="s">
        <v>17</v>
      </c>
      <c r="G23" s="65"/>
      <c r="H23" s="69" t="s">
        <v>198</v>
      </c>
      <c r="I23" s="43"/>
      <c r="J23" s="45">
        <f>ROUNDUP(E23*0.75,2)</f>
        <v>1.5</v>
      </c>
      <c r="K23" s="45" t="s">
        <v>17</v>
      </c>
      <c r="L23" s="45"/>
      <c r="M23" s="73" t="e">
        <f>ROUND(#REF!+(#REF!*10/100),2)</f>
        <v>#REF!</v>
      </c>
      <c r="N23" s="61"/>
      <c r="O23" s="46" t="s">
        <v>32</v>
      </c>
      <c r="P23" s="43"/>
      <c r="Q23" s="47">
        <v>3</v>
      </c>
      <c r="R23" s="91">
        <f>ROUNDUP(Q23*0.75,2)</f>
        <v>2.25</v>
      </c>
    </row>
    <row r="24" spans="1:18" ht="18.75" customHeight="1" thickBot="1" x14ac:dyDescent="0.2">
      <c r="A24" s="236"/>
      <c r="B24" s="63"/>
      <c r="C24" s="54"/>
      <c r="D24" s="55"/>
      <c r="E24" s="56"/>
      <c r="F24" s="57"/>
      <c r="G24" s="67"/>
      <c r="H24" s="71"/>
      <c r="I24" s="55"/>
      <c r="J24" s="57"/>
      <c r="K24" s="57"/>
      <c r="L24" s="57"/>
      <c r="M24" s="75"/>
      <c r="N24" s="63"/>
      <c r="O24" s="58"/>
      <c r="P24" s="55"/>
      <c r="Q24" s="59"/>
      <c r="R24" s="93"/>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187</v>
      </c>
      <c r="B3" s="251"/>
      <c r="C3" s="251"/>
      <c r="D3" s="144"/>
      <c r="E3" s="252" t="s">
        <v>346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317</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7"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7" customHeight="1" x14ac:dyDescent="0.15">
      <c r="A8" s="246"/>
      <c r="B8" s="112"/>
      <c r="C8" s="112"/>
      <c r="D8" s="112"/>
      <c r="E8" s="49"/>
      <c r="F8" s="118"/>
      <c r="G8" s="115"/>
      <c r="H8" s="114"/>
      <c r="I8" s="113"/>
      <c r="J8" s="112"/>
      <c r="K8" s="111"/>
      <c r="L8" s="115"/>
      <c r="M8" s="112"/>
      <c r="N8" s="114"/>
      <c r="O8" s="120"/>
    </row>
    <row r="9" spans="1:21" ht="27" customHeight="1" x14ac:dyDescent="0.15">
      <c r="A9" s="246"/>
      <c r="B9" s="105" t="s">
        <v>399</v>
      </c>
      <c r="C9" s="105" t="s">
        <v>89</v>
      </c>
      <c r="D9" s="105"/>
      <c r="E9" s="43"/>
      <c r="F9" s="110"/>
      <c r="G9" s="106"/>
      <c r="H9" s="104">
        <v>10</v>
      </c>
      <c r="I9" s="108" t="s">
        <v>399</v>
      </c>
      <c r="J9" s="123" t="s">
        <v>58</v>
      </c>
      <c r="K9" s="117">
        <v>5</v>
      </c>
      <c r="L9" s="106" t="s">
        <v>398</v>
      </c>
      <c r="M9" s="105" t="s">
        <v>116</v>
      </c>
      <c r="N9" s="104">
        <v>10</v>
      </c>
      <c r="O9" s="103"/>
    </row>
    <row r="10" spans="1:21" ht="27" customHeight="1" x14ac:dyDescent="0.15">
      <c r="A10" s="246"/>
      <c r="B10" s="105"/>
      <c r="C10" s="105" t="s">
        <v>116</v>
      </c>
      <c r="D10" s="105"/>
      <c r="E10" s="43"/>
      <c r="F10" s="110"/>
      <c r="G10" s="106"/>
      <c r="H10" s="104">
        <v>10</v>
      </c>
      <c r="I10" s="108"/>
      <c r="J10" s="105" t="s">
        <v>116</v>
      </c>
      <c r="K10" s="117">
        <v>10</v>
      </c>
      <c r="L10" s="106"/>
      <c r="M10" s="105" t="s">
        <v>135</v>
      </c>
      <c r="N10" s="104">
        <v>5</v>
      </c>
      <c r="O10" s="103"/>
    </row>
    <row r="11" spans="1:21" ht="27" customHeight="1" x14ac:dyDescent="0.15">
      <c r="A11" s="246"/>
      <c r="B11" s="105"/>
      <c r="C11" s="105" t="s">
        <v>135</v>
      </c>
      <c r="D11" s="105"/>
      <c r="E11" s="43"/>
      <c r="F11" s="110"/>
      <c r="G11" s="106"/>
      <c r="H11" s="104">
        <v>5</v>
      </c>
      <c r="I11" s="108"/>
      <c r="J11" s="105" t="s">
        <v>135</v>
      </c>
      <c r="K11" s="117">
        <v>5</v>
      </c>
      <c r="L11" s="106"/>
      <c r="M11" s="105" t="s">
        <v>194</v>
      </c>
      <c r="N11" s="104">
        <v>5</v>
      </c>
      <c r="O11" s="103"/>
    </row>
    <row r="12" spans="1:21" ht="27" customHeight="1" x14ac:dyDescent="0.15">
      <c r="A12" s="246"/>
      <c r="B12" s="105"/>
      <c r="C12" s="105" t="s">
        <v>194</v>
      </c>
      <c r="D12" s="105"/>
      <c r="E12" s="43"/>
      <c r="F12" s="110"/>
      <c r="G12" s="106"/>
      <c r="H12" s="104">
        <v>5</v>
      </c>
      <c r="I12" s="108"/>
      <c r="J12" s="105" t="s">
        <v>194</v>
      </c>
      <c r="K12" s="117">
        <v>5</v>
      </c>
      <c r="L12" s="115"/>
      <c r="M12" s="112"/>
      <c r="N12" s="114"/>
      <c r="O12" s="120"/>
    </row>
    <row r="13" spans="1:21" ht="27" customHeight="1" x14ac:dyDescent="0.15">
      <c r="A13" s="246"/>
      <c r="B13" s="105"/>
      <c r="C13" s="105" t="s">
        <v>141</v>
      </c>
      <c r="D13" s="105"/>
      <c r="E13" s="43" t="s">
        <v>63</v>
      </c>
      <c r="F13" s="110"/>
      <c r="G13" s="106"/>
      <c r="H13" s="122">
        <v>0.13</v>
      </c>
      <c r="I13" s="108"/>
      <c r="J13" s="105" t="s">
        <v>310</v>
      </c>
      <c r="K13" s="121">
        <v>0.13</v>
      </c>
      <c r="L13" s="106" t="s">
        <v>343</v>
      </c>
      <c r="M13" s="105" t="s">
        <v>138</v>
      </c>
      <c r="N13" s="104">
        <v>10</v>
      </c>
      <c r="O13" s="103"/>
    </row>
    <row r="14" spans="1:21" ht="27" customHeight="1" x14ac:dyDescent="0.15">
      <c r="A14" s="246"/>
      <c r="B14" s="105"/>
      <c r="C14" s="105"/>
      <c r="D14" s="105"/>
      <c r="E14" s="43"/>
      <c r="F14" s="110"/>
      <c r="G14" s="106" t="s">
        <v>18</v>
      </c>
      <c r="H14" s="104" t="s">
        <v>305</v>
      </c>
      <c r="I14" s="108"/>
      <c r="J14" s="105"/>
      <c r="K14" s="117"/>
      <c r="L14" s="106"/>
      <c r="M14" s="105"/>
      <c r="N14" s="104"/>
      <c r="O14" s="103"/>
    </row>
    <row r="15" spans="1:21" ht="27" customHeight="1" x14ac:dyDescent="0.15">
      <c r="A15" s="246"/>
      <c r="B15" s="105"/>
      <c r="C15" s="105"/>
      <c r="D15" s="105"/>
      <c r="E15" s="43"/>
      <c r="F15" s="110"/>
      <c r="G15" s="106" t="s">
        <v>23</v>
      </c>
      <c r="H15" s="104" t="s">
        <v>308</v>
      </c>
      <c r="I15" s="108"/>
      <c r="J15" s="105"/>
      <c r="K15" s="117"/>
      <c r="L15" s="106"/>
      <c r="M15" s="105"/>
      <c r="N15" s="104"/>
      <c r="O15" s="103"/>
    </row>
    <row r="16" spans="1:21" ht="27" customHeight="1" x14ac:dyDescent="0.15">
      <c r="A16" s="246"/>
      <c r="B16" s="105"/>
      <c r="C16" s="105"/>
      <c r="D16" s="105"/>
      <c r="E16" s="43"/>
      <c r="F16" s="110" t="s">
        <v>20</v>
      </c>
      <c r="G16" s="106" t="s">
        <v>19</v>
      </c>
      <c r="H16" s="104" t="s">
        <v>308</v>
      </c>
      <c r="I16" s="108"/>
      <c r="J16" s="105"/>
      <c r="K16" s="117"/>
      <c r="L16" s="106"/>
      <c r="M16" s="105"/>
      <c r="N16" s="104"/>
      <c r="O16" s="103"/>
    </row>
    <row r="17" spans="1:15" ht="27" customHeight="1" x14ac:dyDescent="0.15">
      <c r="A17" s="246"/>
      <c r="B17" s="112"/>
      <c r="C17" s="112"/>
      <c r="D17" s="112"/>
      <c r="E17" s="49"/>
      <c r="F17" s="118"/>
      <c r="G17" s="115"/>
      <c r="H17" s="114"/>
      <c r="I17" s="113"/>
      <c r="J17" s="112"/>
      <c r="K17" s="111"/>
      <c r="L17" s="106"/>
      <c r="M17" s="105"/>
      <c r="N17" s="104"/>
      <c r="O17" s="103"/>
    </row>
    <row r="18" spans="1:15" ht="27" customHeight="1" x14ac:dyDescent="0.15">
      <c r="A18" s="246"/>
      <c r="B18" s="105" t="s">
        <v>195</v>
      </c>
      <c r="C18" s="105" t="s">
        <v>138</v>
      </c>
      <c r="D18" s="105"/>
      <c r="E18" s="43"/>
      <c r="F18" s="110"/>
      <c r="G18" s="106"/>
      <c r="H18" s="104">
        <v>20</v>
      </c>
      <c r="I18" s="108" t="s">
        <v>195</v>
      </c>
      <c r="J18" s="105" t="s">
        <v>138</v>
      </c>
      <c r="K18" s="117">
        <v>10</v>
      </c>
      <c r="L18" s="106"/>
      <c r="M18" s="105"/>
      <c r="N18" s="104"/>
      <c r="O18" s="103"/>
    </row>
    <row r="19" spans="1:15" ht="27" customHeight="1" x14ac:dyDescent="0.15">
      <c r="A19" s="246"/>
      <c r="B19" s="105"/>
      <c r="C19" s="105" t="s">
        <v>158</v>
      </c>
      <c r="D19" s="105"/>
      <c r="E19" s="43"/>
      <c r="F19" s="145"/>
      <c r="G19" s="106"/>
      <c r="H19" s="104">
        <v>5</v>
      </c>
      <c r="I19" s="108"/>
      <c r="J19" s="105" t="s">
        <v>158</v>
      </c>
      <c r="K19" s="117">
        <v>5</v>
      </c>
      <c r="L19" s="106"/>
      <c r="M19" s="105"/>
      <c r="N19" s="104"/>
      <c r="O19" s="103"/>
    </row>
    <row r="20" spans="1:15" ht="27" customHeight="1" thickBot="1" x14ac:dyDescent="0.2">
      <c r="A20" s="247"/>
      <c r="B20" s="98"/>
      <c r="C20" s="98"/>
      <c r="D20" s="98"/>
      <c r="E20" s="55"/>
      <c r="F20" s="102"/>
      <c r="G20" s="99"/>
      <c r="H20" s="97"/>
      <c r="I20" s="101"/>
      <c r="J20" s="98"/>
      <c r="K20" s="100"/>
      <c r="L20" s="99"/>
      <c r="M20" s="98"/>
      <c r="N20" s="97"/>
      <c r="O20" s="96"/>
    </row>
    <row r="21" spans="1:15" ht="27" customHeight="1" x14ac:dyDescent="0.15">
      <c r="B21" s="88"/>
      <c r="C21" s="88"/>
      <c r="D21" s="88"/>
      <c r="G21" s="88"/>
      <c r="H21" s="89"/>
      <c r="I21" s="88"/>
      <c r="J21" s="88"/>
      <c r="K21" s="89"/>
      <c r="L21" s="88"/>
      <c r="M21" s="88"/>
      <c r="N21" s="89"/>
    </row>
    <row r="22" spans="1:15" ht="27" customHeight="1" x14ac:dyDescent="0.15">
      <c r="B22" s="88"/>
      <c r="C22" s="88"/>
      <c r="D22" s="88"/>
      <c r="G22" s="88"/>
      <c r="H22" s="89"/>
      <c r="I22" s="88"/>
      <c r="J22" s="88"/>
      <c r="K22" s="89"/>
      <c r="L22" s="88"/>
      <c r="M22" s="88"/>
      <c r="N22" s="89"/>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row r="62" spans="2:14" ht="14.25" x14ac:dyDescent="0.15">
      <c r="B62" s="88"/>
      <c r="C62" s="88"/>
      <c r="D62" s="88"/>
      <c r="G62" s="88"/>
      <c r="H62" s="89"/>
      <c r="I62" s="88"/>
      <c r="J62" s="88"/>
      <c r="K62" s="89"/>
      <c r="L62" s="88"/>
      <c r="M62" s="88"/>
      <c r="N62" s="89"/>
    </row>
    <row r="63" spans="2:14" ht="14.25" x14ac:dyDescent="0.15">
      <c r="B63" s="88"/>
      <c r="C63" s="88"/>
      <c r="D63" s="88"/>
      <c r="G63" s="88"/>
      <c r="H63" s="89"/>
      <c r="I63" s="88"/>
      <c r="J63" s="88"/>
      <c r="K63" s="89"/>
      <c r="L63" s="88"/>
      <c r="M63" s="88"/>
      <c r="N63" s="89"/>
    </row>
    <row r="64" spans="2:14" ht="14.25" x14ac:dyDescent="0.15">
      <c r="B64" s="88"/>
      <c r="C64" s="88"/>
      <c r="D64" s="88"/>
      <c r="G64" s="88"/>
      <c r="H64" s="89"/>
      <c r="I64" s="88"/>
      <c r="J64" s="88"/>
      <c r="K64" s="89"/>
      <c r="L64" s="88"/>
      <c r="M64" s="88"/>
      <c r="N64" s="89"/>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2.5" customHeight="1" x14ac:dyDescent="0.15">
      <c r="A3" s="5"/>
      <c r="B3" s="274" t="s">
        <v>286</v>
      </c>
      <c r="C3" s="274"/>
      <c r="D3" s="3"/>
      <c r="E3" s="6"/>
      <c r="F3" s="2"/>
      <c r="G3" s="2"/>
      <c r="H3" s="2"/>
      <c r="I3" s="3"/>
      <c r="J3" s="2"/>
      <c r="K3" s="7"/>
      <c r="L3" s="7"/>
      <c r="M3" s="8"/>
      <c r="N3" s="2"/>
      <c r="O3" s="95" t="s">
        <v>287</v>
      </c>
      <c r="P3" s="95"/>
      <c r="Q3" s="95"/>
      <c r="R3" s="95"/>
      <c r="S3" s="3"/>
    </row>
    <row r="4" spans="1:19" ht="22.5" customHeight="1" x14ac:dyDescent="0.15">
      <c r="A4" s="5"/>
      <c r="B4" s="274"/>
      <c r="C4" s="274"/>
      <c r="D4" s="9"/>
      <c r="E4" s="6"/>
      <c r="F4" s="2"/>
      <c r="G4" s="2"/>
      <c r="H4" s="2"/>
      <c r="I4" s="9"/>
      <c r="J4" s="2"/>
      <c r="K4" s="7"/>
      <c r="L4" s="7"/>
      <c r="M4" s="8"/>
      <c r="N4" s="2"/>
      <c r="O4"/>
      <c r="P4"/>
      <c r="Q4"/>
      <c r="R4"/>
      <c r="S4" s="3"/>
    </row>
    <row r="5" spans="1:19" ht="27.75" customHeight="1" thickBot="1" x14ac:dyDescent="0.3">
      <c r="A5" s="232" t="s">
        <v>202</v>
      </c>
      <c r="B5" s="233"/>
      <c r="C5" s="233"/>
      <c r="D5" s="233"/>
      <c r="E5" s="233"/>
      <c r="F5" s="233"/>
      <c r="G5" s="2"/>
      <c r="H5" s="2"/>
      <c r="I5" s="12"/>
      <c r="J5" s="2"/>
      <c r="K5" s="7"/>
      <c r="L5" s="7"/>
      <c r="M5" s="10"/>
      <c r="N5" s="2"/>
      <c r="O5" s="13"/>
      <c r="P5" s="12"/>
      <c r="Q5" s="14"/>
      <c r="R5" s="14"/>
      <c r="S5" s="11"/>
    </row>
    <row r="6" spans="1:19" customFormat="1" ht="42" customHeight="1" thickBot="1" x14ac:dyDescent="0.2">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19" ht="18.75" customHeight="1" x14ac:dyDescent="0.15">
      <c r="A7" s="234" t="s">
        <v>33</v>
      </c>
      <c r="B7" s="60" t="s">
        <v>284</v>
      </c>
      <c r="C7" s="36" t="s">
        <v>44</v>
      </c>
      <c r="D7" s="37"/>
      <c r="E7" s="38">
        <v>10</v>
      </c>
      <c r="F7" s="39" t="s">
        <v>17</v>
      </c>
      <c r="G7" s="64"/>
      <c r="H7" s="68" t="s">
        <v>44</v>
      </c>
      <c r="I7" s="37"/>
      <c r="J7" s="39">
        <f>ROUNDUP(E7*0.75,2)</f>
        <v>7.5</v>
      </c>
      <c r="K7" s="39" t="s">
        <v>17</v>
      </c>
      <c r="L7" s="39"/>
      <c r="M7" s="72" t="e">
        <f>#REF!</f>
        <v>#REF!</v>
      </c>
      <c r="N7" s="60" t="s">
        <v>203</v>
      </c>
      <c r="O7" s="40" t="s">
        <v>15</v>
      </c>
      <c r="P7" s="37"/>
      <c r="Q7" s="41">
        <v>110</v>
      </c>
      <c r="R7" s="90">
        <f>ROUNDUP(Q7*0.75,2)</f>
        <v>82.5</v>
      </c>
    </row>
    <row r="8" spans="1:19" ht="18.75" customHeight="1" x14ac:dyDescent="0.15">
      <c r="A8" s="235"/>
      <c r="B8" s="84" t="s">
        <v>285</v>
      </c>
      <c r="C8" s="42" t="s">
        <v>135</v>
      </c>
      <c r="D8" s="43"/>
      <c r="E8" s="44">
        <v>10</v>
      </c>
      <c r="F8" s="45" t="s">
        <v>17</v>
      </c>
      <c r="G8" s="65"/>
      <c r="H8" s="69" t="s">
        <v>135</v>
      </c>
      <c r="I8" s="43"/>
      <c r="J8" s="45">
        <f>ROUNDUP(E8*0.75,2)</f>
        <v>7.5</v>
      </c>
      <c r="K8" s="45" t="s">
        <v>17</v>
      </c>
      <c r="L8" s="45"/>
      <c r="M8" s="73" t="e">
        <f>ROUND(#REF!+(#REF!*10/100),2)</f>
        <v>#REF!</v>
      </c>
      <c r="N8" s="61" t="s">
        <v>204</v>
      </c>
      <c r="O8" s="46" t="s">
        <v>24</v>
      </c>
      <c r="P8" s="43"/>
      <c r="Q8" s="47">
        <v>0.5</v>
      </c>
      <c r="R8" s="91">
        <f>ROUNDUP(Q8*0.75,2)</f>
        <v>0.38</v>
      </c>
    </row>
    <row r="9" spans="1:19" ht="18.75" customHeight="1" x14ac:dyDescent="0.15">
      <c r="A9" s="235"/>
      <c r="B9" s="61"/>
      <c r="C9" s="42" t="s">
        <v>206</v>
      </c>
      <c r="D9" s="43"/>
      <c r="E9" s="44">
        <v>10</v>
      </c>
      <c r="F9" s="45" t="s">
        <v>17</v>
      </c>
      <c r="G9" s="65"/>
      <c r="H9" s="69" t="s">
        <v>206</v>
      </c>
      <c r="I9" s="43"/>
      <c r="J9" s="45">
        <f>ROUNDUP(E9*0.75,2)</f>
        <v>7.5</v>
      </c>
      <c r="K9" s="45" t="s">
        <v>17</v>
      </c>
      <c r="L9" s="45"/>
      <c r="M9" s="73" t="e">
        <f>ROUND(#REF!+(#REF!*20/100),2)</f>
        <v>#REF!</v>
      </c>
      <c r="N9" s="61" t="s">
        <v>205</v>
      </c>
      <c r="O9" s="46" t="s">
        <v>23</v>
      </c>
      <c r="P9" s="43"/>
      <c r="Q9" s="47">
        <v>1</v>
      </c>
      <c r="R9" s="91">
        <f>ROUNDUP(Q9*0.75,2)</f>
        <v>0.75</v>
      </c>
    </row>
    <row r="10" spans="1:19" ht="18.75" customHeight="1" x14ac:dyDescent="0.15">
      <c r="A10" s="235"/>
      <c r="B10" s="61"/>
      <c r="C10" s="42"/>
      <c r="D10" s="43"/>
      <c r="E10" s="44"/>
      <c r="F10" s="45"/>
      <c r="G10" s="65"/>
      <c r="H10" s="69"/>
      <c r="I10" s="43"/>
      <c r="J10" s="45"/>
      <c r="K10" s="45"/>
      <c r="L10" s="45"/>
      <c r="M10" s="73"/>
      <c r="N10" s="61" t="s">
        <v>14</v>
      </c>
      <c r="O10" s="46" t="s">
        <v>19</v>
      </c>
      <c r="P10" s="43" t="s">
        <v>20</v>
      </c>
      <c r="Q10" s="47">
        <v>1</v>
      </c>
      <c r="R10" s="91">
        <f>ROUNDUP(Q10*0.75,2)</f>
        <v>0.75</v>
      </c>
    </row>
    <row r="11" spans="1:19" ht="18.75" customHeight="1" x14ac:dyDescent="0.15">
      <c r="A11" s="235"/>
      <c r="B11" s="62"/>
      <c r="C11" s="48"/>
      <c r="D11" s="49"/>
      <c r="E11" s="50"/>
      <c r="F11" s="51"/>
      <c r="G11" s="66"/>
      <c r="H11" s="70"/>
      <c r="I11" s="49"/>
      <c r="J11" s="51"/>
      <c r="K11" s="51"/>
      <c r="L11" s="51"/>
      <c r="M11" s="74"/>
      <c r="N11" s="62"/>
      <c r="O11" s="52"/>
      <c r="P11" s="49"/>
      <c r="Q11" s="53"/>
      <c r="R11" s="92"/>
    </row>
    <row r="12" spans="1:19" ht="18.75" customHeight="1" x14ac:dyDescent="0.15">
      <c r="A12" s="235"/>
      <c r="B12" s="61" t="s">
        <v>207</v>
      </c>
      <c r="C12" s="42" t="s">
        <v>66</v>
      </c>
      <c r="D12" s="43"/>
      <c r="E12" s="44">
        <v>1</v>
      </c>
      <c r="F12" s="45" t="s">
        <v>67</v>
      </c>
      <c r="G12" s="65" t="s">
        <v>38</v>
      </c>
      <c r="H12" s="69" t="s">
        <v>66</v>
      </c>
      <c r="I12" s="43"/>
      <c r="J12" s="45">
        <f>ROUNDUP(E12*0.75,2)</f>
        <v>0.75</v>
      </c>
      <c r="K12" s="45" t="s">
        <v>67</v>
      </c>
      <c r="L12" s="45" t="s">
        <v>38</v>
      </c>
      <c r="M12" s="73" t="e">
        <f>#REF!</f>
        <v>#REF!</v>
      </c>
      <c r="N12" s="61" t="s">
        <v>208</v>
      </c>
      <c r="O12" s="46" t="s">
        <v>28</v>
      </c>
      <c r="P12" s="43"/>
      <c r="Q12" s="47">
        <v>0.1</v>
      </c>
      <c r="R12" s="91">
        <f>ROUNDUP(Q12*0.75,2)</f>
        <v>0.08</v>
      </c>
    </row>
    <row r="13" spans="1:19" ht="18.75" customHeight="1" x14ac:dyDescent="0.15">
      <c r="A13" s="235"/>
      <c r="B13" s="61"/>
      <c r="C13" s="42" t="s">
        <v>213</v>
      </c>
      <c r="D13" s="43"/>
      <c r="E13" s="44">
        <v>1</v>
      </c>
      <c r="F13" s="45" t="s">
        <v>17</v>
      </c>
      <c r="G13" s="65" t="s">
        <v>38</v>
      </c>
      <c r="H13" s="69" t="s">
        <v>213</v>
      </c>
      <c r="I13" s="43"/>
      <c r="J13" s="45">
        <f>ROUNDUP(E13*0.75,2)</f>
        <v>0.75</v>
      </c>
      <c r="K13" s="45" t="s">
        <v>17</v>
      </c>
      <c r="L13" s="45" t="s">
        <v>38</v>
      </c>
      <c r="M13" s="73" t="e">
        <f>#REF!</f>
        <v>#REF!</v>
      </c>
      <c r="N13" s="61" t="s">
        <v>209</v>
      </c>
      <c r="O13" s="46" t="s">
        <v>46</v>
      </c>
      <c r="P13" s="43"/>
      <c r="Q13" s="47">
        <v>0.01</v>
      </c>
      <c r="R13" s="91">
        <f>ROUNDUP(Q13*0.75,2)</f>
        <v>0.01</v>
      </c>
    </row>
    <row r="14" spans="1:19" ht="18.75" customHeight="1" x14ac:dyDescent="0.15">
      <c r="A14" s="235"/>
      <c r="B14" s="61"/>
      <c r="C14" s="42" t="s">
        <v>214</v>
      </c>
      <c r="D14" s="43"/>
      <c r="E14" s="44">
        <v>0.5</v>
      </c>
      <c r="F14" s="45" t="s">
        <v>17</v>
      </c>
      <c r="G14" s="65"/>
      <c r="H14" s="69" t="s">
        <v>214</v>
      </c>
      <c r="I14" s="43"/>
      <c r="J14" s="45">
        <f>ROUNDUP(E14*0.75,2)</f>
        <v>0.38</v>
      </c>
      <c r="K14" s="45" t="s">
        <v>17</v>
      </c>
      <c r="L14" s="45"/>
      <c r="M14" s="73" t="e">
        <f>ROUND(#REF!+(#REF!*10/100),2)</f>
        <v>#REF!</v>
      </c>
      <c r="N14" s="61" t="s">
        <v>210</v>
      </c>
      <c r="O14" s="46" t="s">
        <v>53</v>
      </c>
      <c r="P14" s="43" t="s">
        <v>20</v>
      </c>
      <c r="Q14" s="47">
        <v>3</v>
      </c>
      <c r="R14" s="91">
        <f>ROUNDUP(Q14*0.75,2)</f>
        <v>2.25</v>
      </c>
    </row>
    <row r="15" spans="1:19" ht="18.75" customHeight="1" x14ac:dyDescent="0.15">
      <c r="A15" s="235"/>
      <c r="B15" s="61"/>
      <c r="C15" s="42" t="s">
        <v>167</v>
      </c>
      <c r="D15" s="43"/>
      <c r="E15" s="44">
        <v>20</v>
      </c>
      <c r="F15" s="45" t="s">
        <v>17</v>
      </c>
      <c r="G15" s="65"/>
      <c r="H15" s="69" t="s">
        <v>167</v>
      </c>
      <c r="I15" s="43"/>
      <c r="J15" s="45">
        <f>ROUNDUP(E15*0.75,2)</f>
        <v>15</v>
      </c>
      <c r="K15" s="45" t="s">
        <v>17</v>
      </c>
      <c r="L15" s="45"/>
      <c r="M15" s="73" t="e">
        <f>ROUND(#REF!+(#REF!*3/100),2)</f>
        <v>#REF!</v>
      </c>
      <c r="N15" s="61" t="s">
        <v>211</v>
      </c>
      <c r="O15" s="46" t="s">
        <v>92</v>
      </c>
      <c r="P15" s="43" t="s">
        <v>93</v>
      </c>
      <c r="Q15" s="47">
        <v>5</v>
      </c>
      <c r="R15" s="91">
        <f>ROUNDUP(Q15*0.75,2)</f>
        <v>3.75</v>
      </c>
    </row>
    <row r="16" spans="1:19" ht="18.75" customHeight="1" x14ac:dyDescent="0.15">
      <c r="A16" s="235"/>
      <c r="B16" s="61"/>
      <c r="C16" s="42"/>
      <c r="D16" s="43"/>
      <c r="E16" s="44"/>
      <c r="F16" s="45"/>
      <c r="G16" s="65"/>
      <c r="H16" s="69"/>
      <c r="I16" s="43"/>
      <c r="J16" s="45"/>
      <c r="K16" s="45"/>
      <c r="L16" s="45"/>
      <c r="M16" s="73"/>
      <c r="N16" s="61" t="s">
        <v>212</v>
      </c>
      <c r="O16" s="46" t="s">
        <v>22</v>
      </c>
      <c r="P16" s="43"/>
      <c r="Q16" s="47">
        <v>2</v>
      </c>
      <c r="R16" s="91">
        <f>ROUNDUP(Q16*0.75,2)</f>
        <v>1.5</v>
      </c>
    </row>
    <row r="17" spans="1:18" ht="18.75" customHeight="1" x14ac:dyDescent="0.15">
      <c r="A17" s="235"/>
      <c r="B17" s="61"/>
      <c r="C17" s="42"/>
      <c r="D17" s="43"/>
      <c r="E17" s="44"/>
      <c r="F17" s="45"/>
      <c r="G17" s="65"/>
      <c r="H17" s="69"/>
      <c r="I17" s="43"/>
      <c r="J17" s="45"/>
      <c r="K17" s="45"/>
      <c r="L17" s="45"/>
      <c r="M17" s="73"/>
      <c r="N17" s="86" t="s">
        <v>301</v>
      </c>
      <c r="O17" s="46"/>
      <c r="P17" s="43"/>
      <c r="Q17" s="47"/>
      <c r="R17" s="91"/>
    </row>
    <row r="18" spans="1:18" ht="18.75" customHeight="1" x14ac:dyDescent="0.15">
      <c r="A18" s="235"/>
      <c r="B18" s="61"/>
      <c r="C18" s="42"/>
      <c r="D18" s="43"/>
      <c r="E18" s="44"/>
      <c r="F18" s="45"/>
      <c r="G18" s="65"/>
      <c r="H18" s="69"/>
      <c r="I18" s="43"/>
      <c r="J18" s="45"/>
      <c r="K18" s="45"/>
      <c r="L18" s="45"/>
      <c r="M18" s="73"/>
      <c r="N18" s="85" t="s">
        <v>302</v>
      </c>
      <c r="O18" s="46"/>
      <c r="P18" s="43"/>
      <c r="Q18" s="47"/>
      <c r="R18" s="91"/>
    </row>
    <row r="19" spans="1:18" ht="18.75" customHeight="1" x14ac:dyDescent="0.15">
      <c r="A19" s="235"/>
      <c r="B19" s="62"/>
      <c r="C19" s="48"/>
      <c r="D19" s="49"/>
      <c r="E19" s="50"/>
      <c r="F19" s="51"/>
      <c r="G19" s="66"/>
      <c r="H19" s="70"/>
      <c r="I19" s="49"/>
      <c r="J19" s="51"/>
      <c r="K19" s="51"/>
      <c r="L19" s="51"/>
      <c r="M19" s="74"/>
      <c r="N19" s="62" t="s">
        <v>14</v>
      </c>
      <c r="O19" s="52"/>
      <c r="P19" s="49"/>
      <c r="Q19" s="53"/>
      <c r="R19" s="92"/>
    </row>
    <row r="20" spans="1:18" ht="18.75" customHeight="1" x14ac:dyDescent="0.15">
      <c r="A20" s="235"/>
      <c r="B20" s="61" t="s">
        <v>215</v>
      </c>
      <c r="C20" s="42" t="s">
        <v>159</v>
      </c>
      <c r="D20" s="43"/>
      <c r="E20" s="44">
        <v>30</v>
      </c>
      <c r="F20" s="45" t="s">
        <v>17</v>
      </c>
      <c r="G20" s="65"/>
      <c r="H20" s="69" t="s">
        <v>159</v>
      </c>
      <c r="I20" s="43"/>
      <c r="J20" s="45">
        <f>ROUNDUP(E20*0.75,2)</f>
        <v>22.5</v>
      </c>
      <c r="K20" s="45" t="s">
        <v>17</v>
      </c>
      <c r="L20" s="45"/>
      <c r="M20" s="73" t="e">
        <f>ROUND(#REF!+(#REF!*10/100),2)</f>
        <v>#REF!</v>
      </c>
      <c r="N20" s="61" t="s">
        <v>216</v>
      </c>
      <c r="O20" s="46" t="s">
        <v>22</v>
      </c>
      <c r="P20" s="43"/>
      <c r="Q20" s="47">
        <v>1.5</v>
      </c>
      <c r="R20" s="91">
        <f>ROUNDUP(Q20*0.75,2)</f>
        <v>1.1300000000000001</v>
      </c>
    </row>
    <row r="21" spans="1:18" ht="18.75" customHeight="1" x14ac:dyDescent="0.15">
      <c r="A21" s="235"/>
      <c r="B21" s="61"/>
      <c r="C21" s="42" t="s">
        <v>162</v>
      </c>
      <c r="D21" s="43"/>
      <c r="E21" s="44">
        <v>5</v>
      </c>
      <c r="F21" s="45" t="s">
        <v>17</v>
      </c>
      <c r="G21" s="65"/>
      <c r="H21" s="69" t="s">
        <v>162</v>
      </c>
      <c r="I21" s="43"/>
      <c r="J21" s="45">
        <f>ROUNDUP(E21*0.75,2)</f>
        <v>3.75</v>
      </c>
      <c r="K21" s="45" t="s">
        <v>17</v>
      </c>
      <c r="L21" s="45"/>
      <c r="M21" s="73" t="e">
        <f>ROUND(#REF!+(#REF!*15/100),2)</f>
        <v>#REF!</v>
      </c>
      <c r="N21" s="61" t="s">
        <v>217</v>
      </c>
      <c r="O21" s="46" t="s">
        <v>18</v>
      </c>
      <c r="P21" s="43"/>
      <c r="Q21" s="47">
        <v>10</v>
      </c>
      <c r="R21" s="91">
        <f>ROUNDUP(Q21*0.75,2)</f>
        <v>7.5</v>
      </c>
    </row>
    <row r="22" spans="1:18" ht="18.75" customHeight="1" x14ac:dyDescent="0.15">
      <c r="A22" s="235"/>
      <c r="B22" s="61"/>
      <c r="C22" s="42"/>
      <c r="D22" s="43"/>
      <c r="E22" s="44"/>
      <c r="F22" s="45"/>
      <c r="G22" s="65"/>
      <c r="H22" s="69"/>
      <c r="I22" s="43"/>
      <c r="J22" s="45"/>
      <c r="K22" s="45"/>
      <c r="L22" s="45"/>
      <c r="M22" s="73"/>
      <c r="N22" s="61" t="s">
        <v>218</v>
      </c>
      <c r="O22" s="46" t="s">
        <v>23</v>
      </c>
      <c r="P22" s="43"/>
      <c r="Q22" s="47">
        <v>0.5</v>
      </c>
      <c r="R22" s="91">
        <f>ROUNDUP(Q22*0.75,2)</f>
        <v>0.38</v>
      </c>
    </row>
    <row r="23" spans="1:18" ht="18.75" customHeight="1" x14ac:dyDescent="0.15">
      <c r="A23" s="235"/>
      <c r="B23" s="61"/>
      <c r="C23" s="42"/>
      <c r="D23" s="43"/>
      <c r="E23" s="44"/>
      <c r="F23" s="45"/>
      <c r="G23" s="65"/>
      <c r="H23" s="69"/>
      <c r="I23" s="43"/>
      <c r="J23" s="45"/>
      <c r="K23" s="45"/>
      <c r="L23" s="45"/>
      <c r="M23" s="73"/>
      <c r="N23" s="61" t="s">
        <v>14</v>
      </c>
      <c r="O23" s="46" t="s">
        <v>19</v>
      </c>
      <c r="P23" s="43" t="s">
        <v>20</v>
      </c>
      <c r="Q23" s="47">
        <v>1</v>
      </c>
      <c r="R23" s="91">
        <f>ROUNDUP(Q23*0.75,2)</f>
        <v>0.75</v>
      </c>
    </row>
    <row r="24" spans="1:18" ht="18.75" customHeight="1" x14ac:dyDescent="0.15">
      <c r="A24" s="235"/>
      <c r="B24" s="61"/>
      <c r="C24" s="42"/>
      <c r="D24" s="43"/>
      <c r="E24" s="44"/>
      <c r="F24" s="45"/>
      <c r="G24" s="65"/>
      <c r="H24" s="69"/>
      <c r="I24" s="43"/>
      <c r="J24" s="45"/>
      <c r="K24" s="45"/>
      <c r="L24" s="45"/>
      <c r="M24" s="73"/>
      <c r="N24" s="61"/>
      <c r="O24" s="46" t="s">
        <v>79</v>
      </c>
      <c r="P24" s="43"/>
      <c r="Q24" s="47">
        <v>1.5</v>
      </c>
      <c r="R24" s="91">
        <f>ROUNDUP(Q24*0.75,2)</f>
        <v>1.1300000000000001</v>
      </c>
    </row>
    <row r="25" spans="1:18" ht="18.75" customHeight="1" x14ac:dyDescent="0.15">
      <c r="A25" s="235"/>
      <c r="B25" s="62"/>
      <c r="C25" s="48"/>
      <c r="D25" s="49"/>
      <c r="E25" s="50"/>
      <c r="F25" s="51"/>
      <c r="G25" s="66"/>
      <c r="H25" s="70"/>
      <c r="I25" s="49"/>
      <c r="J25" s="51"/>
      <c r="K25" s="51"/>
      <c r="L25" s="51"/>
      <c r="M25" s="74"/>
      <c r="N25" s="62"/>
      <c r="O25" s="52"/>
      <c r="P25" s="49"/>
      <c r="Q25" s="53"/>
      <c r="R25" s="92"/>
    </row>
    <row r="26" spans="1:18" ht="18.75" customHeight="1" x14ac:dyDescent="0.15">
      <c r="A26" s="235"/>
      <c r="B26" s="61" t="s">
        <v>219</v>
      </c>
      <c r="C26" s="42" t="s">
        <v>220</v>
      </c>
      <c r="D26" s="43"/>
      <c r="E26" s="77">
        <v>0.25</v>
      </c>
      <c r="F26" s="45" t="s">
        <v>142</v>
      </c>
      <c r="G26" s="65"/>
      <c r="H26" s="69" t="s">
        <v>220</v>
      </c>
      <c r="I26" s="43"/>
      <c r="J26" s="45">
        <f>ROUNDUP(E26*0.75,2)</f>
        <v>0.19</v>
      </c>
      <c r="K26" s="45" t="s">
        <v>142</v>
      </c>
      <c r="L26" s="45"/>
      <c r="M26" s="73" t="e">
        <f>#REF!</f>
        <v>#REF!</v>
      </c>
      <c r="N26" s="61" t="s">
        <v>155</v>
      </c>
      <c r="O26" s="46"/>
      <c r="P26" s="43"/>
      <c r="Q26" s="47"/>
      <c r="R26" s="91"/>
    </row>
    <row r="27" spans="1:18" ht="18.75" customHeight="1" thickBot="1" x14ac:dyDescent="0.2">
      <c r="A27" s="236"/>
      <c r="B27" s="63"/>
      <c r="C27" s="54"/>
      <c r="D27" s="55"/>
      <c r="E27" s="56"/>
      <c r="F27" s="57"/>
      <c r="G27" s="67"/>
      <c r="H27" s="71"/>
      <c r="I27" s="55"/>
      <c r="J27" s="57"/>
      <c r="K27" s="57"/>
      <c r="L27" s="57"/>
      <c r="M27" s="75"/>
      <c r="N27" s="63"/>
      <c r="O27" s="58"/>
      <c r="P27" s="55"/>
      <c r="Q27" s="59"/>
      <c r="R27" s="93"/>
    </row>
    <row r="29" spans="1:18" ht="18.75" customHeight="1" x14ac:dyDescent="0.15">
      <c r="O29" s="3"/>
      <c r="P29" s="3"/>
      <c r="Q29" s="3"/>
      <c r="R29" s="3"/>
    </row>
  </sheetData>
  <mergeCells count="5">
    <mergeCell ref="H1:N1"/>
    <mergeCell ref="A2:R2"/>
    <mergeCell ref="A5:F5"/>
    <mergeCell ref="A7:A27"/>
    <mergeCell ref="B3:C4"/>
  </mergeCells>
  <phoneticPr fontId="16"/>
  <printOptions horizontalCentered="1" verticalCentered="1"/>
  <pageMargins left="0.39370078740157483" right="0.39370078740157483" top="0.39370078740157483" bottom="0.39370078740157483" header="0.39370078740157483" footer="0.39370078740157483"/>
  <pageSetup paperSize="12" scale="5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400</v>
      </c>
      <c r="B3" s="251"/>
      <c r="C3" s="251"/>
      <c r="D3" s="144"/>
      <c r="E3" s="252" t="s">
        <v>346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317</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7" customHeight="1" x14ac:dyDescent="0.15">
      <c r="A7" s="245" t="s">
        <v>33</v>
      </c>
      <c r="B7" s="126" t="s">
        <v>351</v>
      </c>
      <c r="C7" s="126" t="s">
        <v>334</v>
      </c>
      <c r="D7" s="126"/>
      <c r="E7" s="37"/>
      <c r="F7" s="130"/>
      <c r="G7" s="127"/>
      <c r="H7" s="125" t="s">
        <v>338</v>
      </c>
      <c r="I7" s="129" t="s">
        <v>351</v>
      </c>
      <c r="J7" s="126" t="s">
        <v>334</v>
      </c>
      <c r="K7" s="128" t="s">
        <v>336</v>
      </c>
      <c r="L7" s="127" t="s">
        <v>350</v>
      </c>
      <c r="M7" s="126" t="s">
        <v>334</v>
      </c>
      <c r="N7" s="125">
        <v>30</v>
      </c>
      <c r="O7" s="124"/>
    </row>
    <row r="8" spans="1:21" ht="27" customHeight="1" x14ac:dyDescent="0.15">
      <c r="A8" s="246"/>
      <c r="B8" s="105"/>
      <c r="C8" s="105" t="s">
        <v>135</v>
      </c>
      <c r="D8" s="105"/>
      <c r="E8" s="43"/>
      <c r="F8" s="110"/>
      <c r="G8" s="106"/>
      <c r="H8" s="104">
        <v>5</v>
      </c>
      <c r="I8" s="108"/>
      <c r="J8" s="105" t="s">
        <v>135</v>
      </c>
      <c r="K8" s="117">
        <v>5</v>
      </c>
      <c r="L8" s="106"/>
      <c r="M8" s="105" t="s">
        <v>135</v>
      </c>
      <c r="N8" s="104">
        <v>5</v>
      </c>
      <c r="O8" s="103"/>
    </row>
    <row r="9" spans="1:21" ht="27" customHeight="1" x14ac:dyDescent="0.15">
      <c r="A9" s="246"/>
      <c r="B9" s="112"/>
      <c r="C9" s="112"/>
      <c r="D9" s="112"/>
      <c r="E9" s="49"/>
      <c r="F9" s="118"/>
      <c r="G9" s="115"/>
      <c r="H9" s="114"/>
      <c r="I9" s="113"/>
      <c r="J9" s="112"/>
      <c r="K9" s="111"/>
      <c r="L9" s="115"/>
      <c r="M9" s="112"/>
      <c r="N9" s="114"/>
      <c r="O9" s="120"/>
    </row>
    <row r="10" spans="1:21" ht="27" customHeight="1" x14ac:dyDescent="0.15">
      <c r="A10" s="246"/>
      <c r="B10" s="105" t="s">
        <v>349</v>
      </c>
      <c r="C10" s="105" t="s">
        <v>66</v>
      </c>
      <c r="D10" s="105" t="s">
        <v>38</v>
      </c>
      <c r="E10" s="43"/>
      <c r="F10" s="110"/>
      <c r="G10" s="106"/>
      <c r="H10" s="148">
        <v>0.7</v>
      </c>
      <c r="I10" s="108" t="s">
        <v>349</v>
      </c>
      <c r="J10" s="105" t="s">
        <v>66</v>
      </c>
      <c r="K10" s="147">
        <v>0.3</v>
      </c>
      <c r="L10" s="106" t="s">
        <v>348</v>
      </c>
      <c r="M10" s="105" t="s">
        <v>66</v>
      </c>
      <c r="N10" s="146">
        <v>0.2</v>
      </c>
      <c r="O10" s="103" t="s">
        <v>38</v>
      </c>
    </row>
    <row r="11" spans="1:21" ht="27" customHeight="1" x14ac:dyDescent="0.15">
      <c r="A11" s="246"/>
      <c r="B11" s="105"/>
      <c r="C11" s="105" t="s">
        <v>167</v>
      </c>
      <c r="D11" s="105"/>
      <c r="E11" s="43"/>
      <c r="F11" s="110"/>
      <c r="G11" s="106"/>
      <c r="H11" s="104">
        <v>20</v>
      </c>
      <c r="I11" s="108"/>
      <c r="J11" s="105" t="s">
        <v>167</v>
      </c>
      <c r="K11" s="117">
        <v>20</v>
      </c>
      <c r="L11" s="106"/>
      <c r="M11" s="105" t="s">
        <v>167</v>
      </c>
      <c r="N11" s="104">
        <v>20</v>
      </c>
      <c r="O11" s="103"/>
    </row>
    <row r="12" spans="1:21" ht="27" customHeight="1" x14ac:dyDescent="0.15">
      <c r="A12" s="246"/>
      <c r="B12" s="105"/>
      <c r="C12" s="105" t="s">
        <v>206</v>
      </c>
      <c r="D12" s="105"/>
      <c r="E12" s="43"/>
      <c r="F12" s="110"/>
      <c r="G12" s="106"/>
      <c r="H12" s="104">
        <v>5</v>
      </c>
      <c r="I12" s="108"/>
      <c r="J12" s="105"/>
      <c r="K12" s="117"/>
      <c r="L12" s="115"/>
      <c r="M12" s="112"/>
      <c r="N12" s="114"/>
      <c r="O12" s="120"/>
    </row>
    <row r="13" spans="1:21" ht="27" customHeight="1" x14ac:dyDescent="0.15">
      <c r="A13" s="246"/>
      <c r="B13" s="105"/>
      <c r="C13" s="105"/>
      <c r="D13" s="105"/>
      <c r="E13" s="43"/>
      <c r="F13" s="110"/>
      <c r="G13" s="106" t="s">
        <v>43</v>
      </c>
      <c r="H13" s="104" t="s">
        <v>305</v>
      </c>
      <c r="I13" s="108"/>
      <c r="J13" s="105"/>
      <c r="K13" s="117"/>
      <c r="L13" s="106" t="s">
        <v>309</v>
      </c>
      <c r="M13" s="105" t="s">
        <v>159</v>
      </c>
      <c r="N13" s="104">
        <v>10</v>
      </c>
      <c r="O13" s="103"/>
    </row>
    <row r="14" spans="1:21" ht="27" customHeight="1" x14ac:dyDescent="0.15">
      <c r="A14" s="246"/>
      <c r="B14" s="105"/>
      <c r="C14" s="105"/>
      <c r="D14" s="105"/>
      <c r="E14" s="43"/>
      <c r="F14" s="110"/>
      <c r="G14" s="106" t="s">
        <v>28</v>
      </c>
      <c r="H14" s="104" t="s">
        <v>308</v>
      </c>
      <c r="I14" s="113"/>
      <c r="J14" s="112"/>
      <c r="K14" s="111"/>
      <c r="L14" s="115"/>
      <c r="M14" s="112"/>
      <c r="N14" s="114"/>
      <c r="O14" s="120"/>
    </row>
    <row r="15" spans="1:21" ht="27" customHeight="1" x14ac:dyDescent="0.15">
      <c r="A15" s="246"/>
      <c r="B15" s="112"/>
      <c r="C15" s="112"/>
      <c r="D15" s="112"/>
      <c r="E15" s="49"/>
      <c r="F15" s="118"/>
      <c r="G15" s="115"/>
      <c r="H15" s="114"/>
      <c r="I15" s="108" t="s">
        <v>347</v>
      </c>
      <c r="J15" s="105" t="s">
        <v>159</v>
      </c>
      <c r="K15" s="117">
        <v>10</v>
      </c>
      <c r="L15" s="106" t="s">
        <v>219</v>
      </c>
      <c r="M15" s="105" t="s">
        <v>220</v>
      </c>
      <c r="N15" s="122">
        <v>0.13</v>
      </c>
      <c r="O15" s="103"/>
    </row>
    <row r="16" spans="1:21" ht="27" customHeight="1" x14ac:dyDescent="0.15">
      <c r="A16" s="246"/>
      <c r="B16" s="105" t="s">
        <v>347</v>
      </c>
      <c r="C16" s="105" t="s">
        <v>159</v>
      </c>
      <c r="D16" s="105"/>
      <c r="E16" s="43"/>
      <c r="F16" s="110"/>
      <c r="G16" s="106"/>
      <c r="H16" s="104">
        <v>20</v>
      </c>
      <c r="I16" s="108"/>
      <c r="J16" s="105" t="s">
        <v>162</v>
      </c>
      <c r="K16" s="117">
        <v>5</v>
      </c>
      <c r="L16" s="106"/>
      <c r="M16" s="105"/>
      <c r="N16" s="104"/>
      <c r="O16" s="103"/>
    </row>
    <row r="17" spans="1:15" ht="27" customHeight="1" x14ac:dyDescent="0.15">
      <c r="A17" s="246"/>
      <c r="B17" s="105"/>
      <c r="C17" s="105" t="s">
        <v>162</v>
      </c>
      <c r="D17" s="105"/>
      <c r="E17" s="43"/>
      <c r="F17" s="110"/>
      <c r="G17" s="106"/>
      <c r="H17" s="104">
        <v>5</v>
      </c>
      <c r="I17" s="108"/>
      <c r="J17" s="105"/>
      <c r="K17" s="117"/>
      <c r="L17" s="106"/>
      <c r="M17" s="105"/>
      <c r="N17" s="104"/>
      <c r="O17" s="103"/>
    </row>
    <row r="18" spans="1:15" ht="27" customHeight="1" x14ac:dyDescent="0.15">
      <c r="A18" s="246"/>
      <c r="B18" s="105"/>
      <c r="C18" s="105"/>
      <c r="D18" s="105"/>
      <c r="E18" s="43"/>
      <c r="F18" s="110"/>
      <c r="G18" s="106" t="s">
        <v>18</v>
      </c>
      <c r="H18" s="104" t="s">
        <v>305</v>
      </c>
      <c r="I18" s="113"/>
      <c r="J18" s="112"/>
      <c r="K18" s="111"/>
      <c r="L18" s="106"/>
      <c r="M18" s="105"/>
      <c r="N18" s="104"/>
      <c r="O18" s="103"/>
    </row>
    <row r="19" spans="1:15" ht="27" customHeight="1" x14ac:dyDescent="0.15">
      <c r="A19" s="246"/>
      <c r="B19" s="112"/>
      <c r="C19" s="112"/>
      <c r="D19" s="112"/>
      <c r="E19" s="49"/>
      <c r="F19" s="116"/>
      <c r="G19" s="115"/>
      <c r="H19" s="114"/>
      <c r="I19" s="108" t="s">
        <v>219</v>
      </c>
      <c r="J19" s="105" t="s">
        <v>220</v>
      </c>
      <c r="K19" s="149">
        <v>0.17</v>
      </c>
      <c r="L19" s="106"/>
      <c r="M19" s="105"/>
      <c r="N19" s="104"/>
      <c r="O19" s="103"/>
    </row>
    <row r="20" spans="1:15" ht="27" customHeight="1" x14ac:dyDescent="0.15">
      <c r="A20" s="246"/>
      <c r="B20" s="105" t="s">
        <v>219</v>
      </c>
      <c r="C20" s="105" t="s">
        <v>220</v>
      </c>
      <c r="D20" s="105"/>
      <c r="E20" s="43"/>
      <c r="F20" s="110"/>
      <c r="G20" s="106"/>
      <c r="H20" s="146">
        <v>0.17</v>
      </c>
      <c r="I20" s="108"/>
      <c r="J20" s="105"/>
      <c r="K20" s="117"/>
      <c r="L20" s="106"/>
      <c r="M20" s="105"/>
      <c r="N20" s="104"/>
      <c r="O20" s="103"/>
    </row>
    <row r="21" spans="1:15" ht="27" customHeight="1" thickBot="1" x14ac:dyDescent="0.2">
      <c r="A21" s="247"/>
      <c r="B21" s="98"/>
      <c r="C21" s="98"/>
      <c r="D21" s="98"/>
      <c r="E21" s="55"/>
      <c r="F21" s="102"/>
      <c r="G21" s="99"/>
      <c r="H21" s="97"/>
      <c r="I21" s="101"/>
      <c r="J21" s="98"/>
      <c r="K21" s="100"/>
      <c r="L21" s="99"/>
      <c r="M21" s="98"/>
      <c r="N21" s="97"/>
      <c r="O21" s="96"/>
    </row>
    <row r="22" spans="1:15" ht="27" customHeight="1" x14ac:dyDescent="0.15">
      <c r="B22" s="88"/>
      <c r="C22" s="88"/>
      <c r="D22" s="88"/>
      <c r="G22" s="88"/>
      <c r="H22" s="89"/>
      <c r="I22" s="88"/>
      <c r="J22" s="88"/>
      <c r="K22" s="89"/>
      <c r="L22" s="88"/>
      <c r="M22" s="88"/>
      <c r="N22" s="89"/>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227</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228</v>
      </c>
      <c r="C5" s="36" t="s">
        <v>44</v>
      </c>
      <c r="D5" s="37"/>
      <c r="E5" s="38">
        <v>30</v>
      </c>
      <c r="F5" s="39" t="s">
        <v>17</v>
      </c>
      <c r="G5" s="64"/>
      <c r="H5" s="68" t="s">
        <v>44</v>
      </c>
      <c r="I5" s="37"/>
      <c r="J5" s="39">
        <f>ROUNDUP(E5*0.75,2)</f>
        <v>22.5</v>
      </c>
      <c r="K5" s="39" t="s">
        <v>17</v>
      </c>
      <c r="L5" s="39"/>
      <c r="M5" s="72" t="e">
        <f>#REF!</f>
        <v>#REF!</v>
      </c>
      <c r="N5" s="60" t="s">
        <v>229</v>
      </c>
      <c r="O5" s="40" t="s">
        <v>15</v>
      </c>
      <c r="P5" s="37"/>
      <c r="Q5" s="41">
        <v>110</v>
      </c>
      <c r="R5" s="90">
        <f>ROUNDUP(Q5*0.75,2)</f>
        <v>82.5</v>
      </c>
    </row>
    <row r="6" spans="1:19" ht="18.75" customHeight="1" x14ac:dyDescent="0.15">
      <c r="A6" s="235"/>
      <c r="B6" s="61"/>
      <c r="C6" s="42" t="s">
        <v>116</v>
      </c>
      <c r="D6" s="43"/>
      <c r="E6" s="44">
        <v>50</v>
      </c>
      <c r="F6" s="45" t="s">
        <v>17</v>
      </c>
      <c r="G6" s="65"/>
      <c r="H6" s="69" t="s">
        <v>116</v>
      </c>
      <c r="I6" s="43"/>
      <c r="J6" s="45">
        <f>ROUNDUP(E6*0.75,2)</f>
        <v>37.5</v>
      </c>
      <c r="K6" s="45" t="s">
        <v>17</v>
      </c>
      <c r="L6" s="45"/>
      <c r="M6" s="73" t="e">
        <f>ROUND(#REF!+(#REF!*6/100),2)</f>
        <v>#REF!</v>
      </c>
      <c r="N6" s="61" t="s">
        <v>230</v>
      </c>
      <c r="O6" s="46" t="s">
        <v>24</v>
      </c>
      <c r="P6" s="43"/>
      <c r="Q6" s="47">
        <v>0.5</v>
      </c>
      <c r="R6" s="91">
        <f>ROUNDUP(Q6*0.75,2)</f>
        <v>0.38</v>
      </c>
    </row>
    <row r="7" spans="1:19" ht="18.75" customHeight="1" x14ac:dyDescent="0.15">
      <c r="A7" s="235"/>
      <c r="B7" s="61"/>
      <c r="C7" s="42" t="s">
        <v>163</v>
      </c>
      <c r="D7" s="43"/>
      <c r="E7" s="44">
        <v>50</v>
      </c>
      <c r="F7" s="45" t="s">
        <v>17</v>
      </c>
      <c r="G7" s="65"/>
      <c r="H7" s="69" t="s">
        <v>163</v>
      </c>
      <c r="I7" s="43"/>
      <c r="J7" s="45">
        <f>ROUNDUP(E7*0.75,2)</f>
        <v>37.5</v>
      </c>
      <c r="K7" s="45" t="s">
        <v>17</v>
      </c>
      <c r="L7" s="45"/>
      <c r="M7" s="73" t="e">
        <f>#REF!</f>
        <v>#REF!</v>
      </c>
      <c r="N7" s="61" t="s">
        <v>231</v>
      </c>
      <c r="O7" s="46" t="s">
        <v>22</v>
      </c>
      <c r="P7" s="43"/>
      <c r="Q7" s="47">
        <v>2</v>
      </c>
      <c r="R7" s="91">
        <f>ROUNDUP(Q7*0.75,2)</f>
        <v>1.5</v>
      </c>
    </row>
    <row r="8" spans="1:19" ht="18.75" customHeight="1" x14ac:dyDescent="0.15">
      <c r="A8" s="235"/>
      <c r="B8" s="61"/>
      <c r="C8" s="42" t="s">
        <v>234</v>
      </c>
      <c r="D8" s="43" t="s">
        <v>20</v>
      </c>
      <c r="E8" s="44">
        <v>10</v>
      </c>
      <c r="F8" s="45" t="s">
        <v>17</v>
      </c>
      <c r="G8" s="65"/>
      <c r="H8" s="69" t="s">
        <v>234</v>
      </c>
      <c r="I8" s="43" t="s">
        <v>20</v>
      </c>
      <c r="J8" s="45">
        <f>ROUNDUP(E8*0.75,2)</f>
        <v>7.5</v>
      </c>
      <c r="K8" s="45" t="s">
        <v>17</v>
      </c>
      <c r="L8" s="45"/>
      <c r="M8" s="73" t="e">
        <f>#REF!</f>
        <v>#REF!</v>
      </c>
      <c r="N8" s="61" t="s">
        <v>232</v>
      </c>
      <c r="O8" s="46" t="s">
        <v>43</v>
      </c>
      <c r="P8" s="43"/>
      <c r="Q8" s="47">
        <v>30</v>
      </c>
      <c r="R8" s="91">
        <f>ROUNDUP(Q8*0.75,2)</f>
        <v>22.5</v>
      </c>
    </row>
    <row r="9" spans="1:19" ht="18.75" customHeight="1" x14ac:dyDescent="0.15">
      <c r="A9" s="235"/>
      <c r="B9" s="61"/>
      <c r="C9" s="42" t="s">
        <v>65</v>
      </c>
      <c r="D9" s="43"/>
      <c r="E9" s="44">
        <v>5</v>
      </c>
      <c r="F9" s="45" t="s">
        <v>17</v>
      </c>
      <c r="G9" s="65"/>
      <c r="H9" s="69" t="s">
        <v>65</v>
      </c>
      <c r="I9" s="43"/>
      <c r="J9" s="45">
        <f>ROUNDUP(E9*0.75,2)</f>
        <v>3.75</v>
      </c>
      <c r="K9" s="45" t="s">
        <v>17</v>
      </c>
      <c r="L9" s="45"/>
      <c r="M9" s="73" t="e">
        <f>#REF!</f>
        <v>#REF!</v>
      </c>
      <c r="N9" s="61" t="s">
        <v>233</v>
      </c>
      <c r="O9" s="46" t="s">
        <v>23</v>
      </c>
      <c r="P9" s="43"/>
      <c r="Q9" s="47">
        <v>1</v>
      </c>
      <c r="R9" s="91">
        <f>ROUNDUP(Q9*0.75,2)</f>
        <v>0.75</v>
      </c>
    </row>
    <row r="10" spans="1:19" ht="18.75" customHeight="1" x14ac:dyDescent="0.15">
      <c r="A10" s="235"/>
      <c r="B10" s="61"/>
      <c r="C10" s="42"/>
      <c r="D10" s="43"/>
      <c r="E10" s="44"/>
      <c r="F10" s="45"/>
      <c r="G10" s="65"/>
      <c r="H10" s="69"/>
      <c r="I10" s="43"/>
      <c r="J10" s="45"/>
      <c r="K10" s="45"/>
      <c r="L10" s="45"/>
      <c r="M10" s="73"/>
      <c r="N10" s="61" t="s">
        <v>50</v>
      </c>
      <c r="O10" s="46"/>
      <c r="P10" s="43"/>
      <c r="Q10" s="47"/>
      <c r="R10" s="91"/>
    </row>
    <row r="11" spans="1:19" ht="18.75" customHeight="1" x14ac:dyDescent="0.15">
      <c r="A11" s="235"/>
      <c r="B11" s="61"/>
      <c r="C11" s="42"/>
      <c r="D11" s="43"/>
      <c r="E11" s="44"/>
      <c r="F11" s="45"/>
      <c r="G11" s="65"/>
      <c r="H11" s="69"/>
      <c r="I11" s="43"/>
      <c r="J11" s="45"/>
      <c r="K11" s="45"/>
      <c r="L11" s="45"/>
      <c r="M11" s="73"/>
      <c r="N11" s="61"/>
      <c r="O11" s="46"/>
      <c r="P11" s="43"/>
      <c r="Q11" s="47"/>
      <c r="R11" s="91"/>
    </row>
    <row r="12" spans="1:19" ht="18.75" customHeight="1" x14ac:dyDescent="0.15">
      <c r="A12" s="235"/>
      <c r="B12" s="62"/>
      <c r="C12" s="48"/>
      <c r="D12" s="49"/>
      <c r="E12" s="50"/>
      <c r="F12" s="51"/>
      <c r="G12" s="66"/>
      <c r="H12" s="70"/>
      <c r="I12" s="49"/>
      <c r="J12" s="51"/>
      <c r="K12" s="51"/>
      <c r="L12" s="51"/>
      <c r="M12" s="74"/>
      <c r="N12" s="62"/>
      <c r="O12" s="52"/>
      <c r="P12" s="49"/>
      <c r="Q12" s="53"/>
      <c r="R12" s="92"/>
    </row>
    <row r="13" spans="1:19" ht="18.75" customHeight="1" x14ac:dyDescent="0.15">
      <c r="A13" s="235"/>
      <c r="B13" s="61" t="s">
        <v>288</v>
      </c>
      <c r="C13" s="42" t="s">
        <v>237</v>
      </c>
      <c r="D13" s="43" t="s">
        <v>20</v>
      </c>
      <c r="E13" s="44">
        <v>10</v>
      </c>
      <c r="F13" s="45" t="s">
        <v>17</v>
      </c>
      <c r="G13" s="65"/>
      <c r="H13" s="69" t="s">
        <v>237</v>
      </c>
      <c r="I13" s="43" t="s">
        <v>20</v>
      </c>
      <c r="J13" s="45">
        <f>ROUNDUP(E13*0.75,2)</f>
        <v>7.5</v>
      </c>
      <c r="K13" s="45" t="s">
        <v>17</v>
      </c>
      <c r="L13" s="45"/>
      <c r="M13" s="73" t="e">
        <f>#REF!</f>
        <v>#REF!</v>
      </c>
      <c r="N13" s="61" t="s">
        <v>235</v>
      </c>
      <c r="O13" s="46" t="s">
        <v>23</v>
      </c>
      <c r="P13" s="43"/>
      <c r="Q13" s="47">
        <v>1</v>
      </c>
      <c r="R13" s="91">
        <f>ROUNDUP(Q13*0.75,2)</f>
        <v>0.75</v>
      </c>
    </row>
    <row r="14" spans="1:19" ht="18.75" customHeight="1" x14ac:dyDescent="0.15">
      <c r="A14" s="235"/>
      <c r="B14" s="84" t="s">
        <v>273</v>
      </c>
      <c r="C14" s="42" t="s">
        <v>157</v>
      </c>
      <c r="D14" s="43"/>
      <c r="E14" s="44">
        <v>10</v>
      </c>
      <c r="F14" s="45" t="s">
        <v>17</v>
      </c>
      <c r="G14" s="65"/>
      <c r="H14" s="69" t="s">
        <v>157</v>
      </c>
      <c r="I14" s="43"/>
      <c r="J14" s="45">
        <f>ROUNDUP(E14*0.75,2)</f>
        <v>7.5</v>
      </c>
      <c r="K14" s="45" t="s">
        <v>17</v>
      </c>
      <c r="L14" s="45"/>
      <c r="M14" s="73"/>
      <c r="N14" s="61" t="s">
        <v>201</v>
      </c>
      <c r="O14" s="46" t="s">
        <v>28</v>
      </c>
      <c r="P14" s="43"/>
      <c r="Q14" s="47">
        <v>0.1</v>
      </c>
      <c r="R14" s="91">
        <f>ROUNDUP(Q14*0.75,2)</f>
        <v>0.08</v>
      </c>
    </row>
    <row r="15" spans="1:19" ht="18.75" customHeight="1" x14ac:dyDescent="0.15">
      <c r="A15" s="235"/>
      <c r="B15" s="61"/>
      <c r="C15" s="42" t="s">
        <v>135</v>
      </c>
      <c r="D15" s="43"/>
      <c r="E15" s="44">
        <v>10</v>
      </c>
      <c r="F15" s="45" t="s">
        <v>17</v>
      </c>
      <c r="G15" s="65"/>
      <c r="H15" s="69" t="s">
        <v>135</v>
      </c>
      <c r="I15" s="43"/>
      <c r="J15" s="45">
        <f>ROUNDUP(E15*0.75,2)</f>
        <v>7.5</v>
      </c>
      <c r="K15" s="45" t="s">
        <v>17</v>
      </c>
      <c r="L15" s="45"/>
      <c r="M15" s="73" t="e">
        <f>ROUND(#REF!+(#REF!*10/100),2)</f>
        <v>#REF!</v>
      </c>
      <c r="N15" s="61" t="s">
        <v>236</v>
      </c>
      <c r="O15" s="46" t="s">
        <v>29</v>
      </c>
      <c r="P15" s="43"/>
      <c r="Q15" s="47">
        <v>2</v>
      </c>
      <c r="R15" s="91">
        <f>ROUNDUP(Q15*0.75,2)</f>
        <v>1.5</v>
      </c>
    </row>
    <row r="16" spans="1:19" ht="18.75" customHeight="1" x14ac:dyDescent="0.15">
      <c r="A16" s="235"/>
      <c r="B16" s="61"/>
      <c r="C16" s="42"/>
      <c r="D16" s="43"/>
      <c r="E16" s="44"/>
      <c r="F16" s="45"/>
      <c r="G16" s="65"/>
      <c r="H16" s="69"/>
      <c r="I16" s="43"/>
      <c r="J16" s="45"/>
      <c r="K16" s="45"/>
      <c r="L16" s="45"/>
      <c r="M16" s="73"/>
      <c r="N16" s="61" t="s">
        <v>14</v>
      </c>
      <c r="O16" s="46" t="s">
        <v>22</v>
      </c>
      <c r="P16" s="43"/>
      <c r="Q16" s="47">
        <v>2</v>
      </c>
      <c r="R16" s="91">
        <f>ROUNDUP(Q16*0.75,2)</f>
        <v>1.5</v>
      </c>
    </row>
    <row r="17" spans="1:18" ht="18.75" customHeight="1" x14ac:dyDescent="0.15">
      <c r="A17" s="235"/>
      <c r="B17" s="62"/>
      <c r="C17" s="48"/>
      <c r="D17" s="49"/>
      <c r="E17" s="50"/>
      <c r="F17" s="51"/>
      <c r="G17" s="66"/>
      <c r="H17" s="70"/>
      <c r="I17" s="49"/>
      <c r="J17" s="51"/>
      <c r="K17" s="51"/>
      <c r="L17" s="51"/>
      <c r="M17" s="74"/>
      <c r="N17" s="62"/>
      <c r="O17" s="52"/>
      <c r="P17" s="49"/>
      <c r="Q17" s="53"/>
      <c r="R17" s="92"/>
    </row>
    <row r="18" spans="1:18" ht="18.75" customHeight="1" x14ac:dyDescent="0.15">
      <c r="A18" s="235"/>
      <c r="B18" s="61" t="s">
        <v>238</v>
      </c>
      <c r="C18" s="42" t="s">
        <v>239</v>
      </c>
      <c r="D18" s="43"/>
      <c r="E18" s="77">
        <v>0.25</v>
      </c>
      <c r="F18" s="45" t="s">
        <v>64</v>
      </c>
      <c r="G18" s="65"/>
      <c r="H18" s="69" t="s">
        <v>239</v>
      </c>
      <c r="I18" s="43"/>
      <c r="J18" s="45">
        <f>ROUNDUP(E18*0.75,2)</f>
        <v>0.19</v>
      </c>
      <c r="K18" s="45" t="s">
        <v>64</v>
      </c>
      <c r="L18" s="45"/>
      <c r="M18" s="73" t="e">
        <f>#REF!</f>
        <v>#REF!</v>
      </c>
      <c r="N18" s="61" t="s">
        <v>155</v>
      </c>
      <c r="O18" s="46"/>
      <c r="P18" s="43"/>
      <c r="Q18" s="47"/>
      <c r="R18" s="91"/>
    </row>
    <row r="19" spans="1:18" ht="18.75" customHeight="1" thickBot="1" x14ac:dyDescent="0.2">
      <c r="A19" s="236"/>
      <c r="B19" s="63"/>
      <c r="C19" s="54"/>
      <c r="D19" s="55"/>
      <c r="E19" s="56"/>
      <c r="F19" s="57"/>
      <c r="G19" s="67"/>
      <c r="H19" s="71"/>
      <c r="I19" s="55"/>
      <c r="J19" s="57"/>
      <c r="K19" s="57"/>
      <c r="L19" s="57"/>
      <c r="M19" s="75"/>
      <c r="N19" s="63"/>
      <c r="O19" s="58"/>
      <c r="P19" s="55"/>
      <c r="Q19" s="59"/>
      <c r="R19" s="93"/>
    </row>
  </sheetData>
  <mergeCells count="4">
    <mergeCell ref="H1:N1"/>
    <mergeCell ref="A2:R2"/>
    <mergeCell ref="A3:F3"/>
    <mergeCell ref="A5:A19"/>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zoomScaleSheetLayoutView="100" workbookViewId="0">
      <selection activeCell="D18" sqref="D18:D21"/>
    </sheetView>
  </sheetViews>
  <sheetFormatPr defaultRowHeight="13.5" x14ac:dyDescent="0.15"/>
  <cols>
    <col min="1" max="1" width="4.5" style="155" bestFit="1" customWidth="1"/>
    <col min="2" max="2" width="3.375" style="154" bestFit="1" customWidth="1"/>
    <col min="3" max="8" width="17.625" style="154" customWidth="1"/>
    <col min="9" max="9" width="4.5" style="155" bestFit="1" customWidth="1"/>
    <col min="10" max="10" width="3.375" style="154" bestFit="1" customWidth="1"/>
    <col min="11" max="16" width="17.625" style="154" customWidth="1"/>
    <col min="17" max="16384" width="9" style="154"/>
  </cols>
  <sheetData>
    <row r="1" spans="1:16" ht="65.25" customHeight="1" x14ac:dyDescent="0.15">
      <c r="A1" s="153"/>
      <c r="I1" s="153"/>
    </row>
    <row r="2" spans="1:16" s="155" customFormat="1" ht="21.75" customHeight="1" x14ac:dyDescent="0.15">
      <c r="A2" s="219" t="s">
        <v>328</v>
      </c>
      <c r="B2" s="206" t="s">
        <v>402</v>
      </c>
      <c r="C2" s="220" t="s">
        <v>403</v>
      </c>
      <c r="D2" s="221"/>
      <c r="E2" s="207" t="s">
        <v>404</v>
      </c>
      <c r="F2" s="208"/>
      <c r="G2" s="207" t="s">
        <v>405</v>
      </c>
      <c r="H2" s="208"/>
      <c r="I2" s="219" t="s">
        <v>328</v>
      </c>
      <c r="J2" s="206" t="s">
        <v>402</v>
      </c>
      <c r="K2" s="207" t="s">
        <v>403</v>
      </c>
      <c r="L2" s="208"/>
      <c r="M2" s="207" t="s">
        <v>404</v>
      </c>
      <c r="N2" s="208"/>
      <c r="O2" s="213" t="s">
        <v>405</v>
      </c>
      <c r="P2" s="214"/>
    </row>
    <row r="3" spans="1:16" s="155" customFormat="1" ht="13.5" customHeight="1" x14ac:dyDescent="0.15">
      <c r="A3" s="219"/>
      <c r="B3" s="206"/>
      <c r="C3" s="222"/>
      <c r="D3" s="223"/>
      <c r="E3" s="226"/>
      <c r="F3" s="227"/>
      <c r="G3" s="226"/>
      <c r="H3" s="227"/>
      <c r="I3" s="219"/>
      <c r="J3" s="206"/>
      <c r="K3" s="209"/>
      <c r="L3" s="210"/>
      <c r="M3" s="209"/>
      <c r="N3" s="210"/>
      <c r="O3" s="215"/>
      <c r="P3" s="216"/>
    </row>
    <row r="4" spans="1:16" s="155" customFormat="1" ht="18.75" customHeight="1" x14ac:dyDescent="0.15">
      <c r="A4" s="219"/>
      <c r="B4" s="206"/>
      <c r="C4" s="224"/>
      <c r="D4" s="225"/>
      <c r="E4" s="228"/>
      <c r="F4" s="229"/>
      <c r="G4" s="228"/>
      <c r="H4" s="229"/>
      <c r="I4" s="219"/>
      <c r="J4" s="206"/>
      <c r="K4" s="211"/>
      <c r="L4" s="212"/>
      <c r="M4" s="211"/>
      <c r="N4" s="212"/>
      <c r="O4" s="217"/>
      <c r="P4" s="218"/>
    </row>
    <row r="5" spans="1:16" s="155" customFormat="1" ht="15.75" customHeight="1" x14ac:dyDescent="0.15">
      <c r="A5" s="219"/>
      <c r="B5" s="206"/>
      <c r="C5" s="156" t="s">
        <v>406</v>
      </c>
      <c r="D5" s="156" t="s">
        <v>407</v>
      </c>
      <c r="E5" s="156" t="s">
        <v>406</v>
      </c>
      <c r="F5" s="156" t="s">
        <v>407</v>
      </c>
      <c r="G5" s="156" t="s">
        <v>406</v>
      </c>
      <c r="H5" s="156" t="s">
        <v>407</v>
      </c>
      <c r="I5" s="219"/>
      <c r="J5" s="206"/>
      <c r="K5" s="156" t="s">
        <v>406</v>
      </c>
      <c r="L5" s="156" t="s">
        <v>407</v>
      </c>
      <c r="M5" s="156" t="s">
        <v>406</v>
      </c>
      <c r="N5" s="156" t="s">
        <v>407</v>
      </c>
      <c r="O5" s="157" t="s">
        <v>406</v>
      </c>
      <c r="P5" s="156" t="s">
        <v>407</v>
      </c>
    </row>
    <row r="6" spans="1:16" s="159" customFormat="1" x14ac:dyDescent="0.15">
      <c r="A6" s="175">
        <v>4</v>
      </c>
      <c r="B6" s="189" t="s">
        <v>408</v>
      </c>
      <c r="C6" s="161" t="s">
        <v>337</v>
      </c>
      <c r="D6" s="180" t="s">
        <v>412</v>
      </c>
      <c r="E6" s="161" t="s">
        <v>337</v>
      </c>
      <c r="F6" s="180" t="s">
        <v>413</v>
      </c>
      <c r="G6" s="161" t="s">
        <v>335</v>
      </c>
      <c r="H6" s="183" t="s">
        <v>414</v>
      </c>
      <c r="I6" s="192">
        <v>18</v>
      </c>
      <c r="J6" s="177" t="s">
        <v>408</v>
      </c>
      <c r="K6" s="160" t="s">
        <v>337</v>
      </c>
      <c r="L6" s="169" t="s">
        <v>409</v>
      </c>
      <c r="M6" s="160" t="s">
        <v>337</v>
      </c>
      <c r="N6" s="169" t="s">
        <v>410</v>
      </c>
      <c r="O6" s="160" t="s">
        <v>335</v>
      </c>
      <c r="P6" s="169" t="s">
        <v>411</v>
      </c>
    </row>
    <row r="7" spans="1:16" s="159" customFormat="1" x14ac:dyDescent="0.15">
      <c r="A7" s="175"/>
      <c r="B7" s="178"/>
      <c r="C7" s="161" t="s">
        <v>363</v>
      </c>
      <c r="D7" s="181"/>
      <c r="E7" s="161" t="s">
        <v>363</v>
      </c>
      <c r="F7" s="181"/>
      <c r="G7" s="161" t="s">
        <v>362</v>
      </c>
      <c r="H7" s="184"/>
      <c r="I7" s="187"/>
      <c r="J7" s="178"/>
      <c r="K7" s="161" t="s">
        <v>363</v>
      </c>
      <c r="L7" s="170"/>
      <c r="M7" s="161" t="s">
        <v>363</v>
      </c>
      <c r="N7" s="172"/>
      <c r="O7" s="161" t="s">
        <v>362</v>
      </c>
      <c r="P7" s="170"/>
    </row>
    <row r="8" spans="1:16" s="159" customFormat="1" ht="13.5" customHeight="1" x14ac:dyDescent="0.15">
      <c r="A8" s="175"/>
      <c r="B8" s="178"/>
      <c r="C8" s="161" t="s">
        <v>80</v>
      </c>
      <c r="D8" s="181"/>
      <c r="E8" s="161" t="s">
        <v>360</v>
      </c>
      <c r="F8" s="181"/>
      <c r="G8" s="161" t="s">
        <v>361</v>
      </c>
      <c r="H8" s="184"/>
      <c r="I8" s="187"/>
      <c r="J8" s="178"/>
      <c r="K8" s="161" t="s">
        <v>80</v>
      </c>
      <c r="L8" s="170"/>
      <c r="M8" s="161" t="s">
        <v>360</v>
      </c>
      <c r="N8" s="172"/>
      <c r="O8" s="161" t="s">
        <v>361</v>
      </c>
      <c r="P8" s="170"/>
    </row>
    <row r="9" spans="1:16" s="159" customFormat="1" x14ac:dyDescent="0.15">
      <c r="A9" s="175"/>
      <c r="B9" s="191"/>
      <c r="C9" s="161" t="s">
        <v>30</v>
      </c>
      <c r="D9" s="182"/>
      <c r="E9" s="161" t="s">
        <v>30</v>
      </c>
      <c r="F9" s="182"/>
      <c r="G9" s="161" t="s">
        <v>386</v>
      </c>
      <c r="H9" s="185"/>
      <c r="I9" s="188"/>
      <c r="J9" s="179"/>
      <c r="K9" s="162" t="s">
        <v>415</v>
      </c>
      <c r="L9" s="171"/>
      <c r="M9" s="162" t="s">
        <v>415</v>
      </c>
      <c r="N9" s="173"/>
      <c r="O9" s="162" t="s">
        <v>416</v>
      </c>
      <c r="P9" s="171"/>
    </row>
    <row r="10" spans="1:16" s="159" customFormat="1" x14ac:dyDescent="0.15">
      <c r="A10" s="174">
        <v>5</v>
      </c>
      <c r="B10" s="177" t="s">
        <v>417</v>
      </c>
      <c r="C10" s="160" t="s">
        <v>337</v>
      </c>
      <c r="D10" s="180" t="s">
        <v>420</v>
      </c>
      <c r="E10" s="160" t="s">
        <v>337</v>
      </c>
      <c r="F10" s="180" t="s">
        <v>420</v>
      </c>
      <c r="G10" s="160" t="s">
        <v>335</v>
      </c>
      <c r="H10" s="183" t="s">
        <v>421</v>
      </c>
      <c r="I10" s="186">
        <v>19</v>
      </c>
      <c r="J10" s="189" t="s">
        <v>417</v>
      </c>
      <c r="K10" s="160" t="s">
        <v>337</v>
      </c>
      <c r="L10" s="169" t="s">
        <v>418</v>
      </c>
      <c r="M10" s="160" t="s">
        <v>337</v>
      </c>
      <c r="N10" s="169" t="s">
        <v>418</v>
      </c>
      <c r="O10" s="160" t="s">
        <v>335</v>
      </c>
      <c r="P10" s="169" t="s">
        <v>419</v>
      </c>
    </row>
    <row r="11" spans="1:16" s="159" customFormat="1" x14ac:dyDescent="0.15">
      <c r="A11" s="175"/>
      <c r="B11" s="178"/>
      <c r="C11" s="161" t="s">
        <v>388</v>
      </c>
      <c r="D11" s="181"/>
      <c r="E11" s="161" t="s">
        <v>388</v>
      </c>
      <c r="F11" s="181"/>
      <c r="G11" s="161" t="s">
        <v>370</v>
      </c>
      <c r="H11" s="184"/>
      <c r="I11" s="187"/>
      <c r="J11" s="178"/>
      <c r="K11" s="161" t="s">
        <v>371</v>
      </c>
      <c r="L11" s="170"/>
      <c r="M11" s="161" t="s">
        <v>371</v>
      </c>
      <c r="N11" s="172"/>
      <c r="O11" s="161" t="s">
        <v>370</v>
      </c>
      <c r="P11" s="170"/>
    </row>
    <row r="12" spans="1:16" s="159" customFormat="1" ht="13.5" customHeight="1" x14ac:dyDescent="0.15">
      <c r="A12" s="175"/>
      <c r="B12" s="178"/>
      <c r="C12" s="161" t="s">
        <v>103</v>
      </c>
      <c r="D12" s="181"/>
      <c r="E12" s="161" t="s">
        <v>103</v>
      </c>
      <c r="F12" s="181"/>
      <c r="G12" s="161" t="s">
        <v>369</v>
      </c>
      <c r="H12" s="184"/>
      <c r="I12" s="187"/>
      <c r="J12" s="178"/>
      <c r="K12" s="161" t="s">
        <v>367</v>
      </c>
      <c r="L12" s="170"/>
      <c r="M12" s="161" t="s">
        <v>367</v>
      </c>
      <c r="N12" s="172"/>
      <c r="O12" s="161" t="s">
        <v>369</v>
      </c>
      <c r="P12" s="170"/>
    </row>
    <row r="13" spans="1:16" s="159" customFormat="1" x14ac:dyDescent="0.15">
      <c r="A13" s="176"/>
      <c r="B13" s="179"/>
      <c r="C13" s="162"/>
      <c r="D13" s="182"/>
      <c r="E13" s="162"/>
      <c r="F13" s="182"/>
      <c r="G13" s="162" t="s">
        <v>387</v>
      </c>
      <c r="H13" s="185"/>
      <c r="I13" s="194"/>
      <c r="J13" s="191"/>
      <c r="K13" s="162" t="s">
        <v>154</v>
      </c>
      <c r="L13" s="171"/>
      <c r="M13" s="162" t="s">
        <v>154</v>
      </c>
      <c r="N13" s="173"/>
      <c r="O13" s="162" t="s">
        <v>422</v>
      </c>
      <c r="P13" s="171"/>
    </row>
    <row r="14" spans="1:16" s="159" customFormat="1" x14ac:dyDescent="0.15">
      <c r="A14" s="175">
        <v>6</v>
      </c>
      <c r="B14" s="189" t="s">
        <v>43</v>
      </c>
      <c r="C14" s="161" t="s">
        <v>337</v>
      </c>
      <c r="D14" s="180" t="s">
        <v>425</v>
      </c>
      <c r="E14" s="161" t="s">
        <v>337</v>
      </c>
      <c r="F14" s="180" t="s">
        <v>425</v>
      </c>
      <c r="G14" s="161" t="s">
        <v>335</v>
      </c>
      <c r="H14" s="183" t="s">
        <v>426</v>
      </c>
      <c r="I14" s="192">
        <v>20</v>
      </c>
      <c r="J14" s="177" t="s">
        <v>43</v>
      </c>
      <c r="K14" s="161" t="s">
        <v>337</v>
      </c>
      <c r="L14" s="169" t="s">
        <v>423</v>
      </c>
      <c r="M14" s="161" t="s">
        <v>337</v>
      </c>
      <c r="N14" s="169" t="s">
        <v>423</v>
      </c>
      <c r="O14" s="161" t="s">
        <v>335</v>
      </c>
      <c r="P14" s="169" t="s">
        <v>424</v>
      </c>
    </row>
    <row r="15" spans="1:16" s="159" customFormat="1" x14ac:dyDescent="0.15">
      <c r="A15" s="175"/>
      <c r="B15" s="178"/>
      <c r="C15" s="161" t="s">
        <v>376</v>
      </c>
      <c r="D15" s="181"/>
      <c r="E15" s="161" t="s">
        <v>376</v>
      </c>
      <c r="F15" s="181"/>
      <c r="G15" s="161" t="s">
        <v>375</v>
      </c>
      <c r="H15" s="184"/>
      <c r="I15" s="187"/>
      <c r="J15" s="178"/>
      <c r="K15" s="161" t="s">
        <v>376</v>
      </c>
      <c r="L15" s="170"/>
      <c r="M15" s="161" t="s">
        <v>376</v>
      </c>
      <c r="N15" s="172"/>
      <c r="O15" s="161" t="s">
        <v>375</v>
      </c>
      <c r="P15" s="170"/>
    </row>
    <row r="16" spans="1:16" s="159" customFormat="1" ht="13.5" customHeight="1" x14ac:dyDescent="0.15">
      <c r="A16" s="175"/>
      <c r="B16" s="178"/>
      <c r="C16" s="161" t="s">
        <v>373</v>
      </c>
      <c r="D16" s="181"/>
      <c r="E16" s="161" t="s">
        <v>373</v>
      </c>
      <c r="F16" s="181"/>
      <c r="G16" s="161" t="s">
        <v>374</v>
      </c>
      <c r="H16" s="184"/>
      <c r="I16" s="187"/>
      <c r="J16" s="178"/>
      <c r="K16" s="161" t="s">
        <v>373</v>
      </c>
      <c r="L16" s="170"/>
      <c r="M16" s="161" t="s">
        <v>373</v>
      </c>
      <c r="N16" s="172"/>
      <c r="O16" s="161" t="s">
        <v>374</v>
      </c>
      <c r="P16" s="170"/>
    </row>
    <row r="17" spans="1:16" s="159" customFormat="1" x14ac:dyDescent="0.15">
      <c r="A17" s="175"/>
      <c r="B17" s="191"/>
      <c r="C17" s="161" t="s">
        <v>60</v>
      </c>
      <c r="D17" s="182"/>
      <c r="E17" s="161" t="s">
        <v>60</v>
      </c>
      <c r="F17" s="182"/>
      <c r="G17" s="161"/>
      <c r="H17" s="185"/>
      <c r="I17" s="188"/>
      <c r="J17" s="179"/>
      <c r="K17" s="161" t="s">
        <v>427</v>
      </c>
      <c r="L17" s="171"/>
      <c r="M17" s="161" t="s">
        <v>427</v>
      </c>
      <c r="N17" s="173"/>
      <c r="O17" s="161" t="s">
        <v>222</v>
      </c>
      <c r="P17" s="171"/>
    </row>
    <row r="18" spans="1:16" s="159" customFormat="1" x14ac:dyDescent="0.15">
      <c r="A18" s="174">
        <v>7</v>
      </c>
      <c r="B18" s="177" t="s">
        <v>428</v>
      </c>
      <c r="C18" s="160" t="s">
        <v>337</v>
      </c>
      <c r="D18" s="180" t="s">
        <v>429</v>
      </c>
      <c r="E18" s="160" t="s">
        <v>337</v>
      </c>
      <c r="F18" s="180" t="s">
        <v>430</v>
      </c>
      <c r="G18" s="160" t="s">
        <v>335</v>
      </c>
      <c r="H18" s="183" t="s">
        <v>431</v>
      </c>
      <c r="I18" s="186">
        <v>21</v>
      </c>
      <c r="J18" s="189" t="s">
        <v>428</v>
      </c>
      <c r="K18" s="160" t="s">
        <v>337</v>
      </c>
      <c r="L18" s="169" t="s">
        <v>429</v>
      </c>
      <c r="M18" s="160" t="s">
        <v>337</v>
      </c>
      <c r="N18" s="169" t="s">
        <v>430</v>
      </c>
      <c r="O18" s="160" t="s">
        <v>335</v>
      </c>
      <c r="P18" s="169" t="s">
        <v>431</v>
      </c>
    </row>
    <row r="19" spans="1:16" s="159" customFormat="1" x14ac:dyDescent="0.15">
      <c r="A19" s="175"/>
      <c r="B19" s="178"/>
      <c r="C19" s="161" t="s">
        <v>381</v>
      </c>
      <c r="D19" s="181"/>
      <c r="E19" s="161" t="s">
        <v>380</v>
      </c>
      <c r="F19" s="181"/>
      <c r="G19" s="161" t="s">
        <v>379</v>
      </c>
      <c r="H19" s="184"/>
      <c r="I19" s="187"/>
      <c r="J19" s="178"/>
      <c r="K19" s="161" t="s">
        <v>381</v>
      </c>
      <c r="L19" s="170"/>
      <c r="M19" s="161" t="s">
        <v>380</v>
      </c>
      <c r="N19" s="172"/>
      <c r="O19" s="161" t="s">
        <v>379</v>
      </c>
      <c r="P19" s="170"/>
    </row>
    <row r="20" spans="1:16" s="159" customFormat="1" ht="13.5" customHeight="1" x14ac:dyDescent="0.15">
      <c r="A20" s="175"/>
      <c r="B20" s="178"/>
      <c r="C20" s="161" t="s">
        <v>377</v>
      </c>
      <c r="D20" s="181"/>
      <c r="E20" s="161" t="s">
        <v>377</v>
      </c>
      <c r="F20" s="181"/>
      <c r="G20" s="161" t="s">
        <v>378</v>
      </c>
      <c r="H20" s="184"/>
      <c r="I20" s="187"/>
      <c r="J20" s="178"/>
      <c r="K20" s="161" t="s">
        <v>377</v>
      </c>
      <c r="L20" s="170"/>
      <c r="M20" s="161" t="s">
        <v>377</v>
      </c>
      <c r="N20" s="172"/>
      <c r="O20" s="161" t="s">
        <v>378</v>
      </c>
      <c r="P20" s="170"/>
    </row>
    <row r="21" spans="1:16" s="159" customFormat="1" x14ac:dyDescent="0.15">
      <c r="A21" s="176"/>
      <c r="B21" s="179"/>
      <c r="C21" s="162" t="s">
        <v>60</v>
      </c>
      <c r="D21" s="182"/>
      <c r="E21" s="162" t="s">
        <v>60</v>
      </c>
      <c r="F21" s="182"/>
      <c r="G21" s="162"/>
      <c r="H21" s="185"/>
      <c r="I21" s="194"/>
      <c r="J21" s="191"/>
      <c r="K21" s="162" t="s">
        <v>60</v>
      </c>
      <c r="L21" s="171"/>
      <c r="M21" s="162" t="s">
        <v>60</v>
      </c>
      <c r="N21" s="173"/>
      <c r="O21" s="162"/>
      <c r="P21" s="171"/>
    </row>
    <row r="22" spans="1:16" s="159" customFormat="1" x14ac:dyDescent="0.15">
      <c r="A22" s="174">
        <v>8</v>
      </c>
      <c r="B22" s="177" t="s">
        <v>432</v>
      </c>
      <c r="C22" s="160" t="s">
        <v>337</v>
      </c>
      <c r="D22" s="180" t="s">
        <v>436</v>
      </c>
      <c r="E22" s="160" t="s">
        <v>337</v>
      </c>
      <c r="F22" s="180" t="s">
        <v>436</v>
      </c>
      <c r="G22" s="160" t="s">
        <v>335</v>
      </c>
      <c r="H22" s="183" t="s">
        <v>437</v>
      </c>
      <c r="I22" s="192">
        <v>22</v>
      </c>
      <c r="J22" s="177" t="s">
        <v>432</v>
      </c>
      <c r="K22" s="161" t="s">
        <v>337</v>
      </c>
      <c r="L22" s="169" t="s">
        <v>433</v>
      </c>
      <c r="M22" s="161" t="s">
        <v>337</v>
      </c>
      <c r="N22" s="169" t="s">
        <v>434</v>
      </c>
      <c r="O22" s="161" t="s">
        <v>335</v>
      </c>
      <c r="P22" s="169" t="s">
        <v>435</v>
      </c>
    </row>
    <row r="23" spans="1:16" s="159" customFormat="1" x14ac:dyDescent="0.15">
      <c r="A23" s="175"/>
      <c r="B23" s="178"/>
      <c r="C23" s="161" t="s">
        <v>394</v>
      </c>
      <c r="D23" s="181"/>
      <c r="E23" s="161" t="s">
        <v>394</v>
      </c>
      <c r="F23" s="181"/>
      <c r="G23" s="161" t="s">
        <v>384</v>
      </c>
      <c r="H23" s="184"/>
      <c r="I23" s="187"/>
      <c r="J23" s="178"/>
      <c r="K23" s="161" t="s">
        <v>385</v>
      </c>
      <c r="L23" s="170"/>
      <c r="M23" s="161" t="s">
        <v>385</v>
      </c>
      <c r="N23" s="172"/>
      <c r="O23" s="161" t="s">
        <v>384</v>
      </c>
      <c r="P23" s="170"/>
    </row>
    <row r="24" spans="1:16" s="159" customFormat="1" ht="13.5" customHeight="1" x14ac:dyDescent="0.15">
      <c r="A24" s="175"/>
      <c r="B24" s="178"/>
      <c r="C24" s="161" t="s">
        <v>393</v>
      </c>
      <c r="D24" s="181"/>
      <c r="E24" s="161" t="s">
        <v>393</v>
      </c>
      <c r="F24" s="181"/>
      <c r="G24" s="161" t="s">
        <v>383</v>
      </c>
      <c r="H24" s="184"/>
      <c r="I24" s="187"/>
      <c r="J24" s="178"/>
      <c r="K24" s="161" t="s">
        <v>30</v>
      </c>
      <c r="L24" s="170"/>
      <c r="M24" s="161" t="s">
        <v>30</v>
      </c>
      <c r="N24" s="172"/>
      <c r="O24" s="161" t="s">
        <v>383</v>
      </c>
      <c r="P24" s="170"/>
    </row>
    <row r="25" spans="1:16" s="159" customFormat="1" x14ac:dyDescent="0.15">
      <c r="A25" s="176"/>
      <c r="B25" s="179"/>
      <c r="C25" s="162" t="s">
        <v>438</v>
      </c>
      <c r="D25" s="182"/>
      <c r="E25" s="162" t="s">
        <v>438</v>
      </c>
      <c r="F25" s="182"/>
      <c r="G25" s="162" t="s">
        <v>154</v>
      </c>
      <c r="H25" s="185"/>
      <c r="I25" s="188"/>
      <c r="J25" s="179"/>
      <c r="K25" s="161" t="s">
        <v>238</v>
      </c>
      <c r="L25" s="171"/>
      <c r="M25" s="161" t="s">
        <v>238</v>
      </c>
      <c r="N25" s="173"/>
      <c r="O25" s="161" t="s">
        <v>352</v>
      </c>
      <c r="P25" s="171"/>
    </row>
    <row r="26" spans="1:16" s="159" customFormat="1" x14ac:dyDescent="0.15">
      <c r="A26" s="203"/>
      <c r="B26" s="204"/>
      <c r="C26" s="204"/>
      <c r="D26" s="204"/>
      <c r="E26" s="204"/>
      <c r="F26" s="204"/>
      <c r="G26" s="204"/>
      <c r="H26" s="205"/>
      <c r="I26" s="197"/>
      <c r="J26" s="198"/>
      <c r="K26" s="198"/>
      <c r="L26" s="198"/>
      <c r="M26" s="198"/>
      <c r="N26" s="198"/>
      <c r="O26" s="198"/>
      <c r="P26" s="199"/>
    </row>
    <row r="27" spans="1:16" s="159" customFormat="1" x14ac:dyDescent="0.15">
      <c r="A27" s="203"/>
      <c r="B27" s="204"/>
      <c r="C27" s="204"/>
      <c r="D27" s="204"/>
      <c r="E27" s="204"/>
      <c r="F27" s="204"/>
      <c r="G27" s="204"/>
      <c r="H27" s="205"/>
      <c r="I27" s="200"/>
      <c r="J27" s="201"/>
      <c r="K27" s="201"/>
      <c r="L27" s="201"/>
      <c r="M27" s="201"/>
      <c r="N27" s="201"/>
      <c r="O27" s="201"/>
      <c r="P27" s="202"/>
    </row>
    <row r="28" spans="1:16" s="159" customFormat="1" x14ac:dyDescent="0.15">
      <c r="A28" s="203"/>
      <c r="B28" s="204"/>
      <c r="C28" s="204"/>
      <c r="D28" s="204"/>
      <c r="E28" s="204"/>
      <c r="F28" s="204"/>
      <c r="G28" s="204"/>
      <c r="H28" s="205"/>
      <c r="I28" s="186">
        <v>25</v>
      </c>
      <c r="J28" s="189" t="s">
        <v>408</v>
      </c>
      <c r="K28" s="161" t="s">
        <v>313</v>
      </c>
      <c r="L28" s="172" t="s">
        <v>439</v>
      </c>
      <c r="M28" s="161" t="s">
        <v>313</v>
      </c>
      <c r="N28" s="172" t="s">
        <v>439</v>
      </c>
      <c r="O28" s="161" t="s">
        <v>312</v>
      </c>
      <c r="P28" s="172" t="s">
        <v>440</v>
      </c>
    </row>
    <row r="29" spans="1:16" s="159" customFormat="1" x14ac:dyDescent="0.15">
      <c r="A29" s="200"/>
      <c r="B29" s="201"/>
      <c r="C29" s="201"/>
      <c r="D29" s="201"/>
      <c r="E29" s="201"/>
      <c r="F29" s="201"/>
      <c r="G29" s="201"/>
      <c r="H29" s="202"/>
      <c r="I29" s="187"/>
      <c r="J29" s="178"/>
      <c r="K29" s="161" t="s">
        <v>306</v>
      </c>
      <c r="L29" s="170"/>
      <c r="M29" s="161" t="s">
        <v>306</v>
      </c>
      <c r="N29" s="172"/>
      <c r="O29" s="161" t="s">
        <v>311</v>
      </c>
      <c r="P29" s="170"/>
    </row>
    <row r="30" spans="1:16" s="159" customFormat="1" ht="13.5" customHeight="1" x14ac:dyDescent="0.15">
      <c r="A30" s="175">
        <v>12</v>
      </c>
      <c r="B30" s="189" t="s">
        <v>417</v>
      </c>
      <c r="C30" s="161" t="s">
        <v>337</v>
      </c>
      <c r="D30" s="195" t="s">
        <v>441</v>
      </c>
      <c r="E30" s="161" t="s">
        <v>337</v>
      </c>
      <c r="F30" s="195" t="s">
        <v>442</v>
      </c>
      <c r="G30" s="161" t="s">
        <v>335</v>
      </c>
      <c r="H30" s="196" t="s">
        <v>443</v>
      </c>
      <c r="I30" s="187"/>
      <c r="J30" s="178"/>
      <c r="K30" s="161" t="s">
        <v>165</v>
      </c>
      <c r="L30" s="170"/>
      <c r="M30" s="161" t="s">
        <v>165</v>
      </c>
      <c r="N30" s="172"/>
      <c r="O30" s="161" t="s">
        <v>309</v>
      </c>
      <c r="P30" s="170"/>
    </row>
    <row r="31" spans="1:16" s="159" customFormat="1" x14ac:dyDescent="0.15">
      <c r="A31" s="175"/>
      <c r="B31" s="178"/>
      <c r="C31" s="161" t="s">
        <v>333</v>
      </c>
      <c r="D31" s="181"/>
      <c r="E31" s="161" t="s">
        <v>333</v>
      </c>
      <c r="F31" s="181"/>
      <c r="G31" s="161" t="s">
        <v>332</v>
      </c>
      <c r="H31" s="184"/>
      <c r="I31" s="194"/>
      <c r="J31" s="191"/>
      <c r="K31" s="162"/>
      <c r="L31" s="171"/>
      <c r="M31" s="162"/>
      <c r="N31" s="173"/>
      <c r="O31" s="162" t="s">
        <v>307</v>
      </c>
      <c r="P31" s="171"/>
    </row>
    <row r="32" spans="1:16" s="159" customFormat="1" x14ac:dyDescent="0.15">
      <c r="A32" s="175"/>
      <c r="B32" s="178"/>
      <c r="C32" s="161" t="s">
        <v>330</v>
      </c>
      <c r="D32" s="181"/>
      <c r="E32" s="161" t="s">
        <v>329</v>
      </c>
      <c r="F32" s="181"/>
      <c r="G32" s="161" t="s">
        <v>331</v>
      </c>
      <c r="H32" s="184"/>
      <c r="I32" s="192">
        <v>26</v>
      </c>
      <c r="J32" s="177" t="s">
        <v>417</v>
      </c>
      <c r="K32" s="161" t="s">
        <v>337</v>
      </c>
      <c r="L32" s="169" t="s">
        <v>444</v>
      </c>
      <c r="M32" s="161" t="s">
        <v>337</v>
      </c>
      <c r="N32" s="169" t="s">
        <v>445</v>
      </c>
      <c r="O32" s="161" t="s">
        <v>335</v>
      </c>
      <c r="P32" s="169" t="s">
        <v>446</v>
      </c>
    </row>
    <row r="33" spans="1:16" s="159" customFormat="1" x14ac:dyDescent="0.15">
      <c r="A33" s="175"/>
      <c r="B33" s="191"/>
      <c r="C33" s="161" t="s">
        <v>30</v>
      </c>
      <c r="D33" s="182"/>
      <c r="E33" s="161" t="s">
        <v>30</v>
      </c>
      <c r="F33" s="182"/>
      <c r="G33" s="161"/>
      <c r="H33" s="185"/>
      <c r="I33" s="187"/>
      <c r="J33" s="178"/>
      <c r="K33" s="161" t="s">
        <v>333</v>
      </c>
      <c r="L33" s="170"/>
      <c r="M33" s="161" t="s">
        <v>333</v>
      </c>
      <c r="N33" s="172"/>
      <c r="O33" s="161" t="s">
        <v>332</v>
      </c>
      <c r="P33" s="170"/>
    </row>
    <row r="34" spans="1:16" s="159" customFormat="1" ht="13.5" customHeight="1" x14ac:dyDescent="0.15">
      <c r="A34" s="193">
        <v>13</v>
      </c>
      <c r="B34" s="177" t="s">
        <v>43</v>
      </c>
      <c r="C34" s="160" t="s">
        <v>337</v>
      </c>
      <c r="D34" s="180" t="s">
        <v>447</v>
      </c>
      <c r="E34" s="160" t="s">
        <v>337</v>
      </c>
      <c r="F34" s="180" t="s">
        <v>447</v>
      </c>
      <c r="G34" s="160" t="s">
        <v>335</v>
      </c>
      <c r="H34" s="183" t="s">
        <v>448</v>
      </c>
      <c r="I34" s="187"/>
      <c r="J34" s="178"/>
      <c r="K34" s="161" t="s">
        <v>330</v>
      </c>
      <c r="L34" s="170"/>
      <c r="M34" s="161" t="s">
        <v>329</v>
      </c>
      <c r="N34" s="172"/>
      <c r="O34" s="161" t="s">
        <v>331</v>
      </c>
      <c r="P34" s="170"/>
    </row>
    <row r="35" spans="1:16" s="159" customFormat="1" x14ac:dyDescent="0.15">
      <c r="A35" s="175"/>
      <c r="B35" s="178"/>
      <c r="C35" s="161" t="s">
        <v>399</v>
      </c>
      <c r="D35" s="181"/>
      <c r="E35" s="161" t="s">
        <v>399</v>
      </c>
      <c r="F35" s="181"/>
      <c r="G35" s="161" t="s">
        <v>398</v>
      </c>
      <c r="H35" s="184"/>
      <c r="I35" s="188"/>
      <c r="J35" s="179"/>
      <c r="K35" s="161" t="s">
        <v>438</v>
      </c>
      <c r="L35" s="171"/>
      <c r="M35" s="161" t="s">
        <v>438</v>
      </c>
      <c r="N35" s="173"/>
      <c r="O35" s="161" t="s">
        <v>154</v>
      </c>
      <c r="P35" s="171"/>
    </row>
    <row r="36" spans="1:16" s="159" customFormat="1" x14ac:dyDescent="0.15">
      <c r="A36" s="175"/>
      <c r="B36" s="178"/>
      <c r="C36" s="161" t="s">
        <v>195</v>
      </c>
      <c r="D36" s="181"/>
      <c r="E36" s="161" t="s">
        <v>195</v>
      </c>
      <c r="F36" s="181"/>
      <c r="G36" s="161" t="s">
        <v>343</v>
      </c>
      <c r="H36" s="184"/>
      <c r="I36" s="186">
        <v>27</v>
      </c>
      <c r="J36" s="189" t="s">
        <v>43</v>
      </c>
      <c r="K36" s="160" t="s">
        <v>337</v>
      </c>
      <c r="L36" s="169" t="s">
        <v>449</v>
      </c>
      <c r="M36" s="160" t="s">
        <v>337</v>
      </c>
      <c r="N36" s="169" t="s">
        <v>450</v>
      </c>
      <c r="O36" s="160" t="s">
        <v>335</v>
      </c>
      <c r="P36" s="169" t="s">
        <v>451</v>
      </c>
    </row>
    <row r="37" spans="1:16" s="159" customFormat="1" x14ac:dyDescent="0.15">
      <c r="A37" s="176"/>
      <c r="B37" s="179"/>
      <c r="C37" s="162"/>
      <c r="D37" s="182"/>
      <c r="E37" s="162"/>
      <c r="F37" s="182"/>
      <c r="G37" s="162"/>
      <c r="H37" s="185"/>
      <c r="I37" s="187"/>
      <c r="J37" s="178"/>
      <c r="K37" s="161" t="s">
        <v>345</v>
      </c>
      <c r="L37" s="170"/>
      <c r="M37" s="161" t="s">
        <v>345</v>
      </c>
      <c r="N37" s="172"/>
      <c r="O37" s="161" t="s">
        <v>344</v>
      </c>
      <c r="P37" s="170"/>
    </row>
    <row r="38" spans="1:16" s="159" customFormat="1" ht="13.5" customHeight="1" x14ac:dyDescent="0.15">
      <c r="A38" s="190">
        <v>14</v>
      </c>
      <c r="B38" s="189" t="s">
        <v>428</v>
      </c>
      <c r="C38" s="161" t="s">
        <v>351</v>
      </c>
      <c r="D38" s="180" t="s">
        <v>452</v>
      </c>
      <c r="E38" s="161" t="s">
        <v>351</v>
      </c>
      <c r="F38" s="180" t="s">
        <v>453</v>
      </c>
      <c r="G38" s="161" t="s">
        <v>350</v>
      </c>
      <c r="H38" s="183" t="s">
        <v>454</v>
      </c>
      <c r="I38" s="187"/>
      <c r="J38" s="178"/>
      <c r="K38" s="161" t="s">
        <v>195</v>
      </c>
      <c r="L38" s="170"/>
      <c r="M38" s="161" t="s">
        <v>195</v>
      </c>
      <c r="N38" s="172"/>
      <c r="O38" s="161" t="s">
        <v>343</v>
      </c>
      <c r="P38" s="170"/>
    </row>
    <row r="39" spans="1:16" s="159" customFormat="1" x14ac:dyDescent="0.15">
      <c r="A39" s="175"/>
      <c r="B39" s="178"/>
      <c r="C39" s="161" t="s">
        <v>349</v>
      </c>
      <c r="D39" s="181"/>
      <c r="E39" s="161" t="s">
        <v>349</v>
      </c>
      <c r="F39" s="181"/>
      <c r="G39" s="161" t="s">
        <v>348</v>
      </c>
      <c r="H39" s="184"/>
      <c r="I39" s="194"/>
      <c r="J39" s="191"/>
      <c r="K39" s="162"/>
      <c r="L39" s="171"/>
      <c r="M39" s="162"/>
      <c r="N39" s="173"/>
      <c r="O39" s="162"/>
      <c r="P39" s="171"/>
    </row>
    <row r="40" spans="1:16" s="159" customFormat="1" x14ac:dyDescent="0.15">
      <c r="A40" s="175"/>
      <c r="B40" s="178"/>
      <c r="C40" s="161" t="s">
        <v>347</v>
      </c>
      <c r="D40" s="181"/>
      <c r="E40" s="161" t="s">
        <v>347</v>
      </c>
      <c r="F40" s="181"/>
      <c r="G40" s="161" t="s">
        <v>309</v>
      </c>
      <c r="H40" s="184"/>
      <c r="I40" s="192">
        <v>28</v>
      </c>
      <c r="J40" s="177" t="s">
        <v>428</v>
      </c>
      <c r="K40" s="161" t="s">
        <v>351</v>
      </c>
      <c r="L40" s="169" t="s">
        <v>453</v>
      </c>
      <c r="M40" s="161" t="s">
        <v>351</v>
      </c>
      <c r="N40" s="169" t="s">
        <v>453</v>
      </c>
      <c r="O40" s="161" t="s">
        <v>350</v>
      </c>
      <c r="P40" s="169" t="s">
        <v>454</v>
      </c>
    </row>
    <row r="41" spans="1:16" s="159" customFormat="1" x14ac:dyDescent="0.15">
      <c r="A41" s="175"/>
      <c r="B41" s="191"/>
      <c r="C41" s="161" t="s">
        <v>219</v>
      </c>
      <c r="D41" s="182"/>
      <c r="E41" s="161" t="s">
        <v>219</v>
      </c>
      <c r="F41" s="182"/>
      <c r="G41" s="161" t="s">
        <v>219</v>
      </c>
      <c r="H41" s="185"/>
      <c r="I41" s="187"/>
      <c r="J41" s="178"/>
      <c r="K41" s="161" t="s">
        <v>349</v>
      </c>
      <c r="L41" s="170"/>
      <c r="M41" s="161" t="s">
        <v>349</v>
      </c>
      <c r="N41" s="172"/>
      <c r="O41" s="161" t="s">
        <v>348</v>
      </c>
      <c r="P41" s="170"/>
    </row>
    <row r="42" spans="1:16" s="159" customFormat="1" ht="13.5" customHeight="1" x14ac:dyDescent="0.15">
      <c r="A42" s="174">
        <v>15</v>
      </c>
      <c r="B42" s="177" t="s">
        <v>432</v>
      </c>
      <c r="C42" s="160" t="s">
        <v>337</v>
      </c>
      <c r="D42" s="180" t="s">
        <v>455</v>
      </c>
      <c r="E42" s="160" t="s">
        <v>337</v>
      </c>
      <c r="F42" s="180" t="s">
        <v>456</v>
      </c>
      <c r="G42" s="160" t="s">
        <v>335</v>
      </c>
      <c r="H42" s="183" t="s">
        <v>457</v>
      </c>
      <c r="I42" s="187"/>
      <c r="J42" s="178"/>
      <c r="K42" s="161" t="s">
        <v>347</v>
      </c>
      <c r="L42" s="170"/>
      <c r="M42" s="161" t="s">
        <v>347</v>
      </c>
      <c r="N42" s="172"/>
      <c r="O42" s="161" t="s">
        <v>309</v>
      </c>
      <c r="P42" s="170"/>
    </row>
    <row r="43" spans="1:16" s="159" customFormat="1" x14ac:dyDescent="0.15">
      <c r="A43" s="175"/>
      <c r="B43" s="178"/>
      <c r="C43" s="161" t="s">
        <v>357</v>
      </c>
      <c r="D43" s="181"/>
      <c r="E43" s="161" t="s">
        <v>356</v>
      </c>
      <c r="F43" s="181"/>
      <c r="G43" s="161" t="s">
        <v>355</v>
      </c>
      <c r="H43" s="184"/>
      <c r="I43" s="188"/>
      <c r="J43" s="179"/>
      <c r="K43" s="161" t="s">
        <v>219</v>
      </c>
      <c r="L43" s="171"/>
      <c r="M43" s="161" t="s">
        <v>219</v>
      </c>
      <c r="N43" s="173"/>
      <c r="O43" s="161" t="s">
        <v>219</v>
      </c>
      <c r="P43" s="171"/>
    </row>
    <row r="44" spans="1:16" s="159" customFormat="1" x14ac:dyDescent="0.15">
      <c r="A44" s="175"/>
      <c r="B44" s="178"/>
      <c r="C44" s="161" t="s">
        <v>353</v>
      </c>
      <c r="D44" s="181"/>
      <c r="E44" s="161" t="s">
        <v>353</v>
      </c>
      <c r="F44" s="181"/>
      <c r="G44" s="161" t="s">
        <v>354</v>
      </c>
      <c r="H44" s="184"/>
      <c r="I44" s="186">
        <v>29</v>
      </c>
      <c r="J44" s="189" t="s">
        <v>432</v>
      </c>
      <c r="K44" s="160" t="s">
        <v>337</v>
      </c>
      <c r="L44" s="169" t="s">
        <v>455</v>
      </c>
      <c r="M44" s="160" t="s">
        <v>337</v>
      </c>
      <c r="N44" s="169" t="s">
        <v>456</v>
      </c>
      <c r="O44" s="160" t="s">
        <v>335</v>
      </c>
      <c r="P44" s="169" t="s">
        <v>457</v>
      </c>
    </row>
    <row r="45" spans="1:16" s="159" customFormat="1" x14ac:dyDescent="0.15">
      <c r="A45" s="176"/>
      <c r="B45" s="179"/>
      <c r="C45" s="162" t="s">
        <v>238</v>
      </c>
      <c r="D45" s="182"/>
      <c r="E45" s="162" t="s">
        <v>238</v>
      </c>
      <c r="F45" s="182"/>
      <c r="G45" s="162" t="s">
        <v>352</v>
      </c>
      <c r="H45" s="185"/>
      <c r="I45" s="187"/>
      <c r="J45" s="178"/>
      <c r="K45" s="161" t="s">
        <v>357</v>
      </c>
      <c r="L45" s="170"/>
      <c r="M45" s="161" t="s">
        <v>356</v>
      </c>
      <c r="N45" s="172"/>
      <c r="O45" s="161" t="s">
        <v>355</v>
      </c>
      <c r="P45" s="170"/>
    </row>
    <row r="46" spans="1:16" s="159" customFormat="1" ht="13.5" customHeight="1" x14ac:dyDescent="0.15">
      <c r="A46" s="164"/>
      <c r="B46" s="165"/>
      <c r="C46" s="165"/>
      <c r="D46" s="165"/>
      <c r="E46" s="165"/>
      <c r="F46" s="165"/>
      <c r="G46" s="165"/>
      <c r="H46" s="166"/>
      <c r="I46" s="187"/>
      <c r="J46" s="178"/>
      <c r="K46" s="161" t="s">
        <v>353</v>
      </c>
      <c r="L46" s="170"/>
      <c r="M46" s="161" t="s">
        <v>353</v>
      </c>
      <c r="N46" s="172"/>
      <c r="O46" s="161" t="s">
        <v>354</v>
      </c>
      <c r="P46" s="170"/>
    </row>
    <row r="47" spans="1:16" s="159" customFormat="1" x14ac:dyDescent="0.15">
      <c r="A47" s="163"/>
      <c r="B47" s="167"/>
      <c r="C47" s="167"/>
      <c r="D47" s="167"/>
      <c r="E47" s="167"/>
      <c r="F47" s="167"/>
      <c r="G47" s="167"/>
      <c r="H47" s="168"/>
      <c r="I47" s="188"/>
      <c r="J47" s="179"/>
      <c r="K47" s="162" t="s">
        <v>238</v>
      </c>
      <c r="L47" s="171"/>
      <c r="M47" s="162" t="s">
        <v>238</v>
      </c>
      <c r="N47" s="173"/>
      <c r="O47" s="162" t="s">
        <v>352</v>
      </c>
      <c r="P47" s="171"/>
    </row>
    <row r="48" spans="1:16" s="159" customFormat="1" x14ac:dyDescent="0.15">
      <c r="A48" s="155"/>
      <c r="B48" s="154"/>
      <c r="C48" s="154"/>
      <c r="D48" s="154"/>
      <c r="E48" s="154"/>
      <c r="F48" s="154"/>
      <c r="G48" s="154"/>
      <c r="H48" s="154"/>
      <c r="I48" s="158"/>
    </row>
    <row r="49" spans="1:16" s="159" customFormat="1" x14ac:dyDescent="0.15">
      <c r="A49" s="155"/>
      <c r="B49" s="154"/>
      <c r="C49" s="154"/>
      <c r="D49" s="154"/>
      <c r="E49" s="154"/>
      <c r="F49" s="154"/>
      <c r="G49" s="154"/>
      <c r="H49" s="154"/>
      <c r="I49" s="155"/>
      <c r="J49" s="154"/>
      <c r="K49" s="154"/>
      <c r="L49" s="154"/>
      <c r="M49" s="154"/>
      <c r="N49" s="154"/>
      <c r="O49" s="154"/>
      <c r="P49" s="154"/>
    </row>
    <row r="50" spans="1:16" s="159" customFormat="1" ht="13.5" customHeight="1" x14ac:dyDescent="0.15">
      <c r="A50" s="155"/>
      <c r="B50" s="154"/>
      <c r="C50" s="154"/>
      <c r="D50" s="154"/>
      <c r="E50" s="154"/>
      <c r="F50" s="154"/>
      <c r="G50" s="154"/>
      <c r="H50" s="154"/>
      <c r="I50" s="155"/>
      <c r="J50" s="154"/>
      <c r="K50" s="154"/>
      <c r="L50" s="154"/>
      <c r="M50" s="154"/>
      <c r="N50" s="154"/>
      <c r="O50" s="154"/>
      <c r="P50" s="154"/>
    </row>
    <row r="51" spans="1:16" s="159" customFormat="1" x14ac:dyDescent="0.15">
      <c r="A51" s="155"/>
      <c r="B51" s="154"/>
      <c r="C51" s="154"/>
      <c r="D51" s="154"/>
      <c r="E51" s="154"/>
      <c r="F51" s="154"/>
      <c r="G51" s="154"/>
      <c r="H51" s="154"/>
      <c r="I51" s="155"/>
      <c r="J51" s="154"/>
      <c r="K51" s="154"/>
      <c r="L51" s="154"/>
      <c r="M51" s="154"/>
      <c r="N51" s="154"/>
      <c r="O51" s="154"/>
      <c r="P51" s="154"/>
    </row>
    <row r="52" spans="1:16" s="159" customFormat="1" x14ac:dyDescent="0.15">
      <c r="A52" s="155"/>
      <c r="B52" s="154"/>
      <c r="C52" s="154"/>
      <c r="D52" s="154"/>
      <c r="E52" s="154"/>
      <c r="F52" s="154"/>
      <c r="G52" s="154"/>
      <c r="H52" s="154"/>
      <c r="I52" s="155"/>
      <c r="J52" s="154"/>
      <c r="K52" s="154"/>
      <c r="L52" s="154"/>
      <c r="M52" s="154"/>
      <c r="N52" s="154"/>
      <c r="O52" s="154"/>
      <c r="P52" s="154"/>
    </row>
    <row r="53" spans="1:16" s="159" customFormat="1" x14ac:dyDescent="0.15">
      <c r="A53" s="155"/>
      <c r="B53" s="154"/>
      <c r="C53" s="154"/>
      <c r="D53" s="154"/>
      <c r="E53" s="154"/>
      <c r="F53" s="154"/>
      <c r="G53" s="154"/>
      <c r="H53" s="154"/>
      <c r="I53" s="155"/>
      <c r="J53" s="154"/>
      <c r="K53" s="154"/>
      <c r="L53" s="154"/>
      <c r="M53" s="154"/>
      <c r="N53" s="154"/>
      <c r="O53" s="154"/>
      <c r="P53" s="154"/>
    </row>
    <row r="54" spans="1:16" s="159" customFormat="1" ht="13.5" customHeight="1" x14ac:dyDescent="0.15">
      <c r="A54" s="155"/>
      <c r="B54" s="154"/>
      <c r="C54" s="154"/>
      <c r="D54" s="154"/>
      <c r="E54" s="154"/>
      <c r="F54" s="154"/>
      <c r="G54" s="154"/>
      <c r="H54" s="154"/>
      <c r="I54" s="155"/>
      <c r="J54" s="154"/>
      <c r="K54" s="154"/>
      <c r="L54" s="154"/>
      <c r="M54" s="154"/>
      <c r="N54" s="154"/>
      <c r="O54" s="154"/>
      <c r="P54" s="154"/>
    </row>
    <row r="55" spans="1:16" s="159" customFormat="1" x14ac:dyDescent="0.15">
      <c r="A55" s="155"/>
      <c r="B55" s="154"/>
      <c r="C55" s="154"/>
      <c r="D55" s="154"/>
      <c r="E55" s="154"/>
      <c r="F55" s="154"/>
      <c r="G55" s="154"/>
      <c r="H55" s="154"/>
      <c r="I55" s="155"/>
      <c r="J55" s="154"/>
      <c r="K55" s="154"/>
      <c r="L55" s="154"/>
      <c r="M55" s="154"/>
      <c r="N55" s="154"/>
      <c r="O55" s="154"/>
      <c r="P55" s="154"/>
    </row>
    <row r="56" spans="1:16" s="159" customFormat="1" x14ac:dyDescent="0.15">
      <c r="A56" s="155"/>
      <c r="B56" s="154"/>
      <c r="C56" s="154"/>
      <c r="D56" s="154"/>
      <c r="E56" s="154"/>
      <c r="F56" s="154"/>
      <c r="G56" s="154"/>
      <c r="H56" s="154"/>
      <c r="I56" s="155"/>
      <c r="J56" s="154"/>
      <c r="K56" s="154"/>
      <c r="L56" s="154"/>
      <c r="M56" s="154"/>
      <c r="N56" s="154"/>
      <c r="O56" s="154"/>
      <c r="P56" s="154"/>
    </row>
    <row r="57" spans="1:16" s="159" customFormat="1" x14ac:dyDescent="0.15">
      <c r="A57" s="155"/>
      <c r="B57" s="154"/>
      <c r="C57" s="154"/>
      <c r="D57" s="154"/>
      <c r="E57" s="154"/>
      <c r="F57" s="154"/>
      <c r="G57" s="154"/>
      <c r="H57" s="154"/>
      <c r="I57" s="155"/>
      <c r="J57" s="154"/>
      <c r="K57" s="154"/>
      <c r="L57" s="154"/>
      <c r="M57" s="154"/>
      <c r="N57" s="154"/>
      <c r="O57" s="154"/>
      <c r="P57" s="154"/>
    </row>
    <row r="58" spans="1:16" s="159" customFormat="1" x14ac:dyDescent="0.15">
      <c r="A58" s="155"/>
      <c r="B58" s="154"/>
      <c r="C58" s="154"/>
      <c r="D58" s="154"/>
      <c r="E58" s="154"/>
      <c r="F58" s="154"/>
      <c r="G58" s="154"/>
      <c r="H58" s="154"/>
      <c r="I58" s="155"/>
      <c r="J58" s="154"/>
      <c r="K58" s="154"/>
      <c r="L58" s="154"/>
      <c r="M58" s="154"/>
      <c r="N58" s="154"/>
      <c r="O58" s="154"/>
      <c r="P58" s="154"/>
    </row>
  </sheetData>
  <mergeCells count="107">
    <mergeCell ref="J2:J5"/>
    <mergeCell ref="K2:L4"/>
    <mergeCell ref="M2:N4"/>
    <mergeCell ref="O2:P4"/>
    <mergeCell ref="I6:I9"/>
    <mergeCell ref="J6:J9"/>
    <mergeCell ref="L6:L9"/>
    <mergeCell ref="N6:N9"/>
    <mergeCell ref="A2:A5"/>
    <mergeCell ref="B2:B5"/>
    <mergeCell ref="C2:D4"/>
    <mergeCell ref="E2:F4"/>
    <mergeCell ref="G2:H4"/>
    <mergeCell ref="I2:I5"/>
    <mergeCell ref="P6:P9"/>
    <mergeCell ref="A6:A9"/>
    <mergeCell ref="B6:B9"/>
    <mergeCell ref="D6:D9"/>
    <mergeCell ref="F6:F9"/>
    <mergeCell ref="H6:H9"/>
    <mergeCell ref="I10:I13"/>
    <mergeCell ref="J10:J13"/>
    <mergeCell ref="L10:L13"/>
    <mergeCell ref="N10:N13"/>
    <mergeCell ref="P10:P13"/>
    <mergeCell ref="A10:A13"/>
    <mergeCell ref="B10:B13"/>
    <mergeCell ref="D10:D13"/>
    <mergeCell ref="F10:F13"/>
    <mergeCell ref="H10:H13"/>
    <mergeCell ref="I14:I17"/>
    <mergeCell ref="J14:J17"/>
    <mergeCell ref="L14:L17"/>
    <mergeCell ref="N14:N17"/>
    <mergeCell ref="P14:P17"/>
    <mergeCell ref="A14:A17"/>
    <mergeCell ref="B14:B17"/>
    <mergeCell ref="D14:D17"/>
    <mergeCell ref="F14:F17"/>
    <mergeCell ref="H14:H17"/>
    <mergeCell ref="I18:I21"/>
    <mergeCell ref="J18:J21"/>
    <mergeCell ref="L18:L21"/>
    <mergeCell ref="N18:N21"/>
    <mergeCell ref="P18:P21"/>
    <mergeCell ref="A18:A21"/>
    <mergeCell ref="B18:B21"/>
    <mergeCell ref="D18:D21"/>
    <mergeCell ref="F18:F21"/>
    <mergeCell ref="H18:H21"/>
    <mergeCell ref="I22:I25"/>
    <mergeCell ref="J22:J25"/>
    <mergeCell ref="L22:L25"/>
    <mergeCell ref="N22:N25"/>
    <mergeCell ref="P22:P25"/>
    <mergeCell ref="A22:A25"/>
    <mergeCell ref="B22:B25"/>
    <mergeCell ref="D22:D25"/>
    <mergeCell ref="F22:F25"/>
    <mergeCell ref="H22:H25"/>
    <mergeCell ref="I26:P27"/>
    <mergeCell ref="A26:H29"/>
    <mergeCell ref="I28:I31"/>
    <mergeCell ref="J28:J31"/>
    <mergeCell ref="L28:L31"/>
    <mergeCell ref="N28:N31"/>
    <mergeCell ref="P28:P31"/>
    <mergeCell ref="A30:A33"/>
    <mergeCell ref="B30:B33"/>
    <mergeCell ref="D30:D33"/>
    <mergeCell ref="F30:F33"/>
    <mergeCell ref="H30:H33"/>
    <mergeCell ref="I32:I35"/>
    <mergeCell ref="J32:J35"/>
    <mergeCell ref="L32:L35"/>
    <mergeCell ref="N32:N35"/>
    <mergeCell ref="P32:P35"/>
    <mergeCell ref="A34:A37"/>
    <mergeCell ref="B34:B37"/>
    <mergeCell ref="D34:D37"/>
    <mergeCell ref="F34:F37"/>
    <mergeCell ref="H34:H37"/>
    <mergeCell ref="I36:I39"/>
    <mergeCell ref="J36:J39"/>
    <mergeCell ref="L36:L39"/>
    <mergeCell ref="N36:N39"/>
    <mergeCell ref="P36:P39"/>
    <mergeCell ref="A38:A41"/>
    <mergeCell ref="B38:B41"/>
    <mergeCell ref="D38:D41"/>
    <mergeCell ref="F38:F41"/>
    <mergeCell ref="H38:H41"/>
    <mergeCell ref="I40:I43"/>
    <mergeCell ref="J40:J43"/>
    <mergeCell ref="L44:L47"/>
    <mergeCell ref="N44:N47"/>
    <mergeCell ref="P44:P47"/>
    <mergeCell ref="L40:L43"/>
    <mergeCell ref="N40:N43"/>
    <mergeCell ref="P40:P43"/>
    <mergeCell ref="A42:A45"/>
    <mergeCell ref="B42:B45"/>
    <mergeCell ref="D42:D45"/>
    <mergeCell ref="F42:F45"/>
    <mergeCell ref="H42:H45"/>
    <mergeCell ref="I44:I47"/>
    <mergeCell ref="J44:J47"/>
  </mergeCells>
  <phoneticPr fontId="21"/>
  <printOptions horizontalCentered="1" verticalCentered="1"/>
  <pageMargins left="0" right="0" top="0" bottom="0" header="0.19685039370078741" footer="0.19685039370078741"/>
  <pageSetup paperSize="12" scale="76" orientation="landscape" r:id="rId1"/>
  <headerFooter alignWithMargins="0"/>
  <colBreaks count="1" manualBreakCount="1">
    <brk id="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401</v>
      </c>
      <c r="B3" s="251"/>
      <c r="C3" s="251"/>
      <c r="D3" s="144"/>
      <c r="E3" s="252" t="s">
        <v>326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339</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7"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7" customHeight="1" x14ac:dyDescent="0.15">
      <c r="A8" s="246"/>
      <c r="B8" s="112"/>
      <c r="C8" s="112"/>
      <c r="D8" s="112"/>
      <c r="E8" s="49"/>
      <c r="F8" s="118"/>
      <c r="G8" s="115"/>
      <c r="H8" s="114"/>
      <c r="I8" s="113"/>
      <c r="J8" s="112"/>
      <c r="K8" s="111"/>
      <c r="L8" s="115"/>
      <c r="M8" s="112"/>
      <c r="N8" s="114"/>
      <c r="O8" s="120"/>
    </row>
    <row r="9" spans="1:21" ht="27" customHeight="1" x14ac:dyDescent="0.15">
      <c r="A9" s="246"/>
      <c r="B9" s="105" t="s">
        <v>357</v>
      </c>
      <c r="C9" s="105" t="s">
        <v>44</v>
      </c>
      <c r="D9" s="105"/>
      <c r="E9" s="43"/>
      <c r="F9" s="110"/>
      <c r="G9" s="106"/>
      <c r="H9" s="104">
        <v>20</v>
      </c>
      <c r="I9" s="108" t="s">
        <v>356</v>
      </c>
      <c r="J9" s="123" t="s">
        <v>58</v>
      </c>
      <c r="K9" s="117">
        <v>15</v>
      </c>
      <c r="L9" s="106" t="s">
        <v>355</v>
      </c>
      <c r="M9" s="105" t="s">
        <v>116</v>
      </c>
      <c r="N9" s="104">
        <v>10</v>
      </c>
      <c r="O9" s="103"/>
    </row>
    <row r="10" spans="1:21" ht="27" customHeight="1" x14ac:dyDescent="0.15">
      <c r="A10" s="246"/>
      <c r="B10" s="105"/>
      <c r="C10" s="105" t="s">
        <v>116</v>
      </c>
      <c r="D10" s="105"/>
      <c r="E10" s="43"/>
      <c r="F10" s="110"/>
      <c r="G10" s="106"/>
      <c r="H10" s="104">
        <v>30</v>
      </c>
      <c r="I10" s="108"/>
      <c r="J10" s="105" t="s">
        <v>116</v>
      </c>
      <c r="K10" s="117">
        <v>20</v>
      </c>
      <c r="L10" s="106"/>
      <c r="M10" s="105" t="s">
        <v>163</v>
      </c>
      <c r="N10" s="104">
        <v>10</v>
      </c>
      <c r="O10" s="103"/>
    </row>
    <row r="11" spans="1:21" ht="27" customHeight="1" x14ac:dyDescent="0.15">
      <c r="A11" s="246"/>
      <c r="B11" s="105"/>
      <c r="C11" s="105" t="s">
        <v>163</v>
      </c>
      <c r="D11" s="105"/>
      <c r="E11" s="43"/>
      <c r="F11" s="110"/>
      <c r="G11" s="106"/>
      <c r="H11" s="104">
        <v>20</v>
      </c>
      <c r="I11" s="108"/>
      <c r="J11" s="105" t="s">
        <v>163</v>
      </c>
      <c r="K11" s="117">
        <v>15</v>
      </c>
      <c r="L11" s="115"/>
      <c r="M11" s="112"/>
      <c r="N11" s="114"/>
      <c r="O11" s="120"/>
    </row>
    <row r="12" spans="1:21" ht="27" customHeight="1" x14ac:dyDescent="0.15">
      <c r="A12" s="246"/>
      <c r="B12" s="105"/>
      <c r="C12" s="105"/>
      <c r="D12" s="105"/>
      <c r="E12" s="43"/>
      <c r="F12" s="110"/>
      <c r="G12" s="106" t="s">
        <v>43</v>
      </c>
      <c r="H12" s="104" t="s">
        <v>305</v>
      </c>
      <c r="I12" s="108"/>
      <c r="J12" s="105"/>
      <c r="K12" s="117"/>
      <c r="L12" s="106" t="s">
        <v>354</v>
      </c>
      <c r="M12" s="105" t="s">
        <v>157</v>
      </c>
      <c r="N12" s="104">
        <v>10</v>
      </c>
      <c r="O12" s="103"/>
    </row>
    <row r="13" spans="1:21" ht="27" customHeight="1" x14ac:dyDescent="0.15">
      <c r="A13" s="246"/>
      <c r="B13" s="105"/>
      <c r="C13" s="105"/>
      <c r="D13" s="105"/>
      <c r="E13" s="43"/>
      <c r="F13" s="110"/>
      <c r="G13" s="106" t="s">
        <v>28</v>
      </c>
      <c r="H13" s="104" t="s">
        <v>308</v>
      </c>
      <c r="I13" s="108"/>
      <c r="J13" s="105"/>
      <c r="K13" s="117"/>
      <c r="L13" s="106"/>
      <c r="M13" s="105" t="s">
        <v>135</v>
      </c>
      <c r="N13" s="104">
        <v>5</v>
      </c>
      <c r="O13" s="103"/>
    </row>
    <row r="14" spans="1:21" ht="27" customHeight="1" x14ac:dyDescent="0.15">
      <c r="A14" s="246"/>
      <c r="B14" s="112"/>
      <c r="C14" s="112"/>
      <c r="D14" s="112"/>
      <c r="E14" s="49"/>
      <c r="F14" s="118"/>
      <c r="G14" s="115"/>
      <c r="H14" s="114"/>
      <c r="I14" s="113"/>
      <c r="J14" s="112"/>
      <c r="K14" s="111"/>
      <c r="L14" s="115"/>
      <c r="M14" s="112"/>
      <c r="N14" s="114"/>
      <c r="O14" s="120"/>
    </row>
    <row r="15" spans="1:21" ht="27" customHeight="1" x14ac:dyDescent="0.15">
      <c r="A15" s="246"/>
      <c r="B15" s="105" t="s">
        <v>353</v>
      </c>
      <c r="C15" s="105" t="s">
        <v>157</v>
      </c>
      <c r="D15" s="105"/>
      <c r="E15" s="43"/>
      <c r="F15" s="110"/>
      <c r="G15" s="106"/>
      <c r="H15" s="104">
        <v>10</v>
      </c>
      <c r="I15" s="108" t="s">
        <v>353</v>
      </c>
      <c r="J15" s="105" t="s">
        <v>157</v>
      </c>
      <c r="K15" s="117">
        <v>10</v>
      </c>
      <c r="L15" s="106" t="s">
        <v>352</v>
      </c>
      <c r="M15" s="105" t="s">
        <v>239</v>
      </c>
      <c r="N15" s="122">
        <v>0.13</v>
      </c>
      <c r="O15" s="103"/>
    </row>
    <row r="16" spans="1:21" ht="27" customHeight="1" x14ac:dyDescent="0.15">
      <c r="A16" s="246"/>
      <c r="B16" s="105"/>
      <c r="C16" s="105" t="s">
        <v>135</v>
      </c>
      <c r="D16" s="105"/>
      <c r="E16" s="43"/>
      <c r="F16" s="110"/>
      <c r="G16" s="106"/>
      <c r="H16" s="104">
        <v>5</v>
      </c>
      <c r="I16" s="108"/>
      <c r="J16" s="105" t="s">
        <v>135</v>
      </c>
      <c r="K16" s="117">
        <v>5</v>
      </c>
      <c r="L16" s="106"/>
      <c r="M16" s="105"/>
      <c r="N16" s="104"/>
      <c r="O16" s="103"/>
    </row>
    <row r="17" spans="1:15" ht="27" customHeight="1" x14ac:dyDescent="0.15">
      <c r="A17" s="246"/>
      <c r="B17" s="112"/>
      <c r="C17" s="112"/>
      <c r="D17" s="112"/>
      <c r="E17" s="49"/>
      <c r="F17" s="118"/>
      <c r="G17" s="115"/>
      <c r="H17" s="114"/>
      <c r="I17" s="113"/>
      <c r="J17" s="112"/>
      <c r="K17" s="111"/>
      <c r="L17" s="106"/>
      <c r="M17" s="105"/>
      <c r="N17" s="104"/>
      <c r="O17" s="103"/>
    </row>
    <row r="18" spans="1:15" ht="27" customHeight="1" x14ac:dyDescent="0.15">
      <c r="A18" s="246"/>
      <c r="B18" s="105" t="s">
        <v>238</v>
      </c>
      <c r="C18" s="105" t="s">
        <v>239</v>
      </c>
      <c r="D18" s="105"/>
      <c r="E18" s="43"/>
      <c r="F18" s="110"/>
      <c r="G18" s="106"/>
      <c r="H18" s="146">
        <v>0.17</v>
      </c>
      <c r="I18" s="108" t="s">
        <v>238</v>
      </c>
      <c r="J18" s="105" t="s">
        <v>239</v>
      </c>
      <c r="K18" s="149">
        <v>0.17</v>
      </c>
      <c r="L18" s="106"/>
      <c r="M18" s="105"/>
      <c r="N18" s="104"/>
      <c r="O18" s="103"/>
    </row>
    <row r="19" spans="1:15" ht="27" customHeight="1" thickBot="1" x14ac:dyDescent="0.2">
      <c r="A19" s="247"/>
      <c r="B19" s="98"/>
      <c r="C19" s="98"/>
      <c r="D19" s="98"/>
      <c r="E19" s="55"/>
      <c r="F19" s="150"/>
      <c r="G19" s="99"/>
      <c r="H19" s="97"/>
      <c r="I19" s="101"/>
      <c r="J19" s="98"/>
      <c r="K19" s="100"/>
      <c r="L19" s="99"/>
      <c r="M19" s="98"/>
      <c r="N19" s="97"/>
      <c r="O19" s="96"/>
    </row>
    <row r="20" spans="1:15" ht="27" customHeight="1" x14ac:dyDescent="0.15">
      <c r="B20" s="88"/>
      <c r="C20" s="88"/>
      <c r="D20" s="88"/>
      <c r="G20" s="88"/>
      <c r="H20" s="89"/>
      <c r="I20" s="88"/>
      <c r="J20" s="88"/>
      <c r="K20" s="89"/>
      <c r="L20" s="88"/>
      <c r="M20" s="88"/>
      <c r="N20" s="89"/>
    </row>
    <row r="21" spans="1:15" ht="27" customHeight="1" x14ac:dyDescent="0.15">
      <c r="B21" s="88"/>
      <c r="C21" s="88"/>
      <c r="D21" s="88"/>
      <c r="G21" s="88"/>
      <c r="H21" s="89"/>
      <c r="I21" s="88"/>
      <c r="J21" s="88"/>
      <c r="K21" s="89"/>
      <c r="L21" s="88"/>
      <c r="M21" s="88"/>
      <c r="N21" s="89"/>
    </row>
    <row r="22" spans="1:15" ht="27" customHeight="1" x14ac:dyDescent="0.15">
      <c r="B22" s="88"/>
      <c r="C22" s="88"/>
      <c r="D22" s="88"/>
      <c r="G22" s="88"/>
      <c r="H22" s="89"/>
      <c r="I22" s="88"/>
      <c r="J22" s="88"/>
      <c r="K22" s="89"/>
      <c r="L22" s="88"/>
      <c r="M22" s="88"/>
      <c r="N22" s="89"/>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row r="62" spans="2:14" ht="14.25" x14ac:dyDescent="0.15">
      <c r="B62" s="88"/>
      <c r="C62" s="88"/>
      <c r="D62" s="88"/>
      <c r="G62" s="88"/>
      <c r="H62" s="89"/>
      <c r="I62" s="88"/>
      <c r="J62" s="88"/>
      <c r="K62" s="89"/>
      <c r="L62" s="88"/>
      <c r="M62" s="88"/>
      <c r="N62" s="89"/>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243</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15</v>
      </c>
      <c r="C5" s="36"/>
      <c r="D5" s="37"/>
      <c r="E5" s="38"/>
      <c r="F5" s="39"/>
      <c r="G5" s="64"/>
      <c r="H5" s="68"/>
      <c r="I5" s="37"/>
      <c r="J5" s="39"/>
      <c r="K5" s="39"/>
      <c r="L5" s="39"/>
      <c r="M5" s="72"/>
      <c r="N5" s="60"/>
      <c r="O5" s="40" t="s">
        <v>15</v>
      </c>
      <c r="P5" s="37"/>
      <c r="Q5" s="41">
        <v>110</v>
      </c>
      <c r="R5" s="90">
        <f>ROUNDUP(Q5*0.75,2)</f>
        <v>82.5</v>
      </c>
    </row>
    <row r="6" spans="1:19" ht="18.75" customHeight="1" x14ac:dyDescent="0.15">
      <c r="A6" s="235"/>
      <c r="B6" s="62"/>
      <c r="C6" s="48"/>
      <c r="D6" s="49"/>
      <c r="E6" s="50"/>
      <c r="F6" s="51"/>
      <c r="G6" s="66"/>
      <c r="H6" s="70"/>
      <c r="I6" s="49"/>
      <c r="J6" s="51"/>
      <c r="K6" s="51"/>
      <c r="L6" s="51"/>
      <c r="M6" s="74"/>
      <c r="N6" s="62"/>
      <c r="O6" s="52"/>
      <c r="P6" s="49"/>
      <c r="Q6" s="53"/>
      <c r="R6" s="92"/>
    </row>
    <row r="7" spans="1:19" ht="18.75" customHeight="1" x14ac:dyDescent="0.15">
      <c r="A7" s="235"/>
      <c r="B7" s="61" t="s">
        <v>298</v>
      </c>
      <c r="C7" s="42" t="s">
        <v>77</v>
      </c>
      <c r="D7" s="43"/>
      <c r="E7" s="44">
        <v>1</v>
      </c>
      <c r="F7" s="45" t="s">
        <v>67</v>
      </c>
      <c r="G7" s="65" t="s">
        <v>38</v>
      </c>
      <c r="H7" s="69" t="s">
        <v>77</v>
      </c>
      <c r="I7" s="43"/>
      <c r="J7" s="45">
        <f>ROUNDUP(E7*0.75,2)</f>
        <v>0.75</v>
      </c>
      <c r="K7" s="45" t="s">
        <v>67</v>
      </c>
      <c r="L7" s="45" t="s">
        <v>38</v>
      </c>
      <c r="M7" s="73" t="e">
        <f>#REF!</f>
        <v>#REF!</v>
      </c>
      <c r="N7" s="61" t="s">
        <v>73</v>
      </c>
      <c r="O7" s="46" t="s">
        <v>68</v>
      </c>
      <c r="P7" s="43"/>
      <c r="Q7" s="47">
        <v>3</v>
      </c>
      <c r="R7" s="91">
        <f t="shared" ref="R7:R12" si="0">ROUNDUP(Q7*0.75,2)</f>
        <v>2.25</v>
      </c>
    </row>
    <row r="8" spans="1:19" ht="18.75" customHeight="1" x14ac:dyDescent="0.15">
      <c r="A8" s="235"/>
      <c r="B8" s="61"/>
      <c r="C8" s="42" t="s">
        <v>116</v>
      </c>
      <c r="D8" s="43"/>
      <c r="E8" s="44">
        <v>10</v>
      </c>
      <c r="F8" s="45" t="s">
        <v>17</v>
      </c>
      <c r="G8" s="65"/>
      <c r="H8" s="69" t="s">
        <v>116</v>
      </c>
      <c r="I8" s="43"/>
      <c r="J8" s="45">
        <f>ROUNDUP(E8*0.75,2)</f>
        <v>7.5</v>
      </c>
      <c r="K8" s="45" t="s">
        <v>17</v>
      </c>
      <c r="L8" s="45"/>
      <c r="M8" s="73" t="e">
        <f>ROUND(#REF!+(#REF!*6/100),2)</f>
        <v>#REF!</v>
      </c>
      <c r="N8" s="61" t="s">
        <v>244</v>
      </c>
      <c r="O8" s="46" t="s">
        <v>22</v>
      </c>
      <c r="P8" s="43"/>
      <c r="Q8" s="47">
        <v>2</v>
      </c>
      <c r="R8" s="91">
        <f t="shared" si="0"/>
        <v>1.5</v>
      </c>
    </row>
    <row r="9" spans="1:19" ht="18.75" customHeight="1" x14ac:dyDescent="0.15">
      <c r="A9" s="235"/>
      <c r="B9" s="61"/>
      <c r="C9" s="42" t="s">
        <v>135</v>
      </c>
      <c r="D9" s="43"/>
      <c r="E9" s="44">
        <v>5</v>
      </c>
      <c r="F9" s="45" t="s">
        <v>17</v>
      </c>
      <c r="G9" s="65"/>
      <c r="H9" s="69" t="s">
        <v>135</v>
      </c>
      <c r="I9" s="43"/>
      <c r="J9" s="45">
        <f>ROUNDUP(E9*0.75,2)</f>
        <v>3.75</v>
      </c>
      <c r="K9" s="45" t="s">
        <v>17</v>
      </c>
      <c r="L9" s="45"/>
      <c r="M9" s="73" t="e">
        <f>ROUND(#REF!+(#REF!*10/100),2)</f>
        <v>#REF!</v>
      </c>
      <c r="N9" s="61" t="s">
        <v>75</v>
      </c>
      <c r="O9" s="46" t="s">
        <v>18</v>
      </c>
      <c r="P9" s="43"/>
      <c r="Q9" s="47">
        <v>40</v>
      </c>
      <c r="R9" s="91">
        <f t="shared" si="0"/>
        <v>30</v>
      </c>
    </row>
    <row r="10" spans="1:19" ht="18.75" customHeight="1" x14ac:dyDescent="0.15">
      <c r="A10" s="235"/>
      <c r="B10" s="61"/>
      <c r="C10" s="42" t="s">
        <v>78</v>
      </c>
      <c r="D10" s="43"/>
      <c r="E10" s="44">
        <v>3</v>
      </c>
      <c r="F10" s="45" t="s">
        <v>17</v>
      </c>
      <c r="G10" s="65"/>
      <c r="H10" s="69" t="s">
        <v>78</v>
      </c>
      <c r="I10" s="43"/>
      <c r="J10" s="45">
        <f>ROUNDUP(E10*0.75,2)</f>
        <v>2.25</v>
      </c>
      <c r="K10" s="45" t="s">
        <v>17</v>
      </c>
      <c r="L10" s="45"/>
      <c r="M10" s="73" t="e">
        <f>#REF!</f>
        <v>#REF!</v>
      </c>
      <c r="N10" s="61" t="s">
        <v>76</v>
      </c>
      <c r="O10" s="46" t="s">
        <v>79</v>
      </c>
      <c r="P10" s="43"/>
      <c r="Q10" s="47">
        <v>2</v>
      </c>
      <c r="R10" s="91">
        <f t="shared" si="0"/>
        <v>1.5</v>
      </c>
    </row>
    <row r="11" spans="1:19" ht="18.75" customHeight="1" x14ac:dyDescent="0.15">
      <c r="A11" s="235"/>
      <c r="B11" s="61"/>
      <c r="C11" s="42"/>
      <c r="D11" s="43"/>
      <c r="E11" s="44"/>
      <c r="F11" s="45"/>
      <c r="G11" s="65"/>
      <c r="H11" s="69"/>
      <c r="I11" s="43"/>
      <c r="J11" s="45"/>
      <c r="K11" s="45"/>
      <c r="L11" s="45"/>
      <c r="M11" s="73"/>
      <c r="N11" s="61" t="s">
        <v>297</v>
      </c>
      <c r="O11" s="46" t="s">
        <v>19</v>
      </c>
      <c r="P11" s="43" t="s">
        <v>20</v>
      </c>
      <c r="Q11" s="47">
        <v>1.5</v>
      </c>
      <c r="R11" s="91">
        <f t="shared" si="0"/>
        <v>1.1300000000000001</v>
      </c>
    </row>
    <row r="12" spans="1:19" ht="18.75" customHeight="1" x14ac:dyDescent="0.15">
      <c r="A12" s="235"/>
      <c r="B12" s="61"/>
      <c r="C12" s="42"/>
      <c r="D12" s="43"/>
      <c r="E12" s="44"/>
      <c r="F12" s="45"/>
      <c r="G12" s="65"/>
      <c r="H12" s="69"/>
      <c r="I12" s="43"/>
      <c r="J12" s="45"/>
      <c r="K12" s="45"/>
      <c r="L12" s="45"/>
      <c r="M12" s="73"/>
      <c r="N12" s="61" t="s">
        <v>14</v>
      </c>
      <c r="O12" s="46" t="s">
        <v>68</v>
      </c>
      <c r="P12" s="43"/>
      <c r="Q12" s="47">
        <v>1</v>
      </c>
      <c r="R12" s="91">
        <f t="shared" si="0"/>
        <v>0.75</v>
      </c>
    </row>
    <row r="13" spans="1:19" ht="18.75" customHeight="1" x14ac:dyDescent="0.15">
      <c r="A13" s="235"/>
      <c r="B13" s="62"/>
      <c r="C13" s="48"/>
      <c r="D13" s="49"/>
      <c r="E13" s="50"/>
      <c r="F13" s="51"/>
      <c r="G13" s="66"/>
      <c r="H13" s="70"/>
      <c r="I13" s="49"/>
      <c r="J13" s="51"/>
      <c r="K13" s="51"/>
      <c r="L13" s="51"/>
      <c r="M13" s="74"/>
      <c r="N13" s="62"/>
      <c r="O13" s="52"/>
      <c r="P13" s="49"/>
      <c r="Q13" s="53"/>
      <c r="R13" s="92"/>
    </row>
    <row r="14" spans="1:19" ht="18.75" customHeight="1" x14ac:dyDescent="0.15">
      <c r="A14" s="235"/>
      <c r="B14" s="61" t="s">
        <v>80</v>
      </c>
      <c r="C14" s="42" t="s">
        <v>221</v>
      </c>
      <c r="D14" s="43"/>
      <c r="E14" s="44">
        <v>40</v>
      </c>
      <c r="F14" s="45" t="s">
        <v>17</v>
      </c>
      <c r="G14" s="65"/>
      <c r="H14" s="69" t="s">
        <v>221</v>
      </c>
      <c r="I14" s="43"/>
      <c r="J14" s="45">
        <f>ROUNDUP(E14*0.75,2)</f>
        <v>30</v>
      </c>
      <c r="K14" s="45" t="s">
        <v>17</v>
      </c>
      <c r="L14" s="45"/>
      <c r="M14" s="73" t="e">
        <f>ROUND(#REF!+(#REF!*10/100),2)</f>
        <v>#REF!</v>
      </c>
      <c r="N14" s="61" t="s">
        <v>81</v>
      </c>
      <c r="O14" s="46" t="s">
        <v>23</v>
      </c>
      <c r="P14" s="43"/>
      <c r="Q14" s="47">
        <v>1</v>
      </c>
      <c r="R14" s="91">
        <f>ROUNDUP(Q14*0.75,2)</f>
        <v>0.75</v>
      </c>
    </row>
    <row r="15" spans="1:19" ht="18.75" customHeight="1" x14ac:dyDescent="0.15">
      <c r="A15" s="235"/>
      <c r="B15" s="61"/>
      <c r="C15" s="42" t="s">
        <v>85</v>
      </c>
      <c r="D15" s="43"/>
      <c r="E15" s="44">
        <v>10</v>
      </c>
      <c r="F15" s="45" t="s">
        <v>17</v>
      </c>
      <c r="G15" s="65"/>
      <c r="H15" s="69" t="s">
        <v>85</v>
      </c>
      <c r="I15" s="43"/>
      <c r="J15" s="45">
        <f>ROUNDUP(E15*0.75,2)</f>
        <v>7.5</v>
      </c>
      <c r="K15" s="45" t="s">
        <v>17</v>
      </c>
      <c r="L15" s="45"/>
      <c r="M15" s="73" t="e">
        <f>#REF!</f>
        <v>#REF!</v>
      </c>
      <c r="N15" s="61" t="s">
        <v>82</v>
      </c>
      <c r="O15" s="46" t="s">
        <v>28</v>
      </c>
      <c r="P15" s="43"/>
      <c r="Q15" s="47">
        <v>0.1</v>
      </c>
      <c r="R15" s="91">
        <f>ROUNDUP(Q15*0.75,2)</f>
        <v>0.08</v>
      </c>
    </row>
    <row r="16" spans="1:19" ht="18.75" customHeight="1" x14ac:dyDescent="0.15">
      <c r="A16" s="235"/>
      <c r="B16" s="61"/>
      <c r="C16" s="42"/>
      <c r="D16" s="43"/>
      <c r="E16" s="44"/>
      <c r="F16" s="45"/>
      <c r="G16" s="65"/>
      <c r="H16" s="69"/>
      <c r="I16" s="43"/>
      <c r="J16" s="45"/>
      <c r="K16" s="45"/>
      <c r="L16" s="45"/>
      <c r="M16" s="73"/>
      <c r="N16" s="61" t="s">
        <v>83</v>
      </c>
      <c r="O16" s="46" t="s">
        <v>29</v>
      </c>
      <c r="P16" s="43"/>
      <c r="Q16" s="47">
        <v>2</v>
      </c>
      <c r="R16" s="91">
        <f>ROUNDUP(Q16*0.75,2)</f>
        <v>1.5</v>
      </c>
    </row>
    <row r="17" spans="1:18" ht="18.75" customHeight="1" x14ac:dyDescent="0.15">
      <c r="A17" s="235"/>
      <c r="B17" s="61"/>
      <c r="C17" s="42"/>
      <c r="D17" s="43"/>
      <c r="E17" s="44"/>
      <c r="F17" s="45"/>
      <c r="G17" s="65"/>
      <c r="H17" s="69"/>
      <c r="I17" s="43"/>
      <c r="J17" s="45"/>
      <c r="K17" s="45"/>
      <c r="L17" s="45"/>
      <c r="M17" s="73"/>
      <c r="N17" s="61" t="s">
        <v>14</v>
      </c>
      <c r="O17" s="46" t="s">
        <v>22</v>
      </c>
      <c r="P17" s="43"/>
      <c r="Q17" s="47">
        <v>2</v>
      </c>
      <c r="R17" s="91">
        <f>ROUNDUP(Q17*0.75,2)</f>
        <v>1.5</v>
      </c>
    </row>
    <row r="18" spans="1:18" ht="18.75" customHeight="1" x14ac:dyDescent="0.15">
      <c r="A18" s="235"/>
      <c r="B18" s="62"/>
      <c r="C18" s="48"/>
      <c r="D18" s="49"/>
      <c r="E18" s="50"/>
      <c r="F18" s="51"/>
      <c r="G18" s="66"/>
      <c r="H18" s="70"/>
      <c r="I18" s="49"/>
      <c r="J18" s="51"/>
      <c r="K18" s="51"/>
      <c r="L18" s="51"/>
      <c r="M18" s="74"/>
      <c r="N18" s="62"/>
      <c r="O18" s="52"/>
      <c r="P18" s="49"/>
      <c r="Q18" s="53"/>
      <c r="R18" s="92"/>
    </row>
    <row r="19" spans="1:18" ht="18.75" customHeight="1" x14ac:dyDescent="0.15">
      <c r="A19" s="235"/>
      <c r="B19" s="61" t="s">
        <v>30</v>
      </c>
      <c r="C19" s="42" t="s">
        <v>40</v>
      </c>
      <c r="D19" s="43"/>
      <c r="E19" s="44">
        <v>20</v>
      </c>
      <c r="F19" s="45" t="s">
        <v>17</v>
      </c>
      <c r="G19" s="65"/>
      <c r="H19" s="69" t="s">
        <v>40</v>
      </c>
      <c r="I19" s="43"/>
      <c r="J19" s="45">
        <f>ROUNDUP(E19*0.75,2)</f>
        <v>15</v>
      </c>
      <c r="K19" s="45" t="s">
        <v>17</v>
      </c>
      <c r="L19" s="45"/>
      <c r="M19" s="73" t="e">
        <f>#REF!</f>
        <v>#REF!</v>
      </c>
      <c r="N19" s="61" t="s">
        <v>14</v>
      </c>
      <c r="O19" s="46" t="s">
        <v>18</v>
      </c>
      <c r="P19" s="43"/>
      <c r="Q19" s="47">
        <v>100</v>
      </c>
      <c r="R19" s="91">
        <f>ROUNDUP(Q19*0.75,2)</f>
        <v>75</v>
      </c>
    </row>
    <row r="20" spans="1:18" ht="18.75" customHeight="1" x14ac:dyDescent="0.15">
      <c r="A20" s="235"/>
      <c r="B20" s="61"/>
      <c r="C20" s="42" t="s">
        <v>152</v>
      </c>
      <c r="D20" s="43"/>
      <c r="E20" s="79">
        <v>0.1</v>
      </c>
      <c r="F20" s="45" t="s">
        <v>153</v>
      </c>
      <c r="G20" s="65"/>
      <c r="H20" s="69" t="s">
        <v>152</v>
      </c>
      <c r="I20" s="43"/>
      <c r="J20" s="45">
        <f>ROUNDUP(E20*0.75,2)</f>
        <v>0.08</v>
      </c>
      <c r="K20" s="45" t="s">
        <v>153</v>
      </c>
      <c r="L20" s="45"/>
      <c r="M20" s="73" t="e">
        <f>#REF!</f>
        <v>#REF!</v>
      </c>
      <c r="N20" s="61"/>
      <c r="O20" s="46" t="s">
        <v>32</v>
      </c>
      <c r="P20" s="43"/>
      <c r="Q20" s="47">
        <v>3</v>
      </c>
      <c r="R20" s="91">
        <f>ROUNDUP(Q20*0.75,2)</f>
        <v>2.25</v>
      </c>
    </row>
    <row r="21" spans="1:18" ht="18.75" customHeight="1" x14ac:dyDescent="0.15">
      <c r="A21" s="235"/>
      <c r="B21" s="62"/>
      <c r="C21" s="48"/>
      <c r="D21" s="49"/>
      <c r="E21" s="50"/>
      <c r="F21" s="51"/>
      <c r="G21" s="66"/>
      <c r="H21" s="70"/>
      <c r="I21" s="49"/>
      <c r="J21" s="51"/>
      <c r="K21" s="51"/>
      <c r="L21" s="51"/>
      <c r="M21" s="74"/>
      <c r="N21" s="62"/>
      <c r="O21" s="52"/>
      <c r="P21" s="49"/>
      <c r="Q21" s="53"/>
      <c r="R21" s="92"/>
    </row>
    <row r="22" spans="1:18" ht="18.75" customHeight="1" x14ac:dyDescent="0.15">
      <c r="A22" s="235"/>
      <c r="B22" s="61" t="s">
        <v>165</v>
      </c>
      <c r="C22" s="42" t="s">
        <v>166</v>
      </c>
      <c r="D22" s="43"/>
      <c r="E22" s="76">
        <v>0.125</v>
      </c>
      <c r="F22" s="45" t="s">
        <v>142</v>
      </c>
      <c r="G22" s="65"/>
      <c r="H22" s="69" t="s">
        <v>166</v>
      </c>
      <c r="I22" s="43"/>
      <c r="J22" s="45">
        <f>ROUNDUP(E22*0.75,2)</f>
        <v>9.9999999999999992E-2</v>
      </c>
      <c r="K22" s="45" t="s">
        <v>142</v>
      </c>
      <c r="L22" s="45"/>
      <c r="M22" s="73" t="e">
        <f>#REF!</f>
        <v>#REF!</v>
      </c>
      <c r="N22" s="61" t="s">
        <v>155</v>
      </c>
      <c r="O22" s="46"/>
      <c r="P22" s="43"/>
      <c r="Q22" s="47"/>
      <c r="R22" s="91"/>
    </row>
    <row r="23" spans="1:18" ht="18.75" customHeight="1" thickBot="1" x14ac:dyDescent="0.2">
      <c r="A23" s="236"/>
      <c r="B23" s="63"/>
      <c r="C23" s="54"/>
      <c r="D23" s="55"/>
      <c r="E23" s="56"/>
      <c r="F23" s="57"/>
      <c r="G23" s="67"/>
      <c r="H23" s="71"/>
      <c r="I23" s="55"/>
      <c r="J23" s="57"/>
      <c r="K23" s="57"/>
      <c r="L23" s="57"/>
      <c r="M23" s="75"/>
      <c r="N23" s="63"/>
      <c r="O23" s="58"/>
      <c r="P23" s="55"/>
      <c r="Q23" s="59"/>
      <c r="R23" s="93"/>
    </row>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366</v>
      </c>
      <c r="B3" s="251"/>
      <c r="C3" s="251"/>
      <c r="D3" s="144"/>
      <c r="E3" s="252" t="s">
        <v>346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365</v>
      </c>
      <c r="I5" s="240" t="s">
        <v>318</v>
      </c>
      <c r="J5" s="241"/>
      <c r="K5" s="241"/>
      <c r="L5" s="242" t="s">
        <v>364</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3.1"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3.1" customHeight="1" x14ac:dyDescent="0.15">
      <c r="A8" s="246"/>
      <c r="B8" s="112"/>
      <c r="C8" s="112"/>
      <c r="D8" s="112"/>
      <c r="E8" s="49"/>
      <c r="F8" s="118"/>
      <c r="G8" s="115"/>
      <c r="H8" s="114"/>
      <c r="I8" s="113"/>
      <c r="J8" s="112"/>
      <c r="K8" s="111"/>
      <c r="L8" s="115"/>
      <c r="M8" s="112"/>
      <c r="N8" s="114"/>
      <c r="O8" s="120"/>
    </row>
    <row r="9" spans="1:21" ht="23.1" customHeight="1" x14ac:dyDescent="0.15">
      <c r="A9" s="246"/>
      <c r="B9" s="105" t="s">
        <v>363</v>
      </c>
      <c r="C9" s="105" t="s">
        <v>77</v>
      </c>
      <c r="D9" s="105" t="s">
        <v>38</v>
      </c>
      <c r="E9" s="43"/>
      <c r="F9" s="110"/>
      <c r="G9" s="106"/>
      <c r="H9" s="148">
        <v>0.7</v>
      </c>
      <c r="I9" s="108" t="s">
        <v>363</v>
      </c>
      <c r="J9" s="105" t="s">
        <v>77</v>
      </c>
      <c r="K9" s="147">
        <v>0.3</v>
      </c>
      <c r="L9" s="106" t="s">
        <v>362</v>
      </c>
      <c r="M9" s="105" t="s">
        <v>77</v>
      </c>
      <c r="N9" s="146">
        <v>0.2</v>
      </c>
      <c r="O9" s="103" t="s">
        <v>38</v>
      </c>
    </row>
    <row r="10" spans="1:21" ht="23.1" customHeight="1" x14ac:dyDescent="0.15">
      <c r="A10" s="246"/>
      <c r="B10" s="105"/>
      <c r="C10" s="105" t="s">
        <v>116</v>
      </c>
      <c r="D10" s="105"/>
      <c r="E10" s="43"/>
      <c r="F10" s="110"/>
      <c r="G10" s="106"/>
      <c r="H10" s="104">
        <v>10</v>
      </c>
      <c r="I10" s="108"/>
      <c r="J10" s="105" t="s">
        <v>116</v>
      </c>
      <c r="K10" s="117">
        <v>5</v>
      </c>
      <c r="L10" s="106"/>
      <c r="M10" s="105" t="s">
        <v>116</v>
      </c>
      <c r="N10" s="104">
        <v>5</v>
      </c>
      <c r="O10" s="103"/>
    </row>
    <row r="11" spans="1:21" ht="23.1" customHeight="1" x14ac:dyDescent="0.15">
      <c r="A11" s="246"/>
      <c r="B11" s="105"/>
      <c r="C11" s="105" t="s">
        <v>135</v>
      </c>
      <c r="D11" s="105"/>
      <c r="E11" s="43"/>
      <c r="F11" s="110"/>
      <c r="G11" s="106"/>
      <c r="H11" s="104">
        <v>5</v>
      </c>
      <c r="I11" s="108"/>
      <c r="J11" s="105" t="s">
        <v>135</v>
      </c>
      <c r="K11" s="117">
        <v>5</v>
      </c>
      <c r="L11" s="106"/>
      <c r="M11" s="105" t="s">
        <v>135</v>
      </c>
      <c r="N11" s="104">
        <v>5</v>
      </c>
      <c r="O11" s="103"/>
    </row>
    <row r="12" spans="1:21" ht="23.1" customHeight="1" x14ac:dyDescent="0.15">
      <c r="A12" s="246"/>
      <c r="B12" s="105"/>
      <c r="C12" s="105"/>
      <c r="D12" s="105"/>
      <c r="E12" s="43"/>
      <c r="F12" s="110"/>
      <c r="G12" s="106" t="s">
        <v>18</v>
      </c>
      <c r="H12" s="104" t="s">
        <v>305</v>
      </c>
      <c r="I12" s="108"/>
      <c r="J12" s="105"/>
      <c r="K12" s="117"/>
      <c r="L12" s="115"/>
      <c r="M12" s="112"/>
      <c r="N12" s="114"/>
      <c r="O12" s="120"/>
    </row>
    <row r="13" spans="1:21" ht="23.1" customHeight="1" x14ac:dyDescent="0.15">
      <c r="A13" s="246"/>
      <c r="B13" s="105"/>
      <c r="C13" s="105"/>
      <c r="D13" s="105"/>
      <c r="E13" s="43"/>
      <c r="F13" s="110"/>
      <c r="G13" s="106" t="s">
        <v>68</v>
      </c>
      <c r="H13" s="104" t="s">
        <v>308</v>
      </c>
      <c r="I13" s="108"/>
      <c r="J13" s="105"/>
      <c r="K13" s="117"/>
      <c r="L13" s="106" t="s">
        <v>361</v>
      </c>
      <c r="M13" s="105" t="s">
        <v>221</v>
      </c>
      <c r="N13" s="104">
        <v>10</v>
      </c>
      <c r="O13" s="103"/>
    </row>
    <row r="14" spans="1:21" ht="23.1" customHeight="1" x14ac:dyDescent="0.15">
      <c r="A14" s="246"/>
      <c r="B14" s="112"/>
      <c r="C14" s="112"/>
      <c r="D14" s="112"/>
      <c r="E14" s="49"/>
      <c r="F14" s="118"/>
      <c r="G14" s="115"/>
      <c r="H14" s="114"/>
      <c r="I14" s="113"/>
      <c r="J14" s="112"/>
      <c r="K14" s="111"/>
      <c r="L14" s="115"/>
      <c r="M14" s="112"/>
      <c r="N14" s="114"/>
      <c r="O14" s="120"/>
    </row>
    <row r="15" spans="1:21" ht="23.1" customHeight="1" x14ac:dyDescent="0.15">
      <c r="A15" s="246"/>
      <c r="B15" s="105" t="s">
        <v>80</v>
      </c>
      <c r="C15" s="105" t="s">
        <v>221</v>
      </c>
      <c r="D15" s="105"/>
      <c r="E15" s="43"/>
      <c r="F15" s="110"/>
      <c r="G15" s="106"/>
      <c r="H15" s="104">
        <v>30</v>
      </c>
      <c r="I15" s="108" t="s">
        <v>360</v>
      </c>
      <c r="J15" s="105" t="s">
        <v>221</v>
      </c>
      <c r="K15" s="117">
        <v>20</v>
      </c>
      <c r="L15" s="106" t="s">
        <v>359</v>
      </c>
      <c r="M15" s="105" t="s">
        <v>40</v>
      </c>
      <c r="N15" s="104">
        <v>10</v>
      </c>
      <c r="O15" s="103"/>
    </row>
    <row r="16" spans="1:21" ht="23.1" customHeight="1" x14ac:dyDescent="0.15">
      <c r="A16" s="246"/>
      <c r="B16" s="105"/>
      <c r="C16" s="105" t="s">
        <v>85</v>
      </c>
      <c r="D16" s="105"/>
      <c r="E16" s="43"/>
      <c r="F16" s="110"/>
      <c r="G16" s="106"/>
      <c r="H16" s="104">
        <v>5</v>
      </c>
      <c r="I16" s="113"/>
      <c r="J16" s="112"/>
      <c r="K16" s="111"/>
      <c r="L16" s="106"/>
      <c r="M16" s="105" t="s">
        <v>152</v>
      </c>
      <c r="N16" s="109">
        <v>0.1</v>
      </c>
      <c r="O16" s="103"/>
    </row>
    <row r="17" spans="1:15" ht="23.1" customHeight="1" x14ac:dyDescent="0.15">
      <c r="A17" s="246"/>
      <c r="B17" s="112"/>
      <c r="C17" s="112"/>
      <c r="D17" s="112"/>
      <c r="E17" s="49"/>
      <c r="F17" s="118"/>
      <c r="G17" s="115"/>
      <c r="H17" s="114"/>
      <c r="I17" s="108" t="s">
        <v>30</v>
      </c>
      <c r="J17" s="105" t="s">
        <v>40</v>
      </c>
      <c r="K17" s="117">
        <v>10</v>
      </c>
      <c r="L17" s="115"/>
      <c r="M17" s="112"/>
      <c r="N17" s="114"/>
      <c r="O17" s="120"/>
    </row>
    <row r="18" spans="1:15" ht="23.1" customHeight="1" x14ac:dyDescent="0.15">
      <c r="A18" s="246"/>
      <c r="B18" s="105" t="s">
        <v>30</v>
      </c>
      <c r="C18" s="105" t="s">
        <v>40</v>
      </c>
      <c r="D18" s="105"/>
      <c r="E18" s="43"/>
      <c r="F18" s="110"/>
      <c r="G18" s="106"/>
      <c r="H18" s="104">
        <v>10</v>
      </c>
      <c r="I18" s="108"/>
      <c r="J18" s="105" t="s">
        <v>152</v>
      </c>
      <c r="K18" s="107">
        <v>0.1</v>
      </c>
      <c r="L18" s="106" t="s">
        <v>307</v>
      </c>
      <c r="M18" s="105" t="s">
        <v>166</v>
      </c>
      <c r="N18" s="119">
        <v>0.08</v>
      </c>
      <c r="O18" s="103"/>
    </row>
    <row r="19" spans="1:15" ht="23.1" customHeight="1" x14ac:dyDescent="0.15">
      <c r="A19" s="246"/>
      <c r="B19" s="105"/>
      <c r="C19" s="105" t="s">
        <v>152</v>
      </c>
      <c r="D19" s="105"/>
      <c r="E19" s="43"/>
      <c r="F19" s="145"/>
      <c r="G19" s="106"/>
      <c r="H19" s="109">
        <v>0.1</v>
      </c>
      <c r="I19" s="108"/>
      <c r="J19" s="105"/>
      <c r="K19" s="117"/>
      <c r="L19" s="106"/>
      <c r="M19" s="105"/>
      <c r="N19" s="104"/>
      <c r="O19" s="103"/>
    </row>
    <row r="20" spans="1:15" ht="23.1" customHeight="1" x14ac:dyDescent="0.15">
      <c r="A20" s="246"/>
      <c r="B20" s="105"/>
      <c r="C20" s="105"/>
      <c r="D20" s="105"/>
      <c r="E20" s="43"/>
      <c r="F20" s="110"/>
      <c r="G20" s="106" t="s">
        <v>18</v>
      </c>
      <c r="H20" s="104" t="s">
        <v>305</v>
      </c>
      <c r="I20" s="108"/>
      <c r="J20" s="105"/>
      <c r="K20" s="117"/>
      <c r="L20" s="106"/>
      <c r="M20" s="105"/>
      <c r="N20" s="104"/>
      <c r="O20" s="103"/>
    </row>
    <row r="21" spans="1:15" ht="23.1" customHeight="1" x14ac:dyDescent="0.15">
      <c r="A21" s="246"/>
      <c r="B21" s="105"/>
      <c r="C21" s="105"/>
      <c r="D21" s="105"/>
      <c r="E21" s="43"/>
      <c r="F21" s="110"/>
      <c r="G21" s="106" t="s">
        <v>32</v>
      </c>
      <c r="H21" s="104" t="s">
        <v>308</v>
      </c>
      <c r="I21" s="113"/>
      <c r="J21" s="112"/>
      <c r="K21" s="111"/>
      <c r="L21" s="106"/>
      <c r="M21" s="105"/>
      <c r="N21" s="104"/>
      <c r="O21" s="103"/>
    </row>
    <row r="22" spans="1:15" ht="23.1" customHeight="1" x14ac:dyDescent="0.15">
      <c r="A22" s="246"/>
      <c r="B22" s="112"/>
      <c r="C22" s="112"/>
      <c r="D22" s="112"/>
      <c r="E22" s="49"/>
      <c r="F22" s="118"/>
      <c r="G22" s="115"/>
      <c r="H22" s="114"/>
      <c r="I22" s="108" t="s">
        <v>165</v>
      </c>
      <c r="J22" s="105" t="s">
        <v>166</v>
      </c>
      <c r="K22" s="107">
        <v>0.1</v>
      </c>
      <c r="L22" s="106"/>
      <c r="M22" s="105"/>
      <c r="N22" s="104"/>
      <c r="O22" s="103"/>
    </row>
    <row r="23" spans="1:15" ht="23.1" customHeight="1" x14ac:dyDescent="0.15">
      <c r="A23" s="246"/>
      <c r="B23" s="105" t="s">
        <v>165</v>
      </c>
      <c r="C23" s="105" t="s">
        <v>166</v>
      </c>
      <c r="D23" s="105"/>
      <c r="E23" s="43"/>
      <c r="F23" s="110"/>
      <c r="G23" s="106"/>
      <c r="H23" s="109">
        <v>0.1</v>
      </c>
      <c r="I23" s="108"/>
      <c r="J23" s="105"/>
      <c r="K23" s="117"/>
      <c r="L23" s="106"/>
      <c r="M23" s="105"/>
      <c r="N23" s="104"/>
      <c r="O23" s="103"/>
    </row>
    <row r="24" spans="1:15" ht="23.1" customHeight="1" thickBot="1" x14ac:dyDescent="0.2">
      <c r="A24" s="247"/>
      <c r="B24" s="98"/>
      <c r="C24" s="98"/>
      <c r="D24" s="98"/>
      <c r="E24" s="55"/>
      <c r="F24" s="102"/>
      <c r="G24" s="99"/>
      <c r="H24" s="97"/>
      <c r="I24" s="101"/>
      <c r="J24" s="98"/>
      <c r="K24" s="100"/>
      <c r="L24" s="99"/>
      <c r="M24" s="98"/>
      <c r="N24" s="97"/>
      <c r="O24" s="96"/>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row r="62" spans="2:14" ht="14.25" x14ac:dyDescent="0.15">
      <c r="B62" s="88"/>
      <c r="C62" s="88"/>
      <c r="D62" s="88"/>
      <c r="G62" s="88"/>
      <c r="H62" s="89"/>
      <c r="I62" s="88"/>
      <c r="J62" s="88"/>
      <c r="K62" s="89"/>
      <c r="L62" s="88"/>
      <c r="M62" s="88"/>
      <c r="N62" s="89"/>
    </row>
    <row r="63" spans="2:14" ht="14.25" x14ac:dyDescent="0.15">
      <c r="B63" s="88"/>
      <c r="C63" s="88"/>
      <c r="D63" s="88"/>
      <c r="G63" s="88"/>
      <c r="H63" s="89"/>
      <c r="I63" s="88"/>
      <c r="J63" s="88"/>
      <c r="K63" s="89"/>
      <c r="L63" s="88"/>
      <c r="M63" s="88"/>
      <c r="N63" s="89"/>
    </row>
    <row r="64" spans="2:14" ht="14.25" x14ac:dyDescent="0.15">
      <c r="B64" s="88"/>
      <c r="C64" s="88"/>
      <c r="D64" s="88"/>
      <c r="G64" s="88"/>
      <c r="H64" s="89"/>
      <c r="I64" s="88"/>
      <c r="J64" s="88"/>
      <c r="K64" s="89"/>
      <c r="L64" s="88"/>
      <c r="M64" s="88"/>
      <c r="N64" s="89"/>
    </row>
    <row r="65" spans="2:14" ht="14.25" x14ac:dyDescent="0.15">
      <c r="B65" s="88"/>
      <c r="C65" s="88"/>
      <c r="D65" s="88"/>
      <c r="G65" s="88"/>
      <c r="H65" s="89"/>
      <c r="I65" s="88"/>
      <c r="J65" s="88"/>
      <c r="K65" s="89"/>
      <c r="L65" s="88"/>
      <c r="M65" s="88"/>
      <c r="N65" s="89"/>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245</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139</v>
      </c>
      <c r="C5" s="36" t="s">
        <v>140</v>
      </c>
      <c r="D5" s="37" t="s">
        <v>299</v>
      </c>
      <c r="E5" s="78">
        <v>0.5</v>
      </c>
      <c r="F5" s="39" t="s">
        <v>51</v>
      </c>
      <c r="G5" s="64"/>
      <c r="H5" s="68" t="s">
        <v>140</v>
      </c>
      <c r="I5" s="37" t="s">
        <v>299</v>
      </c>
      <c r="J5" s="39">
        <f>ROUNDUP(E5*0.75,2)</f>
        <v>0.38</v>
      </c>
      <c r="K5" s="39" t="s">
        <v>51</v>
      </c>
      <c r="L5" s="39"/>
      <c r="M5" s="72" t="e">
        <f>#REF!</f>
        <v>#REF!</v>
      </c>
      <c r="N5" s="60"/>
      <c r="O5" s="40" t="s">
        <v>15</v>
      </c>
      <c r="P5" s="37"/>
      <c r="Q5" s="41">
        <v>110</v>
      </c>
      <c r="R5" s="90">
        <f>ROUNDUP(Q5*0.75,2)</f>
        <v>82.5</v>
      </c>
    </row>
    <row r="6" spans="1:19" ht="18.75" customHeight="1" x14ac:dyDescent="0.15">
      <c r="A6" s="235"/>
      <c r="B6" s="62"/>
      <c r="C6" s="48"/>
      <c r="D6" s="49"/>
      <c r="E6" s="50"/>
      <c r="F6" s="51"/>
      <c r="G6" s="66"/>
      <c r="H6" s="70"/>
      <c r="I6" s="49"/>
      <c r="J6" s="51"/>
      <c r="K6" s="51"/>
      <c r="L6" s="51"/>
      <c r="M6" s="74"/>
      <c r="N6" s="62"/>
      <c r="O6" s="52"/>
      <c r="P6" s="49"/>
      <c r="Q6" s="53"/>
      <c r="R6" s="92"/>
    </row>
    <row r="7" spans="1:19" ht="18.75" customHeight="1" x14ac:dyDescent="0.15">
      <c r="A7" s="235"/>
      <c r="B7" s="61" t="s">
        <v>96</v>
      </c>
      <c r="C7" s="42" t="s">
        <v>89</v>
      </c>
      <c r="D7" s="43"/>
      <c r="E7" s="44">
        <v>30</v>
      </c>
      <c r="F7" s="45" t="s">
        <v>17</v>
      </c>
      <c r="G7" s="65"/>
      <c r="H7" s="69" t="s">
        <v>89</v>
      </c>
      <c r="I7" s="43"/>
      <c r="J7" s="45">
        <f t="shared" ref="J7:J13" si="0">ROUNDUP(E7*0.75,2)</f>
        <v>22.5</v>
      </c>
      <c r="K7" s="45" t="s">
        <v>17</v>
      </c>
      <c r="L7" s="45"/>
      <c r="M7" s="73" t="e">
        <f>#REF!</f>
        <v>#REF!</v>
      </c>
      <c r="N7" s="83" t="s">
        <v>294</v>
      </c>
      <c r="O7" s="46" t="s">
        <v>22</v>
      </c>
      <c r="P7" s="43"/>
      <c r="Q7" s="47">
        <v>2</v>
      </c>
      <c r="R7" s="91">
        <f>ROUNDUP(Q7*0.75,2)</f>
        <v>1.5</v>
      </c>
    </row>
    <row r="8" spans="1:19" ht="18.75" customHeight="1" x14ac:dyDescent="0.15">
      <c r="A8" s="235"/>
      <c r="B8" s="61"/>
      <c r="C8" s="42" t="s">
        <v>116</v>
      </c>
      <c r="D8" s="43"/>
      <c r="E8" s="44">
        <v>30</v>
      </c>
      <c r="F8" s="45" t="s">
        <v>17</v>
      </c>
      <c r="G8" s="65"/>
      <c r="H8" s="69" t="s">
        <v>116</v>
      </c>
      <c r="I8" s="43"/>
      <c r="J8" s="45">
        <f t="shared" si="0"/>
        <v>22.5</v>
      </c>
      <c r="K8" s="45" t="s">
        <v>17</v>
      </c>
      <c r="L8" s="45"/>
      <c r="M8" s="73" t="e">
        <f>ROUND(#REF!+(#REF!*6/100),2)</f>
        <v>#REF!</v>
      </c>
      <c r="N8" s="94" t="s">
        <v>293</v>
      </c>
      <c r="O8" s="46" t="s">
        <v>43</v>
      </c>
      <c r="P8" s="43"/>
      <c r="Q8" s="47">
        <v>60</v>
      </c>
      <c r="R8" s="91">
        <f>ROUNDUP(Q8*0.75,2)</f>
        <v>45</v>
      </c>
    </row>
    <row r="9" spans="1:19" ht="18.75" customHeight="1" x14ac:dyDescent="0.15">
      <c r="A9" s="235"/>
      <c r="B9" s="61"/>
      <c r="C9" s="42" t="s">
        <v>164</v>
      </c>
      <c r="D9" s="43"/>
      <c r="E9" s="44">
        <v>20</v>
      </c>
      <c r="F9" s="45" t="s">
        <v>17</v>
      </c>
      <c r="G9" s="65"/>
      <c r="H9" s="69" t="s">
        <v>164</v>
      </c>
      <c r="I9" s="43"/>
      <c r="J9" s="45">
        <f t="shared" si="0"/>
        <v>15</v>
      </c>
      <c r="K9" s="45" t="s">
        <v>17</v>
      </c>
      <c r="L9" s="45"/>
      <c r="M9" s="73" t="e">
        <f>ROUND(#REF!+(#REF!*15/100),2)</f>
        <v>#REF!</v>
      </c>
      <c r="N9" s="61" t="s">
        <v>97</v>
      </c>
      <c r="O9" s="46"/>
      <c r="P9" s="43"/>
      <c r="Q9" s="47"/>
      <c r="R9" s="91"/>
    </row>
    <row r="10" spans="1:19" ht="18.75" customHeight="1" x14ac:dyDescent="0.15">
      <c r="A10" s="235"/>
      <c r="B10" s="61"/>
      <c r="C10" s="42" t="s">
        <v>242</v>
      </c>
      <c r="D10" s="43"/>
      <c r="E10" s="44">
        <v>10</v>
      </c>
      <c r="F10" s="45" t="s">
        <v>17</v>
      </c>
      <c r="G10" s="65"/>
      <c r="H10" s="69" t="s">
        <v>242</v>
      </c>
      <c r="I10" s="43"/>
      <c r="J10" s="45">
        <f t="shared" si="0"/>
        <v>7.5</v>
      </c>
      <c r="K10" s="45" t="s">
        <v>17</v>
      </c>
      <c r="L10" s="45"/>
      <c r="M10" s="73" t="e">
        <f>ROUND(#REF!+(#REF!*10/100),2)</f>
        <v>#REF!</v>
      </c>
      <c r="N10" s="61" t="s">
        <v>98</v>
      </c>
      <c r="O10" s="46"/>
      <c r="P10" s="43"/>
      <c r="Q10" s="47"/>
      <c r="R10" s="91"/>
    </row>
    <row r="11" spans="1:19" ht="18.75" customHeight="1" x14ac:dyDescent="0.15">
      <c r="A11" s="235"/>
      <c r="B11" s="61"/>
      <c r="C11" s="42" t="s">
        <v>135</v>
      </c>
      <c r="D11" s="43"/>
      <c r="E11" s="44">
        <v>5</v>
      </c>
      <c r="F11" s="45" t="s">
        <v>17</v>
      </c>
      <c r="G11" s="65"/>
      <c r="H11" s="69" t="s">
        <v>135</v>
      </c>
      <c r="I11" s="43"/>
      <c r="J11" s="45">
        <f t="shared" si="0"/>
        <v>3.75</v>
      </c>
      <c r="K11" s="45" t="s">
        <v>17</v>
      </c>
      <c r="L11" s="45"/>
      <c r="M11" s="73" t="e">
        <f>ROUND(#REF!+(#REF!*10/100),2)</f>
        <v>#REF!</v>
      </c>
      <c r="N11" s="61" t="s">
        <v>246</v>
      </c>
      <c r="O11" s="46"/>
      <c r="P11" s="43"/>
      <c r="Q11" s="47"/>
      <c r="R11" s="91"/>
    </row>
    <row r="12" spans="1:19" ht="18.75" customHeight="1" x14ac:dyDescent="0.15">
      <c r="A12" s="235"/>
      <c r="B12" s="61"/>
      <c r="C12" s="42" t="s">
        <v>101</v>
      </c>
      <c r="D12" s="43" t="s">
        <v>102</v>
      </c>
      <c r="E12" s="44">
        <v>9</v>
      </c>
      <c r="F12" s="45" t="s">
        <v>17</v>
      </c>
      <c r="G12" s="65"/>
      <c r="H12" s="69" t="s">
        <v>101</v>
      </c>
      <c r="I12" s="43" t="s">
        <v>102</v>
      </c>
      <c r="J12" s="45">
        <f t="shared" si="0"/>
        <v>6.75</v>
      </c>
      <c r="K12" s="45" t="s">
        <v>17</v>
      </c>
      <c r="L12" s="45"/>
      <c r="M12" s="73" t="e">
        <f>#REF!</f>
        <v>#REF!</v>
      </c>
      <c r="N12" s="61" t="s">
        <v>14</v>
      </c>
      <c r="O12" s="46"/>
      <c r="P12" s="43"/>
      <c r="Q12" s="47"/>
      <c r="R12" s="91"/>
    </row>
    <row r="13" spans="1:19" ht="18.75" customHeight="1" x14ac:dyDescent="0.15">
      <c r="A13" s="235"/>
      <c r="B13" s="61"/>
      <c r="C13" s="42" t="s">
        <v>34</v>
      </c>
      <c r="D13" s="43" t="s">
        <v>35</v>
      </c>
      <c r="E13" s="44">
        <v>40</v>
      </c>
      <c r="F13" s="45" t="s">
        <v>36</v>
      </c>
      <c r="G13" s="65"/>
      <c r="H13" s="69" t="s">
        <v>34</v>
      </c>
      <c r="I13" s="43" t="s">
        <v>35</v>
      </c>
      <c r="J13" s="45">
        <f t="shared" si="0"/>
        <v>30</v>
      </c>
      <c r="K13" s="45" t="s">
        <v>36</v>
      </c>
      <c r="L13" s="45"/>
      <c r="M13" s="73" t="e">
        <f>#REF!</f>
        <v>#REF!</v>
      </c>
      <c r="N13" s="61"/>
      <c r="O13" s="46"/>
      <c r="P13" s="43"/>
      <c r="Q13" s="47"/>
      <c r="R13" s="91"/>
    </row>
    <row r="14" spans="1:19" ht="18.75" customHeight="1" x14ac:dyDescent="0.15">
      <c r="A14" s="235"/>
      <c r="B14" s="62"/>
      <c r="C14" s="48"/>
      <c r="D14" s="49"/>
      <c r="E14" s="50"/>
      <c r="F14" s="51"/>
      <c r="G14" s="66"/>
      <c r="H14" s="70"/>
      <c r="I14" s="49"/>
      <c r="J14" s="51"/>
      <c r="K14" s="51"/>
      <c r="L14" s="51"/>
      <c r="M14" s="74"/>
      <c r="N14" s="62"/>
      <c r="O14" s="52"/>
      <c r="P14" s="49"/>
      <c r="Q14" s="53"/>
      <c r="R14" s="92"/>
    </row>
    <row r="15" spans="1:19" ht="18.75" customHeight="1" x14ac:dyDescent="0.15">
      <c r="A15" s="235"/>
      <c r="B15" s="61" t="s">
        <v>247</v>
      </c>
      <c r="C15" s="42" t="s">
        <v>158</v>
      </c>
      <c r="D15" s="43"/>
      <c r="E15" s="44">
        <v>30</v>
      </c>
      <c r="F15" s="45" t="s">
        <v>17</v>
      </c>
      <c r="G15" s="65"/>
      <c r="H15" s="69" t="s">
        <v>158</v>
      </c>
      <c r="I15" s="43"/>
      <c r="J15" s="45">
        <f>ROUNDUP(E15*0.75,2)</f>
        <v>22.5</v>
      </c>
      <c r="K15" s="45" t="s">
        <v>17</v>
      </c>
      <c r="L15" s="45"/>
      <c r="M15" s="73" t="e">
        <f>ROUND(#REF!+(#REF!*2/100),2)</f>
        <v>#REF!</v>
      </c>
      <c r="N15" s="61" t="s">
        <v>248</v>
      </c>
      <c r="O15" s="46" t="s">
        <v>23</v>
      </c>
      <c r="P15" s="43"/>
      <c r="Q15" s="47">
        <v>1</v>
      </c>
      <c r="R15" s="91">
        <f>ROUNDUP(Q15*0.75,2)</f>
        <v>0.75</v>
      </c>
    </row>
    <row r="16" spans="1:19" ht="18.75" customHeight="1" x14ac:dyDescent="0.15">
      <c r="A16" s="235"/>
      <c r="B16" s="61"/>
      <c r="C16" s="42" t="s">
        <v>167</v>
      </c>
      <c r="D16" s="43"/>
      <c r="E16" s="44">
        <v>10</v>
      </c>
      <c r="F16" s="45" t="s">
        <v>17</v>
      </c>
      <c r="G16" s="65"/>
      <c r="H16" s="69" t="s">
        <v>167</v>
      </c>
      <c r="I16" s="43"/>
      <c r="J16" s="45">
        <f>ROUNDUP(E16*0.75,2)</f>
        <v>7.5</v>
      </c>
      <c r="K16" s="45" t="s">
        <v>17</v>
      </c>
      <c r="L16" s="45"/>
      <c r="M16" s="73" t="e">
        <f>ROUND(#REF!+(#REF!*3/100),2)</f>
        <v>#REF!</v>
      </c>
      <c r="N16" s="61" t="s">
        <v>57</v>
      </c>
      <c r="O16" s="46" t="s">
        <v>28</v>
      </c>
      <c r="P16" s="43"/>
      <c r="Q16" s="47">
        <v>0.1</v>
      </c>
      <c r="R16" s="91">
        <f>ROUNDUP(Q16*0.75,2)</f>
        <v>0.08</v>
      </c>
    </row>
    <row r="17" spans="1:18" ht="18.75" customHeight="1" x14ac:dyDescent="0.15">
      <c r="A17" s="235"/>
      <c r="B17" s="61"/>
      <c r="C17" s="42"/>
      <c r="D17" s="43"/>
      <c r="E17" s="44"/>
      <c r="F17" s="45"/>
      <c r="G17" s="65"/>
      <c r="H17" s="69"/>
      <c r="I17" s="43"/>
      <c r="J17" s="45"/>
      <c r="K17" s="45"/>
      <c r="L17" s="45"/>
      <c r="M17" s="73"/>
      <c r="N17" s="61" t="s">
        <v>14</v>
      </c>
      <c r="O17" s="46" t="s">
        <v>29</v>
      </c>
      <c r="P17" s="43"/>
      <c r="Q17" s="47">
        <v>2</v>
      </c>
      <c r="R17" s="91">
        <f>ROUNDUP(Q17*0.75,2)</f>
        <v>1.5</v>
      </c>
    </row>
    <row r="18" spans="1:18" ht="18.75" customHeight="1" x14ac:dyDescent="0.15">
      <c r="A18" s="235"/>
      <c r="B18" s="61"/>
      <c r="C18" s="42"/>
      <c r="D18" s="43"/>
      <c r="E18" s="44"/>
      <c r="F18" s="45"/>
      <c r="G18" s="65"/>
      <c r="H18" s="69"/>
      <c r="I18" s="43"/>
      <c r="J18" s="45"/>
      <c r="K18" s="45"/>
      <c r="L18" s="45"/>
      <c r="M18" s="73"/>
      <c r="N18" s="61"/>
      <c r="O18" s="46" t="s">
        <v>22</v>
      </c>
      <c r="P18" s="43"/>
      <c r="Q18" s="47">
        <v>2</v>
      </c>
      <c r="R18" s="91">
        <f>ROUNDUP(Q18*0.75,2)</f>
        <v>1.5</v>
      </c>
    </row>
    <row r="19" spans="1:18" ht="18.75" customHeight="1" x14ac:dyDescent="0.15">
      <c r="A19" s="235"/>
      <c r="B19" s="62"/>
      <c r="C19" s="48"/>
      <c r="D19" s="49"/>
      <c r="E19" s="50"/>
      <c r="F19" s="51"/>
      <c r="G19" s="66"/>
      <c r="H19" s="70"/>
      <c r="I19" s="49"/>
      <c r="J19" s="51"/>
      <c r="K19" s="51"/>
      <c r="L19" s="51"/>
      <c r="M19" s="74"/>
      <c r="N19" s="62"/>
      <c r="O19" s="52"/>
      <c r="P19" s="49"/>
      <c r="Q19" s="53"/>
      <c r="R19" s="92"/>
    </row>
    <row r="20" spans="1:18" ht="18.75" customHeight="1" x14ac:dyDescent="0.15">
      <c r="A20" s="235"/>
      <c r="B20" s="61" t="s">
        <v>154</v>
      </c>
      <c r="C20" s="42" t="s">
        <v>156</v>
      </c>
      <c r="D20" s="43"/>
      <c r="E20" s="81">
        <v>0.16666666666666666</v>
      </c>
      <c r="F20" s="45" t="s">
        <v>142</v>
      </c>
      <c r="G20" s="65"/>
      <c r="H20" s="69" t="s">
        <v>156</v>
      </c>
      <c r="I20" s="43"/>
      <c r="J20" s="45">
        <f>ROUNDUP(E20*0.75,2)</f>
        <v>0.13</v>
      </c>
      <c r="K20" s="45" t="s">
        <v>142</v>
      </c>
      <c r="L20" s="45"/>
      <c r="M20" s="73" t="e">
        <f>#REF!</f>
        <v>#REF!</v>
      </c>
      <c r="N20" s="61" t="s">
        <v>155</v>
      </c>
      <c r="O20" s="46"/>
      <c r="P20" s="43"/>
      <c r="Q20" s="47"/>
      <c r="R20" s="91"/>
    </row>
    <row r="21" spans="1:18" ht="18.75" customHeight="1" thickBot="1" x14ac:dyDescent="0.2">
      <c r="A21" s="236"/>
      <c r="B21" s="63"/>
      <c r="C21" s="54"/>
      <c r="D21" s="55"/>
      <c r="E21" s="56"/>
      <c r="F21" s="57"/>
      <c r="G21" s="67"/>
      <c r="H21" s="71"/>
      <c r="I21" s="55"/>
      <c r="J21" s="57"/>
      <c r="K21" s="57"/>
      <c r="L21" s="57"/>
      <c r="M21" s="75"/>
      <c r="N21" s="63"/>
      <c r="O21" s="58"/>
      <c r="P21" s="55"/>
      <c r="Q21" s="59"/>
      <c r="R21" s="93"/>
    </row>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372</v>
      </c>
      <c r="B3" s="251"/>
      <c r="C3" s="251"/>
      <c r="D3" s="144"/>
      <c r="E3" s="252" t="s">
        <v>346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317</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3.1"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3.1" customHeight="1" x14ac:dyDescent="0.15">
      <c r="A8" s="246"/>
      <c r="B8" s="112"/>
      <c r="C8" s="112"/>
      <c r="D8" s="112"/>
      <c r="E8" s="49"/>
      <c r="F8" s="118"/>
      <c r="G8" s="115"/>
      <c r="H8" s="114"/>
      <c r="I8" s="113"/>
      <c r="J8" s="112"/>
      <c r="K8" s="111"/>
      <c r="L8" s="115"/>
      <c r="M8" s="112"/>
      <c r="N8" s="114"/>
      <c r="O8" s="120"/>
    </row>
    <row r="9" spans="1:21" ht="23.1" customHeight="1" x14ac:dyDescent="0.15">
      <c r="A9" s="246"/>
      <c r="B9" s="105" t="s">
        <v>371</v>
      </c>
      <c r="C9" s="105" t="s">
        <v>89</v>
      </c>
      <c r="D9" s="105"/>
      <c r="E9" s="43"/>
      <c r="F9" s="110"/>
      <c r="G9" s="106"/>
      <c r="H9" s="104">
        <v>15</v>
      </c>
      <c r="I9" s="108" t="s">
        <v>371</v>
      </c>
      <c r="J9" s="123" t="s">
        <v>58</v>
      </c>
      <c r="K9" s="117">
        <v>10</v>
      </c>
      <c r="L9" s="106" t="s">
        <v>370</v>
      </c>
      <c r="M9" s="105" t="s">
        <v>116</v>
      </c>
      <c r="N9" s="104">
        <v>5</v>
      </c>
      <c r="O9" s="103"/>
    </row>
    <row r="10" spans="1:21" ht="23.1" customHeight="1" x14ac:dyDescent="0.15">
      <c r="A10" s="246"/>
      <c r="B10" s="105"/>
      <c r="C10" s="105" t="s">
        <v>164</v>
      </c>
      <c r="D10" s="105"/>
      <c r="E10" s="43"/>
      <c r="F10" s="110"/>
      <c r="G10" s="106"/>
      <c r="H10" s="104">
        <v>20</v>
      </c>
      <c r="I10" s="108"/>
      <c r="J10" s="105" t="s">
        <v>164</v>
      </c>
      <c r="K10" s="117">
        <v>10</v>
      </c>
      <c r="L10" s="106"/>
      <c r="M10" s="105" t="s">
        <v>135</v>
      </c>
      <c r="N10" s="104">
        <v>5</v>
      </c>
      <c r="O10" s="103"/>
    </row>
    <row r="11" spans="1:21" ht="23.1" customHeight="1" x14ac:dyDescent="0.15">
      <c r="A11" s="246"/>
      <c r="B11" s="105"/>
      <c r="C11" s="105" t="s">
        <v>242</v>
      </c>
      <c r="D11" s="105"/>
      <c r="E11" s="43"/>
      <c r="F11" s="110"/>
      <c r="G11" s="106"/>
      <c r="H11" s="104">
        <v>10</v>
      </c>
      <c r="I11" s="108"/>
      <c r="J11" s="105" t="s">
        <v>242</v>
      </c>
      <c r="K11" s="117">
        <v>5</v>
      </c>
      <c r="L11" s="115"/>
      <c r="M11" s="112"/>
      <c r="N11" s="114"/>
      <c r="O11" s="120"/>
    </row>
    <row r="12" spans="1:21" ht="23.1" customHeight="1" x14ac:dyDescent="0.15">
      <c r="A12" s="246"/>
      <c r="B12" s="105"/>
      <c r="C12" s="105" t="s">
        <v>116</v>
      </c>
      <c r="D12" s="105"/>
      <c r="E12" s="43"/>
      <c r="F12" s="110"/>
      <c r="G12" s="106"/>
      <c r="H12" s="104">
        <v>5</v>
      </c>
      <c r="I12" s="108"/>
      <c r="J12" s="105" t="s">
        <v>116</v>
      </c>
      <c r="K12" s="117">
        <v>5</v>
      </c>
      <c r="L12" s="106" t="s">
        <v>369</v>
      </c>
      <c r="M12" s="105" t="s">
        <v>164</v>
      </c>
      <c r="N12" s="104">
        <v>10</v>
      </c>
      <c r="O12" s="103"/>
    </row>
    <row r="13" spans="1:21" ht="23.1" customHeight="1" x14ac:dyDescent="0.15">
      <c r="A13" s="246"/>
      <c r="B13" s="105"/>
      <c r="C13" s="105" t="s">
        <v>135</v>
      </c>
      <c r="D13" s="105"/>
      <c r="E13" s="43"/>
      <c r="F13" s="110"/>
      <c r="G13" s="106"/>
      <c r="H13" s="104">
        <v>5</v>
      </c>
      <c r="I13" s="108"/>
      <c r="J13" s="105" t="s">
        <v>135</v>
      </c>
      <c r="K13" s="117">
        <v>5</v>
      </c>
      <c r="L13" s="106"/>
      <c r="M13" s="105" t="s">
        <v>242</v>
      </c>
      <c r="N13" s="104">
        <v>5</v>
      </c>
      <c r="O13" s="103"/>
    </row>
    <row r="14" spans="1:21" ht="23.1" customHeight="1" x14ac:dyDescent="0.15">
      <c r="A14" s="246"/>
      <c r="B14" s="105"/>
      <c r="C14" s="105" t="s">
        <v>34</v>
      </c>
      <c r="D14" s="105"/>
      <c r="E14" s="43" t="s">
        <v>35</v>
      </c>
      <c r="F14" s="110"/>
      <c r="G14" s="106"/>
      <c r="H14" s="104">
        <v>20</v>
      </c>
      <c r="I14" s="108"/>
      <c r="J14" s="105" t="s">
        <v>34</v>
      </c>
      <c r="K14" s="117">
        <v>15</v>
      </c>
      <c r="L14" s="115"/>
      <c r="M14" s="112"/>
      <c r="N14" s="114"/>
      <c r="O14" s="120"/>
    </row>
    <row r="15" spans="1:21" ht="23.1" customHeight="1" x14ac:dyDescent="0.15">
      <c r="A15" s="246"/>
      <c r="B15" s="105"/>
      <c r="C15" s="105"/>
      <c r="D15" s="105"/>
      <c r="E15" s="43"/>
      <c r="F15" s="110"/>
      <c r="G15" s="106" t="s">
        <v>43</v>
      </c>
      <c r="H15" s="104" t="s">
        <v>305</v>
      </c>
      <c r="I15" s="108"/>
      <c r="J15" s="105"/>
      <c r="K15" s="117"/>
      <c r="L15" s="106" t="s">
        <v>368</v>
      </c>
      <c r="M15" s="105" t="s">
        <v>167</v>
      </c>
      <c r="N15" s="104">
        <v>10</v>
      </c>
      <c r="O15" s="103"/>
    </row>
    <row r="16" spans="1:21" ht="23.1" customHeight="1" x14ac:dyDescent="0.15">
      <c r="A16" s="246"/>
      <c r="B16" s="105"/>
      <c r="C16" s="105"/>
      <c r="D16" s="105"/>
      <c r="E16" s="43"/>
      <c r="F16" s="110"/>
      <c r="G16" s="106" t="s">
        <v>28</v>
      </c>
      <c r="H16" s="104" t="s">
        <v>308</v>
      </c>
      <c r="I16" s="108"/>
      <c r="J16" s="105"/>
      <c r="K16" s="117"/>
      <c r="L16" s="115"/>
      <c r="M16" s="112"/>
      <c r="N16" s="114"/>
      <c r="O16" s="120"/>
    </row>
    <row r="17" spans="1:15" ht="23.1" customHeight="1" x14ac:dyDescent="0.15">
      <c r="A17" s="246"/>
      <c r="B17" s="112"/>
      <c r="C17" s="112"/>
      <c r="D17" s="112"/>
      <c r="E17" s="49"/>
      <c r="F17" s="118"/>
      <c r="G17" s="115"/>
      <c r="H17" s="114"/>
      <c r="I17" s="113"/>
      <c r="J17" s="112"/>
      <c r="K17" s="111"/>
      <c r="L17" s="106" t="s">
        <v>154</v>
      </c>
      <c r="M17" s="105" t="s">
        <v>156</v>
      </c>
      <c r="N17" s="109">
        <v>0.1</v>
      </c>
      <c r="O17" s="103"/>
    </row>
    <row r="18" spans="1:15" ht="23.1" customHeight="1" x14ac:dyDescent="0.15">
      <c r="A18" s="246"/>
      <c r="B18" s="105" t="s">
        <v>367</v>
      </c>
      <c r="C18" s="105" t="s">
        <v>167</v>
      </c>
      <c r="D18" s="105"/>
      <c r="E18" s="43"/>
      <c r="F18" s="110"/>
      <c r="G18" s="106"/>
      <c r="H18" s="104">
        <v>10</v>
      </c>
      <c r="I18" s="108" t="s">
        <v>367</v>
      </c>
      <c r="J18" s="105" t="s">
        <v>167</v>
      </c>
      <c r="K18" s="117">
        <v>10</v>
      </c>
      <c r="L18" s="106"/>
      <c r="M18" s="105"/>
      <c r="N18" s="104"/>
      <c r="O18" s="103"/>
    </row>
    <row r="19" spans="1:15" ht="23.1" customHeight="1" x14ac:dyDescent="0.15">
      <c r="A19" s="246"/>
      <c r="B19" s="105"/>
      <c r="C19" s="105" t="s">
        <v>158</v>
      </c>
      <c r="D19" s="105"/>
      <c r="E19" s="43"/>
      <c r="F19" s="145"/>
      <c r="G19" s="106"/>
      <c r="H19" s="104">
        <v>5</v>
      </c>
      <c r="I19" s="108"/>
      <c r="J19" s="105" t="s">
        <v>158</v>
      </c>
      <c r="K19" s="117">
        <v>5</v>
      </c>
      <c r="L19" s="106"/>
      <c r="M19" s="105"/>
      <c r="N19" s="104"/>
      <c r="O19" s="103"/>
    </row>
    <row r="20" spans="1:15" ht="23.1" customHeight="1" x14ac:dyDescent="0.15">
      <c r="A20" s="246"/>
      <c r="B20" s="112"/>
      <c r="C20" s="112"/>
      <c r="D20" s="112"/>
      <c r="E20" s="49"/>
      <c r="F20" s="118"/>
      <c r="G20" s="115"/>
      <c r="H20" s="114"/>
      <c r="I20" s="113"/>
      <c r="J20" s="112"/>
      <c r="K20" s="111"/>
      <c r="L20" s="106"/>
      <c r="M20" s="105"/>
      <c r="N20" s="104"/>
      <c r="O20" s="103"/>
    </row>
    <row r="21" spans="1:15" ht="23.1" customHeight="1" x14ac:dyDescent="0.15">
      <c r="A21" s="246"/>
      <c r="B21" s="105" t="s">
        <v>154</v>
      </c>
      <c r="C21" s="105" t="s">
        <v>156</v>
      </c>
      <c r="D21" s="105"/>
      <c r="E21" s="43"/>
      <c r="F21" s="110"/>
      <c r="G21" s="106"/>
      <c r="H21" s="122">
        <v>0.13</v>
      </c>
      <c r="I21" s="108" t="s">
        <v>154</v>
      </c>
      <c r="J21" s="105" t="s">
        <v>156</v>
      </c>
      <c r="K21" s="121">
        <v>0.13</v>
      </c>
      <c r="L21" s="106"/>
      <c r="M21" s="105"/>
      <c r="N21" s="104"/>
      <c r="O21" s="103"/>
    </row>
    <row r="22" spans="1:15" ht="23.1" customHeight="1" thickBot="1" x14ac:dyDescent="0.2">
      <c r="A22" s="247"/>
      <c r="B22" s="98"/>
      <c r="C22" s="98"/>
      <c r="D22" s="98"/>
      <c r="E22" s="55"/>
      <c r="F22" s="102"/>
      <c r="G22" s="99"/>
      <c r="H22" s="97"/>
      <c r="I22" s="101"/>
      <c r="J22" s="98"/>
      <c r="K22" s="100"/>
      <c r="L22" s="99"/>
      <c r="M22" s="98"/>
      <c r="N22" s="97"/>
      <c r="O22" s="96"/>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249</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15</v>
      </c>
      <c r="C5" s="36"/>
      <c r="D5" s="37"/>
      <c r="E5" s="38"/>
      <c r="F5" s="39"/>
      <c r="G5" s="64"/>
      <c r="H5" s="68"/>
      <c r="I5" s="37"/>
      <c r="J5" s="39"/>
      <c r="K5" s="39"/>
      <c r="L5" s="39"/>
      <c r="M5" s="72"/>
      <c r="N5" s="60"/>
      <c r="O5" s="40" t="s">
        <v>15</v>
      </c>
      <c r="P5" s="37"/>
      <c r="Q5" s="41">
        <v>110</v>
      </c>
      <c r="R5" s="90">
        <f>ROUNDUP(Q5*0.75,2)</f>
        <v>82.5</v>
      </c>
    </row>
    <row r="6" spans="1:19" ht="18.75" customHeight="1" x14ac:dyDescent="0.15">
      <c r="A6" s="235"/>
      <c r="B6" s="62"/>
      <c r="C6" s="48"/>
      <c r="D6" s="49"/>
      <c r="E6" s="50"/>
      <c r="F6" s="51"/>
      <c r="G6" s="66"/>
      <c r="H6" s="70"/>
      <c r="I6" s="49"/>
      <c r="J6" s="51"/>
      <c r="K6" s="51"/>
      <c r="L6" s="51"/>
      <c r="M6" s="74"/>
      <c r="N6" s="62"/>
      <c r="O6" s="52"/>
      <c r="P6" s="49"/>
      <c r="Q6" s="53"/>
      <c r="R6" s="92"/>
    </row>
    <row r="7" spans="1:19" ht="18.75" customHeight="1" x14ac:dyDescent="0.15">
      <c r="A7" s="235"/>
      <c r="B7" s="61" t="s">
        <v>304</v>
      </c>
      <c r="C7" s="42" t="s">
        <v>115</v>
      </c>
      <c r="D7" s="43"/>
      <c r="E7" s="44">
        <v>1</v>
      </c>
      <c r="F7" s="45" t="s">
        <v>67</v>
      </c>
      <c r="G7" s="65" t="s">
        <v>38</v>
      </c>
      <c r="H7" s="69" t="s">
        <v>115</v>
      </c>
      <c r="I7" s="43"/>
      <c r="J7" s="45">
        <f>ROUNDUP(E7*0.75,2)</f>
        <v>0.75</v>
      </c>
      <c r="K7" s="45" t="s">
        <v>67</v>
      </c>
      <c r="L7" s="45" t="s">
        <v>38</v>
      </c>
      <c r="M7" s="73" t="e">
        <f>#REF!</f>
        <v>#REF!</v>
      </c>
      <c r="N7" s="61" t="s">
        <v>111</v>
      </c>
      <c r="O7" s="46" t="s">
        <v>53</v>
      </c>
      <c r="P7" s="43" t="s">
        <v>20</v>
      </c>
      <c r="Q7" s="47">
        <v>3</v>
      </c>
      <c r="R7" s="91">
        <f t="shared" ref="R7:R15" si="0">ROUNDUP(Q7*0.75,2)</f>
        <v>2.25</v>
      </c>
    </row>
    <row r="8" spans="1:19" ht="18.75" customHeight="1" x14ac:dyDescent="0.15">
      <c r="A8" s="235"/>
      <c r="B8" s="84" t="s">
        <v>277</v>
      </c>
      <c r="C8" s="42" t="s">
        <v>116</v>
      </c>
      <c r="D8" s="43"/>
      <c r="E8" s="44">
        <v>20</v>
      </c>
      <c r="F8" s="45" t="s">
        <v>17</v>
      </c>
      <c r="G8" s="65"/>
      <c r="H8" s="69" t="s">
        <v>116</v>
      </c>
      <c r="I8" s="43"/>
      <c r="J8" s="45">
        <f>ROUNDUP(E8*0.75,2)</f>
        <v>15</v>
      </c>
      <c r="K8" s="45" t="s">
        <v>17</v>
      </c>
      <c r="L8" s="45"/>
      <c r="M8" s="73" t="e">
        <f>ROUND(#REF!+(#REF!*6/100),2)</f>
        <v>#REF!</v>
      </c>
      <c r="N8" s="61" t="s">
        <v>112</v>
      </c>
      <c r="O8" s="46" t="s">
        <v>22</v>
      </c>
      <c r="P8" s="43"/>
      <c r="Q8" s="47">
        <v>2</v>
      </c>
      <c r="R8" s="91">
        <f t="shared" si="0"/>
        <v>1.5</v>
      </c>
    </row>
    <row r="9" spans="1:19" ht="18.75" customHeight="1" x14ac:dyDescent="0.15">
      <c r="A9" s="235"/>
      <c r="B9" s="61"/>
      <c r="C9" s="42" t="s">
        <v>162</v>
      </c>
      <c r="D9" s="43"/>
      <c r="E9" s="44">
        <v>5</v>
      </c>
      <c r="F9" s="45" t="s">
        <v>17</v>
      </c>
      <c r="G9" s="65"/>
      <c r="H9" s="69" t="s">
        <v>162</v>
      </c>
      <c r="I9" s="43"/>
      <c r="J9" s="45">
        <f>ROUNDUP(E9*0.75,2)</f>
        <v>3.75</v>
      </c>
      <c r="K9" s="45" t="s">
        <v>17</v>
      </c>
      <c r="L9" s="45"/>
      <c r="M9" s="73" t="e">
        <f>ROUND(#REF!+(#REF!*15/100),2)</f>
        <v>#REF!</v>
      </c>
      <c r="N9" s="61" t="s">
        <v>113</v>
      </c>
      <c r="O9" s="46" t="s">
        <v>54</v>
      </c>
      <c r="P9" s="43" t="s">
        <v>35</v>
      </c>
      <c r="Q9" s="47">
        <v>1</v>
      </c>
      <c r="R9" s="91">
        <f t="shared" si="0"/>
        <v>0.75</v>
      </c>
    </row>
    <row r="10" spans="1:19" ht="18.75" customHeight="1" x14ac:dyDescent="0.15">
      <c r="A10" s="235"/>
      <c r="B10" s="61"/>
      <c r="C10" s="42"/>
      <c r="D10" s="43"/>
      <c r="E10" s="44"/>
      <c r="F10" s="45"/>
      <c r="G10" s="65"/>
      <c r="H10" s="69"/>
      <c r="I10" s="43"/>
      <c r="J10" s="45"/>
      <c r="K10" s="45"/>
      <c r="L10" s="45"/>
      <c r="M10" s="73"/>
      <c r="N10" s="61" t="s">
        <v>114</v>
      </c>
      <c r="O10" s="46" t="s">
        <v>23</v>
      </c>
      <c r="P10" s="43"/>
      <c r="Q10" s="47">
        <v>0.5</v>
      </c>
      <c r="R10" s="91">
        <f t="shared" si="0"/>
        <v>0.38</v>
      </c>
    </row>
    <row r="11" spans="1:19" ht="18.75" customHeight="1" x14ac:dyDescent="0.15">
      <c r="A11" s="235"/>
      <c r="B11" s="61"/>
      <c r="C11" s="42"/>
      <c r="D11" s="43"/>
      <c r="E11" s="44"/>
      <c r="F11" s="45"/>
      <c r="G11" s="65"/>
      <c r="H11" s="69"/>
      <c r="I11" s="43"/>
      <c r="J11" s="45"/>
      <c r="K11" s="45"/>
      <c r="L11" s="45"/>
      <c r="M11" s="73"/>
      <c r="N11" s="61" t="s">
        <v>14</v>
      </c>
      <c r="O11" s="46" t="s">
        <v>79</v>
      </c>
      <c r="P11" s="43"/>
      <c r="Q11" s="47">
        <v>1</v>
      </c>
      <c r="R11" s="91">
        <f t="shared" si="0"/>
        <v>0.75</v>
      </c>
    </row>
    <row r="12" spans="1:19" ht="18.75" customHeight="1" x14ac:dyDescent="0.15">
      <c r="A12" s="235"/>
      <c r="B12" s="61"/>
      <c r="C12" s="42"/>
      <c r="D12" s="43"/>
      <c r="E12" s="44"/>
      <c r="F12" s="45"/>
      <c r="G12" s="65"/>
      <c r="H12" s="69"/>
      <c r="I12" s="43"/>
      <c r="J12" s="45"/>
      <c r="K12" s="45"/>
      <c r="L12" s="45"/>
      <c r="M12" s="73"/>
      <c r="N12" s="61"/>
      <c r="O12" s="46" t="s">
        <v>32</v>
      </c>
      <c r="P12" s="43"/>
      <c r="Q12" s="47">
        <v>1</v>
      </c>
      <c r="R12" s="91">
        <f t="shared" si="0"/>
        <v>0.75</v>
      </c>
    </row>
    <row r="13" spans="1:19" ht="18.75" customHeight="1" x14ac:dyDescent="0.15">
      <c r="A13" s="235"/>
      <c r="B13" s="61"/>
      <c r="C13" s="42"/>
      <c r="D13" s="43"/>
      <c r="E13" s="44"/>
      <c r="F13" s="45"/>
      <c r="G13" s="65"/>
      <c r="H13" s="69"/>
      <c r="I13" s="43"/>
      <c r="J13" s="45"/>
      <c r="K13" s="45"/>
      <c r="L13" s="45"/>
      <c r="M13" s="73"/>
      <c r="N13" s="61"/>
      <c r="O13" s="46" t="s">
        <v>92</v>
      </c>
      <c r="P13" s="43" t="s">
        <v>93</v>
      </c>
      <c r="Q13" s="47">
        <v>2</v>
      </c>
      <c r="R13" s="91">
        <f t="shared" si="0"/>
        <v>1.5</v>
      </c>
    </row>
    <row r="14" spans="1:19" ht="18.75" customHeight="1" x14ac:dyDescent="0.15">
      <c r="A14" s="235"/>
      <c r="B14" s="61"/>
      <c r="C14" s="42"/>
      <c r="D14" s="43"/>
      <c r="E14" s="44"/>
      <c r="F14" s="45"/>
      <c r="G14" s="65"/>
      <c r="H14" s="69"/>
      <c r="I14" s="43"/>
      <c r="J14" s="45"/>
      <c r="K14" s="45"/>
      <c r="L14" s="45"/>
      <c r="M14" s="73"/>
      <c r="N14" s="61"/>
      <c r="O14" s="46" t="s">
        <v>22</v>
      </c>
      <c r="P14" s="43"/>
      <c r="Q14" s="47">
        <v>1</v>
      </c>
      <c r="R14" s="91">
        <f t="shared" si="0"/>
        <v>0.75</v>
      </c>
    </row>
    <row r="15" spans="1:19" ht="18.75" customHeight="1" x14ac:dyDescent="0.15">
      <c r="A15" s="235"/>
      <c r="B15" s="61"/>
      <c r="C15" s="42"/>
      <c r="D15" s="43"/>
      <c r="E15" s="44"/>
      <c r="F15" s="45"/>
      <c r="G15" s="65"/>
      <c r="H15" s="69"/>
      <c r="I15" s="43"/>
      <c r="J15" s="45"/>
      <c r="K15" s="45"/>
      <c r="L15" s="45"/>
      <c r="M15" s="73"/>
      <c r="N15" s="61"/>
      <c r="O15" s="46" t="s">
        <v>28</v>
      </c>
      <c r="P15" s="43"/>
      <c r="Q15" s="47">
        <v>0.05</v>
      </c>
      <c r="R15" s="91">
        <f t="shared" si="0"/>
        <v>0.04</v>
      </c>
    </row>
    <row r="16" spans="1:19" ht="18.75" customHeight="1" x14ac:dyDescent="0.15">
      <c r="A16" s="235"/>
      <c r="B16" s="62"/>
      <c r="C16" s="48"/>
      <c r="D16" s="49"/>
      <c r="E16" s="50"/>
      <c r="F16" s="51"/>
      <c r="G16" s="66"/>
      <c r="H16" s="70"/>
      <c r="I16" s="49"/>
      <c r="J16" s="51"/>
      <c r="K16" s="51"/>
      <c r="L16" s="51"/>
      <c r="M16" s="74"/>
      <c r="N16" s="62"/>
      <c r="O16" s="52"/>
      <c r="P16" s="49"/>
      <c r="Q16" s="53"/>
      <c r="R16" s="92"/>
    </row>
    <row r="17" spans="1:18" ht="18.75" customHeight="1" x14ac:dyDescent="0.15">
      <c r="A17" s="235"/>
      <c r="B17" s="61" t="s">
        <v>117</v>
      </c>
      <c r="C17" s="42" t="s">
        <v>252</v>
      </c>
      <c r="D17" s="43"/>
      <c r="E17" s="77">
        <v>0.25</v>
      </c>
      <c r="F17" s="45" t="s">
        <v>37</v>
      </c>
      <c r="G17" s="65"/>
      <c r="H17" s="69" t="s">
        <v>252</v>
      </c>
      <c r="I17" s="43"/>
      <c r="J17" s="45">
        <f>ROUNDUP(E17*0.75,2)</f>
        <v>0.19</v>
      </c>
      <c r="K17" s="45" t="s">
        <v>37</v>
      </c>
      <c r="L17" s="45"/>
      <c r="M17" s="73" t="e">
        <f>#REF!</f>
        <v>#REF!</v>
      </c>
      <c r="N17" s="61" t="s">
        <v>250</v>
      </c>
      <c r="O17" s="46" t="s">
        <v>22</v>
      </c>
      <c r="P17" s="43"/>
      <c r="Q17" s="47">
        <v>1.5</v>
      </c>
      <c r="R17" s="91">
        <f>ROUNDUP(Q17*0.75,2)</f>
        <v>1.1300000000000001</v>
      </c>
    </row>
    <row r="18" spans="1:18" ht="18.75" customHeight="1" x14ac:dyDescent="0.15">
      <c r="A18" s="235"/>
      <c r="B18" s="61"/>
      <c r="C18" s="42" t="s">
        <v>151</v>
      </c>
      <c r="D18" s="43"/>
      <c r="E18" s="44">
        <v>30</v>
      </c>
      <c r="F18" s="45" t="s">
        <v>17</v>
      </c>
      <c r="G18" s="65"/>
      <c r="H18" s="69" t="s">
        <v>151</v>
      </c>
      <c r="I18" s="43"/>
      <c r="J18" s="45">
        <f>ROUNDUP(E18*0.75,2)</f>
        <v>22.5</v>
      </c>
      <c r="K18" s="45" t="s">
        <v>17</v>
      </c>
      <c r="L18" s="45"/>
      <c r="M18" s="73" t="e">
        <f>ROUND(#REF!+(#REF!*15/100),2)</f>
        <v>#REF!</v>
      </c>
      <c r="N18" s="61" t="s">
        <v>251</v>
      </c>
      <c r="O18" s="46" t="s">
        <v>18</v>
      </c>
      <c r="P18" s="43"/>
      <c r="Q18" s="47">
        <v>30</v>
      </c>
      <c r="R18" s="91">
        <f>ROUNDUP(Q18*0.75,2)</f>
        <v>22.5</v>
      </c>
    </row>
    <row r="19" spans="1:18" ht="18.75" customHeight="1" x14ac:dyDescent="0.15">
      <c r="A19" s="235"/>
      <c r="B19" s="61"/>
      <c r="C19" s="42" t="s">
        <v>135</v>
      </c>
      <c r="D19" s="43"/>
      <c r="E19" s="44">
        <v>10</v>
      </c>
      <c r="F19" s="45" t="s">
        <v>17</v>
      </c>
      <c r="G19" s="65"/>
      <c r="H19" s="69" t="s">
        <v>135</v>
      </c>
      <c r="I19" s="43"/>
      <c r="J19" s="45">
        <f>ROUNDUP(E19*0.75,2)</f>
        <v>7.5</v>
      </c>
      <c r="K19" s="45" t="s">
        <v>17</v>
      </c>
      <c r="L19" s="45"/>
      <c r="M19" s="73" t="e">
        <f>ROUND(#REF!+(#REF!*10/100),2)</f>
        <v>#REF!</v>
      </c>
      <c r="N19" s="61" t="s">
        <v>14</v>
      </c>
      <c r="O19" s="46" t="s">
        <v>79</v>
      </c>
      <c r="P19" s="43"/>
      <c r="Q19" s="47">
        <v>2</v>
      </c>
      <c r="R19" s="91">
        <f>ROUNDUP(Q19*0.75,2)</f>
        <v>1.5</v>
      </c>
    </row>
    <row r="20" spans="1:18" ht="18.75" customHeight="1" x14ac:dyDescent="0.15">
      <c r="A20" s="235"/>
      <c r="B20" s="61"/>
      <c r="C20" s="42"/>
      <c r="D20" s="43"/>
      <c r="E20" s="44"/>
      <c r="F20" s="45"/>
      <c r="G20" s="65"/>
      <c r="H20" s="69"/>
      <c r="I20" s="43"/>
      <c r="J20" s="45"/>
      <c r="K20" s="45"/>
      <c r="L20" s="45"/>
      <c r="M20" s="73"/>
      <c r="N20" s="61"/>
      <c r="O20" s="46" t="s">
        <v>19</v>
      </c>
      <c r="P20" s="43" t="s">
        <v>20</v>
      </c>
      <c r="Q20" s="47">
        <v>1</v>
      </c>
      <c r="R20" s="91">
        <f>ROUNDUP(Q20*0.75,2)</f>
        <v>0.75</v>
      </c>
    </row>
    <row r="21" spans="1:18" ht="18.75" customHeight="1" x14ac:dyDescent="0.15">
      <c r="A21" s="235"/>
      <c r="B21" s="62"/>
      <c r="C21" s="48"/>
      <c r="D21" s="49"/>
      <c r="E21" s="50"/>
      <c r="F21" s="51"/>
      <c r="G21" s="66"/>
      <c r="H21" s="70"/>
      <c r="I21" s="49"/>
      <c r="J21" s="51"/>
      <c r="K21" s="51"/>
      <c r="L21" s="51"/>
      <c r="M21" s="74"/>
      <c r="N21" s="62"/>
      <c r="O21" s="52"/>
      <c r="P21" s="49"/>
      <c r="Q21" s="53"/>
      <c r="R21" s="92"/>
    </row>
    <row r="22" spans="1:18" ht="18.75" customHeight="1" x14ac:dyDescent="0.15">
      <c r="A22" s="235"/>
      <c r="B22" s="61" t="s">
        <v>60</v>
      </c>
      <c r="C22" s="42" t="s">
        <v>122</v>
      </c>
      <c r="D22" s="43" t="s">
        <v>303</v>
      </c>
      <c r="E22" s="44">
        <v>5</v>
      </c>
      <c r="F22" s="45" t="s">
        <v>17</v>
      </c>
      <c r="G22" s="65"/>
      <c r="H22" s="69" t="s">
        <v>122</v>
      </c>
      <c r="I22" s="43" t="s">
        <v>303</v>
      </c>
      <c r="J22" s="45">
        <f>ROUNDUP(E22*0.75,2)</f>
        <v>3.75</v>
      </c>
      <c r="K22" s="45" t="s">
        <v>17</v>
      </c>
      <c r="L22" s="45"/>
      <c r="M22" s="73" t="e">
        <f>#REF!</f>
        <v>#REF!</v>
      </c>
      <c r="N22" s="61" t="s">
        <v>14</v>
      </c>
      <c r="O22" s="46" t="s">
        <v>18</v>
      </c>
      <c r="P22" s="43"/>
      <c r="Q22" s="47">
        <v>100</v>
      </c>
      <c r="R22" s="91">
        <f>ROUNDUP(Q22*0.75,2)</f>
        <v>75</v>
      </c>
    </row>
    <row r="23" spans="1:18" ht="18.75" customHeight="1" x14ac:dyDescent="0.15">
      <c r="A23" s="235"/>
      <c r="B23" s="61"/>
      <c r="C23" s="42" t="s">
        <v>168</v>
      </c>
      <c r="D23" s="43"/>
      <c r="E23" s="44">
        <v>3</v>
      </c>
      <c r="F23" s="45" t="s">
        <v>17</v>
      </c>
      <c r="G23" s="65"/>
      <c r="H23" s="69" t="s">
        <v>168</v>
      </c>
      <c r="I23" s="43"/>
      <c r="J23" s="45">
        <f>ROUNDUP(E23*0.75,2)</f>
        <v>2.25</v>
      </c>
      <c r="K23" s="45" t="s">
        <v>17</v>
      </c>
      <c r="L23" s="45"/>
      <c r="M23" s="73" t="e">
        <f>ROUND(#REF!+(#REF!*40/100),2)</f>
        <v>#REF!</v>
      </c>
      <c r="N23" s="61"/>
      <c r="O23" s="46" t="s">
        <v>28</v>
      </c>
      <c r="P23" s="43"/>
      <c r="Q23" s="47">
        <v>0.1</v>
      </c>
      <c r="R23" s="91">
        <f>ROUNDUP(Q23*0.75,2)</f>
        <v>0.08</v>
      </c>
    </row>
    <row r="24" spans="1:18" ht="18.75" customHeight="1" x14ac:dyDescent="0.15">
      <c r="A24" s="235"/>
      <c r="B24" s="61"/>
      <c r="C24" s="42"/>
      <c r="D24" s="43"/>
      <c r="E24" s="44"/>
      <c r="F24" s="45"/>
      <c r="G24" s="65"/>
      <c r="H24" s="69"/>
      <c r="I24" s="43"/>
      <c r="J24" s="45"/>
      <c r="K24" s="45"/>
      <c r="L24" s="45"/>
      <c r="M24" s="73"/>
      <c r="N24" s="61"/>
      <c r="O24" s="46" t="s">
        <v>19</v>
      </c>
      <c r="P24" s="43" t="s">
        <v>20</v>
      </c>
      <c r="Q24" s="47">
        <v>0.5</v>
      </c>
      <c r="R24" s="91">
        <f>ROUNDUP(Q24*0.75,2)</f>
        <v>0.38</v>
      </c>
    </row>
    <row r="25" spans="1:18" ht="18.75" customHeight="1" x14ac:dyDescent="0.15">
      <c r="A25" s="235"/>
      <c r="B25" s="62"/>
      <c r="C25" s="48"/>
      <c r="D25" s="49"/>
      <c r="E25" s="50"/>
      <c r="F25" s="51"/>
      <c r="G25" s="66"/>
      <c r="H25" s="70"/>
      <c r="I25" s="49"/>
      <c r="J25" s="51"/>
      <c r="K25" s="51"/>
      <c r="L25" s="51"/>
      <c r="M25" s="74"/>
      <c r="N25" s="62"/>
      <c r="O25" s="52"/>
      <c r="P25" s="49"/>
      <c r="Q25" s="53"/>
      <c r="R25" s="92"/>
    </row>
    <row r="26" spans="1:18" ht="18.75" customHeight="1" x14ac:dyDescent="0.15">
      <c r="A26" s="235"/>
      <c r="B26" s="61" t="s">
        <v>222</v>
      </c>
      <c r="C26" s="42" t="s">
        <v>226</v>
      </c>
      <c r="D26" s="43" t="s">
        <v>35</v>
      </c>
      <c r="E26" s="44">
        <v>40</v>
      </c>
      <c r="F26" s="45" t="s">
        <v>17</v>
      </c>
      <c r="G26" s="65"/>
      <c r="H26" s="69" t="s">
        <v>226</v>
      </c>
      <c r="I26" s="43" t="s">
        <v>35</v>
      </c>
      <c r="J26" s="45">
        <f>ROUNDUP(E26*0.75,2)</f>
        <v>30</v>
      </c>
      <c r="K26" s="45" t="s">
        <v>17</v>
      </c>
      <c r="L26" s="45"/>
      <c r="M26" s="73" t="e">
        <f>#REF!</f>
        <v>#REF!</v>
      </c>
      <c r="N26" s="61" t="s">
        <v>223</v>
      </c>
      <c r="O26" s="46" t="s">
        <v>23</v>
      </c>
      <c r="P26" s="43"/>
      <c r="Q26" s="47">
        <v>1</v>
      </c>
      <c r="R26" s="91">
        <f>ROUNDUP(Q26*0.75,2)</f>
        <v>0.75</v>
      </c>
    </row>
    <row r="27" spans="1:18" ht="18.75" customHeight="1" x14ac:dyDescent="0.15">
      <c r="A27" s="235"/>
      <c r="B27" s="61"/>
      <c r="C27" s="42"/>
      <c r="D27" s="43"/>
      <c r="E27" s="44"/>
      <c r="F27" s="45"/>
      <c r="G27" s="65"/>
      <c r="H27" s="69"/>
      <c r="I27" s="43"/>
      <c r="J27" s="45"/>
      <c r="K27" s="45"/>
      <c r="L27" s="45"/>
      <c r="M27" s="73"/>
      <c r="N27" s="61" t="s">
        <v>224</v>
      </c>
      <c r="O27" s="46" t="s">
        <v>43</v>
      </c>
      <c r="P27" s="43"/>
      <c r="Q27" s="47">
        <v>3</v>
      </c>
      <c r="R27" s="91">
        <f>ROUNDUP(Q27*0.75,2)</f>
        <v>2.25</v>
      </c>
    </row>
    <row r="28" spans="1:18" ht="18.75" customHeight="1" x14ac:dyDescent="0.15">
      <c r="A28" s="235"/>
      <c r="B28" s="61"/>
      <c r="C28" s="42"/>
      <c r="D28" s="43"/>
      <c r="E28" s="44"/>
      <c r="F28" s="45"/>
      <c r="G28" s="65"/>
      <c r="H28" s="69"/>
      <c r="I28" s="43"/>
      <c r="J28" s="45"/>
      <c r="K28" s="45"/>
      <c r="L28" s="45"/>
      <c r="M28" s="73"/>
      <c r="N28" s="61" t="s">
        <v>225</v>
      </c>
      <c r="O28" s="46"/>
      <c r="P28" s="43"/>
      <c r="Q28" s="47"/>
      <c r="R28" s="91"/>
    </row>
    <row r="29" spans="1:18" ht="18.75" customHeight="1" x14ac:dyDescent="0.15">
      <c r="A29" s="235"/>
      <c r="B29" s="61"/>
      <c r="C29" s="42"/>
      <c r="D29" s="43"/>
      <c r="E29" s="44"/>
      <c r="F29" s="45"/>
      <c r="G29" s="65"/>
      <c r="H29" s="69"/>
      <c r="I29" s="43"/>
      <c r="J29" s="45"/>
      <c r="K29" s="45"/>
      <c r="L29" s="45"/>
      <c r="M29" s="73"/>
      <c r="N29" s="61" t="s">
        <v>14</v>
      </c>
      <c r="O29" s="46"/>
      <c r="P29" s="43"/>
      <c r="Q29" s="47"/>
      <c r="R29" s="91"/>
    </row>
    <row r="30" spans="1:18" ht="18.75" customHeight="1" thickBot="1" x14ac:dyDescent="0.2">
      <c r="A30" s="236"/>
      <c r="B30" s="63"/>
      <c r="C30" s="54"/>
      <c r="D30" s="55"/>
      <c r="E30" s="56"/>
      <c r="F30" s="57"/>
      <c r="G30" s="67"/>
      <c r="H30" s="71"/>
      <c r="I30" s="55"/>
      <c r="J30" s="57"/>
      <c r="K30" s="57"/>
      <c r="L30" s="57"/>
      <c r="M30" s="75"/>
      <c r="N30" s="63"/>
      <c r="O30" s="58"/>
      <c r="P30" s="55"/>
      <c r="Q30" s="59"/>
      <c r="R30" s="93"/>
    </row>
  </sheetData>
  <mergeCells count="4">
    <mergeCell ref="H1:N1"/>
    <mergeCell ref="A2:R2"/>
    <mergeCell ref="A3:F3"/>
    <mergeCell ref="A5:A30"/>
  </mergeCells>
  <phoneticPr fontId="18"/>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249</v>
      </c>
      <c r="B3" s="251"/>
      <c r="C3" s="251"/>
      <c r="D3" s="144"/>
      <c r="E3" s="252" t="s">
        <v>326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317</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1.95"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1.95" customHeight="1" x14ac:dyDescent="0.15">
      <c r="A8" s="246"/>
      <c r="B8" s="112"/>
      <c r="C8" s="112"/>
      <c r="D8" s="112"/>
      <c r="E8" s="49"/>
      <c r="F8" s="118"/>
      <c r="G8" s="115"/>
      <c r="H8" s="114"/>
      <c r="I8" s="113"/>
      <c r="J8" s="112"/>
      <c r="K8" s="111"/>
      <c r="L8" s="115"/>
      <c r="M8" s="112"/>
      <c r="N8" s="114"/>
      <c r="O8" s="120"/>
    </row>
    <row r="9" spans="1:21" ht="21.95" customHeight="1" x14ac:dyDescent="0.15">
      <c r="A9" s="246"/>
      <c r="B9" s="105" t="s">
        <v>376</v>
      </c>
      <c r="C9" s="105" t="s">
        <v>115</v>
      </c>
      <c r="D9" s="105" t="s">
        <v>38</v>
      </c>
      <c r="E9" s="43"/>
      <c r="F9" s="110"/>
      <c r="G9" s="106"/>
      <c r="H9" s="148">
        <v>0.7</v>
      </c>
      <c r="I9" s="108" t="s">
        <v>376</v>
      </c>
      <c r="J9" s="105" t="s">
        <v>115</v>
      </c>
      <c r="K9" s="147">
        <v>0.3</v>
      </c>
      <c r="L9" s="106" t="s">
        <v>375</v>
      </c>
      <c r="M9" s="105" t="s">
        <v>115</v>
      </c>
      <c r="N9" s="146">
        <v>0.2</v>
      </c>
      <c r="O9" s="103" t="s">
        <v>38</v>
      </c>
    </row>
    <row r="10" spans="1:21" ht="21.95" customHeight="1" x14ac:dyDescent="0.15">
      <c r="A10" s="246"/>
      <c r="B10" s="105"/>
      <c r="C10" s="105" t="s">
        <v>116</v>
      </c>
      <c r="D10" s="105"/>
      <c r="E10" s="43"/>
      <c r="F10" s="110"/>
      <c r="G10" s="106"/>
      <c r="H10" s="104">
        <v>10</v>
      </c>
      <c r="I10" s="108"/>
      <c r="J10" s="105" t="s">
        <v>116</v>
      </c>
      <c r="K10" s="117">
        <v>5</v>
      </c>
      <c r="L10" s="106"/>
      <c r="M10" s="105" t="s">
        <v>116</v>
      </c>
      <c r="N10" s="104">
        <v>5</v>
      </c>
      <c r="O10" s="103"/>
    </row>
    <row r="11" spans="1:21" ht="21.95" customHeight="1" x14ac:dyDescent="0.15">
      <c r="A11" s="246"/>
      <c r="B11" s="105"/>
      <c r="C11" s="105" t="s">
        <v>162</v>
      </c>
      <c r="D11" s="105"/>
      <c r="E11" s="43"/>
      <c r="F11" s="110"/>
      <c r="G11" s="106"/>
      <c r="H11" s="104">
        <v>5</v>
      </c>
      <c r="I11" s="108"/>
      <c r="J11" s="105" t="s">
        <v>162</v>
      </c>
      <c r="K11" s="117">
        <v>5</v>
      </c>
      <c r="L11" s="115"/>
      <c r="M11" s="112"/>
      <c r="N11" s="114"/>
      <c r="O11" s="120"/>
    </row>
    <row r="12" spans="1:21" ht="21.95" customHeight="1" x14ac:dyDescent="0.15">
      <c r="A12" s="246"/>
      <c r="B12" s="105"/>
      <c r="C12" s="105"/>
      <c r="D12" s="105"/>
      <c r="E12" s="43"/>
      <c r="F12" s="110"/>
      <c r="G12" s="106" t="s">
        <v>18</v>
      </c>
      <c r="H12" s="104" t="s">
        <v>305</v>
      </c>
      <c r="I12" s="108"/>
      <c r="J12" s="105"/>
      <c r="K12" s="117"/>
      <c r="L12" s="106" t="s">
        <v>374</v>
      </c>
      <c r="M12" s="105" t="s">
        <v>151</v>
      </c>
      <c r="N12" s="104">
        <v>10</v>
      </c>
      <c r="O12" s="103"/>
    </row>
    <row r="13" spans="1:21" ht="21.95" customHeight="1" x14ac:dyDescent="0.15">
      <c r="A13" s="246"/>
      <c r="B13" s="105"/>
      <c r="C13" s="105"/>
      <c r="D13" s="105"/>
      <c r="E13" s="43"/>
      <c r="F13" s="110"/>
      <c r="G13" s="106" t="s">
        <v>32</v>
      </c>
      <c r="H13" s="104" t="s">
        <v>308</v>
      </c>
      <c r="I13" s="108"/>
      <c r="J13" s="105"/>
      <c r="K13" s="117"/>
      <c r="L13" s="106"/>
      <c r="M13" s="105" t="s">
        <v>135</v>
      </c>
      <c r="N13" s="104">
        <v>10</v>
      </c>
      <c r="O13" s="103"/>
    </row>
    <row r="14" spans="1:21" ht="21.95" customHeight="1" x14ac:dyDescent="0.15">
      <c r="A14" s="246"/>
      <c r="B14" s="112"/>
      <c r="C14" s="112"/>
      <c r="D14" s="112"/>
      <c r="E14" s="49"/>
      <c r="F14" s="118"/>
      <c r="G14" s="115"/>
      <c r="H14" s="114"/>
      <c r="I14" s="113"/>
      <c r="J14" s="112"/>
      <c r="K14" s="111"/>
      <c r="L14" s="115"/>
      <c r="M14" s="112"/>
      <c r="N14" s="114"/>
      <c r="O14" s="120"/>
    </row>
    <row r="15" spans="1:21" ht="21.95" customHeight="1" x14ac:dyDescent="0.15">
      <c r="A15" s="246"/>
      <c r="B15" s="105" t="s">
        <v>373</v>
      </c>
      <c r="C15" s="105" t="s">
        <v>151</v>
      </c>
      <c r="D15" s="105"/>
      <c r="E15" s="43"/>
      <c r="F15" s="110"/>
      <c r="G15" s="106"/>
      <c r="H15" s="104">
        <v>30</v>
      </c>
      <c r="I15" s="108" t="s">
        <v>373</v>
      </c>
      <c r="J15" s="105" t="s">
        <v>151</v>
      </c>
      <c r="K15" s="117">
        <v>20</v>
      </c>
      <c r="L15" s="106" t="s">
        <v>222</v>
      </c>
      <c r="M15" s="105" t="s">
        <v>226</v>
      </c>
      <c r="N15" s="104">
        <v>10</v>
      </c>
      <c r="O15" s="103"/>
    </row>
    <row r="16" spans="1:21" ht="21.95" customHeight="1" x14ac:dyDescent="0.15">
      <c r="A16" s="246"/>
      <c r="B16" s="105"/>
      <c r="C16" s="105" t="s">
        <v>135</v>
      </c>
      <c r="D16" s="105"/>
      <c r="E16" s="43"/>
      <c r="F16" s="110"/>
      <c r="G16" s="106"/>
      <c r="H16" s="104">
        <v>10</v>
      </c>
      <c r="I16" s="108"/>
      <c r="J16" s="105" t="s">
        <v>135</v>
      </c>
      <c r="K16" s="117">
        <v>10</v>
      </c>
      <c r="L16" s="106"/>
      <c r="M16" s="105"/>
      <c r="N16" s="104"/>
      <c r="O16" s="103"/>
    </row>
    <row r="17" spans="1:15" ht="21.95" customHeight="1" x14ac:dyDescent="0.15">
      <c r="A17" s="246"/>
      <c r="B17" s="105"/>
      <c r="C17" s="105"/>
      <c r="D17" s="105"/>
      <c r="E17" s="43"/>
      <c r="F17" s="110"/>
      <c r="G17" s="106" t="s">
        <v>18</v>
      </c>
      <c r="H17" s="104" t="s">
        <v>305</v>
      </c>
      <c r="I17" s="108"/>
      <c r="J17" s="105"/>
      <c r="K17" s="117"/>
      <c r="L17" s="106"/>
      <c r="M17" s="105"/>
      <c r="N17" s="104"/>
      <c r="O17" s="103"/>
    </row>
    <row r="18" spans="1:15" ht="21.95" customHeight="1" x14ac:dyDescent="0.15">
      <c r="A18" s="246"/>
      <c r="B18" s="112"/>
      <c r="C18" s="112"/>
      <c r="D18" s="112"/>
      <c r="E18" s="49"/>
      <c r="F18" s="118"/>
      <c r="G18" s="115"/>
      <c r="H18" s="114"/>
      <c r="I18" s="113"/>
      <c r="J18" s="112"/>
      <c r="K18" s="111"/>
      <c r="L18" s="106"/>
      <c r="M18" s="105"/>
      <c r="N18" s="104"/>
      <c r="O18" s="103"/>
    </row>
    <row r="19" spans="1:15" ht="21.95" customHeight="1" x14ac:dyDescent="0.15">
      <c r="A19" s="246"/>
      <c r="B19" s="105" t="s">
        <v>60</v>
      </c>
      <c r="C19" s="105" t="s">
        <v>122</v>
      </c>
      <c r="D19" s="105"/>
      <c r="E19" s="43" t="s">
        <v>303</v>
      </c>
      <c r="F19" s="145"/>
      <c r="G19" s="106"/>
      <c r="H19" s="104">
        <v>5</v>
      </c>
      <c r="I19" s="108" t="s">
        <v>60</v>
      </c>
      <c r="J19" s="105" t="s">
        <v>122</v>
      </c>
      <c r="K19" s="117">
        <v>3</v>
      </c>
      <c r="L19" s="106"/>
      <c r="M19" s="105"/>
      <c r="N19" s="104"/>
      <c r="O19" s="103"/>
    </row>
    <row r="20" spans="1:15" ht="21.95" customHeight="1" x14ac:dyDescent="0.15">
      <c r="A20" s="246"/>
      <c r="B20" s="105"/>
      <c r="C20" s="105"/>
      <c r="D20" s="105"/>
      <c r="E20" s="43"/>
      <c r="F20" s="110"/>
      <c r="G20" s="106" t="s">
        <v>18</v>
      </c>
      <c r="H20" s="104" t="s">
        <v>305</v>
      </c>
      <c r="I20" s="108"/>
      <c r="J20" s="105"/>
      <c r="K20" s="117"/>
      <c r="L20" s="106"/>
      <c r="M20" s="105"/>
      <c r="N20" s="104"/>
      <c r="O20" s="103"/>
    </row>
    <row r="21" spans="1:15" ht="21.95" customHeight="1" x14ac:dyDescent="0.15">
      <c r="A21" s="246"/>
      <c r="B21" s="105"/>
      <c r="C21" s="105"/>
      <c r="D21" s="105"/>
      <c r="E21" s="43"/>
      <c r="F21" s="110" t="s">
        <v>20</v>
      </c>
      <c r="G21" s="106" t="s">
        <v>19</v>
      </c>
      <c r="H21" s="104" t="s">
        <v>308</v>
      </c>
      <c r="I21" s="108"/>
      <c r="J21" s="105"/>
      <c r="K21" s="117"/>
      <c r="L21" s="106"/>
      <c r="M21" s="105"/>
      <c r="N21" s="104"/>
      <c r="O21" s="103"/>
    </row>
    <row r="22" spans="1:15" ht="21.95" customHeight="1" x14ac:dyDescent="0.15">
      <c r="A22" s="246"/>
      <c r="B22" s="112"/>
      <c r="C22" s="112"/>
      <c r="D22" s="112"/>
      <c r="E22" s="49"/>
      <c r="F22" s="118"/>
      <c r="G22" s="115"/>
      <c r="H22" s="114"/>
      <c r="I22" s="113"/>
      <c r="J22" s="112"/>
      <c r="K22" s="111"/>
      <c r="L22" s="106"/>
      <c r="M22" s="105"/>
      <c r="N22" s="104"/>
      <c r="O22" s="103"/>
    </row>
    <row r="23" spans="1:15" ht="21.95" customHeight="1" x14ac:dyDescent="0.15">
      <c r="A23" s="246"/>
      <c r="B23" s="105" t="s">
        <v>222</v>
      </c>
      <c r="C23" s="105" t="s">
        <v>226</v>
      </c>
      <c r="D23" s="105"/>
      <c r="E23" s="43" t="s">
        <v>35</v>
      </c>
      <c r="F23" s="110"/>
      <c r="G23" s="106"/>
      <c r="H23" s="104">
        <v>30</v>
      </c>
      <c r="I23" s="108" t="s">
        <v>222</v>
      </c>
      <c r="J23" s="105" t="s">
        <v>226</v>
      </c>
      <c r="K23" s="117">
        <v>20</v>
      </c>
      <c r="L23" s="106"/>
      <c r="M23" s="105"/>
      <c r="N23" s="104"/>
      <c r="O23" s="103"/>
    </row>
    <row r="24" spans="1:15" ht="21.95" customHeight="1" x14ac:dyDescent="0.15">
      <c r="A24" s="246"/>
      <c r="B24" s="105"/>
      <c r="C24" s="105"/>
      <c r="D24" s="105"/>
      <c r="E24" s="43"/>
      <c r="F24" s="110"/>
      <c r="G24" s="106" t="s">
        <v>23</v>
      </c>
      <c r="H24" s="104" t="s">
        <v>308</v>
      </c>
      <c r="I24" s="108"/>
      <c r="J24" s="105"/>
      <c r="K24" s="117"/>
      <c r="L24" s="106"/>
      <c r="M24" s="105"/>
      <c r="N24" s="104"/>
      <c r="O24" s="103"/>
    </row>
    <row r="25" spans="1:15" ht="21.95" customHeight="1" thickBot="1" x14ac:dyDescent="0.2">
      <c r="A25" s="247"/>
      <c r="B25" s="98"/>
      <c r="C25" s="98"/>
      <c r="D25" s="98"/>
      <c r="E25" s="55"/>
      <c r="F25" s="102"/>
      <c r="G25" s="99"/>
      <c r="H25" s="97"/>
      <c r="I25" s="101"/>
      <c r="J25" s="98"/>
      <c r="K25" s="100"/>
      <c r="L25" s="99"/>
      <c r="M25" s="98"/>
      <c r="N25" s="97"/>
      <c r="O25" s="96"/>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253</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15</v>
      </c>
      <c r="C5" s="36"/>
      <c r="D5" s="37"/>
      <c r="E5" s="38"/>
      <c r="F5" s="39"/>
      <c r="G5" s="64"/>
      <c r="H5" s="68"/>
      <c r="I5" s="37"/>
      <c r="J5" s="39"/>
      <c r="K5" s="39"/>
      <c r="L5" s="39"/>
      <c r="M5" s="72"/>
      <c r="N5" s="60"/>
      <c r="O5" s="40" t="s">
        <v>15</v>
      </c>
      <c r="P5" s="37"/>
      <c r="Q5" s="41">
        <v>110</v>
      </c>
      <c r="R5" s="90">
        <f>ROUNDUP(Q5*0.75,2)</f>
        <v>82.5</v>
      </c>
    </row>
    <row r="6" spans="1:19" ht="18.75" customHeight="1" x14ac:dyDescent="0.15">
      <c r="A6" s="235"/>
      <c r="B6" s="62"/>
      <c r="C6" s="48"/>
      <c r="D6" s="49"/>
      <c r="E6" s="50"/>
      <c r="F6" s="51"/>
      <c r="G6" s="66"/>
      <c r="H6" s="70"/>
      <c r="I6" s="49"/>
      <c r="J6" s="51"/>
      <c r="K6" s="51"/>
      <c r="L6" s="51"/>
      <c r="M6" s="74"/>
      <c r="N6" s="62"/>
      <c r="O6" s="52"/>
      <c r="P6" s="49"/>
      <c r="Q6" s="53"/>
      <c r="R6" s="92"/>
    </row>
    <row r="7" spans="1:19" ht="18.75" customHeight="1" x14ac:dyDescent="0.15">
      <c r="A7" s="235"/>
      <c r="B7" s="61" t="s">
        <v>125</v>
      </c>
      <c r="C7" s="42" t="s">
        <v>116</v>
      </c>
      <c r="D7" s="43"/>
      <c r="E7" s="44">
        <v>20</v>
      </c>
      <c r="F7" s="45" t="s">
        <v>17</v>
      </c>
      <c r="G7" s="65"/>
      <c r="H7" s="69" t="s">
        <v>116</v>
      </c>
      <c r="I7" s="43"/>
      <c r="J7" s="45">
        <f>ROUNDUP(E7*0.75,2)</f>
        <v>15</v>
      </c>
      <c r="K7" s="45" t="s">
        <v>17</v>
      </c>
      <c r="L7" s="45"/>
      <c r="M7" s="73" t="e">
        <f>ROUND(#REF!+(#REF!*6/100),2)</f>
        <v>#REF!</v>
      </c>
      <c r="N7" s="61" t="s">
        <v>126</v>
      </c>
      <c r="O7" s="46" t="s">
        <v>22</v>
      </c>
      <c r="P7" s="43"/>
      <c r="Q7" s="47">
        <v>1</v>
      </c>
      <c r="R7" s="91">
        <f t="shared" ref="R7:R17" si="0">ROUNDUP(Q7*0.75,2)</f>
        <v>0.75</v>
      </c>
    </row>
    <row r="8" spans="1:19" ht="18.75" customHeight="1" x14ac:dyDescent="0.15">
      <c r="A8" s="235"/>
      <c r="B8" s="61"/>
      <c r="C8" s="42" t="s">
        <v>131</v>
      </c>
      <c r="D8" s="43"/>
      <c r="E8" s="44">
        <v>40</v>
      </c>
      <c r="F8" s="45" t="s">
        <v>17</v>
      </c>
      <c r="G8" s="65"/>
      <c r="H8" s="69" t="s">
        <v>131</v>
      </c>
      <c r="I8" s="43"/>
      <c r="J8" s="45">
        <f>ROUNDUP(E8*0.75,2)</f>
        <v>30</v>
      </c>
      <c r="K8" s="45" t="s">
        <v>17</v>
      </c>
      <c r="L8" s="45"/>
      <c r="M8" s="73" t="e">
        <f>#REF!</f>
        <v>#REF!</v>
      </c>
      <c r="N8" s="61" t="s">
        <v>127</v>
      </c>
      <c r="O8" s="46" t="s">
        <v>28</v>
      </c>
      <c r="P8" s="43"/>
      <c r="Q8" s="47">
        <v>0.1</v>
      </c>
      <c r="R8" s="91">
        <f t="shared" si="0"/>
        <v>0.08</v>
      </c>
    </row>
    <row r="9" spans="1:19" ht="18.75" customHeight="1" x14ac:dyDescent="0.15">
      <c r="A9" s="235"/>
      <c r="B9" s="61"/>
      <c r="C9" s="42" t="s">
        <v>55</v>
      </c>
      <c r="D9" s="43"/>
      <c r="E9" s="44">
        <v>5</v>
      </c>
      <c r="F9" s="45" t="s">
        <v>36</v>
      </c>
      <c r="G9" s="65"/>
      <c r="H9" s="69" t="s">
        <v>55</v>
      </c>
      <c r="I9" s="43"/>
      <c r="J9" s="45">
        <f>ROUNDUP(E9*0.75,2)</f>
        <v>3.75</v>
      </c>
      <c r="K9" s="45" t="s">
        <v>36</v>
      </c>
      <c r="L9" s="45"/>
      <c r="M9" s="73" t="e">
        <f>#REF!</f>
        <v>#REF!</v>
      </c>
      <c r="N9" s="61" t="s">
        <v>128</v>
      </c>
      <c r="O9" s="46" t="s">
        <v>46</v>
      </c>
      <c r="P9" s="43"/>
      <c r="Q9" s="47">
        <v>0.01</v>
      </c>
      <c r="R9" s="91">
        <f t="shared" si="0"/>
        <v>0.01</v>
      </c>
    </row>
    <row r="10" spans="1:19" ht="18.75" customHeight="1" x14ac:dyDescent="0.15">
      <c r="A10" s="235"/>
      <c r="B10" s="61"/>
      <c r="C10" s="42" t="s">
        <v>240</v>
      </c>
      <c r="D10" s="43"/>
      <c r="E10" s="44">
        <v>20</v>
      </c>
      <c r="F10" s="45" t="s">
        <v>17</v>
      </c>
      <c r="G10" s="65"/>
      <c r="H10" s="69" t="s">
        <v>240</v>
      </c>
      <c r="I10" s="43"/>
      <c r="J10" s="45">
        <f>ROUNDUP(E10*0.75,2)</f>
        <v>15</v>
      </c>
      <c r="K10" s="45" t="s">
        <v>17</v>
      </c>
      <c r="L10" s="45"/>
      <c r="M10" s="73" t="e">
        <f>ROUND(#REF!+(#REF!*15/100),2)</f>
        <v>#REF!</v>
      </c>
      <c r="N10" s="61" t="s">
        <v>129</v>
      </c>
      <c r="O10" s="46" t="s">
        <v>56</v>
      </c>
      <c r="P10" s="43" t="s">
        <v>20</v>
      </c>
      <c r="Q10" s="47">
        <v>5</v>
      </c>
      <c r="R10" s="91">
        <f t="shared" si="0"/>
        <v>3.75</v>
      </c>
    </row>
    <row r="11" spans="1:19" ht="18.75" customHeight="1" x14ac:dyDescent="0.15">
      <c r="A11" s="235"/>
      <c r="B11" s="61"/>
      <c r="C11" s="42" t="s">
        <v>25</v>
      </c>
      <c r="D11" s="43"/>
      <c r="E11" s="44">
        <v>5</v>
      </c>
      <c r="F11" s="45" t="s">
        <v>17</v>
      </c>
      <c r="G11" s="65"/>
      <c r="H11" s="69" t="s">
        <v>25</v>
      </c>
      <c r="I11" s="43"/>
      <c r="J11" s="45">
        <f>ROUNDUP(E11*0.75,2)</f>
        <v>3.75</v>
      </c>
      <c r="K11" s="45" t="s">
        <v>17</v>
      </c>
      <c r="L11" s="45"/>
      <c r="M11" s="73" t="e">
        <f>#REF!</f>
        <v>#REF!</v>
      </c>
      <c r="N11" s="61" t="s">
        <v>254</v>
      </c>
      <c r="O11" s="46" t="s">
        <v>22</v>
      </c>
      <c r="P11" s="43"/>
      <c r="Q11" s="47">
        <v>2</v>
      </c>
      <c r="R11" s="91">
        <f t="shared" si="0"/>
        <v>1.5</v>
      </c>
    </row>
    <row r="12" spans="1:19" ht="18.75" customHeight="1" x14ac:dyDescent="0.15">
      <c r="A12" s="235"/>
      <c r="B12" s="61"/>
      <c r="C12" s="42"/>
      <c r="D12" s="43"/>
      <c r="E12" s="44"/>
      <c r="F12" s="45"/>
      <c r="G12" s="65"/>
      <c r="H12" s="69"/>
      <c r="I12" s="43"/>
      <c r="J12" s="45"/>
      <c r="K12" s="45"/>
      <c r="L12" s="45"/>
      <c r="M12" s="73"/>
      <c r="N12" s="61" t="s">
        <v>14</v>
      </c>
      <c r="O12" s="46" t="s">
        <v>24</v>
      </c>
      <c r="P12" s="43"/>
      <c r="Q12" s="47">
        <v>1</v>
      </c>
      <c r="R12" s="91">
        <f t="shared" si="0"/>
        <v>0.75</v>
      </c>
    </row>
    <row r="13" spans="1:19" ht="18.75" customHeight="1" x14ac:dyDescent="0.15">
      <c r="A13" s="235"/>
      <c r="B13" s="61"/>
      <c r="C13" s="42"/>
      <c r="D13" s="43"/>
      <c r="E13" s="44"/>
      <c r="F13" s="45"/>
      <c r="G13" s="65"/>
      <c r="H13" s="69"/>
      <c r="I13" s="43"/>
      <c r="J13" s="45"/>
      <c r="K13" s="45"/>
      <c r="L13" s="45"/>
      <c r="M13" s="73"/>
      <c r="N13" s="61"/>
      <c r="O13" s="46" t="s">
        <v>23</v>
      </c>
      <c r="P13" s="43"/>
      <c r="Q13" s="47">
        <v>1.5</v>
      </c>
      <c r="R13" s="91">
        <f t="shared" si="0"/>
        <v>1.1300000000000001</v>
      </c>
    </row>
    <row r="14" spans="1:19" ht="18.75" customHeight="1" x14ac:dyDescent="0.15">
      <c r="A14" s="235"/>
      <c r="B14" s="61"/>
      <c r="C14" s="42"/>
      <c r="D14" s="43"/>
      <c r="E14" s="44"/>
      <c r="F14" s="45"/>
      <c r="G14" s="65"/>
      <c r="H14" s="69"/>
      <c r="I14" s="43"/>
      <c r="J14" s="45"/>
      <c r="K14" s="45"/>
      <c r="L14" s="45"/>
      <c r="M14" s="73"/>
      <c r="N14" s="61"/>
      <c r="O14" s="46" t="s">
        <v>79</v>
      </c>
      <c r="P14" s="43"/>
      <c r="Q14" s="47">
        <v>1</v>
      </c>
      <c r="R14" s="91">
        <f t="shared" si="0"/>
        <v>0.75</v>
      </c>
    </row>
    <row r="15" spans="1:19" ht="18.75" customHeight="1" x14ac:dyDescent="0.15">
      <c r="A15" s="235"/>
      <c r="B15" s="61"/>
      <c r="C15" s="42"/>
      <c r="D15" s="43"/>
      <c r="E15" s="44"/>
      <c r="F15" s="45"/>
      <c r="G15" s="65"/>
      <c r="H15" s="69"/>
      <c r="I15" s="43"/>
      <c r="J15" s="45"/>
      <c r="K15" s="45"/>
      <c r="L15" s="45"/>
      <c r="M15" s="73"/>
      <c r="N15" s="61"/>
      <c r="O15" s="46" t="s">
        <v>19</v>
      </c>
      <c r="P15" s="43" t="s">
        <v>20</v>
      </c>
      <c r="Q15" s="47">
        <v>1.5</v>
      </c>
      <c r="R15" s="91">
        <f t="shared" si="0"/>
        <v>1.1300000000000001</v>
      </c>
    </row>
    <row r="16" spans="1:19" ht="18.75" customHeight="1" x14ac:dyDescent="0.15">
      <c r="A16" s="235"/>
      <c r="B16" s="61"/>
      <c r="C16" s="42"/>
      <c r="D16" s="43"/>
      <c r="E16" s="44"/>
      <c r="F16" s="45"/>
      <c r="G16" s="65"/>
      <c r="H16" s="69"/>
      <c r="I16" s="43"/>
      <c r="J16" s="45"/>
      <c r="K16" s="45"/>
      <c r="L16" s="45"/>
      <c r="M16" s="73"/>
      <c r="N16" s="61"/>
      <c r="O16" s="46" t="s">
        <v>54</v>
      </c>
      <c r="P16" s="43" t="s">
        <v>35</v>
      </c>
      <c r="Q16" s="47">
        <v>1</v>
      </c>
      <c r="R16" s="91">
        <f t="shared" si="0"/>
        <v>0.75</v>
      </c>
    </row>
    <row r="17" spans="1:18" ht="18.75" customHeight="1" x14ac:dyDescent="0.15">
      <c r="A17" s="235"/>
      <c r="B17" s="61"/>
      <c r="C17" s="42"/>
      <c r="D17" s="43"/>
      <c r="E17" s="44"/>
      <c r="F17" s="45"/>
      <c r="G17" s="65"/>
      <c r="H17" s="69"/>
      <c r="I17" s="43"/>
      <c r="J17" s="45"/>
      <c r="K17" s="45"/>
      <c r="L17" s="45"/>
      <c r="M17" s="73"/>
      <c r="N17" s="61"/>
      <c r="O17" s="46" t="s">
        <v>28</v>
      </c>
      <c r="P17" s="43"/>
      <c r="Q17" s="47">
        <v>0.05</v>
      </c>
      <c r="R17" s="91">
        <f t="shared" si="0"/>
        <v>0.04</v>
      </c>
    </row>
    <row r="18" spans="1:18" ht="18.75" customHeight="1" x14ac:dyDescent="0.15">
      <c r="A18" s="235"/>
      <c r="B18" s="62"/>
      <c r="C18" s="48"/>
      <c r="D18" s="49"/>
      <c r="E18" s="50"/>
      <c r="F18" s="51"/>
      <c r="G18" s="66"/>
      <c r="H18" s="70"/>
      <c r="I18" s="49"/>
      <c r="J18" s="51"/>
      <c r="K18" s="51"/>
      <c r="L18" s="51"/>
      <c r="M18" s="74"/>
      <c r="N18" s="62"/>
      <c r="O18" s="52"/>
      <c r="P18" s="49"/>
      <c r="Q18" s="53"/>
      <c r="R18" s="92"/>
    </row>
    <row r="19" spans="1:18" ht="18.75" customHeight="1" x14ac:dyDescent="0.15">
      <c r="A19" s="235"/>
      <c r="B19" s="61" t="s">
        <v>132</v>
      </c>
      <c r="C19" s="42" t="s">
        <v>90</v>
      </c>
      <c r="D19" s="43"/>
      <c r="E19" s="44">
        <v>10</v>
      </c>
      <c r="F19" s="45" t="s">
        <v>17</v>
      </c>
      <c r="G19" s="65"/>
      <c r="H19" s="69" t="s">
        <v>90</v>
      </c>
      <c r="I19" s="43"/>
      <c r="J19" s="45">
        <f>ROUNDUP(E19*0.75,2)</f>
        <v>7.5</v>
      </c>
      <c r="K19" s="45" t="s">
        <v>17</v>
      </c>
      <c r="L19" s="45"/>
      <c r="M19" s="73" t="e">
        <f>#REF!</f>
        <v>#REF!</v>
      </c>
      <c r="N19" s="61" t="s">
        <v>133</v>
      </c>
      <c r="O19" s="46" t="s">
        <v>22</v>
      </c>
      <c r="P19" s="43"/>
      <c r="Q19" s="47">
        <v>1.5</v>
      </c>
      <c r="R19" s="91">
        <f>ROUNDUP(Q19*0.75,2)</f>
        <v>1.1300000000000001</v>
      </c>
    </row>
    <row r="20" spans="1:18" ht="18.75" customHeight="1" x14ac:dyDescent="0.15">
      <c r="A20" s="235"/>
      <c r="B20" s="61"/>
      <c r="C20" s="42" t="s">
        <v>135</v>
      </c>
      <c r="D20" s="43"/>
      <c r="E20" s="44">
        <v>10</v>
      </c>
      <c r="F20" s="45" t="s">
        <v>17</v>
      </c>
      <c r="G20" s="65"/>
      <c r="H20" s="69" t="s">
        <v>135</v>
      </c>
      <c r="I20" s="43"/>
      <c r="J20" s="45">
        <f>ROUNDUP(E20*0.75,2)</f>
        <v>7.5</v>
      </c>
      <c r="K20" s="45" t="s">
        <v>17</v>
      </c>
      <c r="L20" s="45"/>
      <c r="M20" s="73" t="e">
        <f>ROUND(#REF!+(#REF!*10/100),2)</f>
        <v>#REF!</v>
      </c>
      <c r="N20" s="61" t="s">
        <v>134</v>
      </c>
      <c r="O20" s="46" t="s">
        <v>18</v>
      </c>
      <c r="P20" s="43"/>
      <c r="Q20" s="47">
        <v>20</v>
      </c>
      <c r="R20" s="91">
        <f>ROUNDUP(Q20*0.75,2)</f>
        <v>15</v>
      </c>
    </row>
    <row r="21" spans="1:18" ht="18.75" customHeight="1" x14ac:dyDescent="0.15">
      <c r="A21" s="235"/>
      <c r="B21" s="61"/>
      <c r="C21" s="42" t="s">
        <v>108</v>
      </c>
      <c r="D21" s="43"/>
      <c r="E21" s="44">
        <v>10</v>
      </c>
      <c r="F21" s="45" t="s">
        <v>17</v>
      </c>
      <c r="G21" s="65"/>
      <c r="H21" s="69" t="s">
        <v>108</v>
      </c>
      <c r="I21" s="43"/>
      <c r="J21" s="45">
        <f>ROUNDUP(E21*0.75,2)</f>
        <v>7.5</v>
      </c>
      <c r="K21" s="45" t="s">
        <v>17</v>
      </c>
      <c r="L21" s="45"/>
      <c r="M21" s="73" t="e">
        <f>#REF!</f>
        <v>#REF!</v>
      </c>
      <c r="N21" s="61" t="s">
        <v>107</v>
      </c>
      <c r="O21" s="46" t="s">
        <v>23</v>
      </c>
      <c r="P21" s="43"/>
      <c r="Q21" s="47">
        <v>1</v>
      </c>
      <c r="R21" s="91">
        <f>ROUNDUP(Q21*0.75,2)</f>
        <v>0.75</v>
      </c>
    </row>
    <row r="22" spans="1:18" ht="18.75" customHeight="1" x14ac:dyDescent="0.15">
      <c r="A22" s="235"/>
      <c r="B22" s="61"/>
      <c r="C22" s="42" t="s">
        <v>136</v>
      </c>
      <c r="D22" s="43"/>
      <c r="E22" s="44">
        <v>5</v>
      </c>
      <c r="F22" s="45" t="s">
        <v>17</v>
      </c>
      <c r="G22" s="65"/>
      <c r="H22" s="69" t="s">
        <v>136</v>
      </c>
      <c r="I22" s="43"/>
      <c r="J22" s="45">
        <f>ROUNDUP(E22*0.75,2)</f>
        <v>3.75</v>
      </c>
      <c r="K22" s="45" t="s">
        <v>17</v>
      </c>
      <c r="L22" s="45"/>
      <c r="M22" s="73" t="e">
        <f>#REF!</f>
        <v>#REF!</v>
      </c>
      <c r="N22" s="61" t="s">
        <v>14</v>
      </c>
      <c r="O22" s="46" t="s">
        <v>19</v>
      </c>
      <c r="P22" s="43" t="s">
        <v>20</v>
      </c>
      <c r="Q22" s="47">
        <v>1</v>
      </c>
      <c r="R22" s="91">
        <f>ROUNDUP(Q22*0.75,2)</f>
        <v>0.75</v>
      </c>
    </row>
    <row r="23" spans="1:18" ht="18.75" customHeight="1" x14ac:dyDescent="0.15">
      <c r="A23" s="235"/>
      <c r="B23" s="62"/>
      <c r="C23" s="48"/>
      <c r="D23" s="49"/>
      <c r="E23" s="50"/>
      <c r="F23" s="51"/>
      <c r="G23" s="66"/>
      <c r="H23" s="70"/>
      <c r="I23" s="49"/>
      <c r="J23" s="51"/>
      <c r="K23" s="51"/>
      <c r="L23" s="51"/>
      <c r="M23" s="74"/>
      <c r="N23" s="62"/>
      <c r="O23" s="52"/>
      <c r="P23" s="49"/>
      <c r="Q23" s="53"/>
      <c r="R23" s="92"/>
    </row>
    <row r="24" spans="1:18" ht="18.75" customHeight="1" x14ac:dyDescent="0.15">
      <c r="A24" s="235"/>
      <c r="B24" s="61" t="s">
        <v>60</v>
      </c>
      <c r="C24" s="42" t="s">
        <v>137</v>
      </c>
      <c r="D24" s="43" t="s">
        <v>20</v>
      </c>
      <c r="E24" s="79">
        <v>0.1</v>
      </c>
      <c r="F24" s="45" t="s">
        <v>51</v>
      </c>
      <c r="G24" s="65"/>
      <c r="H24" s="69" t="s">
        <v>137</v>
      </c>
      <c r="I24" s="43" t="s">
        <v>20</v>
      </c>
      <c r="J24" s="45">
        <f>ROUNDUP(E24*0.75,2)</f>
        <v>0.08</v>
      </c>
      <c r="K24" s="45" t="s">
        <v>51</v>
      </c>
      <c r="L24" s="45"/>
      <c r="M24" s="73" t="e">
        <f>#REF!</f>
        <v>#REF!</v>
      </c>
      <c r="N24" s="61" t="s">
        <v>14</v>
      </c>
      <c r="O24" s="46" t="s">
        <v>18</v>
      </c>
      <c r="P24" s="43"/>
      <c r="Q24" s="47">
        <v>100</v>
      </c>
      <c r="R24" s="91">
        <f>ROUNDUP(Q24*0.75,2)</f>
        <v>75</v>
      </c>
    </row>
    <row r="25" spans="1:18" ht="18.75" customHeight="1" x14ac:dyDescent="0.15">
      <c r="A25" s="235"/>
      <c r="B25" s="61"/>
      <c r="C25" s="42" t="s">
        <v>71</v>
      </c>
      <c r="D25" s="43"/>
      <c r="E25" s="44">
        <v>5</v>
      </c>
      <c r="F25" s="45" t="s">
        <v>17</v>
      </c>
      <c r="G25" s="65"/>
      <c r="H25" s="69" t="s">
        <v>71</v>
      </c>
      <c r="I25" s="43"/>
      <c r="J25" s="45">
        <f>ROUNDUP(E25*0.75,2)</f>
        <v>3.75</v>
      </c>
      <c r="K25" s="45" t="s">
        <v>17</v>
      </c>
      <c r="L25" s="45"/>
      <c r="M25" s="73" t="e">
        <f>#REF!</f>
        <v>#REF!</v>
      </c>
      <c r="N25" s="61"/>
      <c r="O25" s="46" t="s">
        <v>28</v>
      </c>
      <c r="P25" s="43"/>
      <c r="Q25" s="47">
        <v>0.1</v>
      </c>
      <c r="R25" s="91">
        <f>ROUNDUP(Q25*0.75,2)</f>
        <v>0.08</v>
      </c>
    </row>
    <row r="26" spans="1:18" ht="18.75" customHeight="1" x14ac:dyDescent="0.15">
      <c r="A26" s="235"/>
      <c r="B26" s="61"/>
      <c r="C26" s="42"/>
      <c r="D26" s="43"/>
      <c r="E26" s="44"/>
      <c r="F26" s="45"/>
      <c r="G26" s="65"/>
      <c r="H26" s="69"/>
      <c r="I26" s="43"/>
      <c r="J26" s="45"/>
      <c r="K26" s="45"/>
      <c r="L26" s="45"/>
      <c r="M26" s="73"/>
      <c r="N26" s="61"/>
      <c r="O26" s="46" t="s">
        <v>19</v>
      </c>
      <c r="P26" s="43" t="s">
        <v>20</v>
      </c>
      <c r="Q26" s="47">
        <v>0.5</v>
      </c>
      <c r="R26" s="91">
        <f>ROUNDUP(Q26*0.75,2)</f>
        <v>0.38</v>
      </c>
    </row>
    <row r="27" spans="1:18" ht="18.75" customHeight="1" thickBot="1" x14ac:dyDescent="0.2">
      <c r="A27" s="236"/>
      <c r="B27" s="63"/>
      <c r="C27" s="54"/>
      <c r="D27" s="55"/>
      <c r="E27" s="56"/>
      <c r="F27" s="57"/>
      <c r="G27" s="67"/>
      <c r="H27" s="71"/>
      <c r="I27" s="55"/>
      <c r="J27" s="57"/>
      <c r="K27" s="57"/>
      <c r="L27" s="57"/>
      <c r="M27" s="75"/>
      <c r="N27" s="63"/>
      <c r="O27" s="58"/>
      <c r="P27" s="55"/>
      <c r="Q27" s="59"/>
      <c r="R27" s="93"/>
    </row>
  </sheetData>
  <mergeCells count="4">
    <mergeCell ref="H1:N1"/>
    <mergeCell ref="A2:R2"/>
    <mergeCell ref="A3:F3"/>
    <mergeCell ref="A5:A27"/>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253</v>
      </c>
      <c r="B3" s="251"/>
      <c r="C3" s="251"/>
      <c r="D3" s="144"/>
      <c r="E3" s="252" t="s">
        <v>346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382</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4.95"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4.95" customHeight="1" x14ac:dyDescent="0.15">
      <c r="A8" s="246"/>
      <c r="B8" s="112"/>
      <c r="C8" s="112"/>
      <c r="D8" s="112"/>
      <c r="E8" s="49"/>
      <c r="F8" s="118"/>
      <c r="G8" s="115"/>
      <c r="H8" s="114"/>
      <c r="I8" s="113"/>
      <c r="J8" s="112"/>
      <c r="K8" s="111"/>
      <c r="L8" s="115"/>
      <c r="M8" s="112"/>
      <c r="N8" s="114"/>
      <c r="O8" s="120"/>
    </row>
    <row r="9" spans="1:21" ht="24.95" customHeight="1" x14ac:dyDescent="0.15">
      <c r="A9" s="246"/>
      <c r="B9" s="105" t="s">
        <v>381</v>
      </c>
      <c r="C9" s="105" t="s">
        <v>131</v>
      </c>
      <c r="D9" s="105"/>
      <c r="E9" s="43"/>
      <c r="F9" s="110"/>
      <c r="G9" s="106"/>
      <c r="H9" s="104">
        <v>20</v>
      </c>
      <c r="I9" s="108" t="s">
        <v>380</v>
      </c>
      <c r="J9" s="123" t="s">
        <v>21</v>
      </c>
      <c r="K9" s="117">
        <v>10</v>
      </c>
      <c r="L9" s="106" t="s">
        <v>379</v>
      </c>
      <c r="M9" s="105" t="s">
        <v>116</v>
      </c>
      <c r="N9" s="104">
        <v>10</v>
      </c>
      <c r="O9" s="103"/>
    </row>
    <row r="10" spans="1:21" ht="24.95" customHeight="1" x14ac:dyDescent="0.15">
      <c r="A10" s="246"/>
      <c r="B10" s="105"/>
      <c r="C10" s="105" t="s">
        <v>116</v>
      </c>
      <c r="D10" s="105"/>
      <c r="E10" s="43"/>
      <c r="F10" s="110"/>
      <c r="G10" s="106"/>
      <c r="H10" s="104">
        <v>20</v>
      </c>
      <c r="I10" s="108"/>
      <c r="J10" s="105" t="s">
        <v>116</v>
      </c>
      <c r="K10" s="117">
        <v>10</v>
      </c>
      <c r="L10" s="106"/>
      <c r="M10" s="105" t="s">
        <v>240</v>
      </c>
      <c r="N10" s="104">
        <v>10</v>
      </c>
      <c r="O10" s="103"/>
    </row>
    <row r="11" spans="1:21" ht="24.95" customHeight="1" x14ac:dyDescent="0.15">
      <c r="A11" s="246"/>
      <c r="B11" s="105"/>
      <c r="C11" s="105" t="s">
        <v>240</v>
      </c>
      <c r="D11" s="105"/>
      <c r="E11" s="43"/>
      <c r="F11" s="110"/>
      <c r="G11" s="106"/>
      <c r="H11" s="104">
        <v>20</v>
      </c>
      <c r="I11" s="108"/>
      <c r="J11" s="105" t="s">
        <v>240</v>
      </c>
      <c r="K11" s="117">
        <v>20</v>
      </c>
      <c r="L11" s="115"/>
      <c r="M11" s="112"/>
      <c r="N11" s="114"/>
      <c r="O11" s="120"/>
    </row>
    <row r="12" spans="1:21" ht="24.95" customHeight="1" x14ac:dyDescent="0.15">
      <c r="A12" s="246"/>
      <c r="B12" s="105"/>
      <c r="C12" s="105"/>
      <c r="D12" s="105"/>
      <c r="E12" s="43"/>
      <c r="F12" s="110"/>
      <c r="G12" s="106" t="s">
        <v>18</v>
      </c>
      <c r="H12" s="104" t="s">
        <v>305</v>
      </c>
      <c r="I12" s="108"/>
      <c r="J12" s="105"/>
      <c r="K12" s="117"/>
      <c r="L12" s="106" t="s">
        <v>378</v>
      </c>
      <c r="M12" s="105" t="s">
        <v>135</v>
      </c>
      <c r="N12" s="104">
        <v>10</v>
      </c>
      <c r="O12" s="103"/>
    </row>
    <row r="13" spans="1:21" ht="24.95" customHeight="1" x14ac:dyDescent="0.15">
      <c r="A13" s="246"/>
      <c r="B13" s="105"/>
      <c r="C13" s="105"/>
      <c r="D13" s="105"/>
      <c r="E13" s="43"/>
      <c r="F13" s="110"/>
      <c r="G13" s="106" t="s">
        <v>23</v>
      </c>
      <c r="H13" s="104" t="s">
        <v>308</v>
      </c>
      <c r="I13" s="108"/>
      <c r="J13" s="105"/>
      <c r="K13" s="117"/>
      <c r="L13" s="106"/>
      <c r="M13" s="105"/>
      <c r="N13" s="104"/>
      <c r="O13" s="103"/>
    </row>
    <row r="14" spans="1:21" ht="24.95" customHeight="1" x14ac:dyDescent="0.15">
      <c r="A14" s="246"/>
      <c r="B14" s="105"/>
      <c r="C14" s="105"/>
      <c r="D14" s="105"/>
      <c r="E14" s="43"/>
      <c r="F14" s="110" t="s">
        <v>20</v>
      </c>
      <c r="G14" s="106" t="s">
        <v>19</v>
      </c>
      <c r="H14" s="104" t="s">
        <v>308</v>
      </c>
      <c r="I14" s="108"/>
      <c r="J14" s="105"/>
      <c r="K14" s="117"/>
      <c r="L14" s="106"/>
      <c r="M14" s="105"/>
      <c r="N14" s="104"/>
      <c r="O14" s="103"/>
    </row>
    <row r="15" spans="1:21" ht="24.95" customHeight="1" x14ac:dyDescent="0.15">
      <c r="A15" s="246"/>
      <c r="B15" s="112"/>
      <c r="C15" s="112"/>
      <c r="D15" s="112"/>
      <c r="E15" s="49"/>
      <c r="F15" s="118"/>
      <c r="G15" s="115"/>
      <c r="H15" s="114"/>
      <c r="I15" s="113"/>
      <c r="J15" s="112"/>
      <c r="K15" s="111"/>
      <c r="L15" s="106"/>
      <c r="M15" s="105"/>
      <c r="N15" s="104"/>
      <c r="O15" s="103"/>
    </row>
    <row r="16" spans="1:21" ht="24.95" customHeight="1" x14ac:dyDescent="0.15">
      <c r="A16" s="246"/>
      <c r="B16" s="105" t="s">
        <v>377</v>
      </c>
      <c r="C16" s="105" t="s">
        <v>135</v>
      </c>
      <c r="D16" s="105"/>
      <c r="E16" s="43"/>
      <c r="F16" s="110"/>
      <c r="G16" s="106"/>
      <c r="H16" s="104">
        <v>10</v>
      </c>
      <c r="I16" s="108" t="s">
        <v>377</v>
      </c>
      <c r="J16" s="105" t="s">
        <v>135</v>
      </c>
      <c r="K16" s="117">
        <v>10</v>
      </c>
      <c r="L16" s="106"/>
      <c r="M16" s="105"/>
      <c r="N16" s="104"/>
      <c r="O16" s="103"/>
    </row>
    <row r="17" spans="1:15" ht="24.95" customHeight="1" x14ac:dyDescent="0.15">
      <c r="A17" s="246"/>
      <c r="B17" s="105"/>
      <c r="C17" s="105"/>
      <c r="D17" s="105"/>
      <c r="E17" s="43"/>
      <c r="F17" s="110"/>
      <c r="G17" s="106" t="s">
        <v>18</v>
      </c>
      <c r="H17" s="104" t="s">
        <v>305</v>
      </c>
      <c r="I17" s="108"/>
      <c r="J17" s="105"/>
      <c r="K17" s="117"/>
      <c r="L17" s="106"/>
      <c r="M17" s="105"/>
      <c r="N17" s="104"/>
      <c r="O17" s="103"/>
    </row>
    <row r="18" spans="1:15" ht="24.95" customHeight="1" x14ac:dyDescent="0.15">
      <c r="A18" s="246"/>
      <c r="B18" s="112"/>
      <c r="C18" s="112"/>
      <c r="D18" s="112"/>
      <c r="E18" s="49"/>
      <c r="F18" s="118"/>
      <c r="G18" s="115"/>
      <c r="H18" s="114"/>
      <c r="I18" s="113"/>
      <c r="J18" s="112"/>
      <c r="K18" s="111"/>
      <c r="L18" s="106"/>
      <c r="M18" s="105"/>
      <c r="N18" s="104"/>
      <c r="O18" s="103"/>
    </row>
    <row r="19" spans="1:15" ht="24.95" customHeight="1" x14ac:dyDescent="0.15">
      <c r="A19" s="246"/>
      <c r="B19" s="105" t="s">
        <v>60</v>
      </c>
      <c r="C19" s="105" t="s">
        <v>137</v>
      </c>
      <c r="D19" s="105"/>
      <c r="E19" s="43" t="s">
        <v>20</v>
      </c>
      <c r="F19" s="145"/>
      <c r="G19" s="106"/>
      <c r="H19" s="152">
        <v>0.05</v>
      </c>
      <c r="I19" s="108" t="s">
        <v>60</v>
      </c>
      <c r="J19" s="105" t="s">
        <v>137</v>
      </c>
      <c r="K19" s="151">
        <v>0.05</v>
      </c>
      <c r="L19" s="106"/>
      <c r="M19" s="105"/>
      <c r="N19" s="104"/>
      <c r="O19" s="103"/>
    </row>
    <row r="20" spans="1:15" ht="24.95" customHeight="1" x14ac:dyDescent="0.15">
      <c r="A20" s="246"/>
      <c r="B20" s="105"/>
      <c r="C20" s="105"/>
      <c r="D20" s="105"/>
      <c r="E20" s="43"/>
      <c r="F20" s="110"/>
      <c r="G20" s="106" t="s">
        <v>18</v>
      </c>
      <c r="H20" s="104" t="s">
        <v>305</v>
      </c>
      <c r="I20" s="108"/>
      <c r="J20" s="105"/>
      <c r="K20" s="117"/>
      <c r="L20" s="106"/>
      <c r="M20" s="105"/>
      <c r="N20" s="104"/>
      <c r="O20" s="103"/>
    </row>
    <row r="21" spans="1:15" ht="24.95" customHeight="1" x14ac:dyDescent="0.15">
      <c r="A21" s="246"/>
      <c r="B21" s="105"/>
      <c r="C21" s="105"/>
      <c r="D21" s="105"/>
      <c r="E21" s="43"/>
      <c r="F21" s="110" t="s">
        <v>20</v>
      </c>
      <c r="G21" s="106" t="s">
        <v>19</v>
      </c>
      <c r="H21" s="104" t="s">
        <v>308</v>
      </c>
      <c r="I21" s="108"/>
      <c r="J21" s="105"/>
      <c r="K21" s="117"/>
      <c r="L21" s="106"/>
      <c r="M21" s="105"/>
      <c r="N21" s="104"/>
      <c r="O21" s="103"/>
    </row>
    <row r="22" spans="1:15" ht="24.95" customHeight="1" thickBot="1" x14ac:dyDescent="0.2">
      <c r="A22" s="247"/>
      <c r="B22" s="98"/>
      <c r="C22" s="98"/>
      <c r="D22" s="98"/>
      <c r="E22" s="55"/>
      <c r="F22" s="102"/>
      <c r="G22" s="99"/>
      <c r="H22" s="97"/>
      <c r="I22" s="101"/>
      <c r="J22" s="98"/>
      <c r="K22" s="100"/>
      <c r="L22" s="99"/>
      <c r="M22" s="98"/>
      <c r="N22" s="97"/>
      <c r="O22" s="96"/>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row r="62" spans="2:14" ht="14.25" x14ac:dyDescent="0.15">
      <c r="B62" s="88"/>
      <c r="C62" s="88"/>
      <c r="D62" s="88"/>
      <c r="G62" s="88"/>
      <c r="H62" s="89"/>
      <c r="I62" s="88"/>
      <c r="J62" s="88"/>
      <c r="K62" s="89"/>
      <c r="L62" s="88"/>
      <c r="M62" s="88"/>
      <c r="N62" s="89"/>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255</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15</v>
      </c>
      <c r="C5" s="36"/>
      <c r="D5" s="37"/>
      <c r="E5" s="38"/>
      <c r="F5" s="39"/>
      <c r="G5" s="64"/>
      <c r="H5" s="68"/>
      <c r="I5" s="37"/>
      <c r="J5" s="39"/>
      <c r="K5" s="39"/>
      <c r="L5" s="39"/>
      <c r="M5" s="72"/>
      <c r="N5" s="60"/>
      <c r="O5" s="40" t="s">
        <v>15</v>
      </c>
      <c r="P5" s="37"/>
      <c r="Q5" s="41">
        <v>110</v>
      </c>
      <c r="R5" s="90">
        <f>ROUNDUP(Q5*0.75,2)</f>
        <v>82.5</v>
      </c>
    </row>
    <row r="6" spans="1:19" ht="18.75" customHeight="1" x14ac:dyDescent="0.15">
      <c r="A6" s="235"/>
      <c r="B6" s="62"/>
      <c r="C6" s="48"/>
      <c r="D6" s="49"/>
      <c r="E6" s="50"/>
      <c r="F6" s="51"/>
      <c r="G6" s="66"/>
      <c r="H6" s="70"/>
      <c r="I6" s="49"/>
      <c r="J6" s="51"/>
      <c r="K6" s="51"/>
      <c r="L6" s="51"/>
      <c r="M6" s="74"/>
      <c r="N6" s="62"/>
      <c r="O6" s="52"/>
      <c r="P6" s="49"/>
      <c r="Q6" s="53"/>
      <c r="R6" s="92"/>
    </row>
    <row r="7" spans="1:19" ht="18.75" customHeight="1" x14ac:dyDescent="0.15">
      <c r="A7" s="235"/>
      <c r="B7" s="61" t="s">
        <v>144</v>
      </c>
      <c r="C7" s="42" t="s">
        <v>66</v>
      </c>
      <c r="D7" s="43"/>
      <c r="E7" s="44">
        <v>1</v>
      </c>
      <c r="F7" s="45" t="s">
        <v>67</v>
      </c>
      <c r="G7" s="65" t="s">
        <v>38</v>
      </c>
      <c r="H7" s="69" t="s">
        <v>66</v>
      </c>
      <c r="I7" s="43"/>
      <c r="J7" s="45">
        <f>ROUNDUP(E7*0.75,2)</f>
        <v>0.75</v>
      </c>
      <c r="K7" s="45" t="s">
        <v>67</v>
      </c>
      <c r="L7" s="45" t="s">
        <v>38</v>
      </c>
      <c r="M7" s="73" t="e">
        <f>#REF!</f>
        <v>#REF!</v>
      </c>
      <c r="N7" s="61" t="s">
        <v>145</v>
      </c>
      <c r="O7" s="46" t="s">
        <v>24</v>
      </c>
      <c r="P7" s="43"/>
      <c r="Q7" s="47">
        <v>0.5</v>
      </c>
      <c r="R7" s="91">
        <f t="shared" ref="R7:R12" si="0">ROUNDUP(Q7*0.75,2)</f>
        <v>0.38</v>
      </c>
    </row>
    <row r="8" spans="1:19" ht="18.75" customHeight="1" x14ac:dyDescent="0.15">
      <c r="A8" s="235"/>
      <c r="B8" s="61"/>
      <c r="C8" s="42" t="s">
        <v>27</v>
      </c>
      <c r="D8" s="43"/>
      <c r="E8" s="44">
        <v>2</v>
      </c>
      <c r="F8" s="45" t="s">
        <v>17</v>
      </c>
      <c r="G8" s="65"/>
      <c r="H8" s="69" t="s">
        <v>27</v>
      </c>
      <c r="I8" s="43"/>
      <c r="J8" s="45">
        <f>ROUNDUP(E8*0.75,2)</f>
        <v>1.5</v>
      </c>
      <c r="K8" s="45" t="s">
        <v>17</v>
      </c>
      <c r="L8" s="45"/>
      <c r="M8" s="73" t="e">
        <f>#REF!</f>
        <v>#REF!</v>
      </c>
      <c r="N8" s="83" t="s">
        <v>278</v>
      </c>
      <c r="O8" s="46" t="s">
        <v>18</v>
      </c>
      <c r="P8" s="43"/>
      <c r="Q8" s="47">
        <v>40</v>
      </c>
      <c r="R8" s="91">
        <f t="shared" si="0"/>
        <v>30</v>
      </c>
    </row>
    <row r="9" spans="1:19" ht="18.75" customHeight="1" x14ac:dyDescent="0.15">
      <c r="A9" s="235"/>
      <c r="B9" s="61"/>
      <c r="C9" s="42" t="s">
        <v>135</v>
      </c>
      <c r="D9" s="43"/>
      <c r="E9" s="44">
        <v>10</v>
      </c>
      <c r="F9" s="45" t="s">
        <v>17</v>
      </c>
      <c r="G9" s="65"/>
      <c r="H9" s="69" t="s">
        <v>135</v>
      </c>
      <c r="I9" s="43"/>
      <c r="J9" s="45">
        <f>ROUNDUP(E9*0.75,2)</f>
        <v>7.5</v>
      </c>
      <c r="K9" s="45" t="s">
        <v>17</v>
      </c>
      <c r="L9" s="45"/>
      <c r="M9" s="73" t="e">
        <f>ROUND(#REF!+(#REF!*10/100),2)</f>
        <v>#REF!</v>
      </c>
      <c r="N9" s="94" t="s">
        <v>279</v>
      </c>
      <c r="O9" s="46" t="s">
        <v>23</v>
      </c>
      <c r="P9" s="43"/>
      <c r="Q9" s="47">
        <v>1</v>
      </c>
      <c r="R9" s="91">
        <f t="shared" si="0"/>
        <v>0.75</v>
      </c>
    </row>
    <row r="10" spans="1:19" ht="18.75" customHeight="1" x14ac:dyDescent="0.15">
      <c r="A10" s="235"/>
      <c r="B10" s="61"/>
      <c r="C10" s="42"/>
      <c r="D10" s="43"/>
      <c r="E10" s="44"/>
      <c r="F10" s="45"/>
      <c r="G10" s="65"/>
      <c r="H10" s="69"/>
      <c r="I10" s="43"/>
      <c r="J10" s="45"/>
      <c r="K10" s="45"/>
      <c r="L10" s="45"/>
      <c r="M10" s="73"/>
      <c r="N10" s="61" t="s">
        <v>14</v>
      </c>
      <c r="O10" s="46" t="s">
        <v>19</v>
      </c>
      <c r="P10" s="43" t="s">
        <v>20</v>
      </c>
      <c r="Q10" s="47">
        <v>1</v>
      </c>
      <c r="R10" s="91">
        <f t="shared" si="0"/>
        <v>0.75</v>
      </c>
    </row>
    <row r="11" spans="1:19" ht="18.75" customHeight="1" x14ac:dyDescent="0.15">
      <c r="A11" s="235"/>
      <c r="B11" s="61"/>
      <c r="C11" s="42"/>
      <c r="D11" s="43"/>
      <c r="E11" s="44"/>
      <c r="F11" s="45"/>
      <c r="G11" s="65"/>
      <c r="H11" s="69"/>
      <c r="I11" s="43"/>
      <c r="J11" s="45"/>
      <c r="K11" s="45"/>
      <c r="L11" s="45"/>
      <c r="M11" s="73"/>
      <c r="N11" s="61"/>
      <c r="O11" s="46" t="s">
        <v>24</v>
      </c>
      <c r="P11" s="43"/>
      <c r="Q11" s="47">
        <v>2</v>
      </c>
      <c r="R11" s="91">
        <f t="shared" si="0"/>
        <v>1.5</v>
      </c>
    </row>
    <row r="12" spans="1:19" ht="18.75" customHeight="1" x14ac:dyDescent="0.15">
      <c r="A12" s="235"/>
      <c r="B12" s="61"/>
      <c r="C12" s="42"/>
      <c r="D12" s="43"/>
      <c r="E12" s="44"/>
      <c r="F12" s="45"/>
      <c r="G12" s="65"/>
      <c r="H12" s="69"/>
      <c r="I12" s="43"/>
      <c r="J12" s="45"/>
      <c r="K12" s="45"/>
      <c r="L12" s="45"/>
      <c r="M12" s="73"/>
      <c r="N12" s="61"/>
      <c r="O12" s="46" t="s">
        <v>79</v>
      </c>
      <c r="P12" s="43"/>
      <c r="Q12" s="47">
        <v>3</v>
      </c>
      <c r="R12" s="91">
        <f t="shared" si="0"/>
        <v>2.25</v>
      </c>
    </row>
    <row r="13" spans="1:19" ht="18.75" customHeight="1" x14ac:dyDescent="0.15">
      <c r="A13" s="235"/>
      <c r="B13" s="62"/>
      <c r="C13" s="48"/>
      <c r="D13" s="49"/>
      <c r="E13" s="50"/>
      <c r="F13" s="51"/>
      <c r="G13" s="66"/>
      <c r="H13" s="70"/>
      <c r="I13" s="49"/>
      <c r="J13" s="51"/>
      <c r="K13" s="51"/>
      <c r="L13" s="51"/>
      <c r="M13" s="74"/>
      <c r="N13" s="62"/>
      <c r="O13" s="52"/>
      <c r="P13" s="49"/>
      <c r="Q13" s="53"/>
      <c r="R13" s="92"/>
    </row>
    <row r="14" spans="1:19" ht="18.75" customHeight="1" x14ac:dyDescent="0.15">
      <c r="A14" s="235"/>
      <c r="B14" s="61" t="s">
        <v>256</v>
      </c>
      <c r="C14" s="42" t="s">
        <v>141</v>
      </c>
      <c r="D14" s="43" t="s">
        <v>63</v>
      </c>
      <c r="E14" s="80">
        <v>0.5</v>
      </c>
      <c r="F14" s="45" t="s">
        <v>142</v>
      </c>
      <c r="G14" s="65"/>
      <c r="H14" s="69" t="s">
        <v>141</v>
      </c>
      <c r="I14" s="43" t="s">
        <v>63</v>
      </c>
      <c r="J14" s="45">
        <f>ROUNDUP(E14*0.75,2)</f>
        <v>0.38</v>
      </c>
      <c r="K14" s="45" t="s">
        <v>142</v>
      </c>
      <c r="L14" s="45"/>
      <c r="M14" s="73" t="e">
        <f>#REF!</f>
        <v>#REF!</v>
      </c>
      <c r="N14" s="61" t="s">
        <v>147</v>
      </c>
      <c r="O14" s="46" t="s">
        <v>22</v>
      </c>
      <c r="P14" s="43"/>
      <c r="Q14" s="47">
        <v>1</v>
      </c>
      <c r="R14" s="91">
        <f>ROUNDUP(Q14*0.75,2)</f>
        <v>0.75</v>
      </c>
    </row>
    <row r="15" spans="1:19" ht="18.75" customHeight="1" x14ac:dyDescent="0.15">
      <c r="A15" s="235"/>
      <c r="B15" s="61"/>
      <c r="C15" s="42" t="s">
        <v>241</v>
      </c>
      <c r="D15" s="43"/>
      <c r="E15" s="44">
        <v>30</v>
      </c>
      <c r="F15" s="45" t="s">
        <v>17</v>
      </c>
      <c r="G15" s="65"/>
      <c r="H15" s="69" t="s">
        <v>241</v>
      </c>
      <c r="I15" s="43"/>
      <c r="J15" s="45">
        <f>ROUNDUP(E15*0.75,2)</f>
        <v>22.5</v>
      </c>
      <c r="K15" s="45" t="s">
        <v>17</v>
      </c>
      <c r="L15" s="45"/>
      <c r="M15" s="73" t="e">
        <f>ROUND(#REF!+(#REF!*3/100),2)</f>
        <v>#REF!</v>
      </c>
      <c r="N15" s="61" t="s">
        <v>148</v>
      </c>
      <c r="O15" s="46" t="s">
        <v>42</v>
      </c>
      <c r="P15" s="43"/>
      <c r="Q15" s="47">
        <v>1.5</v>
      </c>
      <c r="R15" s="91">
        <f>ROUNDUP(Q15*0.75,2)</f>
        <v>1.1300000000000001</v>
      </c>
    </row>
    <row r="16" spans="1:19" ht="18.75" customHeight="1" x14ac:dyDescent="0.15">
      <c r="A16" s="235"/>
      <c r="B16" s="61"/>
      <c r="C16" s="42" t="s">
        <v>198</v>
      </c>
      <c r="D16" s="43"/>
      <c r="E16" s="44">
        <v>2</v>
      </c>
      <c r="F16" s="45" t="s">
        <v>17</v>
      </c>
      <c r="G16" s="65"/>
      <c r="H16" s="69" t="s">
        <v>198</v>
      </c>
      <c r="I16" s="43"/>
      <c r="J16" s="45">
        <f>ROUNDUP(E16*0.75,2)</f>
        <v>1.5</v>
      </c>
      <c r="K16" s="45" t="s">
        <v>17</v>
      </c>
      <c r="L16" s="45"/>
      <c r="M16" s="73" t="e">
        <f>ROUND(#REF!+(#REF!*10/100),2)</f>
        <v>#REF!</v>
      </c>
      <c r="N16" s="83" t="s">
        <v>280</v>
      </c>
      <c r="O16" s="46" t="s">
        <v>28</v>
      </c>
      <c r="P16" s="43"/>
      <c r="Q16" s="47">
        <v>0.1</v>
      </c>
      <c r="R16" s="91">
        <f>ROUNDUP(Q16*0.75,2)</f>
        <v>0.08</v>
      </c>
    </row>
    <row r="17" spans="1:18" ht="18.75" customHeight="1" x14ac:dyDescent="0.15">
      <c r="A17" s="235"/>
      <c r="B17" s="61"/>
      <c r="C17" s="42"/>
      <c r="D17" s="43"/>
      <c r="E17" s="44"/>
      <c r="F17" s="45"/>
      <c r="G17" s="65"/>
      <c r="H17" s="69"/>
      <c r="I17" s="43"/>
      <c r="J17" s="45"/>
      <c r="K17" s="45"/>
      <c r="L17" s="45"/>
      <c r="M17" s="73"/>
      <c r="N17" s="94" t="s">
        <v>296</v>
      </c>
      <c r="O17" s="46" t="s">
        <v>46</v>
      </c>
      <c r="P17" s="43"/>
      <c r="Q17" s="47">
        <v>0.01</v>
      </c>
      <c r="R17" s="91">
        <f>ROUNDUP(Q17*0.75,2)</f>
        <v>0.01</v>
      </c>
    </row>
    <row r="18" spans="1:18" ht="18.75" customHeight="1" x14ac:dyDescent="0.15">
      <c r="A18" s="235"/>
      <c r="B18" s="61"/>
      <c r="C18" s="42"/>
      <c r="D18" s="43"/>
      <c r="E18" s="44"/>
      <c r="F18" s="45"/>
      <c r="G18" s="65"/>
      <c r="H18" s="69"/>
      <c r="I18" s="43"/>
      <c r="J18" s="45"/>
      <c r="K18" s="45"/>
      <c r="L18" s="45"/>
      <c r="M18" s="73"/>
      <c r="N18" s="61" t="s">
        <v>14</v>
      </c>
      <c r="O18" s="46" t="s">
        <v>19</v>
      </c>
      <c r="P18" s="43" t="s">
        <v>20</v>
      </c>
      <c r="Q18" s="47">
        <v>0.5</v>
      </c>
      <c r="R18" s="91">
        <f>ROUNDUP(Q18*0.75,2)</f>
        <v>0.38</v>
      </c>
    </row>
    <row r="19" spans="1:18" ht="18.75" customHeight="1" x14ac:dyDescent="0.15">
      <c r="A19" s="235"/>
      <c r="B19" s="62"/>
      <c r="C19" s="48"/>
      <c r="D19" s="49"/>
      <c r="E19" s="50"/>
      <c r="F19" s="51"/>
      <c r="G19" s="66"/>
      <c r="H19" s="70"/>
      <c r="I19" s="49"/>
      <c r="J19" s="51"/>
      <c r="K19" s="51"/>
      <c r="L19" s="51"/>
      <c r="M19" s="74"/>
      <c r="N19" s="62"/>
      <c r="O19" s="52"/>
      <c r="P19" s="49"/>
      <c r="Q19" s="53"/>
      <c r="R19" s="92"/>
    </row>
    <row r="20" spans="1:18" ht="18.75" customHeight="1" x14ac:dyDescent="0.15">
      <c r="A20" s="235"/>
      <c r="B20" s="61" t="s">
        <v>30</v>
      </c>
      <c r="C20" s="42" t="s">
        <v>151</v>
      </c>
      <c r="D20" s="43"/>
      <c r="E20" s="44">
        <v>20</v>
      </c>
      <c r="F20" s="45" t="s">
        <v>17</v>
      </c>
      <c r="G20" s="65"/>
      <c r="H20" s="69" t="s">
        <v>151</v>
      </c>
      <c r="I20" s="43"/>
      <c r="J20" s="45">
        <f>ROUNDUP(E20*0.75,2)</f>
        <v>15</v>
      </c>
      <c r="K20" s="45" t="s">
        <v>17</v>
      </c>
      <c r="L20" s="45"/>
      <c r="M20" s="73" t="e">
        <f>ROUND(#REF!+(#REF!*15/100),2)</f>
        <v>#REF!</v>
      </c>
      <c r="N20" s="61" t="s">
        <v>14</v>
      </c>
      <c r="O20" s="46" t="s">
        <v>18</v>
      </c>
      <c r="P20" s="43"/>
      <c r="Q20" s="47">
        <v>100</v>
      </c>
      <c r="R20" s="91">
        <f>ROUNDUP(Q20*0.75,2)</f>
        <v>75</v>
      </c>
    </row>
    <row r="21" spans="1:18" ht="18.75" customHeight="1" x14ac:dyDescent="0.15">
      <c r="A21" s="235"/>
      <c r="B21" s="61"/>
      <c r="C21" s="42" t="s">
        <v>152</v>
      </c>
      <c r="D21" s="43"/>
      <c r="E21" s="79">
        <v>0.1</v>
      </c>
      <c r="F21" s="45" t="s">
        <v>153</v>
      </c>
      <c r="G21" s="65"/>
      <c r="H21" s="69" t="s">
        <v>152</v>
      </c>
      <c r="I21" s="43"/>
      <c r="J21" s="45">
        <f>ROUNDUP(E21*0.75,2)</f>
        <v>0.08</v>
      </c>
      <c r="K21" s="45" t="s">
        <v>153</v>
      </c>
      <c r="L21" s="45"/>
      <c r="M21" s="73" t="e">
        <f>#REF!</f>
        <v>#REF!</v>
      </c>
      <c r="N21" s="61"/>
      <c r="O21" s="46" t="s">
        <v>32</v>
      </c>
      <c r="P21" s="43"/>
      <c r="Q21" s="47">
        <v>3</v>
      </c>
      <c r="R21" s="91">
        <f>ROUNDUP(Q21*0.75,2)</f>
        <v>2.25</v>
      </c>
    </row>
    <row r="22" spans="1:18" ht="18.75" customHeight="1" x14ac:dyDescent="0.15">
      <c r="A22" s="235"/>
      <c r="B22" s="62"/>
      <c r="C22" s="48"/>
      <c r="D22" s="49"/>
      <c r="E22" s="50"/>
      <c r="F22" s="51"/>
      <c r="G22" s="66"/>
      <c r="H22" s="70"/>
      <c r="I22" s="49"/>
      <c r="J22" s="51"/>
      <c r="K22" s="51"/>
      <c r="L22" s="51"/>
      <c r="M22" s="74"/>
      <c r="N22" s="62"/>
      <c r="O22" s="52"/>
      <c r="P22" s="49"/>
      <c r="Q22" s="53"/>
      <c r="R22" s="92"/>
    </row>
    <row r="23" spans="1:18" ht="18.75" customHeight="1" x14ac:dyDescent="0.15">
      <c r="A23" s="235"/>
      <c r="B23" s="61" t="s">
        <v>238</v>
      </c>
      <c r="C23" s="42" t="s">
        <v>239</v>
      </c>
      <c r="D23" s="43"/>
      <c r="E23" s="77">
        <v>0.25</v>
      </c>
      <c r="F23" s="45" t="s">
        <v>64</v>
      </c>
      <c r="G23" s="65"/>
      <c r="H23" s="69" t="s">
        <v>239</v>
      </c>
      <c r="I23" s="43"/>
      <c r="J23" s="45">
        <f>ROUNDUP(E23*0.75,2)</f>
        <v>0.19</v>
      </c>
      <c r="K23" s="45" t="s">
        <v>64</v>
      </c>
      <c r="L23" s="45"/>
      <c r="M23" s="73" t="e">
        <f>#REF!</f>
        <v>#REF!</v>
      </c>
      <c r="N23" s="61" t="s">
        <v>155</v>
      </c>
      <c r="O23" s="46"/>
      <c r="P23" s="43"/>
      <c r="Q23" s="47"/>
      <c r="R23" s="91"/>
    </row>
    <row r="24" spans="1:18" ht="18.75" customHeight="1" thickBot="1" x14ac:dyDescent="0.2">
      <c r="A24" s="236"/>
      <c r="B24" s="63"/>
      <c r="C24" s="54"/>
      <c r="D24" s="55"/>
      <c r="E24" s="56"/>
      <c r="F24" s="57"/>
      <c r="G24" s="67"/>
      <c r="H24" s="71"/>
      <c r="I24" s="55"/>
      <c r="J24" s="57"/>
      <c r="K24" s="57"/>
      <c r="L24" s="57"/>
      <c r="M24" s="75"/>
      <c r="N24" s="63"/>
      <c r="O24" s="58"/>
      <c r="P24" s="55"/>
      <c r="Q24" s="59"/>
      <c r="R24" s="93"/>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72</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15</v>
      </c>
      <c r="C5" s="36"/>
      <c r="D5" s="37"/>
      <c r="E5" s="38"/>
      <c r="F5" s="39"/>
      <c r="G5" s="64"/>
      <c r="H5" s="68"/>
      <c r="I5" s="37"/>
      <c r="J5" s="39"/>
      <c r="K5" s="39"/>
      <c r="L5" s="39"/>
      <c r="M5" s="72"/>
      <c r="N5" s="60"/>
      <c r="O5" s="40" t="s">
        <v>15</v>
      </c>
      <c r="P5" s="37"/>
      <c r="Q5" s="41">
        <v>110</v>
      </c>
      <c r="R5" s="90">
        <f>ROUNDUP(Q5*0.75,2)</f>
        <v>82.5</v>
      </c>
    </row>
    <row r="6" spans="1:19" ht="18.75" customHeight="1" x14ac:dyDescent="0.15">
      <c r="A6" s="235"/>
      <c r="B6" s="62"/>
      <c r="C6" s="48"/>
      <c r="D6" s="49"/>
      <c r="E6" s="50"/>
      <c r="F6" s="51"/>
      <c r="G6" s="66"/>
      <c r="H6" s="70"/>
      <c r="I6" s="49"/>
      <c r="J6" s="51"/>
      <c r="K6" s="51"/>
      <c r="L6" s="51"/>
      <c r="M6" s="74"/>
      <c r="N6" s="62"/>
      <c r="O6" s="52"/>
      <c r="P6" s="49"/>
      <c r="Q6" s="53"/>
      <c r="R6" s="92"/>
    </row>
    <row r="7" spans="1:19" ht="18.75" customHeight="1" x14ac:dyDescent="0.15">
      <c r="A7" s="235"/>
      <c r="B7" s="61" t="s">
        <v>298</v>
      </c>
      <c r="C7" s="42" t="s">
        <v>77</v>
      </c>
      <c r="D7" s="43"/>
      <c r="E7" s="44">
        <v>1</v>
      </c>
      <c r="F7" s="45" t="s">
        <v>67</v>
      </c>
      <c r="G7" s="65" t="s">
        <v>38</v>
      </c>
      <c r="H7" s="69" t="s">
        <v>77</v>
      </c>
      <c r="I7" s="43"/>
      <c r="J7" s="45">
        <f>ROUNDUP(E7*0.75,2)</f>
        <v>0.75</v>
      </c>
      <c r="K7" s="45" t="s">
        <v>67</v>
      </c>
      <c r="L7" s="45" t="s">
        <v>38</v>
      </c>
      <c r="M7" s="73" t="e">
        <f>#REF!</f>
        <v>#REF!</v>
      </c>
      <c r="N7" s="61" t="s">
        <v>73</v>
      </c>
      <c r="O7" s="46" t="s">
        <v>68</v>
      </c>
      <c r="P7" s="43"/>
      <c r="Q7" s="47">
        <v>3</v>
      </c>
      <c r="R7" s="91">
        <f t="shared" ref="R7:R12" si="0">ROUNDUP(Q7*0.75,2)</f>
        <v>2.25</v>
      </c>
    </row>
    <row r="8" spans="1:19" ht="18.75" customHeight="1" x14ac:dyDescent="0.15">
      <c r="A8" s="235"/>
      <c r="B8" s="61"/>
      <c r="C8" s="42" t="s">
        <v>31</v>
      </c>
      <c r="D8" s="43"/>
      <c r="E8" s="44">
        <v>10</v>
      </c>
      <c r="F8" s="45" t="s">
        <v>17</v>
      </c>
      <c r="G8" s="65"/>
      <c r="H8" s="69" t="s">
        <v>31</v>
      </c>
      <c r="I8" s="43"/>
      <c r="J8" s="45">
        <f>ROUNDUP(E8*0.75,2)</f>
        <v>7.5</v>
      </c>
      <c r="K8" s="45" t="s">
        <v>17</v>
      </c>
      <c r="L8" s="45"/>
      <c r="M8" s="73" t="e">
        <f>#REF!</f>
        <v>#REF!</v>
      </c>
      <c r="N8" s="61" t="s">
        <v>74</v>
      </c>
      <c r="O8" s="46" t="s">
        <v>22</v>
      </c>
      <c r="P8" s="43"/>
      <c r="Q8" s="47">
        <v>2</v>
      </c>
      <c r="R8" s="91">
        <f t="shared" si="0"/>
        <v>1.5</v>
      </c>
    </row>
    <row r="9" spans="1:19" ht="18.75" customHeight="1" x14ac:dyDescent="0.15">
      <c r="A9" s="235"/>
      <c r="B9" s="61"/>
      <c r="C9" s="42" t="s">
        <v>26</v>
      </c>
      <c r="D9" s="43"/>
      <c r="E9" s="44">
        <v>5</v>
      </c>
      <c r="F9" s="45" t="s">
        <v>17</v>
      </c>
      <c r="G9" s="65"/>
      <c r="H9" s="69" t="s">
        <v>26</v>
      </c>
      <c r="I9" s="43"/>
      <c r="J9" s="45">
        <f>ROUNDUP(E9*0.75,2)</f>
        <v>3.75</v>
      </c>
      <c r="K9" s="45" t="s">
        <v>17</v>
      </c>
      <c r="L9" s="45"/>
      <c r="M9" s="73" t="e">
        <f>#REF!</f>
        <v>#REF!</v>
      </c>
      <c r="N9" s="61" t="s">
        <v>75</v>
      </c>
      <c r="O9" s="46" t="s">
        <v>18</v>
      </c>
      <c r="P9" s="43"/>
      <c r="Q9" s="47">
        <v>40</v>
      </c>
      <c r="R9" s="91">
        <f t="shared" si="0"/>
        <v>30</v>
      </c>
    </row>
    <row r="10" spans="1:19" ht="18.75" customHeight="1" x14ac:dyDescent="0.15">
      <c r="A10" s="235"/>
      <c r="B10" s="61"/>
      <c r="C10" s="42" t="s">
        <v>78</v>
      </c>
      <c r="D10" s="43"/>
      <c r="E10" s="44">
        <v>3</v>
      </c>
      <c r="F10" s="45" t="s">
        <v>17</v>
      </c>
      <c r="G10" s="65"/>
      <c r="H10" s="69" t="s">
        <v>78</v>
      </c>
      <c r="I10" s="43"/>
      <c r="J10" s="45">
        <f>ROUNDUP(E10*0.75,2)</f>
        <v>2.25</v>
      </c>
      <c r="K10" s="45" t="s">
        <v>17</v>
      </c>
      <c r="L10" s="45"/>
      <c r="M10" s="73" t="e">
        <f>#REF!</f>
        <v>#REF!</v>
      </c>
      <c r="N10" s="61" t="s">
        <v>76</v>
      </c>
      <c r="O10" s="46" t="s">
        <v>79</v>
      </c>
      <c r="P10" s="43"/>
      <c r="Q10" s="47">
        <v>2</v>
      </c>
      <c r="R10" s="91">
        <f t="shared" si="0"/>
        <v>1.5</v>
      </c>
    </row>
    <row r="11" spans="1:19" ht="18.75" customHeight="1" x14ac:dyDescent="0.15">
      <c r="A11" s="235"/>
      <c r="B11" s="61"/>
      <c r="C11" s="42"/>
      <c r="D11" s="43"/>
      <c r="E11" s="44"/>
      <c r="F11" s="45"/>
      <c r="G11" s="65"/>
      <c r="H11" s="69"/>
      <c r="I11" s="43"/>
      <c r="J11" s="45"/>
      <c r="K11" s="45"/>
      <c r="L11" s="45"/>
      <c r="M11" s="73"/>
      <c r="N11" s="61" t="s">
        <v>297</v>
      </c>
      <c r="O11" s="46" t="s">
        <v>19</v>
      </c>
      <c r="P11" s="43" t="s">
        <v>20</v>
      </c>
      <c r="Q11" s="47">
        <v>1.5</v>
      </c>
      <c r="R11" s="91">
        <f t="shared" si="0"/>
        <v>1.1300000000000001</v>
      </c>
    </row>
    <row r="12" spans="1:19" ht="18.75" customHeight="1" x14ac:dyDescent="0.15">
      <c r="A12" s="235"/>
      <c r="B12" s="61"/>
      <c r="C12" s="42"/>
      <c r="D12" s="43"/>
      <c r="E12" s="44"/>
      <c r="F12" s="45"/>
      <c r="G12" s="65"/>
      <c r="H12" s="69"/>
      <c r="I12" s="43"/>
      <c r="J12" s="45"/>
      <c r="K12" s="45"/>
      <c r="L12" s="45"/>
      <c r="M12" s="73"/>
      <c r="N12" s="61" t="s">
        <v>14</v>
      </c>
      <c r="O12" s="46" t="s">
        <v>68</v>
      </c>
      <c r="P12" s="43"/>
      <c r="Q12" s="47">
        <v>1</v>
      </c>
      <c r="R12" s="91">
        <f t="shared" si="0"/>
        <v>0.75</v>
      </c>
    </row>
    <row r="13" spans="1:19" ht="18.75" customHeight="1" x14ac:dyDescent="0.15">
      <c r="A13" s="235"/>
      <c r="B13" s="62"/>
      <c r="C13" s="48"/>
      <c r="D13" s="49"/>
      <c r="E13" s="50"/>
      <c r="F13" s="51"/>
      <c r="G13" s="66"/>
      <c r="H13" s="70"/>
      <c r="I13" s="49"/>
      <c r="J13" s="51"/>
      <c r="K13" s="51"/>
      <c r="L13" s="51"/>
      <c r="M13" s="74"/>
      <c r="N13" s="62"/>
      <c r="O13" s="52"/>
      <c r="P13" s="49"/>
      <c r="Q13" s="53"/>
      <c r="R13" s="92"/>
    </row>
    <row r="14" spans="1:19" ht="18.75" customHeight="1" x14ac:dyDescent="0.15">
      <c r="A14" s="235"/>
      <c r="B14" s="61" t="s">
        <v>80</v>
      </c>
      <c r="C14" s="42" t="s">
        <v>84</v>
      </c>
      <c r="D14" s="43"/>
      <c r="E14" s="44">
        <v>40</v>
      </c>
      <c r="F14" s="45" t="s">
        <v>17</v>
      </c>
      <c r="G14" s="65"/>
      <c r="H14" s="69" t="s">
        <v>84</v>
      </c>
      <c r="I14" s="43"/>
      <c r="J14" s="45">
        <f>ROUNDUP(E14*0.75,2)</f>
        <v>30</v>
      </c>
      <c r="K14" s="45" t="s">
        <v>17</v>
      </c>
      <c r="L14" s="45"/>
      <c r="M14" s="73" t="e">
        <f>#REF!</f>
        <v>#REF!</v>
      </c>
      <c r="N14" s="61" t="s">
        <v>81</v>
      </c>
      <c r="O14" s="46" t="s">
        <v>23</v>
      </c>
      <c r="P14" s="43"/>
      <c r="Q14" s="47">
        <v>1</v>
      </c>
      <c r="R14" s="91">
        <f>ROUNDUP(Q14*0.75,2)</f>
        <v>0.75</v>
      </c>
    </row>
    <row r="15" spans="1:19" ht="18.75" customHeight="1" x14ac:dyDescent="0.15">
      <c r="A15" s="235"/>
      <c r="B15" s="61"/>
      <c r="C15" s="42" t="s">
        <v>85</v>
      </c>
      <c r="D15" s="43"/>
      <c r="E15" s="44">
        <v>10</v>
      </c>
      <c r="F15" s="45" t="s">
        <v>17</v>
      </c>
      <c r="G15" s="65"/>
      <c r="H15" s="69" t="s">
        <v>85</v>
      </c>
      <c r="I15" s="43"/>
      <c r="J15" s="45">
        <f>ROUNDUP(E15*0.75,2)</f>
        <v>7.5</v>
      </c>
      <c r="K15" s="45" t="s">
        <v>17</v>
      </c>
      <c r="L15" s="45"/>
      <c r="M15" s="73" t="e">
        <f>#REF!</f>
        <v>#REF!</v>
      </c>
      <c r="N15" s="61" t="s">
        <v>82</v>
      </c>
      <c r="O15" s="46" t="s">
        <v>28</v>
      </c>
      <c r="P15" s="43"/>
      <c r="Q15" s="47">
        <v>0.1</v>
      </c>
      <c r="R15" s="91">
        <f>ROUNDUP(Q15*0.75,2)</f>
        <v>0.08</v>
      </c>
    </row>
    <row r="16" spans="1:19" ht="18.75" customHeight="1" x14ac:dyDescent="0.15">
      <c r="A16" s="235"/>
      <c r="B16" s="61"/>
      <c r="C16" s="42"/>
      <c r="D16" s="43"/>
      <c r="E16" s="44"/>
      <c r="F16" s="45"/>
      <c r="G16" s="65"/>
      <c r="H16" s="69"/>
      <c r="I16" s="43"/>
      <c r="J16" s="45"/>
      <c r="K16" s="45"/>
      <c r="L16" s="45"/>
      <c r="M16" s="73"/>
      <c r="N16" s="61" t="s">
        <v>83</v>
      </c>
      <c r="O16" s="46" t="s">
        <v>29</v>
      </c>
      <c r="P16" s="43"/>
      <c r="Q16" s="47">
        <v>2</v>
      </c>
      <c r="R16" s="91">
        <f>ROUNDUP(Q16*0.75,2)</f>
        <v>1.5</v>
      </c>
    </row>
    <row r="17" spans="1:18" ht="18.75" customHeight="1" x14ac:dyDescent="0.15">
      <c r="A17" s="235"/>
      <c r="B17" s="61"/>
      <c r="C17" s="42"/>
      <c r="D17" s="43"/>
      <c r="E17" s="44"/>
      <c r="F17" s="45"/>
      <c r="G17" s="65"/>
      <c r="H17" s="69"/>
      <c r="I17" s="43"/>
      <c r="J17" s="45"/>
      <c r="K17" s="45"/>
      <c r="L17" s="45"/>
      <c r="M17" s="73"/>
      <c r="N17" s="61" t="s">
        <v>14</v>
      </c>
      <c r="O17" s="46" t="s">
        <v>22</v>
      </c>
      <c r="P17" s="43"/>
      <c r="Q17" s="47">
        <v>2</v>
      </c>
      <c r="R17" s="91">
        <f>ROUNDUP(Q17*0.75,2)</f>
        <v>1.5</v>
      </c>
    </row>
    <row r="18" spans="1:18" ht="18.75" customHeight="1" x14ac:dyDescent="0.15">
      <c r="A18" s="235"/>
      <c r="B18" s="62"/>
      <c r="C18" s="48"/>
      <c r="D18" s="49"/>
      <c r="E18" s="50"/>
      <c r="F18" s="51"/>
      <c r="G18" s="66"/>
      <c r="H18" s="70"/>
      <c r="I18" s="49"/>
      <c r="J18" s="51"/>
      <c r="K18" s="51"/>
      <c r="L18" s="51"/>
      <c r="M18" s="74"/>
      <c r="N18" s="62"/>
      <c r="O18" s="52"/>
      <c r="P18" s="49"/>
      <c r="Q18" s="53"/>
      <c r="R18" s="92"/>
    </row>
    <row r="19" spans="1:18" ht="18.75" customHeight="1" x14ac:dyDescent="0.15">
      <c r="A19" s="235"/>
      <c r="B19" s="61" t="s">
        <v>30</v>
      </c>
      <c r="C19" s="42" t="s">
        <v>40</v>
      </c>
      <c r="D19" s="43"/>
      <c r="E19" s="44">
        <v>20</v>
      </c>
      <c r="F19" s="45" t="s">
        <v>17</v>
      </c>
      <c r="G19" s="65"/>
      <c r="H19" s="69" t="s">
        <v>40</v>
      </c>
      <c r="I19" s="43"/>
      <c r="J19" s="45">
        <f>ROUNDUP(E19*0.75,2)</f>
        <v>15</v>
      </c>
      <c r="K19" s="45" t="s">
        <v>17</v>
      </c>
      <c r="L19" s="45"/>
      <c r="M19" s="73" t="e">
        <f>#REF!</f>
        <v>#REF!</v>
      </c>
      <c r="N19" s="61" t="s">
        <v>14</v>
      </c>
      <c r="O19" s="46" t="s">
        <v>18</v>
      </c>
      <c r="P19" s="43"/>
      <c r="Q19" s="47">
        <v>100</v>
      </c>
      <c r="R19" s="91">
        <f>ROUNDUP(Q19*0.75,2)</f>
        <v>75</v>
      </c>
    </row>
    <row r="20" spans="1:18" ht="18.75" customHeight="1" x14ac:dyDescent="0.15">
      <c r="A20" s="235"/>
      <c r="B20" s="61"/>
      <c r="C20" s="42" t="s">
        <v>86</v>
      </c>
      <c r="D20" s="43" t="s">
        <v>20</v>
      </c>
      <c r="E20" s="79">
        <v>0.1</v>
      </c>
      <c r="F20" s="45" t="s">
        <v>51</v>
      </c>
      <c r="G20" s="65"/>
      <c r="H20" s="69" t="s">
        <v>86</v>
      </c>
      <c r="I20" s="43" t="s">
        <v>20</v>
      </c>
      <c r="J20" s="45">
        <f>ROUNDUP(E20*0.75,2)</f>
        <v>0.08</v>
      </c>
      <c r="K20" s="45" t="s">
        <v>51</v>
      </c>
      <c r="L20" s="45"/>
      <c r="M20" s="73" t="e">
        <f>#REF!</f>
        <v>#REF!</v>
      </c>
      <c r="N20" s="61"/>
      <c r="O20" s="46" t="s">
        <v>32</v>
      </c>
      <c r="P20" s="43"/>
      <c r="Q20" s="47">
        <v>3</v>
      </c>
      <c r="R20" s="91">
        <f>ROUNDUP(Q20*0.75,2)</f>
        <v>2.25</v>
      </c>
    </row>
    <row r="21" spans="1:18" ht="18.75" customHeight="1" x14ac:dyDescent="0.15">
      <c r="A21" s="235"/>
      <c r="B21" s="62"/>
      <c r="C21" s="48"/>
      <c r="D21" s="49"/>
      <c r="E21" s="50"/>
      <c r="F21" s="51"/>
      <c r="G21" s="66"/>
      <c r="H21" s="70"/>
      <c r="I21" s="49"/>
      <c r="J21" s="51"/>
      <c r="K21" s="51"/>
      <c r="L21" s="51"/>
      <c r="M21" s="74"/>
      <c r="N21" s="62"/>
      <c r="O21" s="52"/>
      <c r="P21" s="49"/>
      <c r="Q21" s="53"/>
      <c r="R21" s="92"/>
    </row>
    <row r="22" spans="1:18" ht="18.75" customHeight="1" x14ac:dyDescent="0.15">
      <c r="A22" s="235"/>
      <c r="B22" s="61" t="s">
        <v>87</v>
      </c>
      <c r="C22" s="42" t="s">
        <v>292</v>
      </c>
      <c r="D22" s="43"/>
      <c r="E22" s="44">
        <v>20</v>
      </c>
      <c r="F22" s="45" t="s">
        <v>17</v>
      </c>
      <c r="G22" s="65"/>
      <c r="H22" s="69" t="s">
        <v>292</v>
      </c>
      <c r="I22" s="43"/>
      <c r="J22" s="45">
        <f>ROUNDUP(E22*0.75,2)</f>
        <v>15</v>
      </c>
      <c r="K22" s="45" t="s">
        <v>17</v>
      </c>
      <c r="L22" s="45"/>
      <c r="M22" s="73" t="e">
        <f>#REF!</f>
        <v>#REF!</v>
      </c>
      <c r="N22" s="61"/>
      <c r="O22" s="46"/>
      <c r="P22" s="43"/>
      <c r="Q22" s="47"/>
      <c r="R22" s="91"/>
    </row>
    <row r="23" spans="1:18" ht="18.75" customHeight="1" thickBot="1" x14ac:dyDescent="0.2">
      <c r="A23" s="236"/>
      <c r="B23" s="63"/>
      <c r="C23" s="54"/>
      <c r="D23" s="55"/>
      <c r="E23" s="56"/>
      <c r="F23" s="57"/>
      <c r="G23" s="67"/>
      <c r="H23" s="71"/>
      <c r="I23" s="55"/>
      <c r="J23" s="57"/>
      <c r="K23" s="57"/>
      <c r="L23" s="57"/>
      <c r="M23" s="75"/>
      <c r="N23" s="63"/>
      <c r="O23" s="58"/>
      <c r="P23" s="55"/>
      <c r="Q23" s="59"/>
      <c r="R23" s="93"/>
    </row>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255</v>
      </c>
      <c r="B3" s="251"/>
      <c r="C3" s="251"/>
      <c r="D3" s="144"/>
      <c r="E3" s="252" t="s">
        <v>326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317</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7"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7" customHeight="1" x14ac:dyDescent="0.15">
      <c r="A8" s="246"/>
      <c r="B8" s="112"/>
      <c r="C8" s="112"/>
      <c r="D8" s="112"/>
      <c r="E8" s="49"/>
      <c r="F8" s="118"/>
      <c r="G8" s="115"/>
      <c r="H8" s="114"/>
      <c r="I8" s="113"/>
      <c r="J8" s="112"/>
      <c r="K8" s="111"/>
      <c r="L8" s="115"/>
      <c r="M8" s="112"/>
      <c r="N8" s="114"/>
      <c r="O8" s="120"/>
    </row>
    <row r="9" spans="1:21" ht="27" customHeight="1" x14ac:dyDescent="0.15">
      <c r="A9" s="246"/>
      <c r="B9" s="105" t="s">
        <v>385</v>
      </c>
      <c r="C9" s="105" t="s">
        <v>66</v>
      </c>
      <c r="D9" s="105" t="s">
        <v>38</v>
      </c>
      <c r="E9" s="43"/>
      <c r="F9" s="110"/>
      <c r="G9" s="106"/>
      <c r="H9" s="148">
        <v>0.7</v>
      </c>
      <c r="I9" s="108" t="s">
        <v>385</v>
      </c>
      <c r="J9" s="105" t="s">
        <v>66</v>
      </c>
      <c r="K9" s="147">
        <v>0.3</v>
      </c>
      <c r="L9" s="106" t="s">
        <v>384</v>
      </c>
      <c r="M9" s="105" t="s">
        <v>66</v>
      </c>
      <c r="N9" s="146">
        <v>0.2</v>
      </c>
      <c r="O9" s="103" t="s">
        <v>38</v>
      </c>
    </row>
    <row r="10" spans="1:21" ht="27" customHeight="1" x14ac:dyDescent="0.15">
      <c r="A10" s="246"/>
      <c r="B10" s="105"/>
      <c r="C10" s="105" t="s">
        <v>135</v>
      </c>
      <c r="D10" s="105"/>
      <c r="E10" s="43"/>
      <c r="F10" s="110"/>
      <c r="G10" s="106"/>
      <c r="H10" s="104">
        <v>10</v>
      </c>
      <c r="I10" s="108"/>
      <c r="J10" s="105" t="s">
        <v>135</v>
      </c>
      <c r="K10" s="117">
        <v>10</v>
      </c>
      <c r="L10" s="106"/>
      <c r="M10" s="105" t="s">
        <v>135</v>
      </c>
      <c r="N10" s="104">
        <v>10</v>
      </c>
      <c r="O10" s="103"/>
    </row>
    <row r="11" spans="1:21" ht="27" customHeight="1" x14ac:dyDescent="0.15">
      <c r="A11" s="246"/>
      <c r="B11" s="105"/>
      <c r="C11" s="105" t="s">
        <v>241</v>
      </c>
      <c r="D11" s="105"/>
      <c r="E11" s="43"/>
      <c r="F11" s="110"/>
      <c r="G11" s="106"/>
      <c r="H11" s="104">
        <v>20</v>
      </c>
      <c r="I11" s="108"/>
      <c r="J11" s="105" t="s">
        <v>310</v>
      </c>
      <c r="K11" s="121">
        <v>0.13</v>
      </c>
      <c r="L11" s="115"/>
      <c r="M11" s="112"/>
      <c r="N11" s="114"/>
      <c r="O11" s="120"/>
    </row>
    <row r="12" spans="1:21" ht="27" customHeight="1" x14ac:dyDescent="0.15">
      <c r="A12" s="246"/>
      <c r="B12" s="105"/>
      <c r="C12" s="105" t="s">
        <v>141</v>
      </c>
      <c r="D12" s="105"/>
      <c r="E12" s="43" t="s">
        <v>63</v>
      </c>
      <c r="F12" s="110"/>
      <c r="G12" s="106"/>
      <c r="H12" s="122">
        <v>0.13</v>
      </c>
      <c r="I12" s="108"/>
      <c r="J12" s="105"/>
      <c r="K12" s="117"/>
      <c r="L12" s="106" t="s">
        <v>383</v>
      </c>
      <c r="M12" s="105" t="s">
        <v>151</v>
      </c>
      <c r="N12" s="104">
        <v>10</v>
      </c>
      <c r="O12" s="103"/>
    </row>
    <row r="13" spans="1:21" ht="27" customHeight="1" x14ac:dyDescent="0.15">
      <c r="A13" s="246"/>
      <c r="B13" s="105"/>
      <c r="C13" s="105"/>
      <c r="D13" s="105"/>
      <c r="E13" s="43"/>
      <c r="F13" s="110"/>
      <c r="G13" s="106" t="s">
        <v>18</v>
      </c>
      <c r="H13" s="104" t="s">
        <v>305</v>
      </c>
      <c r="I13" s="113"/>
      <c r="J13" s="112"/>
      <c r="K13" s="111"/>
      <c r="L13" s="106"/>
      <c r="M13" s="105" t="s">
        <v>152</v>
      </c>
      <c r="N13" s="109">
        <v>0.1</v>
      </c>
      <c r="O13" s="103"/>
    </row>
    <row r="14" spans="1:21" ht="27" customHeight="1" x14ac:dyDescent="0.15">
      <c r="A14" s="246"/>
      <c r="B14" s="112"/>
      <c r="C14" s="112"/>
      <c r="D14" s="112"/>
      <c r="E14" s="49"/>
      <c r="F14" s="118"/>
      <c r="G14" s="115"/>
      <c r="H14" s="114"/>
      <c r="I14" s="108" t="s">
        <v>30</v>
      </c>
      <c r="J14" s="105" t="s">
        <v>151</v>
      </c>
      <c r="K14" s="117">
        <v>20</v>
      </c>
      <c r="L14" s="115"/>
      <c r="M14" s="112"/>
      <c r="N14" s="114"/>
      <c r="O14" s="120"/>
    </row>
    <row r="15" spans="1:21" ht="27" customHeight="1" x14ac:dyDescent="0.15">
      <c r="A15" s="246"/>
      <c r="B15" s="105" t="s">
        <v>30</v>
      </c>
      <c r="C15" s="105" t="s">
        <v>151</v>
      </c>
      <c r="D15" s="105"/>
      <c r="E15" s="43"/>
      <c r="F15" s="110"/>
      <c r="G15" s="106"/>
      <c r="H15" s="104">
        <v>20</v>
      </c>
      <c r="I15" s="108"/>
      <c r="J15" s="105" t="s">
        <v>152</v>
      </c>
      <c r="K15" s="107">
        <v>0.1</v>
      </c>
      <c r="L15" s="106" t="s">
        <v>352</v>
      </c>
      <c r="M15" s="105" t="s">
        <v>239</v>
      </c>
      <c r="N15" s="122">
        <v>0.13</v>
      </c>
      <c r="O15" s="103"/>
    </row>
    <row r="16" spans="1:21" ht="27" customHeight="1" x14ac:dyDescent="0.15">
      <c r="A16" s="246"/>
      <c r="B16" s="105"/>
      <c r="C16" s="105" t="s">
        <v>152</v>
      </c>
      <c r="D16" s="105"/>
      <c r="E16" s="43"/>
      <c r="F16" s="110"/>
      <c r="G16" s="106"/>
      <c r="H16" s="109">
        <v>0.1</v>
      </c>
      <c r="I16" s="108"/>
      <c r="J16" s="105"/>
      <c r="K16" s="117"/>
      <c r="L16" s="106"/>
      <c r="M16" s="105"/>
      <c r="N16" s="104"/>
      <c r="O16" s="103"/>
    </row>
    <row r="17" spans="1:15" ht="27" customHeight="1" x14ac:dyDescent="0.15">
      <c r="A17" s="246"/>
      <c r="B17" s="105"/>
      <c r="C17" s="105"/>
      <c r="D17" s="105"/>
      <c r="E17" s="43"/>
      <c r="F17" s="110"/>
      <c r="G17" s="106" t="s">
        <v>18</v>
      </c>
      <c r="H17" s="104" t="s">
        <v>305</v>
      </c>
      <c r="I17" s="108"/>
      <c r="J17" s="105"/>
      <c r="K17" s="117"/>
      <c r="L17" s="106"/>
      <c r="M17" s="105"/>
      <c r="N17" s="104"/>
      <c r="O17" s="103"/>
    </row>
    <row r="18" spans="1:15" ht="27" customHeight="1" x14ac:dyDescent="0.15">
      <c r="A18" s="246"/>
      <c r="B18" s="105"/>
      <c r="C18" s="105"/>
      <c r="D18" s="105"/>
      <c r="E18" s="43"/>
      <c r="F18" s="110"/>
      <c r="G18" s="106" t="s">
        <v>32</v>
      </c>
      <c r="H18" s="104" t="s">
        <v>308</v>
      </c>
      <c r="I18" s="113"/>
      <c r="J18" s="112"/>
      <c r="K18" s="111"/>
      <c r="L18" s="106"/>
      <c r="M18" s="105"/>
      <c r="N18" s="104"/>
      <c r="O18" s="103"/>
    </row>
    <row r="19" spans="1:15" ht="27" customHeight="1" x14ac:dyDescent="0.15">
      <c r="A19" s="246"/>
      <c r="B19" s="112"/>
      <c r="C19" s="112"/>
      <c r="D19" s="112"/>
      <c r="E19" s="49"/>
      <c r="F19" s="116"/>
      <c r="G19" s="115"/>
      <c r="H19" s="114"/>
      <c r="I19" s="108" t="s">
        <v>238</v>
      </c>
      <c r="J19" s="105" t="s">
        <v>239</v>
      </c>
      <c r="K19" s="149">
        <v>0.17</v>
      </c>
      <c r="L19" s="106"/>
      <c r="M19" s="105"/>
      <c r="N19" s="104"/>
      <c r="O19" s="103"/>
    </row>
    <row r="20" spans="1:15" ht="27" customHeight="1" x14ac:dyDescent="0.15">
      <c r="A20" s="246"/>
      <c r="B20" s="105" t="s">
        <v>238</v>
      </c>
      <c r="C20" s="105" t="s">
        <v>239</v>
      </c>
      <c r="D20" s="105"/>
      <c r="E20" s="43"/>
      <c r="F20" s="110"/>
      <c r="G20" s="106"/>
      <c r="H20" s="146">
        <v>0.17</v>
      </c>
      <c r="I20" s="108"/>
      <c r="J20" s="105"/>
      <c r="K20" s="117"/>
      <c r="L20" s="106"/>
      <c r="M20" s="105"/>
      <c r="N20" s="104"/>
      <c r="O20" s="103"/>
    </row>
    <row r="21" spans="1:15" ht="27" customHeight="1" thickBot="1" x14ac:dyDescent="0.2">
      <c r="A21" s="247"/>
      <c r="B21" s="98"/>
      <c r="C21" s="98"/>
      <c r="D21" s="98"/>
      <c r="E21" s="55"/>
      <c r="F21" s="102"/>
      <c r="G21" s="99"/>
      <c r="H21" s="97"/>
      <c r="I21" s="101"/>
      <c r="J21" s="98"/>
      <c r="K21" s="100"/>
      <c r="L21" s="99"/>
      <c r="M21" s="98"/>
      <c r="N21" s="97"/>
      <c r="O21" s="96"/>
    </row>
    <row r="22" spans="1:15" ht="27" customHeight="1" x14ac:dyDescent="0.15">
      <c r="B22" s="88"/>
      <c r="C22" s="88"/>
      <c r="D22" s="88"/>
      <c r="G22" s="88"/>
      <c r="H22" s="89"/>
      <c r="I22" s="88"/>
      <c r="J22" s="88"/>
      <c r="K22" s="89"/>
      <c r="L22" s="88"/>
      <c r="M22" s="88"/>
      <c r="N22" s="89"/>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row r="62" spans="2:14" ht="14.25" x14ac:dyDescent="0.15">
      <c r="B62" s="88"/>
      <c r="C62" s="88"/>
      <c r="D62" s="88"/>
      <c r="G62" s="88"/>
      <c r="H62" s="89"/>
      <c r="I62" s="88"/>
      <c r="J62" s="88"/>
      <c r="K62" s="89"/>
      <c r="L62" s="88"/>
      <c r="M62" s="88"/>
      <c r="N62" s="89"/>
    </row>
    <row r="63" spans="2:14" ht="14.25" x14ac:dyDescent="0.15">
      <c r="B63" s="88"/>
      <c r="C63" s="88"/>
      <c r="D63" s="88"/>
      <c r="G63" s="88"/>
      <c r="H63" s="89"/>
      <c r="I63" s="88"/>
      <c r="J63" s="88"/>
      <c r="K63" s="89"/>
      <c r="L63" s="88"/>
      <c r="M63" s="88"/>
      <c r="N63" s="89"/>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257</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290</v>
      </c>
      <c r="C5" s="36" t="s">
        <v>173</v>
      </c>
      <c r="D5" s="37" t="s">
        <v>20</v>
      </c>
      <c r="E5" s="38">
        <v>40</v>
      </c>
      <c r="F5" s="39" t="s">
        <v>17</v>
      </c>
      <c r="G5" s="64"/>
      <c r="H5" s="68" t="s">
        <v>173</v>
      </c>
      <c r="I5" s="37" t="s">
        <v>20</v>
      </c>
      <c r="J5" s="39">
        <f t="shared" ref="J5:J11" si="0">ROUNDUP(E5*0.75,2)</f>
        <v>30</v>
      </c>
      <c r="K5" s="39" t="s">
        <v>17</v>
      </c>
      <c r="L5" s="39"/>
      <c r="M5" s="72" t="e">
        <f>#REF!</f>
        <v>#REF!</v>
      </c>
      <c r="N5" s="60" t="s">
        <v>169</v>
      </c>
      <c r="O5" s="40" t="s">
        <v>18</v>
      </c>
      <c r="P5" s="37"/>
      <c r="Q5" s="41">
        <v>130</v>
      </c>
      <c r="R5" s="90">
        <f>ROUNDUP(Q5*0.75,2)</f>
        <v>97.5</v>
      </c>
    </row>
    <row r="6" spans="1:19" ht="18.75" customHeight="1" x14ac:dyDescent="0.15">
      <c r="A6" s="235"/>
      <c r="B6" s="84" t="s">
        <v>281</v>
      </c>
      <c r="C6" s="42" t="s">
        <v>89</v>
      </c>
      <c r="D6" s="43"/>
      <c r="E6" s="44">
        <v>20</v>
      </c>
      <c r="F6" s="45" t="s">
        <v>17</v>
      </c>
      <c r="G6" s="65"/>
      <c r="H6" s="69" t="s">
        <v>89</v>
      </c>
      <c r="I6" s="43"/>
      <c r="J6" s="45">
        <f t="shared" si="0"/>
        <v>15</v>
      </c>
      <c r="K6" s="45" t="s">
        <v>17</v>
      </c>
      <c r="L6" s="45"/>
      <c r="M6" s="73" t="e">
        <f>#REF!</f>
        <v>#REF!</v>
      </c>
      <c r="N6" s="61" t="s">
        <v>170</v>
      </c>
      <c r="O6" s="46" t="s">
        <v>79</v>
      </c>
      <c r="P6" s="43"/>
      <c r="Q6" s="47">
        <v>2</v>
      </c>
      <c r="R6" s="91">
        <f>ROUNDUP(Q6*0.75,2)</f>
        <v>1.5</v>
      </c>
    </row>
    <row r="7" spans="1:19" ht="18.75" customHeight="1" x14ac:dyDescent="0.15">
      <c r="A7" s="235"/>
      <c r="B7" s="61"/>
      <c r="C7" s="42" t="s">
        <v>164</v>
      </c>
      <c r="D7" s="43"/>
      <c r="E7" s="44">
        <v>20</v>
      </c>
      <c r="F7" s="45" t="s">
        <v>17</v>
      </c>
      <c r="G7" s="65"/>
      <c r="H7" s="69" t="s">
        <v>164</v>
      </c>
      <c r="I7" s="43"/>
      <c r="J7" s="45">
        <f t="shared" si="0"/>
        <v>15</v>
      </c>
      <c r="K7" s="45" t="s">
        <v>17</v>
      </c>
      <c r="L7" s="45"/>
      <c r="M7" s="73" t="e">
        <f>ROUND(#REF!+(#REF!*15/100),2)</f>
        <v>#REF!</v>
      </c>
      <c r="N7" s="61" t="s">
        <v>171</v>
      </c>
      <c r="O7" s="46" t="s">
        <v>28</v>
      </c>
      <c r="P7" s="43"/>
      <c r="Q7" s="47">
        <v>0.1</v>
      </c>
      <c r="R7" s="91">
        <f>ROUNDUP(Q7*0.75,2)</f>
        <v>0.08</v>
      </c>
    </row>
    <row r="8" spans="1:19" ht="18.75" customHeight="1" x14ac:dyDescent="0.15">
      <c r="A8" s="235"/>
      <c r="B8" s="61"/>
      <c r="C8" s="42" t="s">
        <v>70</v>
      </c>
      <c r="D8" s="43"/>
      <c r="E8" s="44">
        <v>10</v>
      </c>
      <c r="F8" s="45" t="s">
        <v>17</v>
      </c>
      <c r="G8" s="65"/>
      <c r="H8" s="69" t="s">
        <v>70</v>
      </c>
      <c r="I8" s="43"/>
      <c r="J8" s="45">
        <f t="shared" si="0"/>
        <v>7.5</v>
      </c>
      <c r="K8" s="45" t="s">
        <v>17</v>
      </c>
      <c r="L8" s="45"/>
      <c r="M8" s="73" t="e">
        <f>#REF!</f>
        <v>#REF!</v>
      </c>
      <c r="N8" s="61" t="s">
        <v>172</v>
      </c>
      <c r="O8" s="46" t="s">
        <v>19</v>
      </c>
      <c r="P8" s="43" t="s">
        <v>20</v>
      </c>
      <c r="Q8" s="47">
        <v>2</v>
      </c>
      <c r="R8" s="91">
        <f>ROUNDUP(Q8*0.75,2)</f>
        <v>1.5</v>
      </c>
    </row>
    <row r="9" spans="1:19" ht="18.75" customHeight="1" x14ac:dyDescent="0.15">
      <c r="A9" s="235"/>
      <c r="B9" s="61"/>
      <c r="C9" s="42" t="s">
        <v>135</v>
      </c>
      <c r="D9" s="43"/>
      <c r="E9" s="44">
        <v>10</v>
      </c>
      <c r="F9" s="45" t="s">
        <v>17</v>
      </c>
      <c r="G9" s="65"/>
      <c r="H9" s="69" t="s">
        <v>135</v>
      </c>
      <c r="I9" s="43"/>
      <c r="J9" s="45">
        <f t="shared" si="0"/>
        <v>7.5</v>
      </c>
      <c r="K9" s="45" t="s">
        <v>17</v>
      </c>
      <c r="L9" s="45"/>
      <c r="M9" s="73" t="e">
        <f>ROUND(#REF!+(#REF!*10/100),2)</f>
        <v>#REF!</v>
      </c>
      <c r="N9" s="61" t="s">
        <v>14</v>
      </c>
      <c r="O9" s="46"/>
      <c r="P9" s="43"/>
      <c r="Q9" s="47"/>
      <c r="R9" s="91"/>
    </row>
    <row r="10" spans="1:19" ht="18.75" customHeight="1" x14ac:dyDescent="0.15">
      <c r="A10" s="235"/>
      <c r="B10" s="61"/>
      <c r="C10" s="42" t="s">
        <v>71</v>
      </c>
      <c r="D10" s="43"/>
      <c r="E10" s="44">
        <v>5</v>
      </c>
      <c r="F10" s="45" t="s">
        <v>17</v>
      </c>
      <c r="G10" s="65"/>
      <c r="H10" s="69" t="s">
        <v>71</v>
      </c>
      <c r="I10" s="43"/>
      <c r="J10" s="45">
        <f t="shared" si="0"/>
        <v>3.75</v>
      </c>
      <c r="K10" s="45" t="s">
        <v>17</v>
      </c>
      <c r="L10" s="45"/>
      <c r="M10" s="73" t="e">
        <f>#REF!</f>
        <v>#REF!</v>
      </c>
      <c r="N10" s="61"/>
      <c r="O10" s="46"/>
      <c r="P10" s="43"/>
      <c r="Q10" s="47"/>
      <c r="R10" s="91"/>
    </row>
    <row r="11" spans="1:19" ht="18.75" customHeight="1" x14ac:dyDescent="0.15">
      <c r="A11" s="235"/>
      <c r="B11" s="61"/>
      <c r="C11" s="42" t="s">
        <v>141</v>
      </c>
      <c r="D11" s="43" t="s">
        <v>63</v>
      </c>
      <c r="E11" s="80">
        <v>0.5</v>
      </c>
      <c r="F11" s="45" t="s">
        <v>142</v>
      </c>
      <c r="G11" s="65"/>
      <c r="H11" s="69" t="s">
        <v>141</v>
      </c>
      <c r="I11" s="43" t="s">
        <v>63</v>
      </c>
      <c r="J11" s="45">
        <f t="shared" si="0"/>
        <v>0.38</v>
      </c>
      <c r="K11" s="45" t="s">
        <v>142</v>
      </c>
      <c r="L11" s="45"/>
      <c r="M11" s="73" t="e">
        <f>#REF!</f>
        <v>#REF!</v>
      </c>
      <c r="N11" s="61"/>
      <c r="O11" s="46"/>
      <c r="P11" s="43"/>
      <c r="Q11" s="47"/>
      <c r="R11" s="91"/>
    </row>
    <row r="12" spans="1:19" ht="18.75" customHeight="1" x14ac:dyDescent="0.15">
      <c r="A12" s="235"/>
      <c r="B12" s="62"/>
      <c r="C12" s="48"/>
      <c r="D12" s="49"/>
      <c r="E12" s="50"/>
      <c r="F12" s="51"/>
      <c r="G12" s="66"/>
      <c r="H12" s="70"/>
      <c r="I12" s="49"/>
      <c r="J12" s="51"/>
      <c r="K12" s="51"/>
      <c r="L12" s="51"/>
      <c r="M12" s="74"/>
      <c r="N12" s="62"/>
      <c r="O12" s="52"/>
      <c r="P12" s="49"/>
      <c r="Q12" s="53"/>
      <c r="R12" s="92"/>
    </row>
    <row r="13" spans="1:19" ht="18.75" customHeight="1" x14ac:dyDescent="0.15">
      <c r="A13" s="235"/>
      <c r="B13" s="61" t="s">
        <v>174</v>
      </c>
      <c r="C13" s="42" t="s">
        <v>159</v>
      </c>
      <c r="D13" s="43"/>
      <c r="E13" s="44">
        <v>50</v>
      </c>
      <c r="F13" s="45" t="s">
        <v>17</v>
      </c>
      <c r="G13" s="65"/>
      <c r="H13" s="69" t="s">
        <v>159</v>
      </c>
      <c r="I13" s="43"/>
      <c r="J13" s="45">
        <f>ROUNDUP(E13*0.75,2)</f>
        <v>37.5</v>
      </c>
      <c r="K13" s="45" t="s">
        <v>17</v>
      </c>
      <c r="L13" s="45"/>
      <c r="M13" s="73" t="e">
        <f>ROUND(#REF!+(#REF!*10/100),2)</f>
        <v>#REF!</v>
      </c>
      <c r="N13" s="61" t="s">
        <v>175</v>
      </c>
      <c r="O13" s="46" t="s">
        <v>43</v>
      </c>
      <c r="P13" s="43"/>
      <c r="Q13" s="47">
        <v>20</v>
      </c>
      <c r="R13" s="91">
        <f>ROUNDUP(Q13*0.75,2)</f>
        <v>15</v>
      </c>
    </row>
    <row r="14" spans="1:19" ht="18.75" customHeight="1" x14ac:dyDescent="0.15">
      <c r="A14" s="235"/>
      <c r="B14" s="61"/>
      <c r="C14" s="42"/>
      <c r="D14" s="43"/>
      <c r="E14" s="44"/>
      <c r="F14" s="45"/>
      <c r="G14" s="65"/>
      <c r="H14" s="69"/>
      <c r="I14" s="43"/>
      <c r="J14" s="45"/>
      <c r="K14" s="45"/>
      <c r="L14" s="45"/>
      <c r="M14" s="73"/>
      <c r="N14" s="61" t="s">
        <v>176</v>
      </c>
      <c r="O14" s="46" t="s">
        <v>28</v>
      </c>
      <c r="P14" s="43"/>
      <c r="Q14" s="47">
        <v>0.05</v>
      </c>
      <c r="R14" s="91">
        <f>ROUNDUP(Q14*0.75,2)</f>
        <v>0.04</v>
      </c>
    </row>
    <row r="15" spans="1:19" ht="18.75" customHeight="1" x14ac:dyDescent="0.15">
      <c r="A15" s="235"/>
      <c r="B15" s="61"/>
      <c r="C15" s="42"/>
      <c r="D15" s="43"/>
      <c r="E15" s="44"/>
      <c r="F15" s="45"/>
      <c r="G15" s="65"/>
      <c r="H15" s="69"/>
      <c r="I15" s="43"/>
      <c r="J15" s="45"/>
      <c r="K15" s="45"/>
      <c r="L15" s="45"/>
      <c r="M15" s="73"/>
      <c r="N15" s="83" t="s">
        <v>289</v>
      </c>
      <c r="O15" s="46" t="s">
        <v>23</v>
      </c>
      <c r="P15" s="43"/>
      <c r="Q15" s="47">
        <v>1.5</v>
      </c>
      <c r="R15" s="91">
        <f>ROUNDUP(Q15*0.75,2)</f>
        <v>1.1300000000000001</v>
      </c>
    </row>
    <row r="16" spans="1:19" ht="18.75" customHeight="1" x14ac:dyDescent="0.15">
      <c r="A16" s="235"/>
      <c r="B16" s="61"/>
      <c r="C16" s="42"/>
      <c r="D16" s="43"/>
      <c r="E16" s="44"/>
      <c r="F16" s="45"/>
      <c r="G16" s="65"/>
      <c r="H16" s="69"/>
      <c r="I16" s="43"/>
      <c r="J16" s="45"/>
      <c r="K16" s="45"/>
      <c r="L16" s="45"/>
      <c r="M16" s="73"/>
      <c r="N16" s="94" t="s">
        <v>282</v>
      </c>
      <c r="O16" s="46" t="s">
        <v>54</v>
      </c>
      <c r="P16" s="43" t="s">
        <v>35</v>
      </c>
      <c r="Q16" s="47">
        <v>1.5</v>
      </c>
      <c r="R16" s="91">
        <f>ROUNDUP(Q16*0.75,2)</f>
        <v>1.1300000000000001</v>
      </c>
    </row>
    <row r="17" spans="1:18" ht="18.75" customHeight="1" x14ac:dyDescent="0.15">
      <c r="A17" s="235"/>
      <c r="B17" s="61"/>
      <c r="C17" s="42"/>
      <c r="D17" s="43"/>
      <c r="E17" s="44"/>
      <c r="F17" s="45"/>
      <c r="G17" s="65"/>
      <c r="H17" s="69"/>
      <c r="I17" s="43"/>
      <c r="J17" s="45"/>
      <c r="K17" s="45"/>
      <c r="L17" s="45"/>
      <c r="M17" s="73"/>
      <c r="N17" s="61" t="s">
        <v>177</v>
      </c>
      <c r="O17" s="46"/>
      <c r="P17" s="43"/>
      <c r="Q17" s="47"/>
      <c r="R17" s="91"/>
    </row>
    <row r="18" spans="1:18" ht="18.75" customHeight="1" x14ac:dyDescent="0.15">
      <c r="A18" s="235"/>
      <c r="B18" s="61"/>
      <c r="C18" s="42"/>
      <c r="D18" s="43"/>
      <c r="E18" s="44"/>
      <c r="F18" s="45"/>
      <c r="G18" s="65"/>
      <c r="H18" s="69"/>
      <c r="I18" s="43"/>
      <c r="J18" s="45"/>
      <c r="K18" s="45"/>
      <c r="L18" s="45"/>
      <c r="M18" s="73"/>
      <c r="N18" s="61" t="s">
        <v>50</v>
      </c>
      <c r="O18" s="46"/>
      <c r="P18" s="43"/>
      <c r="Q18" s="47"/>
      <c r="R18" s="91"/>
    </row>
    <row r="19" spans="1:18" ht="18.75" customHeight="1" x14ac:dyDescent="0.15">
      <c r="A19" s="235"/>
      <c r="B19" s="62"/>
      <c r="C19" s="48"/>
      <c r="D19" s="49"/>
      <c r="E19" s="50"/>
      <c r="F19" s="51"/>
      <c r="G19" s="66"/>
      <c r="H19" s="70"/>
      <c r="I19" s="49"/>
      <c r="J19" s="51"/>
      <c r="K19" s="51"/>
      <c r="L19" s="51"/>
      <c r="M19" s="74"/>
      <c r="N19" s="62"/>
      <c r="O19" s="52"/>
      <c r="P19" s="49"/>
      <c r="Q19" s="53"/>
      <c r="R19" s="92"/>
    </row>
    <row r="20" spans="1:18" ht="18.75" customHeight="1" x14ac:dyDescent="0.15">
      <c r="A20" s="235"/>
      <c r="B20" s="61" t="s">
        <v>165</v>
      </c>
      <c r="C20" s="42" t="s">
        <v>166</v>
      </c>
      <c r="D20" s="43"/>
      <c r="E20" s="76">
        <v>0.125</v>
      </c>
      <c r="F20" s="45" t="s">
        <v>142</v>
      </c>
      <c r="G20" s="65"/>
      <c r="H20" s="69" t="s">
        <v>166</v>
      </c>
      <c r="I20" s="43"/>
      <c r="J20" s="45">
        <f>ROUNDUP(E20*0.75,2)</f>
        <v>9.9999999999999992E-2</v>
      </c>
      <c r="K20" s="45" t="s">
        <v>142</v>
      </c>
      <c r="L20" s="45"/>
      <c r="M20" s="73" t="e">
        <f>#REF!</f>
        <v>#REF!</v>
      </c>
      <c r="N20" s="61" t="s">
        <v>155</v>
      </c>
      <c r="O20" s="46"/>
      <c r="P20" s="43"/>
      <c r="Q20" s="47"/>
      <c r="R20" s="91"/>
    </row>
    <row r="21" spans="1:18" ht="18.75" customHeight="1" thickBot="1" x14ac:dyDescent="0.2">
      <c r="A21" s="236"/>
      <c r="B21" s="63"/>
      <c r="C21" s="54"/>
      <c r="D21" s="55"/>
      <c r="E21" s="56"/>
      <c r="F21" s="57"/>
      <c r="G21" s="67"/>
      <c r="H21" s="71"/>
      <c r="I21" s="55"/>
      <c r="J21" s="57"/>
      <c r="K21" s="57"/>
      <c r="L21" s="57"/>
      <c r="M21" s="75"/>
      <c r="N21" s="63"/>
      <c r="O21" s="58"/>
      <c r="P21" s="55"/>
      <c r="Q21" s="59"/>
      <c r="R21" s="93"/>
    </row>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327</v>
      </c>
      <c r="B3" s="251"/>
      <c r="C3" s="251"/>
      <c r="D3" s="144"/>
      <c r="E3" s="252" t="s">
        <v>326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317</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7" customHeight="1" x14ac:dyDescent="0.15">
      <c r="A7" s="245" t="s">
        <v>33</v>
      </c>
      <c r="B7" s="126" t="s">
        <v>313</v>
      </c>
      <c r="C7" s="126" t="s">
        <v>173</v>
      </c>
      <c r="D7" s="126"/>
      <c r="E7" s="37" t="s">
        <v>20</v>
      </c>
      <c r="F7" s="130"/>
      <c r="G7" s="127"/>
      <c r="H7" s="125">
        <v>20</v>
      </c>
      <c r="I7" s="129" t="s">
        <v>313</v>
      </c>
      <c r="J7" s="126" t="s">
        <v>173</v>
      </c>
      <c r="K7" s="128">
        <v>10</v>
      </c>
      <c r="L7" s="127" t="s">
        <v>312</v>
      </c>
      <c r="M7" s="126" t="s">
        <v>173</v>
      </c>
      <c r="N7" s="125">
        <v>10</v>
      </c>
      <c r="O7" s="124"/>
    </row>
    <row r="8" spans="1:21" ht="27" customHeight="1" x14ac:dyDescent="0.15">
      <c r="A8" s="246"/>
      <c r="B8" s="105"/>
      <c r="C8" s="105" t="s">
        <v>89</v>
      </c>
      <c r="D8" s="105"/>
      <c r="E8" s="43"/>
      <c r="F8" s="110"/>
      <c r="G8" s="106"/>
      <c r="H8" s="104">
        <v>10</v>
      </c>
      <c r="I8" s="108"/>
      <c r="J8" s="123" t="s">
        <v>58</v>
      </c>
      <c r="K8" s="117">
        <v>5</v>
      </c>
      <c r="L8" s="115"/>
      <c r="M8" s="112"/>
      <c r="N8" s="114"/>
      <c r="O8" s="120"/>
    </row>
    <row r="9" spans="1:21" ht="27" customHeight="1" x14ac:dyDescent="0.15">
      <c r="A9" s="246"/>
      <c r="B9" s="105"/>
      <c r="C9" s="105" t="s">
        <v>164</v>
      </c>
      <c r="D9" s="105"/>
      <c r="E9" s="43"/>
      <c r="F9" s="110"/>
      <c r="G9" s="106"/>
      <c r="H9" s="104">
        <v>10</v>
      </c>
      <c r="I9" s="108"/>
      <c r="J9" s="105" t="s">
        <v>164</v>
      </c>
      <c r="K9" s="117">
        <v>10</v>
      </c>
      <c r="L9" s="106" t="s">
        <v>311</v>
      </c>
      <c r="M9" s="105" t="s">
        <v>164</v>
      </c>
      <c r="N9" s="104">
        <v>10</v>
      </c>
      <c r="O9" s="103"/>
    </row>
    <row r="10" spans="1:21" ht="27" customHeight="1" x14ac:dyDescent="0.15">
      <c r="A10" s="246"/>
      <c r="B10" s="105"/>
      <c r="C10" s="105" t="s">
        <v>70</v>
      </c>
      <c r="D10" s="105"/>
      <c r="E10" s="43"/>
      <c r="F10" s="110"/>
      <c r="G10" s="106"/>
      <c r="H10" s="104">
        <v>10</v>
      </c>
      <c r="I10" s="108"/>
      <c r="J10" s="105" t="s">
        <v>70</v>
      </c>
      <c r="K10" s="117">
        <v>10</v>
      </c>
      <c r="L10" s="106"/>
      <c r="M10" s="105" t="s">
        <v>70</v>
      </c>
      <c r="N10" s="104">
        <v>5</v>
      </c>
      <c r="O10" s="103"/>
    </row>
    <row r="11" spans="1:21" ht="27" customHeight="1" x14ac:dyDescent="0.15">
      <c r="A11" s="246"/>
      <c r="B11" s="105"/>
      <c r="C11" s="105" t="s">
        <v>135</v>
      </c>
      <c r="D11" s="105"/>
      <c r="E11" s="43"/>
      <c r="F11" s="110"/>
      <c r="G11" s="106"/>
      <c r="H11" s="104">
        <v>10</v>
      </c>
      <c r="I11" s="108"/>
      <c r="J11" s="105" t="s">
        <v>135</v>
      </c>
      <c r="K11" s="117">
        <v>10</v>
      </c>
      <c r="L11" s="106"/>
      <c r="M11" s="105" t="s">
        <v>135</v>
      </c>
      <c r="N11" s="104">
        <v>5</v>
      </c>
      <c r="O11" s="103"/>
    </row>
    <row r="12" spans="1:21" ht="27" customHeight="1" x14ac:dyDescent="0.15">
      <c r="A12" s="246"/>
      <c r="B12" s="105"/>
      <c r="C12" s="105" t="s">
        <v>141</v>
      </c>
      <c r="D12" s="105"/>
      <c r="E12" s="43" t="s">
        <v>63</v>
      </c>
      <c r="F12" s="110"/>
      <c r="G12" s="106"/>
      <c r="H12" s="122">
        <v>0.13</v>
      </c>
      <c r="I12" s="108"/>
      <c r="J12" s="105" t="s">
        <v>310</v>
      </c>
      <c r="K12" s="121">
        <v>0.13</v>
      </c>
      <c r="L12" s="115"/>
      <c r="M12" s="112"/>
      <c r="N12" s="114"/>
      <c r="O12" s="120"/>
    </row>
    <row r="13" spans="1:21" ht="27" customHeight="1" x14ac:dyDescent="0.15">
      <c r="A13" s="246"/>
      <c r="B13" s="105"/>
      <c r="C13" s="105"/>
      <c r="D13" s="105"/>
      <c r="E13" s="43"/>
      <c r="F13" s="110"/>
      <c r="G13" s="106" t="s">
        <v>18</v>
      </c>
      <c r="H13" s="104" t="s">
        <v>305</v>
      </c>
      <c r="I13" s="108"/>
      <c r="J13" s="105"/>
      <c r="K13" s="117"/>
      <c r="L13" s="106" t="s">
        <v>309</v>
      </c>
      <c r="M13" s="105" t="s">
        <v>159</v>
      </c>
      <c r="N13" s="104">
        <v>10</v>
      </c>
      <c r="O13" s="103"/>
    </row>
    <row r="14" spans="1:21" ht="27" customHeight="1" x14ac:dyDescent="0.15">
      <c r="A14" s="246"/>
      <c r="B14" s="105"/>
      <c r="C14" s="105"/>
      <c r="D14" s="105"/>
      <c r="E14" s="43"/>
      <c r="F14" s="110" t="s">
        <v>20</v>
      </c>
      <c r="G14" s="106" t="s">
        <v>19</v>
      </c>
      <c r="H14" s="104" t="s">
        <v>308</v>
      </c>
      <c r="I14" s="108"/>
      <c r="J14" s="105"/>
      <c r="K14" s="117"/>
      <c r="L14" s="115"/>
      <c r="M14" s="112"/>
      <c r="N14" s="114"/>
      <c r="O14" s="120"/>
    </row>
    <row r="15" spans="1:21" ht="27" customHeight="1" x14ac:dyDescent="0.15">
      <c r="A15" s="246"/>
      <c r="B15" s="105"/>
      <c r="C15" s="105"/>
      <c r="D15" s="105"/>
      <c r="E15" s="43"/>
      <c r="F15" s="110"/>
      <c r="G15" s="106" t="s">
        <v>23</v>
      </c>
      <c r="H15" s="104" t="s">
        <v>308</v>
      </c>
      <c r="I15" s="108"/>
      <c r="J15" s="105"/>
      <c r="K15" s="117"/>
      <c r="L15" s="106" t="s">
        <v>307</v>
      </c>
      <c r="M15" s="105" t="s">
        <v>166</v>
      </c>
      <c r="N15" s="119">
        <v>0.08</v>
      </c>
      <c r="O15" s="103"/>
    </row>
    <row r="16" spans="1:21" ht="27" customHeight="1" x14ac:dyDescent="0.15">
      <c r="A16" s="246"/>
      <c r="B16" s="112"/>
      <c r="C16" s="112"/>
      <c r="D16" s="112"/>
      <c r="E16" s="49"/>
      <c r="F16" s="118"/>
      <c r="G16" s="115"/>
      <c r="H16" s="114"/>
      <c r="I16" s="113"/>
      <c r="J16" s="112"/>
      <c r="K16" s="111"/>
      <c r="L16" s="106"/>
      <c r="M16" s="105"/>
      <c r="N16" s="104"/>
      <c r="O16" s="103"/>
    </row>
    <row r="17" spans="1:15" ht="27" customHeight="1" x14ac:dyDescent="0.15">
      <c r="A17" s="246"/>
      <c r="B17" s="105" t="s">
        <v>306</v>
      </c>
      <c r="C17" s="105" t="s">
        <v>159</v>
      </c>
      <c r="D17" s="105"/>
      <c r="E17" s="43"/>
      <c r="F17" s="110"/>
      <c r="G17" s="106"/>
      <c r="H17" s="104">
        <v>20</v>
      </c>
      <c r="I17" s="108" t="s">
        <v>306</v>
      </c>
      <c r="J17" s="105" t="s">
        <v>159</v>
      </c>
      <c r="K17" s="117">
        <v>10</v>
      </c>
      <c r="L17" s="106"/>
      <c r="M17" s="105"/>
      <c r="N17" s="104"/>
      <c r="O17" s="103"/>
    </row>
    <row r="18" spans="1:15" ht="27" customHeight="1" x14ac:dyDescent="0.15">
      <c r="A18" s="246"/>
      <c r="B18" s="105"/>
      <c r="C18" s="105"/>
      <c r="D18" s="105"/>
      <c r="E18" s="43"/>
      <c r="F18" s="110"/>
      <c r="G18" s="106" t="s">
        <v>18</v>
      </c>
      <c r="H18" s="104" t="s">
        <v>305</v>
      </c>
      <c r="I18" s="108"/>
      <c r="J18" s="105"/>
      <c r="K18" s="117"/>
      <c r="L18" s="106"/>
      <c r="M18" s="105"/>
      <c r="N18" s="104"/>
      <c r="O18" s="103"/>
    </row>
    <row r="19" spans="1:15" ht="27" customHeight="1" x14ac:dyDescent="0.15">
      <c r="A19" s="246"/>
      <c r="B19" s="112"/>
      <c r="C19" s="112"/>
      <c r="D19" s="112"/>
      <c r="E19" s="49"/>
      <c r="F19" s="116"/>
      <c r="G19" s="115"/>
      <c r="H19" s="114"/>
      <c r="I19" s="113"/>
      <c r="J19" s="112"/>
      <c r="K19" s="111"/>
      <c r="L19" s="106"/>
      <c r="M19" s="105"/>
      <c r="N19" s="104"/>
      <c r="O19" s="103"/>
    </row>
    <row r="20" spans="1:15" ht="27" customHeight="1" x14ac:dyDescent="0.15">
      <c r="A20" s="246"/>
      <c r="B20" s="105" t="s">
        <v>165</v>
      </c>
      <c r="C20" s="105" t="s">
        <v>166</v>
      </c>
      <c r="D20" s="105"/>
      <c r="E20" s="43"/>
      <c r="F20" s="110"/>
      <c r="G20" s="106"/>
      <c r="H20" s="109">
        <v>0.1</v>
      </c>
      <c r="I20" s="108" t="s">
        <v>165</v>
      </c>
      <c r="J20" s="105" t="s">
        <v>166</v>
      </c>
      <c r="K20" s="107">
        <v>0.1</v>
      </c>
      <c r="L20" s="106"/>
      <c r="M20" s="105"/>
      <c r="N20" s="104"/>
      <c r="O20" s="103"/>
    </row>
    <row r="21" spans="1:15" ht="27" customHeight="1" thickBot="1" x14ac:dyDescent="0.2">
      <c r="A21" s="247"/>
      <c r="B21" s="98"/>
      <c r="C21" s="98"/>
      <c r="D21" s="98"/>
      <c r="E21" s="55"/>
      <c r="F21" s="102"/>
      <c r="G21" s="99"/>
      <c r="H21" s="97"/>
      <c r="I21" s="101"/>
      <c r="J21" s="98"/>
      <c r="K21" s="100"/>
      <c r="L21" s="99"/>
      <c r="M21" s="98"/>
      <c r="N21" s="97"/>
      <c r="O21" s="96"/>
    </row>
    <row r="22" spans="1:15" ht="27" customHeight="1" x14ac:dyDescent="0.15">
      <c r="B22" s="88"/>
      <c r="C22" s="88"/>
      <c r="D22" s="88"/>
      <c r="G22" s="88"/>
      <c r="H22" s="89"/>
      <c r="I22" s="88"/>
      <c r="J22" s="88"/>
      <c r="K22" s="89"/>
      <c r="L22" s="88"/>
      <c r="M22" s="88"/>
      <c r="N22" s="89"/>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row r="62" spans="2:14" ht="14.25" x14ac:dyDescent="0.15">
      <c r="B62" s="88"/>
      <c r="C62" s="88"/>
      <c r="D62" s="88"/>
      <c r="G62" s="88"/>
      <c r="H62" s="89"/>
      <c r="I62" s="88"/>
      <c r="J62" s="88"/>
      <c r="K62" s="89"/>
      <c r="L62" s="88"/>
      <c r="M62" s="88"/>
      <c r="N62" s="89"/>
    </row>
    <row r="63" spans="2:14" ht="14.25" x14ac:dyDescent="0.15">
      <c r="B63" s="88"/>
      <c r="C63" s="88"/>
      <c r="D63" s="88"/>
      <c r="G63" s="88"/>
      <c r="H63" s="89"/>
      <c r="I63" s="88"/>
      <c r="J63" s="88"/>
      <c r="K63" s="89"/>
      <c r="L63" s="88"/>
      <c r="M63" s="88"/>
      <c r="N63" s="89"/>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258</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15</v>
      </c>
      <c r="C5" s="36"/>
      <c r="D5" s="37"/>
      <c r="E5" s="38"/>
      <c r="F5" s="39"/>
      <c r="G5" s="64"/>
      <c r="H5" s="68"/>
      <c r="I5" s="37"/>
      <c r="J5" s="39"/>
      <c r="K5" s="39"/>
      <c r="L5" s="39"/>
      <c r="M5" s="72"/>
      <c r="N5" s="60"/>
      <c r="O5" s="40" t="s">
        <v>15</v>
      </c>
      <c r="P5" s="37"/>
      <c r="Q5" s="41">
        <v>110</v>
      </c>
      <c r="R5" s="90">
        <f>ROUNDUP(Q5*0.75,2)</f>
        <v>82.5</v>
      </c>
    </row>
    <row r="6" spans="1:19" ht="18.75" customHeight="1" x14ac:dyDescent="0.15">
      <c r="A6" s="235"/>
      <c r="B6" s="62"/>
      <c r="C6" s="48"/>
      <c r="D6" s="49"/>
      <c r="E6" s="50"/>
      <c r="F6" s="51"/>
      <c r="G6" s="66"/>
      <c r="H6" s="70"/>
      <c r="I6" s="49"/>
      <c r="J6" s="51"/>
      <c r="K6" s="51"/>
      <c r="L6" s="51"/>
      <c r="M6" s="74"/>
      <c r="N6" s="62"/>
      <c r="O6" s="52"/>
      <c r="P6" s="49"/>
      <c r="Q6" s="53"/>
      <c r="R6" s="92"/>
    </row>
    <row r="7" spans="1:19" ht="18.75" customHeight="1" x14ac:dyDescent="0.15">
      <c r="A7" s="235"/>
      <c r="B7" s="61" t="s">
        <v>179</v>
      </c>
      <c r="C7" s="42" t="s">
        <v>115</v>
      </c>
      <c r="D7" s="43"/>
      <c r="E7" s="44">
        <v>1</v>
      </c>
      <c r="F7" s="45" t="s">
        <v>67</v>
      </c>
      <c r="G7" s="65" t="s">
        <v>38</v>
      </c>
      <c r="H7" s="69" t="s">
        <v>115</v>
      </c>
      <c r="I7" s="43"/>
      <c r="J7" s="45">
        <f>ROUNDUP(E7*0.75,2)</f>
        <v>0.75</v>
      </c>
      <c r="K7" s="45" t="s">
        <v>67</v>
      </c>
      <c r="L7" s="45" t="s">
        <v>38</v>
      </c>
      <c r="M7" s="73" t="e">
        <f>#REF!</f>
        <v>#REF!</v>
      </c>
      <c r="N7" s="61" t="s">
        <v>180</v>
      </c>
      <c r="O7" s="46" t="s">
        <v>53</v>
      </c>
      <c r="P7" s="43" t="s">
        <v>20</v>
      </c>
      <c r="Q7" s="47">
        <v>3</v>
      </c>
      <c r="R7" s="91">
        <f t="shared" ref="R7:R12" si="0">ROUNDUP(Q7*0.75,2)</f>
        <v>2.25</v>
      </c>
    </row>
    <row r="8" spans="1:19" ht="18.75" customHeight="1" x14ac:dyDescent="0.15">
      <c r="A8" s="235"/>
      <c r="B8" s="61"/>
      <c r="C8" s="42" t="s">
        <v>161</v>
      </c>
      <c r="D8" s="43"/>
      <c r="E8" s="44">
        <v>20</v>
      </c>
      <c r="F8" s="45" t="s">
        <v>17</v>
      </c>
      <c r="G8" s="65"/>
      <c r="H8" s="69" t="s">
        <v>161</v>
      </c>
      <c r="I8" s="43"/>
      <c r="J8" s="45">
        <f>ROUNDUP(E8*0.75,2)</f>
        <v>15</v>
      </c>
      <c r="K8" s="45" t="s">
        <v>17</v>
      </c>
      <c r="L8" s="45"/>
      <c r="M8" s="73" t="e">
        <f>ROUND(#REF!+(#REF!*15/100),2)</f>
        <v>#REF!</v>
      </c>
      <c r="N8" s="61" t="s">
        <v>181</v>
      </c>
      <c r="O8" s="46" t="s">
        <v>22</v>
      </c>
      <c r="P8" s="43"/>
      <c r="Q8" s="47">
        <v>2</v>
      </c>
      <c r="R8" s="91">
        <f t="shared" si="0"/>
        <v>1.5</v>
      </c>
    </row>
    <row r="9" spans="1:19" ht="18.75" customHeight="1" x14ac:dyDescent="0.15">
      <c r="A9" s="235"/>
      <c r="B9" s="61"/>
      <c r="C9" s="42"/>
      <c r="D9" s="43"/>
      <c r="E9" s="44"/>
      <c r="F9" s="45"/>
      <c r="G9" s="65"/>
      <c r="H9" s="69"/>
      <c r="I9" s="43"/>
      <c r="J9" s="45"/>
      <c r="K9" s="45"/>
      <c r="L9" s="45"/>
      <c r="M9" s="73"/>
      <c r="N9" s="61" t="s">
        <v>259</v>
      </c>
      <c r="O9" s="46" t="s">
        <v>43</v>
      </c>
      <c r="P9" s="43"/>
      <c r="Q9" s="47">
        <v>3</v>
      </c>
      <c r="R9" s="91">
        <f t="shared" si="0"/>
        <v>2.25</v>
      </c>
    </row>
    <row r="10" spans="1:19" ht="18.75" customHeight="1" x14ac:dyDescent="0.15">
      <c r="A10" s="235"/>
      <c r="B10" s="61"/>
      <c r="C10" s="42"/>
      <c r="D10" s="43"/>
      <c r="E10" s="44"/>
      <c r="F10" s="45"/>
      <c r="G10" s="65"/>
      <c r="H10" s="69"/>
      <c r="I10" s="43"/>
      <c r="J10" s="45"/>
      <c r="K10" s="45"/>
      <c r="L10" s="45"/>
      <c r="M10" s="73"/>
      <c r="N10" s="61" t="s">
        <v>14</v>
      </c>
      <c r="O10" s="46" t="s">
        <v>23</v>
      </c>
      <c r="P10" s="43"/>
      <c r="Q10" s="47">
        <v>1.5</v>
      </c>
      <c r="R10" s="91">
        <f t="shared" si="0"/>
        <v>1.1300000000000001</v>
      </c>
    </row>
    <row r="11" spans="1:19" ht="18.75" customHeight="1" x14ac:dyDescent="0.15">
      <c r="A11" s="235"/>
      <c r="B11" s="61"/>
      <c r="C11" s="42"/>
      <c r="D11" s="43"/>
      <c r="E11" s="44"/>
      <c r="F11" s="45"/>
      <c r="G11" s="65"/>
      <c r="H11" s="69"/>
      <c r="I11" s="43"/>
      <c r="J11" s="45"/>
      <c r="K11" s="45"/>
      <c r="L11" s="45"/>
      <c r="M11" s="73"/>
      <c r="N11" s="61"/>
      <c r="O11" s="46" t="s">
        <v>19</v>
      </c>
      <c r="P11" s="43" t="s">
        <v>20</v>
      </c>
      <c r="Q11" s="47">
        <v>1</v>
      </c>
      <c r="R11" s="91">
        <f t="shared" si="0"/>
        <v>0.75</v>
      </c>
    </row>
    <row r="12" spans="1:19" ht="18.75" customHeight="1" x14ac:dyDescent="0.15">
      <c r="A12" s="235"/>
      <c r="B12" s="61"/>
      <c r="C12" s="42"/>
      <c r="D12" s="43"/>
      <c r="E12" s="44"/>
      <c r="F12" s="45"/>
      <c r="G12" s="65"/>
      <c r="H12" s="69"/>
      <c r="I12" s="43"/>
      <c r="J12" s="45"/>
      <c r="K12" s="45"/>
      <c r="L12" s="45"/>
      <c r="M12" s="73"/>
      <c r="N12" s="61"/>
      <c r="O12" s="46" t="s">
        <v>79</v>
      </c>
      <c r="P12" s="43"/>
      <c r="Q12" s="47">
        <v>1</v>
      </c>
      <c r="R12" s="91">
        <f t="shared" si="0"/>
        <v>0.75</v>
      </c>
    </row>
    <row r="13" spans="1:19" ht="18.75" customHeight="1" x14ac:dyDescent="0.15">
      <c r="A13" s="235"/>
      <c r="B13" s="62"/>
      <c r="C13" s="48"/>
      <c r="D13" s="49"/>
      <c r="E13" s="50"/>
      <c r="F13" s="51"/>
      <c r="G13" s="66"/>
      <c r="H13" s="70"/>
      <c r="I13" s="49"/>
      <c r="J13" s="51"/>
      <c r="K13" s="51"/>
      <c r="L13" s="51"/>
      <c r="M13" s="74"/>
      <c r="N13" s="62"/>
      <c r="O13" s="52"/>
      <c r="P13" s="49"/>
      <c r="Q13" s="53"/>
      <c r="R13" s="92"/>
    </row>
    <row r="14" spans="1:19" ht="18.75" customHeight="1" x14ac:dyDescent="0.15">
      <c r="A14" s="235"/>
      <c r="B14" s="61" t="s">
        <v>183</v>
      </c>
      <c r="C14" s="42" t="s">
        <v>186</v>
      </c>
      <c r="D14" s="43"/>
      <c r="E14" s="44">
        <v>5</v>
      </c>
      <c r="F14" s="45" t="s">
        <v>17</v>
      </c>
      <c r="G14" s="65"/>
      <c r="H14" s="69" t="s">
        <v>186</v>
      </c>
      <c r="I14" s="43"/>
      <c r="J14" s="45">
        <f>ROUNDUP(E14*0.75,2)</f>
        <v>3.75</v>
      </c>
      <c r="K14" s="45" t="s">
        <v>17</v>
      </c>
      <c r="L14" s="45"/>
      <c r="M14" s="73" t="e">
        <f>#REF!</f>
        <v>#REF!</v>
      </c>
      <c r="N14" s="61" t="s">
        <v>260</v>
      </c>
      <c r="O14" s="46" t="s">
        <v>24</v>
      </c>
      <c r="P14" s="43"/>
      <c r="Q14" s="47">
        <v>0.5</v>
      </c>
      <c r="R14" s="91">
        <f t="shared" ref="R14:R19" si="1">ROUNDUP(Q14*0.75,2)</f>
        <v>0.38</v>
      </c>
    </row>
    <row r="15" spans="1:19" ht="18.75" customHeight="1" x14ac:dyDescent="0.15">
      <c r="A15" s="235"/>
      <c r="B15" s="61"/>
      <c r="C15" s="42" t="s">
        <v>44</v>
      </c>
      <c r="D15" s="43"/>
      <c r="E15" s="44">
        <v>10</v>
      </c>
      <c r="F15" s="45" t="s">
        <v>17</v>
      </c>
      <c r="G15" s="65"/>
      <c r="H15" s="69" t="s">
        <v>44</v>
      </c>
      <c r="I15" s="43"/>
      <c r="J15" s="45">
        <f>ROUNDUP(E15*0.75,2)</f>
        <v>7.5</v>
      </c>
      <c r="K15" s="45" t="s">
        <v>17</v>
      </c>
      <c r="L15" s="45"/>
      <c r="M15" s="73" t="e">
        <f>#REF!</f>
        <v>#REF!</v>
      </c>
      <c r="N15" s="61" t="s">
        <v>261</v>
      </c>
      <c r="O15" s="46" t="s">
        <v>22</v>
      </c>
      <c r="P15" s="43"/>
      <c r="Q15" s="47">
        <v>1.5</v>
      </c>
      <c r="R15" s="91">
        <f t="shared" si="1"/>
        <v>1.1300000000000001</v>
      </c>
    </row>
    <row r="16" spans="1:19" ht="18.75" customHeight="1" x14ac:dyDescent="0.15">
      <c r="A16" s="235"/>
      <c r="B16" s="61"/>
      <c r="C16" s="42" t="s">
        <v>135</v>
      </c>
      <c r="D16" s="43"/>
      <c r="E16" s="44">
        <v>10</v>
      </c>
      <c r="F16" s="45" t="s">
        <v>17</v>
      </c>
      <c r="G16" s="65"/>
      <c r="H16" s="69" t="s">
        <v>135</v>
      </c>
      <c r="I16" s="43"/>
      <c r="J16" s="45">
        <f>ROUNDUP(E16*0.75,2)</f>
        <v>7.5</v>
      </c>
      <c r="K16" s="45" t="s">
        <v>17</v>
      </c>
      <c r="L16" s="45"/>
      <c r="M16" s="73" t="e">
        <f>ROUND(#REF!+(#REF!*10/100),2)</f>
        <v>#REF!</v>
      </c>
      <c r="N16" s="94" t="s">
        <v>295</v>
      </c>
      <c r="O16" s="46" t="s">
        <v>18</v>
      </c>
      <c r="P16" s="43"/>
      <c r="Q16" s="47">
        <v>20</v>
      </c>
      <c r="R16" s="91">
        <f t="shared" si="1"/>
        <v>15</v>
      </c>
    </row>
    <row r="17" spans="1:18" ht="18.75" customHeight="1" x14ac:dyDescent="0.15">
      <c r="A17" s="235"/>
      <c r="B17" s="61"/>
      <c r="C17" s="42" t="s">
        <v>108</v>
      </c>
      <c r="D17" s="43"/>
      <c r="E17" s="44">
        <v>5</v>
      </c>
      <c r="F17" s="45" t="s">
        <v>17</v>
      </c>
      <c r="G17" s="65"/>
      <c r="H17" s="69" t="s">
        <v>108</v>
      </c>
      <c r="I17" s="43"/>
      <c r="J17" s="45">
        <f>ROUNDUP(E17*0.75,2)</f>
        <v>3.75</v>
      </c>
      <c r="K17" s="45" t="s">
        <v>17</v>
      </c>
      <c r="L17" s="45"/>
      <c r="M17" s="73" t="e">
        <f>#REF!</f>
        <v>#REF!</v>
      </c>
      <c r="N17" s="61" t="s">
        <v>14</v>
      </c>
      <c r="O17" s="46" t="s">
        <v>23</v>
      </c>
      <c r="P17" s="43"/>
      <c r="Q17" s="47">
        <v>1</v>
      </c>
      <c r="R17" s="91">
        <f t="shared" si="1"/>
        <v>0.75</v>
      </c>
    </row>
    <row r="18" spans="1:18" ht="18.75" customHeight="1" x14ac:dyDescent="0.15">
      <c r="A18" s="235"/>
      <c r="B18" s="61"/>
      <c r="C18" s="42"/>
      <c r="D18" s="43"/>
      <c r="E18" s="44"/>
      <c r="F18" s="45"/>
      <c r="G18" s="65"/>
      <c r="H18" s="69"/>
      <c r="I18" s="43"/>
      <c r="J18" s="45"/>
      <c r="K18" s="45"/>
      <c r="L18" s="45"/>
      <c r="M18" s="73"/>
      <c r="N18" s="61"/>
      <c r="O18" s="46" t="s">
        <v>19</v>
      </c>
      <c r="P18" s="43" t="s">
        <v>20</v>
      </c>
      <c r="Q18" s="47">
        <v>1</v>
      </c>
      <c r="R18" s="91">
        <f t="shared" si="1"/>
        <v>0.75</v>
      </c>
    </row>
    <row r="19" spans="1:18" ht="18.75" customHeight="1" x14ac:dyDescent="0.15">
      <c r="A19" s="235"/>
      <c r="B19" s="61"/>
      <c r="C19" s="42"/>
      <c r="D19" s="43"/>
      <c r="E19" s="44"/>
      <c r="F19" s="45"/>
      <c r="G19" s="65"/>
      <c r="H19" s="69"/>
      <c r="I19" s="43"/>
      <c r="J19" s="45"/>
      <c r="K19" s="45"/>
      <c r="L19" s="45"/>
      <c r="M19" s="73"/>
      <c r="N19" s="61"/>
      <c r="O19" s="46" t="s">
        <v>79</v>
      </c>
      <c r="P19" s="43"/>
      <c r="Q19" s="47">
        <v>1</v>
      </c>
      <c r="R19" s="91">
        <f t="shared" si="1"/>
        <v>0.75</v>
      </c>
    </row>
    <row r="20" spans="1:18" ht="18.75" customHeight="1" x14ac:dyDescent="0.15">
      <c r="A20" s="235"/>
      <c r="B20" s="62"/>
      <c r="C20" s="48"/>
      <c r="D20" s="49"/>
      <c r="E20" s="50"/>
      <c r="F20" s="51"/>
      <c r="G20" s="66"/>
      <c r="H20" s="70"/>
      <c r="I20" s="49"/>
      <c r="J20" s="51"/>
      <c r="K20" s="51"/>
      <c r="L20" s="51"/>
      <c r="M20" s="74"/>
      <c r="N20" s="62"/>
      <c r="O20" s="52"/>
      <c r="P20" s="49"/>
      <c r="Q20" s="53"/>
      <c r="R20" s="92"/>
    </row>
    <row r="21" spans="1:18" ht="18.75" customHeight="1" x14ac:dyDescent="0.15">
      <c r="A21" s="235"/>
      <c r="B21" s="61" t="s">
        <v>30</v>
      </c>
      <c r="C21" s="42" t="s">
        <v>116</v>
      </c>
      <c r="D21" s="43"/>
      <c r="E21" s="44">
        <v>20</v>
      </c>
      <c r="F21" s="45" t="s">
        <v>17</v>
      </c>
      <c r="G21" s="65"/>
      <c r="H21" s="69" t="s">
        <v>116</v>
      </c>
      <c r="I21" s="43"/>
      <c r="J21" s="45">
        <f>ROUNDUP(E21*0.75,2)</f>
        <v>15</v>
      </c>
      <c r="K21" s="45" t="s">
        <v>17</v>
      </c>
      <c r="L21" s="45"/>
      <c r="M21" s="73" t="e">
        <f>ROUND(#REF!+(#REF!*6/100),2)</f>
        <v>#REF!</v>
      </c>
      <c r="N21" s="61" t="s">
        <v>14</v>
      </c>
      <c r="O21" s="46" t="s">
        <v>18</v>
      </c>
      <c r="P21" s="43"/>
      <c r="Q21" s="47">
        <v>100</v>
      </c>
      <c r="R21" s="91">
        <f>ROUNDUP(Q21*0.75,2)</f>
        <v>75</v>
      </c>
    </row>
    <row r="22" spans="1:18" ht="18.75" customHeight="1" x14ac:dyDescent="0.15">
      <c r="A22" s="235"/>
      <c r="B22" s="61"/>
      <c r="C22" s="42" t="s">
        <v>61</v>
      </c>
      <c r="D22" s="43"/>
      <c r="E22" s="44">
        <v>0.5</v>
      </c>
      <c r="F22" s="45" t="s">
        <v>17</v>
      </c>
      <c r="G22" s="65"/>
      <c r="H22" s="69" t="s">
        <v>61</v>
      </c>
      <c r="I22" s="43"/>
      <c r="J22" s="45">
        <f>ROUNDUP(E22*0.75,2)</f>
        <v>0.38</v>
      </c>
      <c r="K22" s="45" t="s">
        <v>17</v>
      </c>
      <c r="L22" s="45"/>
      <c r="M22" s="73" t="e">
        <f>#REF!</f>
        <v>#REF!</v>
      </c>
      <c r="N22" s="61"/>
      <c r="O22" s="46" t="s">
        <v>32</v>
      </c>
      <c r="P22" s="43"/>
      <c r="Q22" s="47">
        <v>3</v>
      </c>
      <c r="R22" s="91">
        <f>ROUNDUP(Q22*0.75,2)</f>
        <v>2.25</v>
      </c>
    </row>
    <row r="23" spans="1:18" ht="18.75" customHeight="1" x14ac:dyDescent="0.15">
      <c r="A23" s="235"/>
      <c r="B23" s="62"/>
      <c r="C23" s="48"/>
      <c r="D23" s="49"/>
      <c r="E23" s="50"/>
      <c r="F23" s="51"/>
      <c r="G23" s="66"/>
      <c r="H23" s="70"/>
      <c r="I23" s="49"/>
      <c r="J23" s="51"/>
      <c r="K23" s="51"/>
      <c r="L23" s="51"/>
      <c r="M23" s="74"/>
      <c r="N23" s="62"/>
      <c r="O23" s="52"/>
      <c r="P23" s="49"/>
      <c r="Q23" s="53"/>
      <c r="R23" s="92"/>
    </row>
    <row r="24" spans="1:18" ht="18.75" customHeight="1" x14ac:dyDescent="0.15">
      <c r="A24" s="235"/>
      <c r="B24" s="61" t="s">
        <v>154</v>
      </c>
      <c r="C24" s="42" t="s">
        <v>156</v>
      </c>
      <c r="D24" s="43"/>
      <c r="E24" s="81">
        <v>0.16666666666666666</v>
      </c>
      <c r="F24" s="45" t="s">
        <v>142</v>
      </c>
      <c r="G24" s="65"/>
      <c r="H24" s="69" t="s">
        <v>156</v>
      </c>
      <c r="I24" s="43"/>
      <c r="J24" s="45">
        <f>ROUNDUP(E24*0.75,2)</f>
        <v>0.13</v>
      </c>
      <c r="K24" s="45" t="s">
        <v>142</v>
      </c>
      <c r="L24" s="45"/>
      <c r="M24" s="73" t="e">
        <f>#REF!</f>
        <v>#REF!</v>
      </c>
      <c r="N24" s="61" t="s">
        <v>155</v>
      </c>
      <c r="O24" s="46"/>
      <c r="P24" s="43"/>
      <c r="Q24" s="47"/>
      <c r="R24" s="91"/>
    </row>
    <row r="25" spans="1:18" ht="18.75" customHeight="1" thickBot="1" x14ac:dyDescent="0.2">
      <c r="A25" s="236"/>
      <c r="B25" s="63"/>
      <c r="C25" s="54"/>
      <c r="D25" s="55"/>
      <c r="E25" s="56"/>
      <c r="F25" s="57"/>
      <c r="G25" s="67"/>
      <c r="H25" s="71"/>
      <c r="I25" s="55"/>
      <c r="J25" s="57"/>
      <c r="K25" s="57"/>
      <c r="L25" s="57"/>
      <c r="M25" s="75"/>
      <c r="N25" s="63"/>
      <c r="O25" s="58"/>
      <c r="P25" s="55"/>
      <c r="Q25" s="59"/>
      <c r="R25" s="93"/>
    </row>
  </sheetData>
  <mergeCells count="4">
    <mergeCell ref="H1:N1"/>
    <mergeCell ref="A2:R2"/>
    <mergeCell ref="A3:F3"/>
    <mergeCell ref="A5:A25"/>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342</v>
      </c>
      <c r="B3" s="251"/>
      <c r="C3" s="251"/>
      <c r="D3" s="144"/>
      <c r="E3" s="252" t="s">
        <v>341</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340</v>
      </c>
      <c r="I5" s="240" t="s">
        <v>318</v>
      </c>
      <c r="J5" s="241"/>
      <c r="K5" s="241"/>
      <c r="L5" s="242" t="s">
        <v>339</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3.1"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3.1" customHeight="1" x14ac:dyDescent="0.15">
      <c r="A8" s="246"/>
      <c r="B8" s="112"/>
      <c r="C8" s="112"/>
      <c r="D8" s="112"/>
      <c r="E8" s="49"/>
      <c r="F8" s="118"/>
      <c r="G8" s="115"/>
      <c r="H8" s="114"/>
      <c r="I8" s="113"/>
      <c r="J8" s="112"/>
      <c r="K8" s="111"/>
      <c r="L8" s="115"/>
      <c r="M8" s="112"/>
      <c r="N8" s="114"/>
      <c r="O8" s="120"/>
    </row>
    <row r="9" spans="1:21" ht="23.1" customHeight="1" x14ac:dyDescent="0.15">
      <c r="A9" s="246"/>
      <c r="B9" s="105" t="s">
        <v>333</v>
      </c>
      <c r="C9" s="105" t="s">
        <v>115</v>
      </c>
      <c r="D9" s="105" t="s">
        <v>38</v>
      </c>
      <c r="E9" s="43"/>
      <c r="F9" s="110"/>
      <c r="G9" s="106"/>
      <c r="H9" s="148">
        <v>0.7</v>
      </c>
      <c r="I9" s="108" t="s">
        <v>333</v>
      </c>
      <c r="J9" s="105" t="s">
        <v>115</v>
      </c>
      <c r="K9" s="147">
        <v>0.3</v>
      </c>
      <c r="L9" s="106" t="s">
        <v>332</v>
      </c>
      <c r="M9" s="105" t="s">
        <v>115</v>
      </c>
      <c r="N9" s="146">
        <v>0.2</v>
      </c>
      <c r="O9" s="103" t="s">
        <v>38</v>
      </c>
    </row>
    <row r="10" spans="1:21" ht="23.1" customHeight="1" x14ac:dyDescent="0.15">
      <c r="A10" s="246"/>
      <c r="B10" s="105"/>
      <c r="C10" s="105" t="s">
        <v>161</v>
      </c>
      <c r="D10" s="105"/>
      <c r="E10" s="43"/>
      <c r="F10" s="110"/>
      <c r="G10" s="106"/>
      <c r="H10" s="104">
        <v>20</v>
      </c>
      <c r="I10" s="108"/>
      <c r="J10" s="105" t="s">
        <v>161</v>
      </c>
      <c r="K10" s="117">
        <v>20</v>
      </c>
      <c r="L10" s="106"/>
      <c r="M10" s="105" t="s">
        <v>161</v>
      </c>
      <c r="N10" s="104">
        <v>10</v>
      </c>
      <c r="O10" s="103"/>
    </row>
    <row r="11" spans="1:21" ht="23.1" customHeight="1" x14ac:dyDescent="0.15">
      <c r="A11" s="246"/>
      <c r="B11" s="105"/>
      <c r="C11" s="105"/>
      <c r="D11" s="105"/>
      <c r="E11" s="43"/>
      <c r="F11" s="110"/>
      <c r="G11" s="106" t="s">
        <v>18</v>
      </c>
      <c r="H11" s="104" t="s">
        <v>305</v>
      </c>
      <c r="I11" s="108"/>
      <c r="J11" s="105"/>
      <c r="K11" s="117"/>
      <c r="L11" s="115"/>
      <c r="M11" s="112"/>
      <c r="N11" s="114"/>
      <c r="O11" s="120"/>
    </row>
    <row r="12" spans="1:21" ht="23.1" customHeight="1" x14ac:dyDescent="0.15">
      <c r="A12" s="246"/>
      <c r="B12" s="112"/>
      <c r="C12" s="112"/>
      <c r="D12" s="112"/>
      <c r="E12" s="49"/>
      <c r="F12" s="118"/>
      <c r="G12" s="115"/>
      <c r="H12" s="114"/>
      <c r="I12" s="113"/>
      <c r="J12" s="112"/>
      <c r="K12" s="111"/>
      <c r="L12" s="106" t="s">
        <v>331</v>
      </c>
      <c r="M12" s="105" t="s">
        <v>135</v>
      </c>
      <c r="N12" s="104">
        <v>10</v>
      </c>
      <c r="O12" s="103"/>
    </row>
    <row r="13" spans="1:21" ht="23.1" customHeight="1" x14ac:dyDescent="0.15">
      <c r="A13" s="246"/>
      <c r="B13" s="105" t="s">
        <v>330</v>
      </c>
      <c r="C13" s="105" t="s">
        <v>44</v>
      </c>
      <c r="D13" s="105"/>
      <c r="E13" s="43"/>
      <c r="F13" s="110"/>
      <c r="G13" s="106"/>
      <c r="H13" s="104">
        <v>5</v>
      </c>
      <c r="I13" s="108" t="s">
        <v>329</v>
      </c>
      <c r="J13" s="123" t="s">
        <v>58</v>
      </c>
      <c r="K13" s="117">
        <v>5</v>
      </c>
      <c r="L13" s="106"/>
      <c r="M13" s="105" t="s">
        <v>116</v>
      </c>
      <c r="N13" s="104">
        <v>10</v>
      </c>
      <c r="O13" s="103"/>
    </row>
    <row r="14" spans="1:21" ht="23.1" customHeight="1" x14ac:dyDescent="0.15">
      <c r="A14" s="246"/>
      <c r="B14" s="105"/>
      <c r="C14" s="105" t="s">
        <v>135</v>
      </c>
      <c r="D14" s="105"/>
      <c r="E14" s="43"/>
      <c r="F14" s="110"/>
      <c r="G14" s="106"/>
      <c r="H14" s="104">
        <v>10</v>
      </c>
      <c r="I14" s="108"/>
      <c r="J14" s="105" t="s">
        <v>135</v>
      </c>
      <c r="K14" s="117">
        <v>10</v>
      </c>
      <c r="L14" s="115"/>
      <c r="M14" s="112"/>
      <c r="N14" s="114"/>
      <c r="O14" s="120"/>
    </row>
    <row r="15" spans="1:21" ht="23.1" customHeight="1" x14ac:dyDescent="0.15">
      <c r="A15" s="246"/>
      <c r="B15" s="105"/>
      <c r="C15" s="105"/>
      <c r="D15" s="105"/>
      <c r="E15" s="43"/>
      <c r="F15" s="110"/>
      <c r="G15" s="106" t="s">
        <v>18</v>
      </c>
      <c r="H15" s="104" t="s">
        <v>305</v>
      </c>
      <c r="I15" s="108"/>
      <c r="J15" s="105"/>
      <c r="K15" s="117"/>
      <c r="L15" s="106" t="s">
        <v>154</v>
      </c>
      <c r="M15" s="105" t="s">
        <v>156</v>
      </c>
      <c r="N15" s="109">
        <v>0.1</v>
      </c>
      <c r="O15" s="103"/>
    </row>
    <row r="16" spans="1:21" ht="23.1" customHeight="1" x14ac:dyDescent="0.15">
      <c r="A16" s="246"/>
      <c r="B16" s="105"/>
      <c r="C16" s="105"/>
      <c r="D16" s="105"/>
      <c r="E16" s="43"/>
      <c r="F16" s="110"/>
      <c r="G16" s="106" t="s">
        <v>23</v>
      </c>
      <c r="H16" s="104" t="s">
        <v>308</v>
      </c>
      <c r="I16" s="108"/>
      <c r="J16" s="105"/>
      <c r="K16" s="117"/>
      <c r="L16" s="106"/>
      <c r="M16" s="105"/>
      <c r="N16" s="104"/>
      <c r="O16" s="103"/>
    </row>
    <row r="17" spans="1:15" ht="23.1" customHeight="1" x14ac:dyDescent="0.15">
      <c r="A17" s="246"/>
      <c r="B17" s="105"/>
      <c r="C17" s="105"/>
      <c r="D17" s="105"/>
      <c r="E17" s="43"/>
      <c r="F17" s="110" t="s">
        <v>20</v>
      </c>
      <c r="G17" s="106" t="s">
        <v>19</v>
      </c>
      <c r="H17" s="104" t="s">
        <v>308</v>
      </c>
      <c r="I17" s="108"/>
      <c r="J17" s="105"/>
      <c r="K17" s="117"/>
      <c r="L17" s="106"/>
      <c r="M17" s="105"/>
      <c r="N17" s="104"/>
      <c r="O17" s="103"/>
    </row>
    <row r="18" spans="1:15" ht="23.1" customHeight="1" x14ac:dyDescent="0.15">
      <c r="A18" s="246"/>
      <c r="B18" s="112"/>
      <c r="C18" s="112"/>
      <c r="D18" s="112"/>
      <c r="E18" s="49"/>
      <c r="F18" s="118"/>
      <c r="G18" s="115"/>
      <c r="H18" s="114"/>
      <c r="I18" s="113"/>
      <c r="J18" s="112"/>
      <c r="K18" s="111"/>
      <c r="L18" s="106"/>
      <c r="M18" s="105"/>
      <c r="N18" s="104"/>
      <c r="O18" s="103"/>
    </row>
    <row r="19" spans="1:15" ht="23.1" customHeight="1" x14ac:dyDescent="0.15">
      <c r="A19" s="246"/>
      <c r="B19" s="105" t="s">
        <v>30</v>
      </c>
      <c r="C19" s="105" t="s">
        <v>116</v>
      </c>
      <c r="D19" s="105"/>
      <c r="E19" s="43"/>
      <c r="F19" s="145"/>
      <c r="G19" s="106"/>
      <c r="H19" s="104">
        <v>20</v>
      </c>
      <c r="I19" s="108" t="s">
        <v>30</v>
      </c>
      <c r="J19" s="105" t="s">
        <v>116</v>
      </c>
      <c r="K19" s="117">
        <v>10</v>
      </c>
      <c r="L19" s="106"/>
      <c r="M19" s="105"/>
      <c r="N19" s="104"/>
      <c r="O19" s="103"/>
    </row>
    <row r="20" spans="1:15" ht="23.1" customHeight="1" x14ac:dyDescent="0.15">
      <c r="A20" s="246"/>
      <c r="B20" s="105"/>
      <c r="C20" s="105" t="s">
        <v>61</v>
      </c>
      <c r="D20" s="105"/>
      <c r="E20" s="43"/>
      <c r="F20" s="110"/>
      <c r="G20" s="106"/>
      <c r="H20" s="104">
        <v>0.5</v>
      </c>
      <c r="I20" s="108"/>
      <c r="J20" s="105" t="s">
        <v>61</v>
      </c>
      <c r="K20" s="117">
        <v>0.5</v>
      </c>
      <c r="L20" s="106"/>
      <c r="M20" s="105"/>
      <c r="N20" s="104"/>
      <c r="O20" s="103"/>
    </row>
    <row r="21" spans="1:15" ht="23.1" customHeight="1" x14ac:dyDescent="0.15">
      <c r="A21" s="246"/>
      <c r="B21" s="105"/>
      <c r="C21" s="105"/>
      <c r="D21" s="105"/>
      <c r="E21" s="43"/>
      <c r="F21" s="110"/>
      <c r="G21" s="106" t="s">
        <v>18</v>
      </c>
      <c r="H21" s="104" t="s">
        <v>305</v>
      </c>
      <c r="I21" s="108"/>
      <c r="J21" s="105"/>
      <c r="K21" s="117"/>
      <c r="L21" s="106"/>
      <c r="M21" s="105"/>
      <c r="N21" s="104"/>
      <c r="O21" s="103"/>
    </row>
    <row r="22" spans="1:15" ht="23.1" customHeight="1" x14ac:dyDescent="0.15">
      <c r="A22" s="246"/>
      <c r="B22" s="105"/>
      <c r="C22" s="105"/>
      <c r="D22" s="105"/>
      <c r="E22" s="43"/>
      <c r="F22" s="110"/>
      <c r="G22" s="106" t="s">
        <v>32</v>
      </c>
      <c r="H22" s="104" t="s">
        <v>308</v>
      </c>
      <c r="I22" s="108"/>
      <c r="J22" s="105"/>
      <c r="K22" s="117"/>
      <c r="L22" s="106"/>
      <c r="M22" s="105"/>
      <c r="N22" s="104"/>
      <c r="O22" s="103"/>
    </row>
    <row r="23" spans="1:15" ht="23.1" customHeight="1" x14ac:dyDescent="0.15">
      <c r="A23" s="246"/>
      <c r="B23" s="112"/>
      <c r="C23" s="112"/>
      <c r="D23" s="112"/>
      <c r="E23" s="49"/>
      <c r="F23" s="118"/>
      <c r="G23" s="115"/>
      <c r="H23" s="114"/>
      <c r="I23" s="113"/>
      <c r="J23" s="112"/>
      <c r="K23" s="111"/>
      <c r="L23" s="106"/>
      <c r="M23" s="105"/>
      <c r="N23" s="104"/>
      <c r="O23" s="103"/>
    </row>
    <row r="24" spans="1:15" ht="23.1" customHeight="1" x14ac:dyDescent="0.15">
      <c r="A24" s="246"/>
      <c r="B24" s="105" t="s">
        <v>154</v>
      </c>
      <c r="C24" s="105" t="s">
        <v>156</v>
      </c>
      <c r="D24" s="105"/>
      <c r="E24" s="43"/>
      <c r="F24" s="110"/>
      <c r="G24" s="106"/>
      <c r="H24" s="122">
        <v>0.13</v>
      </c>
      <c r="I24" s="108" t="s">
        <v>154</v>
      </c>
      <c r="J24" s="105" t="s">
        <v>156</v>
      </c>
      <c r="K24" s="121">
        <v>0.13</v>
      </c>
      <c r="L24" s="106"/>
      <c r="M24" s="105"/>
      <c r="N24" s="104"/>
      <c r="O24" s="103"/>
    </row>
    <row r="25" spans="1:15" ht="23.1" customHeight="1" thickBot="1" x14ac:dyDescent="0.2">
      <c r="A25" s="247"/>
      <c r="B25" s="98"/>
      <c r="C25" s="98"/>
      <c r="D25" s="98"/>
      <c r="E25" s="55"/>
      <c r="F25" s="102"/>
      <c r="G25" s="99"/>
      <c r="H25" s="97"/>
      <c r="I25" s="101"/>
      <c r="J25" s="98"/>
      <c r="K25" s="100"/>
      <c r="L25" s="99"/>
      <c r="M25" s="98"/>
      <c r="N25" s="97"/>
      <c r="O25" s="96"/>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262</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188</v>
      </c>
      <c r="C5" s="36" t="s">
        <v>109</v>
      </c>
      <c r="D5" s="37"/>
      <c r="E5" s="82">
        <v>0.1</v>
      </c>
      <c r="F5" s="39" t="s">
        <v>51</v>
      </c>
      <c r="G5" s="64" t="s">
        <v>38</v>
      </c>
      <c r="H5" s="68" t="s">
        <v>109</v>
      </c>
      <c r="I5" s="37"/>
      <c r="J5" s="39">
        <f>ROUNDUP(E5*0.75,2)</f>
        <v>0.08</v>
      </c>
      <c r="K5" s="39" t="s">
        <v>51</v>
      </c>
      <c r="L5" s="39" t="s">
        <v>38</v>
      </c>
      <c r="M5" s="72" t="e">
        <f>#REF!</f>
        <v>#REF!</v>
      </c>
      <c r="N5" s="60" t="s">
        <v>189</v>
      </c>
      <c r="O5" s="40" t="s">
        <v>15</v>
      </c>
      <c r="P5" s="37"/>
      <c r="Q5" s="41">
        <v>110</v>
      </c>
      <c r="R5" s="90">
        <f>ROUNDUP(Q5*0.75,2)</f>
        <v>82.5</v>
      </c>
    </row>
    <row r="6" spans="1:19" ht="18.75" customHeight="1" x14ac:dyDescent="0.15">
      <c r="A6" s="235"/>
      <c r="B6" s="61"/>
      <c r="C6" s="42" t="s">
        <v>71</v>
      </c>
      <c r="D6" s="43"/>
      <c r="E6" s="44">
        <v>10</v>
      </c>
      <c r="F6" s="45" t="s">
        <v>17</v>
      </c>
      <c r="G6" s="65"/>
      <c r="H6" s="69" t="s">
        <v>71</v>
      </c>
      <c r="I6" s="43"/>
      <c r="J6" s="45">
        <f>ROUNDUP(E6*0.75,2)</f>
        <v>7.5</v>
      </c>
      <c r="K6" s="45" t="s">
        <v>17</v>
      </c>
      <c r="L6" s="45"/>
      <c r="M6" s="73" t="e">
        <f>#REF!</f>
        <v>#REF!</v>
      </c>
      <c r="N6" s="61" t="s">
        <v>190</v>
      </c>
      <c r="O6" s="46" t="s">
        <v>22</v>
      </c>
      <c r="P6" s="43"/>
      <c r="Q6" s="47">
        <v>1</v>
      </c>
      <c r="R6" s="91">
        <f>ROUNDUP(Q6*0.75,2)</f>
        <v>0.75</v>
      </c>
    </row>
    <row r="7" spans="1:19" ht="18.75" customHeight="1" x14ac:dyDescent="0.15">
      <c r="A7" s="235"/>
      <c r="B7" s="61"/>
      <c r="C7" s="42"/>
      <c r="D7" s="43"/>
      <c r="E7" s="44"/>
      <c r="F7" s="45"/>
      <c r="G7" s="65"/>
      <c r="H7" s="69"/>
      <c r="I7" s="43"/>
      <c r="J7" s="45"/>
      <c r="K7" s="45"/>
      <c r="L7" s="45"/>
      <c r="M7" s="73"/>
      <c r="N7" s="61" t="s">
        <v>50</v>
      </c>
      <c r="O7" s="46" t="s">
        <v>18</v>
      </c>
      <c r="P7" s="43"/>
      <c r="Q7" s="47">
        <v>20</v>
      </c>
      <c r="R7" s="91">
        <f>ROUNDUP(Q7*0.75,2)</f>
        <v>15</v>
      </c>
    </row>
    <row r="8" spans="1:19" ht="18.75" customHeight="1" x14ac:dyDescent="0.15">
      <c r="A8" s="235"/>
      <c r="B8" s="61"/>
      <c r="C8" s="42"/>
      <c r="D8" s="43"/>
      <c r="E8" s="44"/>
      <c r="F8" s="45"/>
      <c r="G8" s="65"/>
      <c r="H8" s="69"/>
      <c r="I8" s="43"/>
      <c r="J8" s="45"/>
      <c r="K8" s="45"/>
      <c r="L8" s="45"/>
      <c r="M8" s="73"/>
      <c r="N8" s="61"/>
      <c r="O8" s="46" t="s">
        <v>23</v>
      </c>
      <c r="P8" s="43"/>
      <c r="Q8" s="47">
        <v>1</v>
      </c>
      <c r="R8" s="91">
        <f>ROUNDUP(Q8*0.75,2)</f>
        <v>0.75</v>
      </c>
    </row>
    <row r="9" spans="1:19" ht="18.75" customHeight="1" x14ac:dyDescent="0.15">
      <c r="A9" s="235"/>
      <c r="B9" s="61"/>
      <c r="C9" s="42"/>
      <c r="D9" s="43"/>
      <c r="E9" s="44"/>
      <c r="F9" s="45"/>
      <c r="G9" s="65"/>
      <c r="H9" s="69"/>
      <c r="I9" s="43"/>
      <c r="J9" s="45"/>
      <c r="K9" s="45"/>
      <c r="L9" s="45"/>
      <c r="M9" s="73"/>
      <c r="N9" s="61"/>
      <c r="O9" s="46" t="s">
        <v>19</v>
      </c>
      <c r="P9" s="43" t="s">
        <v>20</v>
      </c>
      <c r="Q9" s="47">
        <v>1</v>
      </c>
      <c r="R9" s="91">
        <f>ROUNDUP(Q9*0.75,2)</f>
        <v>0.75</v>
      </c>
    </row>
    <row r="10" spans="1:19" ht="18.75" customHeight="1" x14ac:dyDescent="0.15">
      <c r="A10" s="235"/>
      <c r="B10" s="62"/>
      <c r="C10" s="48"/>
      <c r="D10" s="49"/>
      <c r="E10" s="50"/>
      <c r="F10" s="51"/>
      <c r="G10" s="66"/>
      <c r="H10" s="70"/>
      <c r="I10" s="49"/>
      <c r="J10" s="51"/>
      <c r="K10" s="51"/>
      <c r="L10" s="51"/>
      <c r="M10" s="74"/>
      <c r="N10" s="62"/>
      <c r="O10" s="52"/>
      <c r="P10" s="49"/>
      <c r="Q10" s="53"/>
      <c r="R10" s="92"/>
    </row>
    <row r="11" spans="1:19" ht="18.75" customHeight="1" x14ac:dyDescent="0.15">
      <c r="A11" s="235"/>
      <c r="B11" s="61" t="s">
        <v>291</v>
      </c>
      <c r="C11" s="42" t="s">
        <v>89</v>
      </c>
      <c r="D11" s="43"/>
      <c r="E11" s="44">
        <v>10</v>
      </c>
      <c r="F11" s="45" t="s">
        <v>17</v>
      </c>
      <c r="G11" s="65"/>
      <c r="H11" s="69" t="s">
        <v>89</v>
      </c>
      <c r="I11" s="43"/>
      <c r="J11" s="45">
        <f t="shared" ref="J11:J16" si="0">ROUNDUP(E11*0.75,2)</f>
        <v>7.5</v>
      </c>
      <c r="K11" s="45" t="s">
        <v>17</v>
      </c>
      <c r="L11" s="45"/>
      <c r="M11" s="73" t="e">
        <f>#REF!</f>
        <v>#REF!</v>
      </c>
      <c r="N11" s="61" t="s">
        <v>169</v>
      </c>
      <c r="O11" s="46" t="s">
        <v>42</v>
      </c>
      <c r="P11" s="43"/>
      <c r="Q11" s="47">
        <v>1</v>
      </c>
      <c r="R11" s="91">
        <f>ROUNDUP(Q11*0.75,2)</f>
        <v>0.75</v>
      </c>
    </row>
    <row r="12" spans="1:19" ht="18.75" customHeight="1" x14ac:dyDescent="0.15">
      <c r="A12" s="235"/>
      <c r="B12" s="84" t="s">
        <v>283</v>
      </c>
      <c r="C12" s="42" t="s">
        <v>241</v>
      </c>
      <c r="D12" s="43"/>
      <c r="E12" s="44">
        <v>30</v>
      </c>
      <c r="F12" s="45" t="s">
        <v>17</v>
      </c>
      <c r="G12" s="65"/>
      <c r="H12" s="69" t="s">
        <v>241</v>
      </c>
      <c r="I12" s="43"/>
      <c r="J12" s="45">
        <f t="shared" si="0"/>
        <v>22.5</v>
      </c>
      <c r="K12" s="45" t="s">
        <v>17</v>
      </c>
      <c r="L12" s="45"/>
      <c r="M12" s="73" t="e">
        <f>ROUND(#REF!+(#REF!*3/100),2)</f>
        <v>#REF!</v>
      </c>
      <c r="N12" s="61" t="s">
        <v>191</v>
      </c>
      <c r="O12" s="46" t="s">
        <v>42</v>
      </c>
      <c r="P12" s="43"/>
      <c r="Q12" s="47">
        <v>2</v>
      </c>
      <c r="R12" s="91">
        <f>ROUNDUP(Q12*0.75,2)</f>
        <v>1.5</v>
      </c>
    </row>
    <row r="13" spans="1:19" ht="18.75" customHeight="1" x14ac:dyDescent="0.15">
      <c r="A13" s="235"/>
      <c r="B13" s="61"/>
      <c r="C13" s="42" t="s">
        <v>135</v>
      </c>
      <c r="D13" s="43"/>
      <c r="E13" s="44">
        <v>10</v>
      </c>
      <c r="F13" s="45" t="s">
        <v>17</v>
      </c>
      <c r="G13" s="65"/>
      <c r="H13" s="69" t="s">
        <v>135</v>
      </c>
      <c r="I13" s="43"/>
      <c r="J13" s="45">
        <f t="shared" si="0"/>
        <v>7.5</v>
      </c>
      <c r="K13" s="45" t="s">
        <v>17</v>
      </c>
      <c r="L13" s="45"/>
      <c r="M13" s="73" t="e">
        <f>ROUND(#REF!+(#REF!*10/100),2)</f>
        <v>#REF!</v>
      </c>
      <c r="N13" s="61" t="s">
        <v>192</v>
      </c>
      <c r="O13" s="46" t="s">
        <v>19</v>
      </c>
      <c r="P13" s="43" t="s">
        <v>20</v>
      </c>
      <c r="Q13" s="47">
        <v>1</v>
      </c>
      <c r="R13" s="91">
        <f>ROUNDUP(Q13*0.75,2)</f>
        <v>0.75</v>
      </c>
    </row>
    <row r="14" spans="1:19" ht="18.75" customHeight="1" x14ac:dyDescent="0.15">
      <c r="A14" s="235"/>
      <c r="B14" s="61"/>
      <c r="C14" s="42" t="s">
        <v>194</v>
      </c>
      <c r="D14" s="43"/>
      <c r="E14" s="44">
        <v>10</v>
      </c>
      <c r="F14" s="45" t="s">
        <v>17</v>
      </c>
      <c r="G14" s="65"/>
      <c r="H14" s="69" t="s">
        <v>194</v>
      </c>
      <c r="I14" s="43"/>
      <c r="J14" s="45">
        <f t="shared" si="0"/>
        <v>7.5</v>
      </c>
      <c r="K14" s="45" t="s">
        <v>17</v>
      </c>
      <c r="L14" s="45"/>
      <c r="M14" s="73" t="e">
        <f>ROUND(#REF!+(#REF!*15/100),2)</f>
        <v>#REF!</v>
      </c>
      <c r="N14" s="61" t="s">
        <v>193</v>
      </c>
      <c r="O14" s="46"/>
      <c r="P14" s="43"/>
      <c r="Q14" s="47"/>
      <c r="R14" s="91"/>
    </row>
    <row r="15" spans="1:19" ht="18.75" customHeight="1" x14ac:dyDescent="0.15">
      <c r="A15" s="235"/>
      <c r="B15" s="61"/>
      <c r="C15" s="42" t="s">
        <v>141</v>
      </c>
      <c r="D15" s="43" t="s">
        <v>63</v>
      </c>
      <c r="E15" s="44">
        <v>1</v>
      </c>
      <c r="F15" s="45" t="s">
        <v>142</v>
      </c>
      <c r="G15" s="65"/>
      <c r="H15" s="69" t="s">
        <v>141</v>
      </c>
      <c r="I15" s="43" t="s">
        <v>63</v>
      </c>
      <c r="J15" s="45">
        <f t="shared" si="0"/>
        <v>0.75</v>
      </c>
      <c r="K15" s="45" t="s">
        <v>142</v>
      </c>
      <c r="L15" s="45"/>
      <c r="M15" s="73" t="e">
        <f>#REF!</f>
        <v>#REF!</v>
      </c>
      <c r="N15" s="61" t="s">
        <v>14</v>
      </c>
      <c r="O15" s="46"/>
      <c r="P15" s="43"/>
      <c r="Q15" s="47"/>
      <c r="R15" s="91"/>
    </row>
    <row r="16" spans="1:19" ht="18.75" customHeight="1" x14ac:dyDescent="0.15">
      <c r="A16" s="235"/>
      <c r="B16" s="61"/>
      <c r="C16" s="42" t="s">
        <v>69</v>
      </c>
      <c r="D16" s="43"/>
      <c r="E16" s="76">
        <v>0.125</v>
      </c>
      <c r="F16" s="45" t="s">
        <v>51</v>
      </c>
      <c r="G16" s="65"/>
      <c r="H16" s="69" t="s">
        <v>69</v>
      </c>
      <c r="I16" s="43"/>
      <c r="J16" s="45">
        <f t="shared" si="0"/>
        <v>9.9999999999999992E-2</v>
      </c>
      <c r="K16" s="45" t="s">
        <v>51</v>
      </c>
      <c r="L16" s="45"/>
      <c r="M16" s="73" t="e">
        <f>#REF!</f>
        <v>#REF!</v>
      </c>
      <c r="N16" s="61"/>
      <c r="O16" s="46"/>
      <c r="P16" s="43"/>
      <c r="Q16" s="47"/>
      <c r="R16" s="91"/>
    </row>
    <row r="17" spans="1:18" ht="18.75" customHeight="1" x14ac:dyDescent="0.15">
      <c r="A17" s="235"/>
      <c r="B17" s="62"/>
      <c r="C17" s="48"/>
      <c r="D17" s="49"/>
      <c r="E17" s="50"/>
      <c r="F17" s="51"/>
      <c r="G17" s="66"/>
      <c r="H17" s="70"/>
      <c r="I17" s="49"/>
      <c r="J17" s="51"/>
      <c r="K17" s="51"/>
      <c r="L17" s="51"/>
      <c r="M17" s="74"/>
      <c r="N17" s="62"/>
      <c r="O17" s="52"/>
      <c r="P17" s="49"/>
      <c r="Q17" s="53"/>
      <c r="R17" s="92"/>
    </row>
    <row r="18" spans="1:18" ht="18.75" customHeight="1" x14ac:dyDescent="0.15">
      <c r="A18" s="235"/>
      <c r="B18" s="61" t="s">
        <v>195</v>
      </c>
      <c r="C18" s="42" t="s">
        <v>138</v>
      </c>
      <c r="D18" s="43"/>
      <c r="E18" s="44">
        <v>40</v>
      </c>
      <c r="F18" s="45" t="s">
        <v>17</v>
      </c>
      <c r="G18" s="65"/>
      <c r="H18" s="69" t="s">
        <v>138</v>
      </c>
      <c r="I18" s="43"/>
      <c r="J18" s="45">
        <f>ROUNDUP(E18*0.75,2)</f>
        <v>30</v>
      </c>
      <c r="K18" s="45" t="s">
        <v>17</v>
      </c>
      <c r="L18" s="45"/>
      <c r="M18" s="73" t="e">
        <f>ROUND(#REF!+(#REF!*10/100),2)</f>
        <v>#REF!</v>
      </c>
      <c r="N18" s="61" t="s">
        <v>196</v>
      </c>
      <c r="O18" s="46" t="s">
        <v>92</v>
      </c>
      <c r="P18" s="43" t="s">
        <v>93</v>
      </c>
      <c r="Q18" s="47">
        <v>4</v>
      </c>
      <c r="R18" s="91">
        <f>ROUNDUP(Q18*0.75,2)</f>
        <v>3</v>
      </c>
    </row>
    <row r="19" spans="1:18" ht="18.75" customHeight="1" x14ac:dyDescent="0.15">
      <c r="A19" s="235"/>
      <c r="B19" s="61"/>
      <c r="C19" s="42" t="s">
        <v>158</v>
      </c>
      <c r="D19" s="43"/>
      <c r="E19" s="44">
        <v>5</v>
      </c>
      <c r="F19" s="45" t="s">
        <v>17</v>
      </c>
      <c r="G19" s="65"/>
      <c r="H19" s="69" t="s">
        <v>158</v>
      </c>
      <c r="I19" s="43"/>
      <c r="J19" s="45">
        <f>ROUNDUP(E19*0.75,2)</f>
        <v>3.75</v>
      </c>
      <c r="K19" s="45" t="s">
        <v>17</v>
      </c>
      <c r="L19" s="45"/>
      <c r="M19" s="73" t="e">
        <f>ROUND(#REF!+(#REF!*2/100),2)</f>
        <v>#REF!</v>
      </c>
      <c r="N19" s="61" t="s">
        <v>57</v>
      </c>
      <c r="O19" s="46" t="s">
        <v>23</v>
      </c>
      <c r="P19" s="43"/>
      <c r="Q19" s="47">
        <v>0.3</v>
      </c>
      <c r="R19" s="91">
        <f>ROUNDUP(Q19*0.75,2)</f>
        <v>0.23</v>
      </c>
    </row>
    <row r="20" spans="1:18" ht="18.75" customHeight="1" x14ac:dyDescent="0.15">
      <c r="A20" s="235"/>
      <c r="B20" s="61"/>
      <c r="C20" s="42"/>
      <c r="D20" s="43"/>
      <c r="E20" s="44"/>
      <c r="F20" s="45"/>
      <c r="G20" s="65"/>
      <c r="H20" s="69"/>
      <c r="I20" s="43"/>
      <c r="J20" s="45"/>
      <c r="K20" s="45"/>
      <c r="L20" s="45"/>
      <c r="M20" s="73"/>
      <c r="N20" s="61" t="s">
        <v>14</v>
      </c>
      <c r="O20" s="46" t="s">
        <v>28</v>
      </c>
      <c r="P20" s="43"/>
      <c r="Q20" s="47">
        <v>0.1</v>
      </c>
      <c r="R20" s="91">
        <f>ROUNDUP(Q20*0.75,2)</f>
        <v>0.08</v>
      </c>
    </row>
    <row r="21" spans="1:18" ht="18.75" customHeight="1" x14ac:dyDescent="0.15">
      <c r="A21" s="235"/>
      <c r="B21" s="62"/>
      <c r="C21" s="48"/>
      <c r="D21" s="49"/>
      <c r="E21" s="50"/>
      <c r="F21" s="51"/>
      <c r="G21" s="66"/>
      <c r="H21" s="70"/>
      <c r="I21" s="49"/>
      <c r="J21" s="51"/>
      <c r="K21" s="51"/>
      <c r="L21" s="51"/>
      <c r="M21" s="74"/>
      <c r="N21" s="62"/>
      <c r="O21" s="52"/>
      <c r="P21" s="49"/>
      <c r="Q21" s="53"/>
      <c r="R21" s="92"/>
    </row>
    <row r="22" spans="1:18" ht="18.75" customHeight="1" x14ac:dyDescent="0.15">
      <c r="A22" s="235"/>
      <c r="B22" s="61" t="s">
        <v>30</v>
      </c>
      <c r="C22" s="42" t="s">
        <v>197</v>
      </c>
      <c r="D22" s="43"/>
      <c r="E22" s="44">
        <v>5</v>
      </c>
      <c r="F22" s="45" t="s">
        <v>17</v>
      </c>
      <c r="G22" s="65"/>
      <c r="H22" s="69" t="s">
        <v>197</v>
      </c>
      <c r="I22" s="43"/>
      <c r="J22" s="45">
        <f>ROUNDUP(E22*0.75,2)</f>
        <v>3.75</v>
      </c>
      <c r="K22" s="45" t="s">
        <v>17</v>
      </c>
      <c r="L22" s="45"/>
      <c r="M22" s="73" t="e">
        <f>ROUND(#REF!+(#REF!*0/100),2)</f>
        <v>#REF!</v>
      </c>
      <c r="N22" s="61" t="s">
        <v>14</v>
      </c>
      <c r="O22" s="46" t="s">
        <v>18</v>
      </c>
      <c r="P22" s="43"/>
      <c r="Q22" s="47">
        <v>100</v>
      </c>
      <c r="R22" s="91">
        <f>ROUNDUP(Q22*0.75,2)</f>
        <v>75</v>
      </c>
    </row>
    <row r="23" spans="1:18" ht="18.75" customHeight="1" x14ac:dyDescent="0.15">
      <c r="A23" s="235"/>
      <c r="B23" s="61"/>
      <c r="C23" s="42" t="s">
        <v>198</v>
      </c>
      <c r="D23" s="43"/>
      <c r="E23" s="44">
        <v>2</v>
      </c>
      <c r="F23" s="45" t="s">
        <v>17</v>
      </c>
      <c r="G23" s="65"/>
      <c r="H23" s="69" t="s">
        <v>198</v>
      </c>
      <c r="I23" s="43"/>
      <c r="J23" s="45">
        <f>ROUNDUP(E23*0.75,2)</f>
        <v>1.5</v>
      </c>
      <c r="K23" s="45" t="s">
        <v>17</v>
      </c>
      <c r="L23" s="45"/>
      <c r="M23" s="73" t="e">
        <f>ROUND(#REF!+(#REF!*10/100),2)</f>
        <v>#REF!</v>
      </c>
      <c r="N23" s="61"/>
      <c r="O23" s="46" t="s">
        <v>32</v>
      </c>
      <c r="P23" s="43"/>
      <c r="Q23" s="47">
        <v>3</v>
      </c>
      <c r="R23" s="91">
        <f>ROUNDUP(Q23*0.75,2)</f>
        <v>2.25</v>
      </c>
    </row>
    <row r="24" spans="1:18" ht="18.75" customHeight="1" thickBot="1" x14ac:dyDescent="0.2">
      <c r="A24" s="236"/>
      <c r="B24" s="63"/>
      <c r="C24" s="54"/>
      <c r="D24" s="55"/>
      <c r="E24" s="56"/>
      <c r="F24" s="57"/>
      <c r="G24" s="67"/>
      <c r="H24" s="71"/>
      <c r="I24" s="55"/>
      <c r="J24" s="57"/>
      <c r="K24" s="57"/>
      <c r="L24" s="57"/>
      <c r="M24" s="75"/>
      <c r="N24" s="63"/>
      <c r="O24" s="58"/>
      <c r="P24" s="55"/>
      <c r="Q24" s="59"/>
      <c r="R24" s="93"/>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262</v>
      </c>
      <c r="B3" s="251"/>
      <c r="C3" s="251"/>
      <c r="D3" s="144"/>
      <c r="E3" s="252" t="s">
        <v>346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317</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7"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7" customHeight="1" x14ac:dyDescent="0.15">
      <c r="A8" s="246"/>
      <c r="B8" s="112"/>
      <c r="C8" s="112"/>
      <c r="D8" s="112"/>
      <c r="E8" s="49"/>
      <c r="F8" s="118"/>
      <c r="G8" s="115"/>
      <c r="H8" s="114"/>
      <c r="I8" s="113"/>
      <c r="J8" s="112"/>
      <c r="K8" s="111"/>
      <c r="L8" s="115"/>
      <c r="M8" s="112"/>
      <c r="N8" s="114"/>
      <c r="O8" s="120"/>
    </row>
    <row r="9" spans="1:21" ht="27" customHeight="1" x14ac:dyDescent="0.15">
      <c r="A9" s="246"/>
      <c r="B9" s="105" t="s">
        <v>345</v>
      </c>
      <c r="C9" s="105" t="s">
        <v>89</v>
      </c>
      <c r="D9" s="105"/>
      <c r="E9" s="43"/>
      <c r="F9" s="110"/>
      <c r="G9" s="106"/>
      <c r="H9" s="104">
        <v>10</v>
      </c>
      <c r="I9" s="108" t="s">
        <v>345</v>
      </c>
      <c r="J9" s="123" t="s">
        <v>58</v>
      </c>
      <c r="K9" s="117">
        <v>5</v>
      </c>
      <c r="L9" s="106" t="s">
        <v>344</v>
      </c>
      <c r="M9" s="105" t="s">
        <v>194</v>
      </c>
      <c r="N9" s="104">
        <v>10</v>
      </c>
      <c r="O9" s="103"/>
    </row>
    <row r="10" spans="1:21" ht="27" customHeight="1" x14ac:dyDescent="0.15">
      <c r="A10" s="246"/>
      <c r="B10" s="105"/>
      <c r="C10" s="105" t="s">
        <v>194</v>
      </c>
      <c r="D10" s="105"/>
      <c r="E10" s="43"/>
      <c r="F10" s="110"/>
      <c r="G10" s="106"/>
      <c r="H10" s="104">
        <v>10</v>
      </c>
      <c r="I10" s="108"/>
      <c r="J10" s="105" t="s">
        <v>194</v>
      </c>
      <c r="K10" s="117">
        <v>10</v>
      </c>
      <c r="L10" s="106"/>
      <c r="M10" s="105" t="s">
        <v>135</v>
      </c>
      <c r="N10" s="104">
        <v>5</v>
      </c>
      <c r="O10" s="103"/>
    </row>
    <row r="11" spans="1:21" ht="27" customHeight="1" x14ac:dyDescent="0.15">
      <c r="A11" s="246"/>
      <c r="B11" s="105"/>
      <c r="C11" s="105" t="s">
        <v>241</v>
      </c>
      <c r="D11" s="105"/>
      <c r="E11" s="43"/>
      <c r="F11" s="110"/>
      <c r="G11" s="106"/>
      <c r="H11" s="104">
        <v>5</v>
      </c>
      <c r="I11" s="108"/>
      <c r="J11" s="105" t="s">
        <v>135</v>
      </c>
      <c r="K11" s="117">
        <v>5</v>
      </c>
      <c r="L11" s="115"/>
      <c r="M11" s="112"/>
      <c r="N11" s="114"/>
      <c r="O11" s="120"/>
    </row>
    <row r="12" spans="1:21" ht="27" customHeight="1" x14ac:dyDescent="0.15">
      <c r="A12" s="246"/>
      <c r="B12" s="105"/>
      <c r="C12" s="105" t="s">
        <v>135</v>
      </c>
      <c r="D12" s="105"/>
      <c r="E12" s="43"/>
      <c r="F12" s="110"/>
      <c r="G12" s="106"/>
      <c r="H12" s="104">
        <v>5</v>
      </c>
      <c r="I12" s="108"/>
      <c r="J12" s="105" t="s">
        <v>310</v>
      </c>
      <c r="K12" s="121">
        <v>0.13</v>
      </c>
      <c r="L12" s="106" t="s">
        <v>343</v>
      </c>
      <c r="M12" s="105" t="s">
        <v>138</v>
      </c>
      <c r="N12" s="104">
        <v>10</v>
      </c>
      <c r="O12" s="103"/>
    </row>
    <row r="13" spans="1:21" ht="27" customHeight="1" x14ac:dyDescent="0.15">
      <c r="A13" s="246"/>
      <c r="B13" s="105"/>
      <c r="C13" s="105" t="s">
        <v>141</v>
      </c>
      <c r="D13" s="105"/>
      <c r="E13" s="43" t="s">
        <v>63</v>
      </c>
      <c r="F13" s="110"/>
      <c r="G13" s="106"/>
      <c r="H13" s="122">
        <v>0.13</v>
      </c>
      <c r="I13" s="108"/>
      <c r="J13" s="105"/>
      <c r="K13" s="117"/>
      <c r="L13" s="106"/>
      <c r="M13" s="105"/>
      <c r="N13" s="104"/>
      <c r="O13" s="103"/>
    </row>
    <row r="14" spans="1:21" ht="27" customHeight="1" x14ac:dyDescent="0.15">
      <c r="A14" s="246"/>
      <c r="B14" s="105"/>
      <c r="C14" s="105"/>
      <c r="D14" s="105"/>
      <c r="E14" s="43"/>
      <c r="F14" s="110"/>
      <c r="G14" s="106" t="s">
        <v>18</v>
      </c>
      <c r="H14" s="104" t="s">
        <v>305</v>
      </c>
      <c r="I14" s="108"/>
      <c r="J14" s="105"/>
      <c r="K14" s="117"/>
      <c r="L14" s="106"/>
      <c r="M14" s="105"/>
      <c r="N14" s="104"/>
      <c r="O14" s="103"/>
    </row>
    <row r="15" spans="1:21" ht="27" customHeight="1" x14ac:dyDescent="0.15">
      <c r="A15" s="246"/>
      <c r="B15" s="105"/>
      <c r="C15" s="105"/>
      <c r="D15" s="105"/>
      <c r="E15" s="43"/>
      <c r="F15" s="110"/>
      <c r="G15" s="106" t="s">
        <v>23</v>
      </c>
      <c r="H15" s="104" t="s">
        <v>308</v>
      </c>
      <c r="I15" s="108"/>
      <c r="J15" s="105"/>
      <c r="K15" s="117"/>
      <c r="L15" s="106"/>
      <c r="M15" s="105"/>
      <c r="N15" s="104"/>
      <c r="O15" s="103"/>
    </row>
    <row r="16" spans="1:21" ht="27" customHeight="1" x14ac:dyDescent="0.15">
      <c r="A16" s="246"/>
      <c r="B16" s="105"/>
      <c r="C16" s="105"/>
      <c r="D16" s="105"/>
      <c r="E16" s="43"/>
      <c r="F16" s="110" t="s">
        <v>20</v>
      </c>
      <c r="G16" s="106" t="s">
        <v>19</v>
      </c>
      <c r="H16" s="104" t="s">
        <v>308</v>
      </c>
      <c r="I16" s="113"/>
      <c r="J16" s="112"/>
      <c r="K16" s="111"/>
      <c r="L16" s="106"/>
      <c r="M16" s="105"/>
      <c r="N16" s="104"/>
      <c r="O16" s="103"/>
    </row>
    <row r="17" spans="1:15" ht="27" customHeight="1" x14ac:dyDescent="0.15">
      <c r="A17" s="246"/>
      <c r="B17" s="112"/>
      <c r="C17" s="112"/>
      <c r="D17" s="112"/>
      <c r="E17" s="49"/>
      <c r="F17" s="118"/>
      <c r="G17" s="115"/>
      <c r="H17" s="114"/>
      <c r="I17" s="108" t="s">
        <v>195</v>
      </c>
      <c r="J17" s="105" t="s">
        <v>138</v>
      </c>
      <c r="K17" s="117">
        <v>20</v>
      </c>
      <c r="L17" s="106"/>
      <c r="M17" s="105"/>
      <c r="N17" s="104"/>
      <c r="O17" s="103"/>
    </row>
    <row r="18" spans="1:15" ht="27" customHeight="1" x14ac:dyDescent="0.15">
      <c r="A18" s="246"/>
      <c r="B18" s="105" t="s">
        <v>195</v>
      </c>
      <c r="C18" s="105" t="s">
        <v>138</v>
      </c>
      <c r="D18" s="105"/>
      <c r="E18" s="43"/>
      <c r="F18" s="110"/>
      <c r="G18" s="106"/>
      <c r="H18" s="104">
        <v>20</v>
      </c>
      <c r="I18" s="108"/>
      <c r="J18" s="105" t="s">
        <v>158</v>
      </c>
      <c r="K18" s="117">
        <v>5</v>
      </c>
      <c r="L18" s="106"/>
      <c r="M18" s="105"/>
      <c r="N18" s="104"/>
      <c r="O18" s="103"/>
    </row>
    <row r="19" spans="1:15" ht="27" customHeight="1" x14ac:dyDescent="0.15">
      <c r="A19" s="246"/>
      <c r="B19" s="105"/>
      <c r="C19" s="105" t="s">
        <v>158</v>
      </c>
      <c r="D19" s="105"/>
      <c r="E19" s="43"/>
      <c r="F19" s="145"/>
      <c r="G19" s="106"/>
      <c r="H19" s="104">
        <v>5</v>
      </c>
      <c r="I19" s="108"/>
      <c r="J19" s="105"/>
      <c r="K19" s="117"/>
      <c r="L19" s="106"/>
      <c r="M19" s="105"/>
      <c r="N19" s="104"/>
      <c r="O19" s="103"/>
    </row>
    <row r="20" spans="1:15" ht="27" customHeight="1" thickBot="1" x14ac:dyDescent="0.2">
      <c r="A20" s="247"/>
      <c r="B20" s="98"/>
      <c r="C20" s="98"/>
      <c r="D20" s="98"/>
      <c r="E20" s="55"/>
      <c r="F20" s="102"/>
      <c r="G20" s="99"/>
      <c r="H20" s="97"/>
      <c r="I20" s="101"/>
      <c r="J20" s="98"/>
      <c r="K20" s="100"/>
      <c r="L20" s="99"/>
      <c r="M20" s="98"/>
      <c r="N20" s="97"/>
      <c r="O20" s="96"/>
    </row>
    <row r="21" spans="1:15" ht="27" customHeight="1" x14ac:dyDescent="0.15">
      <c r="B21" s="88"/>
      <c r="C21" s="88"/>
      <c r="D21" s="88"/>
      <c r="G21" s="88"/>
      <c r="H21" s="89"/>
      <c r="I21" s="88"/>
      <c r="J21" s="88"/>
      <c r="K21" s="89"/>
      <c r="L21" s="88"/>
      <c r="M21" s="88"/>
      <c r="N21" s="89"/>
    </row>
    <row r="22" spans="1:15" ht="27" customHeight="1" x14ac:dyDescent="0.15">
      <c r="B22" s="88"/>
      <c r="C22" s="88"/>
      <c r="D22" s="88"/>
      <c r="G22" s="88"/>
      <c r="H22" s="89"/>
      <c r="I22" s="88"/>
      <c r="J22" s="88"/>
      <c r="K22" s="89"/>
      <c r="L22" s="88"/>
      <c r="M22" s="88"/>
      <c r="N22" s="89"/>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row r="62" spans="2:14" ht="14.25" x14ac:dyDescent="0.15">
      <c r="B62" s="88"/>
      <c r="C62" s="88"/>
      <c r="D62" s="88"/>
      <c r="G62" s="88"/>
      <c r="H62" s="89"/>
      <c r="I62" s="88"/>
      <c r="J62" s="88"/>
      <c r="K62" s="89"/>
      <c r="L62" s="88"/>
      <c r="M62" s="88"/>
      <c r="N62" s="89"/>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2.5" customHeight="1" x14ac:dyDescent="0.15">
      <c r="A3" s="5"/>
      <c r="B3" s="274" t="s">
        <v>286</v>
      </c>
      <c r="C3" s="274"/>
      <c r="D3" s="3"/>
      <c r="E3" s="6"/>
      <c r="F3" s="2"/>
      <c r="G3" s="2"/>
      <c r="H3" s="2"/>
      <c r="I3" s="3"/>
      <c r="J3" s="2"/>
      <c r="K3" s="7"/>
      <c r="L3" s="7"/>
      <c r="M3" s="8"/>
      <c r="N3" s="2"/>
      <c r="O3" s="89" t="s">
        <v>287</v>
      </c>
      <c r="P3"/>
      <c r="Q3"/>
      <c r="R3"/>
      <c r="S3" s="3"/>
    </row>
    <row r="4" spans="1:19" ht="22.5" customHeight="1" x14ac:dyDescent="0.15">
      <c r="A4" s="5"/>
      <c r="B4" s="274"/>
      <c r="C4" s="274"/>
      <c r="D4" s="9"/>
      <c r="E4" s="6"/>
      <c r="F4" s="2"/>
      <c r="G4" s="2"/>
      <c r="H4" s="2"/>
      <c r="I4" s="9"/>
      <c r="J4" s="2"/>
      <c r="K4" s="7"/>
      <c r="L4" s="7"/>
      <c r="M4" s="8"/>
      <c r="N4" s="2"/>
      <c r="O4"/>
      <c r="P4"/>
      <c r="Q4"/>
      <c r="R4"/>
      <c r="S4" s="3"/>
    </row>
    <row r="5" spans="1:19" ht="27.75" customHeight="1" thickBot="1" x14ac:dyDescent="0.3">
      <c r="A5" s="232" t="s">
        <v>263</v>
      </c>
      <c r="B5" s="233"/>
      <c r="C5" s="233"/>
      <c r="D5" s="233"/>
      <c r="E5" s="233"/>
      <c r="F5" s="233"/>
      <c r="G5" s="2"/>
      <c r="H5" s="2"/>
      <c r="I5" s="12"/>
      <c r="J5" s="2"/>
      <c r="K5" s="7"/>
      <c r="L5" s="7"/>
      <c r="M5" s="10"/>
      <c r="N5" s="2"/>
      <c r="O5" s="13"/>
      <c r="P5" s="12"/>
      <c r="Q5" s="14"/>
      <c r="R5" s="14"/>
      <c r="S5" s="11"/>
    </row>
    <row r="6" spans="1:19" customFormat="1" ht="42" customHeight="1" thickBot="1" x14ac:dyDescent="0.2">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19" ht="18.75" customHeight="1" x14ac:dyDescent="0.15">
      <c r="A7" s="234" t="s">
        <v>33</v>
      </c>
      <c r="B7" s="60" t="s">
        <v>264</v>
      </c>
      <c r="C7" s="36" t="s">
        <v>135</v>
      </c>
      <c r="D7" s="37"/>
      <c r="E7" s="38">
        <v>5</v>
      </c>
      <c r="F7" s="39" t="s">
        <v>17</v>
      </c>
      <c r="G7" s="64"/>
      <c r="H7" s="68" t="s">
        <v>135</v>
      </c>
      <c r="I7" s="37"/>
      <c r="J7" s="39">
        <f>ROUNDUP(E7*0.75,2)</f>
        <v>3.75</v>
      </c>
      <c r="K7" s="39" t="s">
        <v>17</v>
      </c>
      <c r="L7" s="39"/>
      <c r="M7" s="72" t="e">
        <f>ROUND(#REF!+(#REF!*10/100),2)</f>
        <v>#REF!</v>
      </c>
      <c r="N7" s="60" t="s">
        <v>265</v>
      </c>
      <c r="O7" s="40" t="s">
        <v>15</v>
      </c>
      <c r="P7" s="37"/>
      <c r="Q7" s="41">
        <v>110</v>
      </c>
      <c r="R7" s="90">
        <f>ROUNDUP(Q7*0.75,2)</f>
        <v>82.5</v>
      </c>
    </row>
    <row r="8" spans="1:19" ht="18.75" customHeight="1" x14ac:dyDescent="0.15">
      <c r="A8" s="235"/>
      <c r="B8" s="61"/>
      <c r="C8" s="42" t="s">
        <v>199</v>
      </c>
      <c r="D8" s="43" t="s">
        <v>200</v>
      </c>
      <c r="E8" s="79">
        <v>0.1</v>
      </c>
      <c r="F8" s="45" t="s">
        <v>51</v>
      </c>
      <c r="G8" s="65"/>
      <c r="H8" s="69" t="s">
        <v>199</v>
      </c>
      <c r="I8" s="43" t="s">
        <v>200</v>
      </c>
      <c r="J8" s="45">
        <f>ROUNDUP(E8*0.75,2)</f>
        <v>0.08</v>
      </c>
      <c r="K8" s="45" t="s">
        <v>51</v>
      </c>
      <c r="L8" s="45"/>
      <c r="M8" s="73" t="e">
        <f>#REF!</f>
        <v>#REF!</v>
      </c>
      <c r="N8" s="61" t="s">
        <v>266</v>
      </c>
      <c r="O8" s="46" t="s">
        <v>160</v>
      </c>
      <c r="P8" s="43" t="s">
        <v>102</v>
      </c>
      <c r="Q8" s="47">
        <v>0.5</v>
      </c>
      <c r="R8" s="91">
        <f>ROUNDUP(Q8*0.75,2)</f>
        <v>0.38</v>
      </c>
    </row>
    <row r="9" spans="1:19" ht="18.75" customHeight="1" x14ac:dyDescent="0.15">
      <c r="A9" s="235"/>
      <c r="B9" s="61"/>
      <c r="C9" s="42" t="s">
        <v>62</v>
      </c>
      <c r="D9" s="43" t="s">
        <v>63</v>
      </c>
      <c r="E9" s="44">
        <v>0.5</v>
      </c>
      <c r="F9" s="45" t="s">
        <v>64</v>
      </c>
      <c r="G9" s="65"/>
      <c r="H9" s="69" t="s">
        <v>62</v>
      </c>
      <c r="I9" s="43" t="s">
        <v>63</v>
      </c>
      <c r="J9" s="45">
        <f>ROUNDUP(E9*0.75,2)</f>
        <v>0.38</v>
      </c>
      <c r="K9" s="45" t="s">
        <v>64</v>
      </c>
      <c r="L9" s="45"/>
      <c r="M9" s="73" t="e">
        <f>#REF!</f>
        <v>#REF!</v>
      </c>
      <c r="N9" s="61" t="s">
        <v>267</v>
      </c>
      <c r="O9" s="46" t="s">
        <v>54</v>
      </c>
      <c r="P9" s="43" t="s">
        <v>35</v>
      </c>
      <c r="Q9" s="47">
        <v>1.5</v>
      </c>
      <c r="R9" s="91">
        <f>ROUNDUP(Q9*0.75,2)</f>
        <v>1.1300000000000001</v>
      </c>
    </row>
    <row r="10" spans="1:19" ht="18.75" customHeight="1" x14ac:dyDescent="0.15">
      <c r="A10" s="235"/>
      <c r="B10" s="61"/>
      <c r="C10" s="42" t="s">
        <v>271</v>
      </c>
      <c r="D10" s="43" t="s">
        <v>35</v>
      </c>
      <c r="E10" s="79">
        <v>0.1</v>
      </c>
      <c r="F10" s="45" t="s">
        <v>51</v>
      </c>
      <c r="G10" s="65"/>
      <c r="H10" s="69" t="s">
        <v>271</v>
      </c>
      <c r="I10" s="43" t="s">
        <v>35</v>
      </c>
      <c r="J10" s="45">
        <f>ROUNDUP(E10*0.75,2)</f>
        <v>0.08</v>
      </c>
      <c r="K10" s="45" t="s">
        <v>51</v>
      </c>
      <c r="L10" s="45"/>
      <c r="M10" s="73" t="e">
        <f>#REF!</f>
        <v>#REF!</v>
      </c>
      <c r="N10" s="61" t="s">
        <v>268</v>
      </c>
      <c r="O10" s="46"/>
      <c r="P10" s="43"/>
      <c r="Q10" s="47"/>
      <c r="R10" s="91"/>
    </row>
    <row r="11" spans="1:19" ht="18.75" customHeight="1" x14ac:dyDescent="0.15">
      <c r="A11" s="235"/>
      <c r="B11" s="61"/>
      <c r="C11" s="42" t="s">
        <v>108</v>
      </c>
      <c r="D11" s="43"/>
      <c r="E11" s="44">
        <v>5</v>
      </c>
      <c r="F11" s="45" t="s">
        <v>17</v>
      </c>
      <c r="G11" s="65"/>
      <c r="H11" s="69" t="s">
        <v>108</v>
      </c>
      <c r="I11" s="43"/>
      <c r="J11" s="45">
        <f>ROUNDUP(E11*0.75,2)</f>
        <v>3.75</v>
      </c>
      <c r="K11" s="45" t="s">
        <v>17</v>
      </c>
      <c r="L11" s="45"/>
      <c r="M11" s="73" t="e">
        <f>#REF!</f>
        <v>#REF!</v>
      </c>
      <c r="N11" s="61" t="s">
        <v>269</v>
      </c>
      <c r="O11" s="46"/>
      <c r="P11" s="43"/>
      <c r="Q11" s="47"/>
      <c r="R11" s="91"/>
    </row>
    <row r="12" spans="1:19" ht="18.75" customHeight="1" x14ac:dyDescent="0.15">
      <c r="A12" s="235"/>
      <c r="B12" s="61"/>
      <c r="C12" s="42"/>
      <c r="D12" s="43"/>
      <c r="E12" s="44"/>
      <c r="F12" s="45"/>
      <c r="G12" s="65"/>
      <c r="H12" s="69"/>
      <c r="I12" s="43"/>
      <c r="J12" s="45"/>
      <c r="K12" s="45"/>
      <c r="L12" s="45"/>
      <c r="M12" s="73"/>
      <c r="N12" s="83" t="s">
        <v>300</v>
      </c>
      <c r="O12" s="46"/>
      <c r="P12" s="43"/>
      <c r="Q12" s="47"/>
      <c r="R12" s="91"/>
    </row>
    <row r="13" spans="1:19" ht="18.75" customHeight="1" x14ac:dyDescent="0.15">
      <c r="A13" s="235"/>
      <c r="B13" s="61"/>
      <c r="C13" s="42"/>
      <c r="D13" s="43"/>
      <c r="E13" s="44"/>
      <c r="F13" s="45"/>
      <c r="G13" s="65"/>
      <c r="H13" s="69"/>
      <c r="I13" s="43"/>
      <c r="J13" s="45"/>
      <c r="K13" s="45"/>
      <c r="L13" s="45"/>
      <c r="M13" s="73"/>
      <c r="N13" s="61" t="s">
        <v>270</v>
      </c>
      <c r="O13" s="46"/>
      <c r="P13" s="43"/>
      <c r="Q13" s="47"/>
      <c r="R13" s="91"/>
    </row>
    <row r="14" spans="1:19" ht="18.75" customHeight="1" x14ac:dyDescent="0.15">
      <c r="A14" s="235"/>
      <c r="B14" s="62"/>
      <c r="C14" s="48"/>
      <c r="D14" s="49"/>
      <c r="E14" s="50"/>
      <c r="F14" s="51"/>
      <c r="G14" s="66"/>
      <c r="H14" s="70"/>
      <c r="I14" s="49"/>
      <c r="J14" s="51"/>
      <c r="K14" s="51"/>
      <c r="L14" s="51"/>
      <c r="M14" s="74"/>
      <c r="N14" s="62" t="s">
        <v>14</v>
      </c>
      <c r="O14" s="52"/>
      <c r="P14" s="49"/>
      <c r="Q14" s="53"/>
      <c r="R14" s="92"/>
    </row>
    <row r="15" spans="1:19" ht="18.75" customHeight="1" x14ac:dyDescent="0.15">
      <c r="A15" s="235"/>
      <c r="B15" s="61" t="s">
        <v>207</v>
      </c>
      <c r="C15" s="42" t="s">
        <v>66</v>
      </c>
      <c r="D15" s="43"/>
      <c r="E15" s="44">
        <v>1</v>
      </c>
      <c r="F15" s="45" t="s">
        <v>67</v>
      </c>
      <c r="G15" s="65" t="s">
        <v>38</v>
      </c>
      <c r="H15" s="69" t="s">
        <v>66</v>
      </c>
      <c r="I15" s="43"/>
      <c r="J15" s="45">
        <f>ROUNDUP(E15*0.75,2)</f>
        <v>0.75</v>
      </c>
      <c r="K15" s="45" t="s">
        <v>67</v>
      </c>
      <c r="L15" s="45" t="s">
        <v>38</v>
      </c>
      <c r="M15" s="73" t="e">
        <f>#REF!</f>
        <v>#REF!</v>
      </c>
      <c r="N15" s="61" t="s">
        <v>208</v>
      </c>
      <c r="O15" s="46" t="s">
        <v>28</v>
      </c>
      <c r="P15" s="43"/>
      <c r="Q15" s="47">
        <v>0.1</v>
      </c>
      <c r="R15" s="91">
        <f>ROUNDUP(Q15*0.75,2)</f>
        <v>0.08</v>
      </c>
    </row>
    <row r="16" spans="1:19" ht="18.75" customHeight="1" x14ac:dyDescent="0.15">
      <c r="A16" s="235"/>
      <c r="B16" s="61"/>
      <c r="C16" s="42" t="s">
        <v>213</v>
      </c>
      <c r="D16" s="43"/>
      <c r="E16" s="44">
        <v>1</v>
      </c>
      <c r="F16" s="45" t="s">
        <v>17</v>
      </c>
      <c r="G16" s="65" t="s">
        <v>38</v>
      </c>
      <c r="H16" s="69" t="s">
        <v>213</v>
      </c>
      <c r="I16" s="43"/>
      <c r="J16" s="45">
        <f>ROUNDUP(E16*0.75,2)</f>
        <v>0.75</v>
      </c>
      <c r="K16" s="45" t="s">
        <v>17</v>
      </c>
      <c r="L16" s="45" t="s">
        <v>38</v>
      </c>
      <c r="M16" s="73" t="e">
        <f>#REF!</f>
        <v>#REF!</v>
      </c>
      <c r="N16" s="61" t="s">
        <v>209</v>
      </c>
      <c r="O16" s="46" t="s">
        <v>46</v>
      </c>
      <c r="P16" s="43"/>
      <c r="Q16" s="47">
        <v>0.01</v>
      </c>
      <c r="R16" s="91">
        <f>ROUNDUP(Q16*0.75,2)</f>
        <v>0.01</v>
      </c>
    </row>
    <row r="17" spans="1:18" ht="18.75" customHeight="1" x14ac:dyDescent="0.15">
      <c r="A17" s="235"/>
      <c r="B17" s="61"/>
      <c r="C17" s="42" t="s">
        <v>214</v>
      </c>
      <c r="D17" s="43"/>
      <c r="E17" s="44">
        <v>0.5</v>
      </c>
      <c r="F17" s="45" t="s">
        <v>17</v>
      </c>
      <c r="G17" s="65"/>
      <c r="H17" s="69" t="s">
        <v>214</v>
      </c>
      <c r="I17" s="43"/>
      <c r="J17" s="45">
        <f>ROUNDUP(E17*0.75,2)</f>
        <v>0.38</v>
      </c>
      <c r="K17" s="45" t="s">
        <v>17</v>
      </c>
      <c r="L17" s="45"/>
      <c r="M17" s="73" t="e">
        <f>ROUND(#REF!+(#REF!*10/100),2)</f>
        <v>#REF!</v>
      </c>
      <c r="N17" s="61" t="s">
        <v>210</v>
      </c>
      <c r="O17" s="46" t="s">
        <v>53</v>
      </c>
      <c r="P17" s="43" t="s">
        <v>20</v>
      </c>
      <c r="Q17" s="47">
        <v>3</v>
      </c>
      <c r="R17" s="91">
        <f>ROUNDUP(Q17*0.75,2)</f>
        <v>2.25</v>
      </c>
    </row>
    <row r="18" spans="1:18" ht="18.75" customHeight="1" x14ac:dyDescent="0.15">
      <c r="A18" s="235"/>
      <c r="B18" s="61"/>
      <c r="C18" s="42" t="s">
        <v>167</v>
      </c>
      <c r="D18" s="43"/>
      <c r="E18" s="44">
        <v>20</v>
      </c>
      <c r="F18" s="45" t="s">
        <v>17</v>
      </c>
      <c r="G18" s="65"/>
      <c r="H18" s="69" t="s">
        <v>167</v>
      </c>
      <c r="I18" s="43"/>
      <c r="J18" s="45">
        <f>ROUNDUP(E18*0.75,2)</f>
        <v>15</v>
      </c>
      <c r="K18" s="45" t="s">
        <v>17</v>
      </c>
      <c r="L18" s="45"/>
      <c r="M18" s="73" t="e">
        <f>ROUND(#REF!+(#REF!*3/100),2)</f>
        <v>#REF!</v>
      </c>
      <c r="N18" s="61" t="s">
        <v>211</v>
      </c>
      <c r="O18" s="46" t="s">
        <v>92</v>
      </c>
      <c r="P18" s="43" t="s">
        <v>93</v>
      </c>
      <c r="Q18" s="47">
        <v>5</v>
      </c>
      <c r="R18" s="91">
        <f>ROUNDUP(Q18*0.75,2)</f>
        <v>3.75</v>
      </c>
    </row>
    <row r="19" spans="1:18" ht="18.75" customHeight="1" x14ac:dyDescent="0.15">
      <c r="A19" s="235"/>
      <c r="B19" s="61"/>
      <c r="C19" s="42"/>
      <c r="D19" s="43"/>
      <c r="E19" s="44"/>
      <c r="F19" s="45"/>
      <c r="G19" s="65"/>
      <c r="H19" s="69"/>
      <c r="I19" s="43"/>
      <c r="J19" s="45"/>
      <c r="K19" s="45"/>
      <c r="L19" s="45"/>
      <c r="M19" s="73"/>
      <c r="N19" s="61" t="s">
        <v>212</v>
      </c>
      <c r="O19" s="46" t="s">
        <v>22</v>
      </c>
      <c r="P19" s="43"/>
      <c r="Q19" s="47">
        <v>2</v>
      </c>
      <c r="R19" s="91">
        <f>ROUNDUP(Q19*0.75,2)</f>
        <v>1.5</v>
      </c>
    </row>
    <row r="20" spans="1:18" ht="18.75" customHeight="1" x14ac:dyDescent="0.15">
      <c r="A20" s="235"/>
      <c r="B20" s="61"/>
      <c r="C20" s="42"/>
      <c r="D20" s="43"/>
      <c r="E20" s="44"/>
      <c r="F20" s="45"/>
      <c r="G20" s="65"/>
      <c r="H20" s="69"/>
      <c r="I20" s="43"/>
      <c r="J20" s="45"/>
      <c r="K20" s="45"/>
      <c r="L20" s="45"/>
      <c r="M20" s="73"/>
      <c r="N20" s="86" t="s">
        <v>301</v>
      </c>
      <c r="O20" s="46"/>
      <c r="P20" s="43"/>
      <c r="Q20" s="47"/>
      <c r="R20" s="91"/>
    </row>
    <row r="21" spans="1:18" ht="18.75" customHeight="1" x14ac:dyDescent="0.15">
      <c r="A21" s="235"/>
      <c r="B21" s="61"/>
      <c r="C21" s="42"/>
      <c r="D21" s="43"/>
      <c r="E21" s="44"/>
      <c r="F21" s="45"/>
      <c r="G21" s="65"/>
      <c r="H21" s="69"/>
      <c r="I21" s="43"/>
      <c r="J21" s="45"/>
      <c r="K21" s="45"/>
      <c r="L21" s="45"/>
      <c r="M21" s="73"/>
      <c r="N21" s="85" t="s">
        <v>302</v>
      </c>
      <c r="O21" s="46"/>
      <c r="P21" s="43"/>
      <c r="Q21" s="47"/>
      <c r="R21" s="91"/>
    </row>
    <row r="22" spans="1:18" ht="18.75" customHeight="1" x14ac:dyDescent="0.15">
      <c r="A22" s="235"/>
      <c r="B22" s="62"/>
      <c r="C22" s="48"/>
      <c r="D22" s="49"/>
      <c r="E22" s="50"/>
      <c r="F22" s="51"/>
      <c r="G22" s="66"/>
      <c r="H22" s="70"/>
      <c r="I22" s="49"/>
      <c r="J22" s="51"/>
      <c r="K22" s="51"/>
      <c r="L22" s="51"/>
      <c r="M22" s="74"/>
      <c r="N22" s="62" t="s">
        <v>14</v>
      </c>
      <c r="O22" s="52"/>
      <c r="P22" s="49"/>
      <c r="Q22" s="53"/>
      <c r="R22" s="92"/>
    </row>
    <row r="23" spans="1:18" ht="18.75" customHeight="1" x14ac:dyDescent="0.15">
      <c r="A23" s="235"/>
      <c r="B23" s="61" t="s">
        <v>215</v>
      </c>
      <c r="C23" s="42" t="s">
        <v>159</v>
      </c>
      <c r="D23" s="43"/>
      <c r="E23" s="44">
        <v>30</v>
      </c>
      <c r="F23" s="45" t="s">
        <v>17</v>
      </c>
      <c r="G23" s="65"/>
      <c r="H23" s="69" t="s">
        <v>159</v>
      </c>
      <c r="I23" s="43"/>
      <c r="J23" s="45">
        <f>ROUNDUP(E23*0.75,2)</f>
        <v>22.5</v>
      </c>
      <c r="K23" s="45" t="s">
        <v>17</v>
      </c>
      <c r="L23" s="45"/>
      <c r="M23" s="73" t="e">
        <f>ROUND(#REF!+(#REF!*10/100),2)</f>
        <v>#REF!</v>
      </c>
      <c r="N23" s="61" t="s">
        <v>216</v>
      </c>
      <c r="O23" s="46" t="s">
        <v>22</v>
      </c>
      <c r="P23" s="43"/>
      <c r="Q23" s="47">
        <v>1.5</v>
      </c>
      <c r="R23" s="91">
        <f>ROUNDUP(Q23*0.75,2)</f>
        <v>1.1300000000000001</v>
      </c>
    </row>
    <row r="24" spans="1:18" ht="18.75" customHeight="1" x14ac:dyDescent="0.15">
      <c r="A24" s="235"/>
      <c r="B24" s="61"/>
      <c r="C24" s="42" t="s">
        <v>162</v>
      </c>
      <c r="D24" s="43"/>
      <c r="E24" s="44">
        <v>5</v>
      </c>
      <c r="F24" s="45" t="s">
        <v>17</v>
      </c>
      <c r="G24" s="65"/>
      <c r="H24" s="69" t="s">
        <v>162</v>
      </c>
      <c r="I24" s="43"/>
      <c r="J24" s="45">
        <f>ROUNDUP(E24*0.75,2)</f>
        <v>3.75</v>
      </c>
      <c r="K24" s="45" t="s">
        <v>17</v>
      </c>
      <c r="L24" s="45"/>
      <c r="M24" s="73" t="e">
        <f>ROUND(#REF!+(#REF!*15/100),2)</f>
        <v>#REF!</v>
      </c>
      <c r="N24" s="61" t="s">
        <v>217</v>
      </c>
      <c r="O24" s="46" t="s">
        <v>18</v>
      </c>
      <c r="P24" s="43"/>
      <c r="Q24" s="47">
        <v>10</v>
      </c>
      <c r="R24" s="91">
        <f>ROUNDUP(Q24*0.75,2)</f>
        <v>7.5</v>
      </c>
    </row>
    <row r="25" spans="1:18" ht="18.75" customHeight="1" x14ac:dyDescent="0.15">
      <c r="A25" s="235"/>
      <c r="B25" s="61"/>
      <c r="C25" s="42"/>
      <c r="D25" s="43"/>
      <c r="E25" s="44"/>
      <c r="F25" s="45"/>
      <c r="G25" s="65"/>
      <c r="H25" s="69"/>
      <c r="I25" s="43"/>
      <c r="J25" s="45"/>
      <c r="K25" s="45"/>
      <c r="L25" s="45"/>
      <c r="M25" s="73"/>
      <c r="N25" s="61" t="s">
        <v>218</v>
      </c>
      <c r="O25" s="46" t="s">
        <v>23</v>
      </c>
      <c r="P25" s="43"/>
      <c r="Q25" s="47">
        <v>0.5</v>
      </c>
      <c r="R25" s="91">
        <f>ROUNDUP(Q25*0.75,2)</f>
        <v>0.38</v>
      </c>
    </row>
    <row r="26" spans="1:18" ht="18.75" customHeight="1" x14ac:dyDescent="0.15">
      <c r="A26" s="235"/>
      <c r="B26" s="61"/>
      <c r="C26" s="42"/>
      <c r="D26" s="43"/>
      <c r="E26" s="44"/>
      <c r="F26" s="45"/>
      <c r="G26" s="65"/>
      <c r="H26" s="69"/>
      <c r="I26" s="43"/>
      <c r="J26" s="45"/>
      <c r="K26" s="45"/>
      <c r="L26" s="45"/>
      <c r="M26" s="73"/>
      <c r="N26" s="61" t="s">
        <v>14</v>
      </c>
      <c r="O26" s="46" t="s">
        <v>19</v>
      </c>
      <c r="P26" s="43" t="s">
        <v>20</v>
      </c>
      <c r="Q26" s="47">
        <v>1</v>
      </c>
      <c r="R26" s="91">
        <f>ROUNDUP(Q26*0.75,2)</f>
        <v>0.75</v>
      </c>
    </row>
    <row r="27" spans="1:18" ht="18.75" customHeight="1" x14ac:dyDescent="0.15">
      <c r="A27" s="235"/>
      <c r="B27" s="61"/>
      <c r="C27" s="42"/>
      <c r="D27" s="43"/>
      <c r="E27" s="44"/>
      <c r="F27" s="45"/>
      <c r="G27" s="65"/>
      <c r="H27" s="69"/>
      <c r="I27" s="43"/>
      <c r="J27" s="45"/>
      <c r="K27" s="45"/>
      <c r="L27" s="45"/>
      <c r="M27" s="73"/>
      <c r="N27" s="61"/>
      <c r="O27" s="46" t="s">
        <v>79</v>
      </c>
      <c r="P27" s="43"/>
      <c r="Q27" s="47">
        <v>1.5</v>
      </c>
      <c r="R27" s="91">
        <f>ROUNDUP(Q27*0.75,2)</f>
        <v>1.1300000000000001</v>
      </c>
    </row>
    <row r="28" spans="1:18" ht="18.75" customHeight="1" x14ac:dyDescent="0.15">
      <c r="A28" s="235"/>
      <c r="B28" s="62"/>
      <c r="C28" s="48"/>
      <c r="D28" s="49"/>
      <c r="E28" s="50"/>
      <c r="F28" s="51"/>
      <c r="G28" s="66"/>
      <c r="H28" s="70"/>
      <c r="I28" s="49"/>
      <c r="J28" s="51"/>
      <c r="K28" s="51"/>
      <c r="L28" s="51"/>
      <c r="M28" s="74"/>
      <c r="N28" s="62"/>
      <c r="O28" s="52"/>
      <c r="P28" s="49"/>
      <c r="Q28" s="53"/>
      <c r="R28" s="92"/>
    </row>
    <row r="29" spans="1:18" ht="18.75" customHeight="1" x14ac:dyDescent="0.15">
      <c r="A29" s="235"/>
      <c r="B29" s="61" t="s">
        <v>219</v>
      </c>
      <c r="C29" s="42" t="s">
        <v>220</v>
      </c>
      <c r="D29" s="43"/>
      <c r="E29" s="77">
        <v>0.25</v>
      </c>
      <c r="F29" s="45" t="s">
        <v>142</v>
      </c>
      <c r="G29" s="65"/>
      <c r="H29" s="69" t="s">
        <v>220</v>
      </c>
      <c r="I29" s="43"/>
      <c r="J29" s="45">
        <f>ROUNDUP(E29*0.75,2)</f>
        <v>0.19</v>
      </c>
      <c r="K29" s="45" t="s">
        <v>142</v>
      </c>
      <c r="L29" s="45"/>
      <c r="M29" s="73" t="e">
        <f>#REF!</f>
        <v>#REF!</v>
      </c>
      <c r="N29" s="61" t="s">
        <v>155</v>
      </c>
      <c r="O29" s="46"/>
      <c r="P29" s="43"/>
      <c r="Q29" s="47"/>
      <c r="R29" s="91"/>
    </row>
    <row r="30" spans="1:18" ht="18.75" customHeight="1" thickBot="1" x14ac:dyDescent="0.2">
      <c r="A30" s="236"/>
      <c r="B30" s="63"/>
      <c r="C30" s="54"/>
      <c r="D30" s="55"/>
      <c r="E30" s="56"/>
      <c r="F30" s="57"/>
      <c r="G30" s="67"/>
      <c r="H30" s="71"/>
      <c r="I30" s="55"/>
      <c r="J30" s="57"/>
      <c r="K30" s="57"/>
      <c r="L30" s="57"/>
      <c r="M30" s="75"/>
      <c r="N30" s="63"/>
      <c r="O30" s="58"/>
      <c r="P30" s="55"/>
      <c r="Q30" s="59"/>
      <c r="R30" s="93"/>
    </row>
    <row r="32" spans="1:18" ht="18.75" customHeight="1" x14ac:dyDescent="0.15">
      <c r="O32" s="3"/>
      <c r="Q32" s="26"/>
      <c r="R32" s="26"/>
    </row>
  </sheetData>
  <mergeCells count="5">
    <mergeCell ref="B3:C4"/>
    <mergeCell ref="H1:N1"/>
    <mergeCell ref="A2:R2"/>
    <mergeCell ref="A5:F5"/>
    <mergeCell ref="A7:A30"/>
  </mergeCells>
  <phoneticPr fontId="16"/>
  <printOptions horizontalCentered="1" verticalCentered="1"/>
  <pageMargins left="0.39370078740157483" right="0.39370078740157483" top="0.39370078740157483" bottom="0.39370078740157483" header="0.39370078740157483" footer="0.39370078740157483"/>
  <pageSetup paperSize="12" scale="51"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263</v>
      </c>
      <c r="B3" s="251"/>
      <c r="C3" s="251"/>
      <c r="D3" s="144"/>
      <c r="E3" s="252" t="s">
        <v>326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317</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7" customHeight="1" x14ac:dyDescent="0.15">
      <c r="A7" s="245" t="s">
        <v>33</v>
      </c>
      <c r="B7" s="126" t="s">
        <v>351</v>
      </c>
      <c r="C7" s="126" t="s">
        <v>334</v>
      </c>
      <c r="D7" s="126"/>
      <c r="E7" s="37"/>
      <c r="F7" s="130"/>
      <c r="G7" s="127"/>
      <c r="H7" s="125" t="s">
        <v>338</v>
      </c>
      <c r="I7" s="129" t="s">
        <v>351</v>
      </c>
      <c r="J7" s="126" t="s">
        <v>334</v>
      </c>
      <c r="K7" s="128" t="s">
        <v>336</v>
      </c>
      <c r="L7" s="127" t="s">
        <v>350</v>
      </c>
      <c r="M7" s="126" t="s">
        <v>334</v>
      </c>
      <c r="N7" s="125">
        <v>30</v>
      </c>
      <c r="O7" s="124"/>
    </row>
    <row r="8" spans="1:21" ht="27" customHeight="1" x14ac:dyDescent="0.15">
      <c r="A8" s="246"/>
      <c r="B8" s="105"/>
      <c r="C8" s="105" t="s">
        <v>135</v>
      </c>
      <c r="D8" s="105"/>
      <c r="E8" s="43"/>
      <c r="F8" s="110"/>
      <c r="G8" s="106"/>
      <c r="H8" s="104">
        <v>5</v>
      </c>
      <c r="I8" s="108"/>
      <c r="J8" s="105" t="s">
        <v>135</v>
      </c>
      <c r="K8" s="117">
        <v>5</v>
      </c>
      <c r="L8" s="106"/>
      <c r="M8" s="105" t="s">
        <v>135</v>
      </c>
      <c r="N8" s="104">
        <v>5</v>
      </c>
      <c r="O8" s="103"/>
    </row>
    <row r="9" spans="1:21" ht="27" customHeight="1" x14ac:dyDescent="0.15">
      <c r="A9" s="246"/>
      <c r="B9" s="112"/>
      <c r="C9" s="112"/>
      <c r="D9" s="112"/>
      <c r="E9" s="49"/>
      <c r="F9" s="118"/>
      <c r="G9" s="115"/>
      <c r="H9" s="114"/>
      <c r="I9" s="113"/>
      <c r="J9" s="112"/>
      <c r="K9" s="111"/>
      <c r="L9" s="115"/>
      <c r="M9" s="112"/>
      <c r="N9" s="114"/>
      <c r="O9" s="120"/>
    </row>
    <row r="10" spans="1:21" ht="27" customHeight="1" x14ac:dyDescent="0.15">
      <c r="A10" s="246"/>
      <c r="B10" s="105" t="s">
        <v>349</v>
      </c>
      <c r="C10" s="105" t="s">
        <v>66</v>
      </c>
      <c r="D10" s="105" t="s">
        <v>38</v>
      </c>
      <c r="E10" s="43"/>
      <c r="F10" s="110"/>
      <c r="G10" s="106"/>
      <c r="H10" s="148">
        <v>0.7</v>
      </c>
      <c r="I10" s="108" t="s">
        <v>349</v>
      </c>
      <c r="J10" s="105" t="s">
        <v>66</v>
      </c>
      <c r="K10" s="147">
        <v>0.3</v>
      </c>
      <c r="L10" s="106" t="s">
        <v>348</v>
      </c>
      <c r="M10" s="105" t="s">
        <v>66</v>
      </c>
      <c r="N10" s="146">
        <v>0.2</v>
      </c>
      <c r="O10" s="103" t="s">
        <v>38</v>
      </c>
    </row>
    <row r="11" spans="1:21" ht="27" customHeight="1" x14ac:dyDescent="0.15">
      <c r="A11" s="246"/>
      <c r="B11" s="105"/>
      <c r="C11" s="105" t="s">
        <v>167</v>
      </c>
      <c r="D11" s="105"/>
      <c r="E11" s="43"/>
      <c r="F11" s="110"/>
      <c r="G11" s="106"/>
      <c r="H11" s="104">
        <v>20</v>
      </c>
      <c r="I11" s="108"/>
      <c r="J11" s="105" t="s">
        <v>167</v>
      </c>
      <c r="K11" s="117">
        <v>20</v>
      </c>
      <c r="L11" s="106"/>
      <c r="M11" s="105" t="s">
        <v>167</v>
      </c>
      <c r="N11" s="104">
        <v>20</v>
      </c>
      <c r="O11" s="103"/>
    </row>
    <row r="12" spans="1:21" ht="27" customHeight="1" x14ac:dyDescent="0.15">
      <c r="A12" s="246"/>
      <c r="B12" s="105"/>
      <c r="C12" s="105"/>
      <c r="D12" s="105"/>
      <c r="E12" s="43"/>
      <c r="F12" s="110"/>
      <c r="G12" s="106" t="s">
        <v>43</v>
      </c>
      <c r="H12" s="104" t="s">
        <v>305</v>
      </c>
      <c r="I12" s="108"/>
      <c r="J12" s="105"/>
      <c r="K12" s="117"/>
      <c r="L12" s="115"/>
      <c r="M12" s="112"/>
      <c r="N12" s="114"/>
      <c r="O12" s="120"/>
    </row>
    <row r="13" spans="1:21" ht="27" customHeight="1" x14ac:dyDescent="0.15">
      <c r="A13" s="246"/>
      <c r="B13" s="105"/>
      <c r="C13" s="105"/>
      <c r="D13" s="105"/>
      <c r="E13" s="43"/>
      <c r="F13" s="110"/>
      <c r="G13" s="106" t="s">
        <v>28</v>
      </c>
      <c r="H13" s="104" t="s">
        <v>308</v>
      </c>
      <c r="I13" s="108"/>
      <c r="J13" s="105"/>
      <c r="K13" s="117"/>
      <c r="L13" s="106" t="s">
        <v>309</v>
      </c>
      <c r="M13" s="105" t="s">
        <v>159</v>
      </c>
      <c r="N13" s="104">
        <v>10</v>
      </c>
      <c r="O13" s="103"/>
    </row>
    <row r="14" spans="1:21" ht="27" customHeight="1" x14ac:dyDescent="0.15">
      <c r="A14" s="246"/>
      <c r="B14" s="112"/>
      <c r="C14" s="112"/>
      <c r="D14" s="112"/>
      <c r="E14" s="49"/>
      <c r="F14" s="118"/>
      <c r="G14" s="115"/>
      <c r="H14" s="114"/>
      <c r="I14" s="113"/>
      <c r="J14" s="112"/>
      <c r="K14" s="111"/>
      <c r="L14" s="115"/>
      <c r="M14" s="112"/>
      <c r="N14" s="114"/>
      <c r="O14" s="120"/>
    </row>
    <row r="15" spans="1:21" ht="27" customHeight="1" x14ac:dyDescent="0.15">
      <c r="A15" s="246"/>
      <c r="B15" s="105" t="s">
        <v>347</v>
      </c>
      <c r="C15" s="105" t="s">
        <v>159</v>
      </c>
      <c r="D15" s="105"/>
      <c r="E15" s="43"/>
      <c r="F15" s="110"/>
      <c r="G15" s="106"/>
      <c r="H15" s="104">
        <v>20</v>
      </c>
      <c r="I15" s="108" t="s">
        <v>347</v>
      </c>
      <c r="J15" s="105" t="s">
        <v>159</v>
      </c>
      <c r="K15" s="117">
        <v>10</v>
      </c>
      <c r="L15" s="106" t="s">
        <v>219</v>
      </c>
      <c r="M15" s="105" t="s">
        <v>220</v>
      </c>
      <c r="N15" s="122">
        <v>0.13</v>
      </c>
      <c r="O15" s="103"/>
    </row>
    <row r="16" spans="1:21" ht="27" customHeight="1" x14ac:dyDescent="0.15">
      <c r="A16" s="246"/>
      <c r="B16" s="105"/>
      <c r="C16" s="105" t="s">
        <v>162</v>
      </c>
      <c r="D16" s="105"/>
      <c r="E16" s="43"/>
      <c r="F16" s="110"/>
      <c r="G16" s="106"/>
      <c r="H16" s="104">
        <v>5</v>
      </c>
      <c r="I16" s="108"/>
      <c r="J16" s="105" t="s">
        <v>162</v>
      </c>
      <c r="K16" s="117">
        <v>5</v>
      </c>
      <c r="L16" s="106"/>
      <c r="M16" s="105"/>
      <c r="N16" s="104"/>
      <c r="O16" s="103"/>
    </row>
    <row r="17" spans="1:15" ht="27" customHeight="1" x14ac:dyDescent="0.15">
      <c r="A17" s="246"/>
      <c r="B17" s="105"/>
      <c r="C17" s="105"/>
      <c r="D17" s="105"/>
      <c r="E17" s="43"/>
      <c r="F17" s="110"/>
      <c r="G17" s="106" t="s">
        <v>18</v>
      </c>
      <c r="H17" s="104" t="s">
        <v>305</v>
      </c>
      <c r="I17" s="108"/>
      <c r="J17" s="105"/>
      <c r="K17" s="117"/>
      <c r="L17" s="106"/>
      <c r="M17" s="105"/>
      <c r="N17" s="104"/>
      <c r="O17" s="103"/>
    </row>
    <row r="18" spans="1:15" ht="27" customHeight="1" x14ac:dyDescent="0.15">
      <c r="A18" s="246"/>
      <c r="B18" s="112"/>
      <c r="C18" s="112"/>
      <c r="D18" s="112"/>
      <c r="E18" s="49"/>
      <c r="F18" s="118"/>
      <c r="G18" s="115"/>
      <c r="H18" s="114"/>
      <c r="I18" s="113"/>
      <c r="J18" s="112"/>
      <c r="K18" s="111"/>
      <c r="L18" s="106"/>
      <c r="M18" s="105"/>
      <c r="N18" s="104"/>
      <c r="O18" s="103"/>
    </row>
    <row r="19" spans="1:15" ht="27" customHeight="1" x14ac:dyDescent="0.15">
      <c r="A19" s="246"/>
      <c r="B19" s="105" t="s">
        <v>219</v>
      </c>
      <c r="C19" s="105" t="s">
        <v>220</v>
      </c>
      <c r="D19" s="105"/>
      <c r="E19" s="43"/>
      <c r="F19" s="145"/>
      <c r="G19" s="106"/>
      <c r="H19" s="146">
        <v>0.17</v>
      </c>
      <c r="I19" s="108" t="s">
        <v>219</v>
      </c>
      <c r="J19" s="105" t="s">
        <v>220</v>
      </c>
      <c r="K19" s="149">
        <v>0.17</v>
      </c>
      <c r="L19" s="106"/>
      <c r="M19" s="105"/>
      <c r="N19" s="104"/>
      <c r="O19" s="103"/>
    </row>
    <row r="20" spans="1:15" ht="27" customHeight="1" thickBot="1" x14ac:dyDescent="0.2">
      <c r="A20" s="247"/>
      <c r="B20" s="98"/>
      <c r="C20" s="98"/>
      <c r="D20" s="98"/>
      <c r="E20" s="55"/>
      <c r="F20" s="102"/>
      <c r="G20" s="99"/>
      <c r="H20" s="97"/>
      <c r="I20" s="101"/>
      <c r="J20" s="98"/>
      <c r="K20" s="100"/>
      <c r="L20" s="99"/>
      <c r="M20" s="98"/>
      <c r="N20" s="97"/>
      <c r="O20" s="96"/>
    </row>
    <row r="21" spans="1:15" ht="27" customHeight="1" x14ac:dyDescent="0.15">
      <c r="B21" s="88"/>
      <c r="C21" s="88"/>
      <c r="D21" s="88"/>
      <c r="G21" s="88"/>
      <c r="H21" s="89"/>
      <c r="I21" s="88"/>
      <c r="J21" s="88"/>
      <c r="K21" s="89"/>
      <c r="L21" s="88"/>
      <c r="M21" s="88"/>
      <c r="N21" s="89"/>
    </row>
    <row r="22" spans="1:15" ht="27" customHeight="1" x14ac:dyDescent="0.15">
      <c r="B22" s="88"/>
      <c r="C22" s="88"/>
      <c r="D22" s="88"/>
      <c r="G22" s="88"/>
      <c r="H22" s="89"/>
      <c r="I22" s="88"/>
      <c r="J22" s="88"/>
      <c r="K22" s="89"/>
      <c r="L22" s="88"/>
      <c r="M22" s="88"/>
      <c r="N22" s="89"/>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272</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228</v>
      </c>
      <c r="C5" s="36" t="s">
        <v>44</v>
      </c>
      <c r="D5" s="37"/>
      <c r="E5" s="38">
        <v>30</v>
      </c>
      <c r="F5" s="39" t="s">
        <v>17</v>
      </c>
      <c r="G5" s="64"/>
      <c r="H5" s="68" t="s">
        <v>44</v>
      </c>
      <c r="I5" s="37"/>
      <c r="J5" s="39">
        <f>ROUNDUP(E5*0.75,2)</f>
        <v>22.5</v>
      </c>
      <c r="K5" s="39" t="s">
        <v>17</v>
      </c>
      <c r="L5" s="39"/>
      <c r="M5" s="72" t="e">
        <f>#REF!</f>
        <v>#REF!</v>
      </c>
      <c r="N5" s="60" t="s">
        <v>229</v>
      </c>
      <c r="O5" s="40" t="s">
        <v>15</v>
      </c>
      <c r="P5" s="37"/>
      <c r="Q5" s="41">
        <v>110</v>
      </c>
      <c r="R5" s="90">
        <f>ROUNDUP(Q5*0.75,2)</f>
        <v>82.5</v>
      </c>
    </row>
    <row r="6" spans="1:19" ht="18.75" customHeight="1" x14ac:dyDescent="0.15">
      <c r="A6" s="235"/>
      <c r="B6" s="61"/>
      <c r="C6" s="42" t="s">
        <v>116</v>
      </c>
      <c r="D6" s="43"/>
      <c r="E6" s="44">
        <v>50</v>
      </c>
      <c r="F6" s="45" t="s">
        <v>17</v>
      </c>
      <c r="G6" s="65"/>
      <c r="H6" s="69" t="s">
        <v>116</v>
      </c>
      <c r="I6" s="43"/>
      <c r="J6" s="45">
        <f>ROUNDUP(E6*0.75,2)</f>
        <v>37.5</v>
      </c>
      <c r="K6" s="45" t="s">
        <v>17</v>
      </c>
      <c r="L6" s="45"/>
      <c r="M6" s="73" t="e">
        <f>ROUND(#REF!+(#REF!*6/100),2)</f>
        <v>#REF!</v>
      </c>
      <c r="N6" s="61" t="s">
        <v>230</v>
      </c>
      <c r="O6" s="46" t="s">
        <v>24</v>
      </c>
      <c r="P6" s="43"/>
      <c r="Q6" s="47">
        <v>0.5</v>
      </c>
      <c r="R6" s="91">
        <f>ROUNDUP(Q6*0.75,2)</f>
        <v>0.38</v>
      </c>
    </row>
    <row r="7" spans="1:19" ht="18.75" customHeight="1" x14ac:dyDescent="0.15">
      <c r="A7" s="235"/>
      <c r="B7" s="61"/>
      <c r="C7" s="42" t="s">
        <v>163</v>
      </c>
      <c r="D7" s="43"/>
      <c r="E7" s="44">
        <v>50</v>
      </c>
      <c r="F7" s="45" t="s">
        <v>17</v>
      </c>
      <c r="G7" s="65"/>
      <c r="H7" s="69" t="s">
        <v>163</v>
      </c>
      <c r="I7" s="43"/>
      <c r="J7" s="45">
        <f>ROUNDUP(E7*0.75,2)</f>
        <v>37.5</v>
      </c>
      <c r="K7" s="45" t="s">
        <v>17</v>
      </c>
      <c r="L7" s="45"/>
      <c r="M7" s="73" t="e">
        <f>#REF!</f>
        <v>#REF!</v>
      </c>
      <c r="N7" s="61" t="s">
        <v>231</v>
      </c>
      <c r="O7" s="46" t="s">
        <v>22</v>
      </c>
      <c r="P7" s="43"/>
      <c r="Q7" s="47">
        <v>2</v>
      </c>
      <c r="R7" s="91">
        <f>ROUNDUP(Q7*0.75,2)</f>
        <v>1.5</v>
      </c>
    </row>
    <row r="8" spans="1:19" ht="18.75" customHeight="1" x14ac:dyDescent="0.15">
      <c r="A8" s="235"/>
      <c r="B8" s="61"/>
      <c r="C8" s="42" t="s">
        <v>234</v>
      </c>
      <c r="D8" s="43" t="s">
        <v>20</v>
      </c>
      <c r="E8" s="44">
        <v>10</v>
      </c>
      <c r="F8" s="45" t="s">
        <v>17</v>
      </c>
      <c r="G8" s="65"/>
      <c r="H8" s="69" t="s">
        <v>234</v>
      </c>
      <c r="I8" s="43" t="s">
        <v>20</v>
      </c>
      <c r="J8" s="45">
        <f>ROUNDUP(E8*0.75,2)</f>
        <v>7.5</v>
      </c>
      <c r="K8" s="45" t="s">
        <v>17</v>
      </c>
      <c r="L8" s="45"/>
      <c r="M8" s="73" t="e">
        <f>#REF!</f>
        <v>#REF!</v>
      </c>
      <c r="N8" s="61" t="s">
        <v>232</v>
      </c>
      <c r="O8" s="46" t="s">
        <v>43</v>
      </c>
      <c r="P8" s="43"/>
      <c r="Q8" s="47">
        <v>30</v>
      </c>
      <c r="R8" s="91">
        <f>ROUNDUP(Q8*0.75,2)</f>
        <v>22.5</v>
      </c>
    </row>
    <row r="9" spans="1:19" ht="18.75" customHeight="1" x14ac:dyDescent="0.15">
      <c r="A9" s="235"/>
      <c r="B9" s="61"/>
      <c r="C9" s="42" t="s">
        <v>65</v>
      </c>
      <c r="D9" s="43"/>
      <c r="E9" s="44">
        <v>5</v>
      </c>
      <c r="F9" s="45" t="s">
        <v>17</v>
      </c>
      <c r="G9" s="65"/>
      <c r="H9" s="69" t="s">
        <v>65</v>
      </c>
      <c r="I9" s="43"/>
      <c r="J9" s="45">
        <f>ROUNDUP(E9*0.75,2)</f>
        <v>3.75</v>
      </c>
      <c r="K9" s="45" t="s">
        <v>17</v>
      </c>
      <c r="L9" s="45"/>
      <c r="M9" s="73" t="e">
        <f>#REF!</f>
        <v>#REF!</v>
      </c>
      <c r="N9" s="61" t="s">
        <v>233</v>
      </c>
      <c r="O9" s="46" t="s">
        <v>23</v>
      </c>
      <c r="P9" s="43"/>
      <c r="Q9" s="47">
        <v>1</v>
      </c>
      <c r="R9" s="91">
        <f>ROUNDUP(Q9*0.75,2)</f>
        <v>0.75</v>
      </c>
    </row>
    <row r="10" spans="1:19" ht="18.75" customHeight="1" x14ac:dyDescent="0.15">
      <c r="A10" s="235"/>
      <c r="B10" s="61"/>
      <c r="C10" s="42"/>
      <c r="D10" s="43"/>
      <c r="E10" s="44"/>
      <c r="F10" s="45"/>
      <c r="G10" s="65"/>
      <c r="H10" s="69"/>
      <c r="I10" s="43"/>
      <c r="J10" s="45"/>
      <c r="K10" s="45"/>
      <c r="L10" s="45"/>
      <c r="M10" s="73"/>
      <c r="N10" s="61" t="s">
        <v>50</v>
      </c>
      <c r="O10" s="46"/>
      <c r="P10" s="43"/>
      <c r="Q10" s="47"/>
      <c r="R10" s="91"/>
    </row>
    <row r="11" spans="1:19" ht="18.75" customHeight="1" x14ac:dyDescent="0.15">
      <c r="A11" s="235"/>
      <c r="B11" s="61"/>
      <c r="C11" s="42"/>
      <c r="D11" s="43"/>
      <c r="E11" s="44"/>
      <c r="F11" s="45"/>
      <c r="G11" s="65"/>
      <c r="H11" s="69"/>
      <c r="I11" s="43"/>
      <c r="J11" s="45"/>
      <c r="K11" s="45"/>
      <c r="L11" s="45"/>
      <c r="M11" s="73"/>
      <c r="N11" s="61"/>
      <c r="O11" s="46"/>
      <c r="P11" s="43"/>
      <c r="Q11" s="47"/>
      <c r="R11" s="91"/>
    </row>
    <row r="12" spans="1:19" ht="18.75" customHeight="1" x14ac:dyDescent="0.15">
      <c r="A12" s="235"/>
      <c r="B12" s="62"/>
      <c r="C12" s="48"/>
      <c r="D12" s="49"/>
      <c r="E12" s="50"/>
      <c r="F12" s="51"/>
      <c r="G12" s="66"/>
      <c r="H12" s="70"/>
      <c r="I12" s="49"/>
      <c r="J12" s="51"/>
      <c r="K12" s="51"/>
      <c r="L12" s="51"/>
      <c r="M12" s="74"/>
      <c r="N12" s="62"/>
      <c r="O12" s="52"/>
      <c r="P12" s="49"/>
      <c r="Q12" s="53"/>
      <c r="R12" s="92"/>
    </row>
    <row r="13" spans="1:19" ht="18.75" customHeight="1" x14ac:dyDescent="0.15">
      <c r="A13" s="235"/>
      <c r="B13" s="61" t="s">
        <v>288</v>
      </c>
      <c r="C13" s="42" t="s">
        <v>237</v>
      </c>
      <c r="D13" s="43" t="s">
        <v>20</v>
      </c>
      <c r="E13" s="44">
        <v>10</v>
      </c>
      <c r="F13" s="45" t="s">
        <v>17</v>
      </c>
      <c r="G13" s="65"/>
      <c r="H13" s="69" t="s">
        <v>237</v>
      </c>
      <c r="I13" s="43" t="s">
        <v>20</v>
      </c>
      <c r="J13" s="45">
        <f>ROUNDUP(E13*0.75,2)</f>
        <v>7.5</v>
      </c>
      <c r="K13" s="45" t="s">
        <v>17</v>
      </c>
      <c r="L13" s="45"/>
      <c r="M13" s="73" t="e">
        <f>#REF!</f>
        <v>#REF!</v>
      </c>
      <c r="N13" s="61" t="s">
        <v>235</v>
      </c>
      <c r="O13" s="46" t="s">
        <v>23</v>
      </c>
      <c r="P13" s="43"/>
      <c r="Q13" s="47">
        <v>1</v>
      </c>
      <c r="R13" s="91">
        <f>ROUNDUP(Q13*0.75,2)</f>
        <v>0.75</v>
      </c>
    </row>
    <row r="14" spans="1:19" ht="18.75" customHeight="1" x14ac:dyDescent="0.15">
      <c r="A14" s="235"/>
      <c r="B14" s="84" t="s">
        <v>273</v>
      </c>
      <c r="C14" s="42" t="s">
        <v>157</v>
      </c>
      <c r="D14" s="43"/>
      <c r="E14" s="44">
        <v>10</v>
      </c>
      <c r="F14" s="45" t="s">
        <v>17</v>
      </c>
      <c r="G14" s="65"/>
      <c r="H14" s="69" t="s">
        <v>157</v>
      </c>
      <c r="I14" s="43"/>
      <c r="J14" s="45">
        <f>ROUNDUP(E14*0.75,2)</f>
        <v>7.5</v>
      </c>
      <c r="K14" s="45" t="s">
        <v>17</v>
      </c>
      <c r="L14" s="45"/>
      <c r="M14" s="73"/>
      <c r="N14" s="61" t="s">
        <v>201</v>
      </c>
      <c r="O14" s="46" t="s">
        <v>28</v>
      </c>
      <c r="P14" s="43"/>
      <c r="Q14" s="47">
        <v>0.1</v>
      </c>
      <c r="R14" s="91">
        <f>ROUNDUP(Q14*0.75,2)</f>
        <v>0.08</v>
      </c>
    </row>
    <row r="15" spans="1:19" ht="18.75" customHeight="1" x14ac:dyDescent="0.15">
      <c r="A15" s="235"/>
      <c r="B15" s="61"/>
      <c r="C15" s="42" t="s">
        <v>135</v>
      </c>
      <c r="D15" s="43"/>
      <c r="E15" s="44">
        <v>10</v>
      </c>
      <c r="F15" s="45" t="s">
        <v>17</v>
      </c>
      <c r="G15" s="65"/>
      <c r="H15" s="69" t="s">
        <v>135</v>
      </c>
      <c r="I15" s="43"/>
      <c r="J15" s="45">
        <f>ROUNDUP(E15*0.75,2)</f>
        <v>7.5</v>
      </c>
      <c r="K15" s="45" t="s">
        <v>17</v>
      </c>
      <c r="L15" s="45"/>
      <c r="M15" s="73" t="e">
        <f>ROUND(#REF!+(#REF!*10/100),2)</f>
        <v>#REF!</v>
      </c>
      <c r="N15" s="61" t="s">
        <v>236</v>
      </c>
      <c r="O15" s="46" t="s">
        <v>29</v>
      </c>
      <c r="P15" s="43"/>
      <c r="Q15" s="47">
        <v>2</v>
      </c>
      <c r="R15" s="91">
        <f>ROUNDUP(Q15*0.75,2)</f>
        <v>1.5</v>
      </c>
    </row>
    <row r="16" spans="1:19" ht="18.75" customHeight="1" x14ac:dyDescent="0.15">
      <c r="A16" s="235"/>
      <c r="B16" s="61"/>
      <c r="C16" s="42"/>
      <c r="D16" s="43"/>
      <c r="E16" s="44"/>
      <c r="F16" s="45"/>
      <c r="G16" s="65"/>
      <c r="H16" s="69"/>
      <c r="I16" s="43"/>
      <c r="J16" s="45"/>
      <c r="K16" s="45"/>
      <c r="L16" s="45"/>
      <c r="M16" s="73"/>
      <c r="N16" s="61" t="s">
        <v>14</v>
      </c>
      <c r="O16" s="46" t="s">
        <v>22</v>
      </c>
      <c r="P16" s="43"/>
      <c r="Q16" s="47">
        <v>2</v>
      </c>
      <c r="R16" s="91">
        <f>ROUNDUP(Q16*0.75,2)</f>
        <v>1.5</v>
      </c>
    </row>
    <row r="17" spans="1:18" ht="18.75" customHeight="1" x14ac:dyDescent="0.15">
      <c r="A17" s="235"/>
      <c r="B17" s="62"/>
      <c r="C17" s="48"/>
      <c r="D17" s="49"/>
      <c r="E17" s="50"/>
      <c r="F17" s="51"/>
      <c r="G17" s="66"/>
      <c r="H17" s="70"/>
      <c r="I17" s="49"/>
      <c r="J17" s="51"/>
      <c r="K17" s="51"/>
      <c r="L17" s="51"/>
      <c r="M17" s="74"/>
      <c r="N17" s="62"/>
      <c r="O17" s="52"/>
      <c r="P17" s="49"/>
      <c r="Q17" s="53"/>
      <c r="R17" s="92"/>
    </row>
    <row r="18" spans="1:18" ht="18.75" customHeight="1" x14ac:dyDescent="0.15">
      <c r="A18" s="235"/>
      <c r="B18" s="61" t="s">
        <v>238</v>
      </c>
      <c r="C18" s="42" t="s">
        <v>239</v>
      </c>
      <c r="D18" s="43"/>
      <c r="E18" s="77">
        <v>0.25</v>
      </c>
      <c r="F18" s="45" t="s">
        <v>64</v>
      </c>
      <c r="G18" s="65"/>
      <c r="H18" s="69" t="s">
        <v>239</v>
      </c>
      <c r="I18" s="43"/>
      <c r="J18" s="45">
        <f>ROUNDUP(E18*0.75,2)</f>
        <v>0.19</v>
      </c>
      <c r="K18" s="45" t="s">
        <v>64</v>
      </c>
      <c r="L18" s="45"/>
      <c r="M18" s="73" t="e">
        <f>#REF!</f>
        <v>#REF!</v>
      </c>
      <c r="N18" s="61" t="s">
        <v>155</v>
      </c>
      <c r="O18" s="46"/>
      <c r="P18" s="43"/>
      <c r="Q18" s="47"/>
      <c r="R18" s="91"/>
    </row>
    <row r="19" spans="1:18" ht="18.75" customHeight="1" thickBot="1" x14ac:dyDescent="0.2">
      <c r="A19" s="236"/>
      <c r="B19" s="63"/>
      <c r="C19" s="54"/>
      <c r="D19" s="55"/>
      <c r="E19" s="56"/>
      <c r="F19" s="57"/>
      <c r="G19" s="67"/>
      <c r="H19" s="71"/>
      <c r="I19" s="55"/>
      <c r="J19" s="57"/>
      <c r="K19" s="57"/>
      <c r="L19" s="57"/>
      <c r="M19" s="75"/>
      <c r="N19" s="63"/>
      <c r="O19" s="58"/>
      <c r="P19" s="55"/>
      <c r="Q19" s="59"/>
      <c r="R19" s="93"/>
    </row>
  </sheetData>
  <mergeCells count="4">
    <mergeCell ref="H1:N1"/>
    <mergeCell ref="A2:R2"/>
    <mergeCell ref="A3:F3"/>
    <mergeCell ref="A5:A19"/>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72</v>
      </c>
      <c r="B3" s="251"/>
      <c r="C3" s="251"/>
      <c r="D3" s="144"/>
      <c r="E3" s="252" t="s">
        <v>346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340</v>
      </c>
      <c r="I5" s="240" t="s">
        <v>318</v>
      </c>
      <c r="J5" s="241"/>
      <c r="K5" s="241"/>
      <c r="L5" s="242" t="s">
        <v>339</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4.95"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4.95" customHeight="1" x14ac:dyDescent="0.15">
      <c r="A8" s="246"/>
      <c r="B8" s="112"/>
      <c r="C8" s="112"/>
      <c r="D8" s="112"/>
      <c r="E8" s="49"/>
      <c r="F8" s="118"/>
      <c r="G8" s="115"/>
      <c r="H8" s="114"/>
      <c r="I8" s="113"/>
      <c r="J8" s="112"/>
      <c r="K8" s="111"/>
      <c r="L8" s="115"/>
      <c r="M8" s="112"/>
      <c r="N8" s="114"/>
      <c r="O8" s="120"/>
    </row>
    <row r="9" spans="1:21" ht="24.95" customHeight="1" x14ac:dyDescent="0.15">
      <c r="A9" s="246"/>
      <c r="B9" s="105" t="s">
        <v>363</v>
      </c>
      <c r="C9" s="105" t="s">
        <v>77</v>
      </c>
      <c r="D9" s="105" t="s">
        <v>38</v>
      </c>
      <c r="E9" s="43"/>
      <c r="F9" s="110"/>
      <c r="G9" s="106"/>
      <c r="H9" s="148">
        <v>0.7</v>
      </c>
      <c r="I9" s="108" t="s">
        <v>363</v>
      </c>
      <c r="J9" s="105" t="s">
        <v>77</v>
      </c>
      <c r="K9" s="147">
        <v>0.3</v>
      </c>
      <c r="L9" s="106" t="s">
        <v>362</v>
      </c>
      <c r="M9" s="105" t="s">
        <v>77</v>
      </c>
      <c r="N9" s="146">
        <v>0.2</v>
      </c>
      <c r="O9" s="103" t="s">
        <v>38</v>
      </c>
    </row>
    <row r="10" spans="1:21" ht="24.95" customHeight="1" x14ac:dyDescent="0.15">
      <c r="A10" s="246"/>
      <c r="B10" s="105"/>
      <c r="C10" s="105" t="s">
        <v>31</v>
      </c>
      <c r="D10" s="105"/>
      <c r="E10" s="43"/>
      <c r="F10" s="110"/>
      <c r="G10" s="106"/>
      <c r="H10" s="104">
        <v>10</v>
      </c>
      <c r="I10" s="108"/>
      <c r="J10" s="105" t="s">
        <v>31</v>
      </c>
      <c r="K10" s="117">
        <v>5</v>
      </c>
      <c r="L10" s="106"/>
      <c r="M10" s="105" t="s">
        <v>31</v>
      </c>
      <c r="N10" s="104">
        <v>5</v>
      </c>
      <c r="O10" s="103"/>
    </row>
    <row r="11" spans="1:21" ht="24.95" customHeight="1" x14ac:dyDescent="0.15">
      <c r="A11" s="246"/>
      <c r="B11" s="105"/>
      <c r="C11" s="105" t="s">
        <v>26</v>
      </c>
      <c r="D11" s="105"/>
      <c r="E11" s="43"/>
      <c r="F11" s="110"/>
      <c r="G11" s="106"/>
      <c r="H11" s="104">
        <v>5</v>
      </c>
      <c r="I11" s="108"/>
      <c r="J11" s="105" t="s">
        <v>26</v>
      </c>
      <c r="K11" s="117">
        <v>5</v>
      </c>
      <c r="L11" s="106"/>
      <c r="M11" s="105" t="s">
        <v>26</v>
      </c>
      <c r="N11" s="104">
        <v>5</v>
      </c>
      <c r="O11" s="103"/>
    </row>
    <row r="12" spans="1:21" ht="24.95" customHeight="1" x14ac:dyDescent="0.15">
      <c r="A12" s="246"/>
      <c r="B12" s="105"/>
      <c r="C12" s="105"/>
      <c r="D12" s="105"/>
      <c r="E12" s="43"/>
      <c r="F12" s="110"/>
      <c r="G12" s="106" t="s">
        <v>18</v>
      </c>
      <c r="H12" s="104" t="s">
        <v>305</v>
      </c>
      <c r="I12" s="108"/>
      <c r="J12" s="105"/>
      <c r="K12" s="117"/>
      <c r="L12" s="115"/>
      <c r="M12" s="112"/>
      <c r="N12" s="114"/>
      <c r="O12" s="120"/>
    </row>
    <row r="13" spans="1:21" ht="24.95" customHeight="1" x14ac:dyDescent="0.15">
      <c r="A13" s="246"/>
      <c r="B13" s="105"/>
      <c r="C13" s="105"/>
      <c r="D13" s="105"/>
      <c r="E13" s="43"/>
      <c r="F13" s="110"/>
      <c r="G13" s="106" t="s">
        <v>68</v>
      </c>
      <c r="H13" s="104" t="s">
        <v>308</v>
      </c>
      <c r="I13" s="108"/>
      <c r="J13" s="105"/>
      <c r="K13" s="117"/>
      <c r="L13" s="106" t="s">
        <v>361</v>
      </c>
      <c r="M13" s="105" t="s">
        <v>84</v>
      </c>
      <c r="N13" s="104">
        <v>10</v>
      </c>
      <c r="O13" s="103"/>
    </row>
    <row r="14" spans="1:21" ht="24.95" customHeight="1" x14ac:dyDescent="0.15">
      <c r="A14" s="246"/>
      <c r="B14" s="112"/>
      <c r="C14" s="112"/>
      <c r="D14" s="112"/>
      <c r="E14" s="49"/>
      <c r="F14" s="118"/>
      <c r="G14" s="115"/>
      <c r="H14" s="114"/>
      <c r="I14" s="113"/>
      <c r="J14" s="112"/>
      <c r="K14" s="111"/>
      <c r="L14" s="115"/>
      <c r="M14" s="112"/>
      <c r="N14" s="114"/>
      <c r="O14" s="120"/>
    </row>
    <row r="15" spans="1:21" ht="24.95" customHeight="1" x14ac:dyDescent="0.15">
      <c r="A15" s="246"/>
      <c r="B15" s="105" t="s">
        <v>80</v>
      </c>
      <c r="C15" s="105" t="s">
        <v>84</v>
      </c>
      <c r="D15" s="105"/>
      <c r="E15" s="43"/>
      <c r="F15" s="110"/>
      <c r="G15" s="106"/>
      <c r="H15" s="104">
        <v>30</v>
      </c>
      <c r="I15" s="108" t="s">
        <v>360</v>
      </c>
      <c r="J15" s="105" t="s">
        <v>84</v>
      </c>
      <c r="K15" s="117">
        <v>20</v>
      </c>
      <c r="L15" s="106" t="s">
        <v>386</v>
      </c>
      <c r="M15" s="105" t="s">
        <v>40</v>
      </c>
      <c r="N15" s="104">
        <v>10</v>
      </c>
      <c r="O15" s="103"/>
    </row>
    <row r="16" spans="1:21" ht="24.95" customHeight="1" x14ac:dyDescent="0.15">
      <c r="A16" s="246"/>
      <c r="B16" s="105"/>
      <c r="C16" s="105" t="s">
        <v>85</v>
      </c>
      <c r="D16" s="105"/>
      <c r="E16" s="43"/>
      <c r="F16" s="110"/>
      <c r="G16" s="106"/>
      <c r="H16" s="104">
        <v>5</v>
      </c>
      <c r="I16" s="113"/>
      <c r="J16" s="112"/>
      <c r="K16" s="111"/>
      <c r="L16" s="106"/>
      <c r="M16" s="105"/>
      <c r="N16" s="104"/>
      <c r="O16" s="103"/>
    </row>
    <row r="17" spans="1:15" ht="24.95" customHeight="1" x14ac:dyDescent="0.15">
      <c r="A17" s="246"/>
      <c r="B17" s="112"/>
      <c r="C17" s="112"/>
      <c r="D17" s="112"/>
      <c r="E17" s="49"/>
      <c r="F17" s="118"/>
      <c r="G17" s="115"/>
      <c r="H17" s="114"/>
      <c r="I17" s="108" t="s">
        <v>30</v>
      </c>
      <c r="J17" s="105" t="s">
        <v>40</v>
      </c>
      <c r="K17" s="117">
        <v>10</v>
      </c>
      <c r="L17" s="106"/>
      <c r="M17" s="105"/>
      <c r="N17" s="104"/>
      <c r="O17" s="103"/>
    </row>
    <row r="18" spans="1:15" ht="24.95" customHeight="1" x14ac:dyDescent="0.15">
      <c r="A18" s="246"/>
      <c r="B18" s="105" t="s">
        <v>30</v>
      </c>
      <c r="C18" s="105" t="s">
        <v>40</v>
      </c>
      <c r="D18" s="105"/>
      <c r="E18" s="43"/>
      <c r="F18" s="110"/>
      <c r="G18" s="106"/>
      <c r="H18" s="104">
        <v>10</v>
      </c>
      <c r="I18" s="108"/>
      <c r="J18" s="105" t="s">
        <v>86</v>
      </c>
      <c r="K18" s="151">
        <v>0.05</v>
      </c>
      <c r="L18" s="106"/>
      <c r="M18" s="105"/>
      <c r="N18" s="104"/>
      <c r="O18" s="103"/>
    </row>
    <row r="19" spans="1:15" ht="24.95" customHeight="1" x14ac:dyDescent="0.15">
      <c r="A19" s="246"/>
      <c r="B19" s="105"/>
      <c r="C19" s="105" t="s">
        <v>86</v>
      </c>
      <c r="D19" s="105"/>
      <c r="E19" s="43" t="s">
        <v>20</v>
      </c>
      <c r="F19" s="145"/>
      <c r="G19" s="106"/>
      <c r="H19" s="152">
        <v>0.05</v>
      </c>
      <c r="I19" s="108"/>
      <c r="J19" s="105"/>
      <c r="K19" s="117"/>
      <c r="L19" s="106"/>
      <c r="M19" s="105"/>
      <c r="N19" s="104"/>
      <c r="O19" s="103"/>
    </row>
    <row r="20" spans="1:15" ht="24.95" customHeight="1" x14ac:dyDescent="0.15">
      <c r="A20" s="246"/>
      <c r="B20" s="105"/>
      <c r="C20" s="105"/>
      <c r="D20" s="105"/>
      <c r="E20" s="43"/>
      <c r="F20" s="110"/>
      <c r="G20" s="106" t="s">
        <v>18</v>
      </c>
      <c r="H20" s="104" t="s">
        <v>305</v>
      </c>
      <c r="I20" s="108"/>
      <c r="J20" s="105"/>
      <c r="K20" s="117"/>
      <c r="L20" s="106"/>
      <c r="M20" s="105"/>
      <c r="N20" s="104"/>
      <c r="O20" s="103"/>
    </row>
    <row r="21" spans="1:15" ht="24.95" customHeight="1" x14ac:dyDescent="0.15">
      <c r="A21" s="246"/>
      <c r="B21" s="105"/>
      <c r="C21" s="105"/>
      <c r="D21" s="105"/>
      <c r="E21" s="43"/>
      <c r="F21" s="110"/>
      <c r="G21" s="106" t="s">
        <v>32</v>
      </c>
      <c r="H21" s="104" t="s">
        <v>308</v>
      </c>
      <c r="I21" s="108"/>
      <c r="J21" s="105"/>
      <c r="K21" s="117"/>
      <c r="L21" s="106"/>
      <c r="M21" s="105"/>
      <c r="N21" s="104"/>
      <c r="O21" s="103"/>
    </row>
    <row r="22" spans="1:15" ht="24.95" customHeight="1" thickBot="1" x14ac:dyDescent="0.2">
      <c r="A22" s="247"/>
      <c r="B22" s="98"/>
      <c r="C22" s="98"/>
      <c r="D22" s="98"/>
      <c r="E22" s="55"/>
      <c r="F22" s="102"/>
      <c r="G22" s="99"/>
      <c r="H22" s="97"/>
      <c r="I22" s="101"/>
      <c r="J22" s="98"/>
      <c r="K22" s="100"/>
      <c r="L22" s="99"/>
      <c r="M22" s="98"/>
      <c r="N22" s="97"/>
      <c r="O22" s="96"/>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358</v>
      </c>
      <c r="B3" s="251"/>
      <c r="C3" s="251"/>
      <c r="D3" s="144"/>
      <c r="E3" s="252" t="s">
        <v>346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317</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7"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7" customHeight="1" x14ac:dyDescent="0.15">
      <c r="A8" s="246"/>
      <c r="B8" s="112"/>
      <c r="C8" s="112"/>
      <c r="D8" s="112"/>
      <c r="E8" s="49"/>
      <c r="F8" s="118"/>
      <c r="G8" s="115"/>
      <c r="H8" s="114"/>
      <c r="I8" s="113"/>
      <c r="J8" s="112"/>
      <c r="K8" s="111"/>
      <c r="L8" s="115"/>
      <c r="M8" s="112"/>
      <c r="N8" s="114"/>
      <c r="O8" s="120"/>
    </row>
    <row r="9" spans="1:21" ht="27" customHeight="1" x14ac:dyDescent="0.15">
      <c r="A9" s="246"/>
      <c r="B9" s="105" t="s">
        <v>357</v>
      </c>
      <c r="C9" s="105" t="s">
        <v>44</v>
      </c>
      <c r="D9" s="105"/>
      <c r="E9" s="43"/>
      <c r="F9" s="110"/>
      <c r="G9" s="106"/>
      <c r="H9" s="104">
        <v>20</v>
      </c>
      <c r="I9" s="108" t="s">
        <v>356</v>
      </c>
      <c r="J9" s="123" t="s">
        <v>58</v>
      </c>
      <c r="K9" s="117">
        <v>15</v>
      </c>
      <c r="L9" s="106" t="s">
        <v>355</v>
      </c>
      <c r="M9" s="105" t="s">
        <v>116</v>
      </c>
      <c r="N9" s="104">
        <v>10</v>
      </c>
      <c r="O9" s="103"/>
    </row>
    <row r="10" spans="1:21" ht="27" customHeight="1" x14ac:dyDescent="0.15">
      <c r="A10" s="246"/>
      <c r="B10" s="105"/>
      <c r="C10" s="105" t="s">
        <v>116</v>
      </c>
      <c r="D10" s="105"/>
      <c r="E10" s="43"/>
      <c r="F10" s="110"/>
      <c r="G10" s="106"/>
      <c r="H10" s="104">
        <v>30</v>
      </c>
      <c r="I10" s="108"/>
      <c r="J10" s="105" t="s">
        <v>116</v>
      </c>
      <c r="K10" s="117">
        <v>20</v>
      </c>
      <c r="L10" s="106"/>
      <c r="M10" s="105" t="s">
        <v>163</v>
      </c>
      <c r="N10" s="104">
        <v>10</v>
      </c>
      <c r="O10" s="103"/>
    </row>
    <row r="11" spans="1:21" ht="27" customHeight="1" x14ac:dyDescent="0.15">
      <c r="A11" s="246"/>
      <c r="B11" s="105"/>
      <c r="C11" s="105" t="s">
        <v>163</v>
      </c>
      <c r="D11" s="105"/>
      <c r="E11" s="43"/>
      <c r="F11" s="110"/>
      <c r="G11" s="106"/>
      <c r="H11" s="104">
        <v>20</v>
      </c>
      <c r="I11" s="108"/>
      <c r="J11" s="105" t="s">
        <v>163</v>
      </c>
      <c r="K11" s="117">
        <v>15</v>
      </c>
      <c r="L11" s="115"/>
      <c r="M11" s="112"/>
      <c r="N11" s="114"/>
      <c r="O11" s="120"/>
    </row>
    <row r="12" spans="1:21" ht="27" customHeight="1" x14ac:dyDescent="0.15">
      <c r="A12" s="246"/>
      <c r="B12" s="105"/>
      <c r="C12" s="105"/>
      <c r="D12" s="105"/>
      <c r="E12" s="43"/>
      <c r="F12" s="110"/>
      <c r="G12" s="106" t="s">
        <v>43</v>
      </c>
      <c r="H12" s="104" t="s">
        <v>305</v>
      </c>
      <c r="I12" s="108"/>
      <c r="J12" s="105"/>
      <c r="K12" s="117"/>
      <c r="L12" s="106" t="s">
        <v>354</v>
      </c>
      <c r="M12" s="105" t="s">
        <v>157</v>
      </c>
      <c r="N12" s="104">
        <v>10</v>
      </c>
      <c r="O12" s="103"/>
    </row>
    <row r="13" spans="1:21" ht="27" customHeight="1" x14ac:dyDescent="0.15">
      <c r="A13" s="246"/>
      <c r="B13" s="105"/>
      <c r="C13" s="105"/>
      <c r="D13" s="105"/>
      <c r="E13" s="43"/>
      <c r="F13" s="110"/>
      <c r="G13" s="106" t="s">
        <v>28</v>
      </c>
      <c r="H13" s="104" t="s">
        <v>308</v>
      </c>
      <c r="I13" s="108"/>
      <c r="J13" s="105"/>
      <c r="K13" s="117"/>
      <c r="L13" s="106"/>
      <c r="M13" s="105" t="s">
        <v>135</v>
      </c>
      <c r="N13" s="104">
        <v>5</v>
      </c>
      <c r="O13" s="103"/>
    </row>
    <row r="14" spans="1:21" ht="27" customHeight="1" x14ac:dyDescent="0.15">
      <c r="A14" s="246"/>
      <c r="B14" s="112"/>
      <c r="C14" s="112"/>
      <c r="D14" s="112"/>
      <c r="E14" s="49"/>
      <c r="F14" s="118"/>
      <c r="G14" s="115"/>
      <c r="H14" s="114"/>
      <c r="I14" s="113"/>
      <c r="J14" s="112"/>
      <c r="K14" s="111"/>
      <c r="L14" s="115"/>
      <c r="M14" s="112"/>
      <c r="N14" s="114"/>
      <c r="O14" s="120"/>
    </row>
    <row r="15" spans="1:21" ht="27" customHeight="1" x14ac:dyDescent="0.15">
      <c r="A15" s="246"/>
      <c r="B15" s="105" t="s">
        <v>353</v>
      </c>
      <c r="C15" s="105" t="s">
        <v>157</v>
      </c>
      <c r="D15" s="105"/>
      <c r="E15" s="43"/>
      <c r="F15" s="110"/>
      <c r="G15" s="106"/>
      <c r="H15" s="104">
        <v>10</v>
      </c>
      <c r="I15" s="108" t="s">
        <v>353</v>
      </c>
      <c r="J15" s="105" t="s">
        <v>157</v>
      </c>
      <c r="K15" s="117">
        <v>10</v>
      </c>
      <c r="L15" s="106" t="s">
        <v>352</v>
      </c>
      <c r="M15" s="105" t="s">
        <v>239</v>
      </c>
      <c r="N15" s="122">
        <v>0.13</v>
      </c>
      <c r="O15" s="103"/>
    </row>
    <row r="16" spans="1:21" ht="27" customHeight="1" x14ac:dyDescent="0.15">
      <c r="A16" s="246"/>
      <c r="B16" s="105"/>
      <c r="C16" s="105" t="s">
        <v>135</v>
      </c>
      <c r="D16" s="105"/>
      <c r="E16" s="43"/>
      <c r="F16" s="110"/>
      <c r="G16" s="106"/>
      <c r="H16" s="104">
        <v>5</v>
      </c>
      <c r="I16" s="108"/>
      <c r="J16" s="105" t="s">
        <v>135</v>
      </c>
      <c r="K16" s="117">
        <v>5</v>
      </c>
      <c r="L16" s="106"/>
      <c r="M16" s="105"/>
      <c r="N16" s="104"/>
      <c r="O16" s="103"/>
    </row>
    <row r="17" spans="1:15" ht="27" customHeight="1" x14ac:dyDescent="0.15">
      <c r="A17" s="246"/>
      <c r="B17" s="112"/>
      <c r="C17" s="112"/>
      <c r="D17" s="112"/>
      <c r="E17" s="49"/>
      <c r="F17" s="118"/>
      <c r="G17" s="115"/>
      <c r="H17" s="114"/>
      <c r="I17" s="113"/>
      <c r="J17" s="112"/>
      <c r="K17" s="111"/>
      <c r="L17" s="106"/>
      <c r="M17" s="105"/>
      <c r="N17" s="104"/>
      <c r="O17" s="103"/>
    </row>
    <row r="18" spans="1:15" ht="27" customHeight="1" x14ac:dyDescent="0.15">
      <c r="A18" s="246"/>
      <c r="B18" s="105" t="s">
        <v>238</v>
      </c>
      <c r="C18" s="105" t="s">
        <v>239</v>
      </c>
      <c r="D18" s="105"/>
      <c r="E18" s="43"/>
      <c r="F18" s="110"/>
      <c r="G18" s="106"/>
      <c r="H18" s="146">
        <v>0.17</v>
      </c>
      <c r="I18" s="108" t="s">
        <v>238</v>
      </c>
      <c r="J18" s="105" t="s">
        <v>239</v>
      </c>
      <c r="K18" s="149">
        <v>0.17</v>
      </c>
      <c r="L18" s="106"/>
      <c r="M18" s="105"/>
      <c r="N18" s="104"/>
      <c r="O18" s="103"/>
    </row>
    <row r="19" spans="1:15" ht="27" customHeight="1" thickBot="1" x14ac:dyDescent="0.2">
      <c r="A19" s="247"/>
      <c r="B19" s="98"/>
      <c r="C19" s="98"/>
      <c r="D19" s="98"/>
      <c r="E19" s="55"/>
      <c r="F19" s="150"/>
      <c r="G19" s="99"/>
      <c r="H19" s="97"/>
      <c r="I19" s="101"/>
      <c r="J19" s="98"/>
      <c r="K19" s="100"/>
      <c r="L19" s="99"/>
      <c r="M19" s="98"/>
      <c r="N19" s="97"/>
      <c r="O19" s="96"/>
    </row>
    <row r="20" spans="1:15" ht="27" customHeight="1" x14ac:dyDescent="0.15">
      <c r="B20" s="88"/>
      <c r="C20" s="88"/>
      <c r="D20" s="88"/>
      <c r="G20" s="88"/>
      <c r="H20" s="89"/>
      <c r="I20" s="88"/>
      <c r="J20" s="88"/>
      <c r="K20" s="89"/>
      <c r="L20" s="88"/>
      <c r="M20" s="88"/>
      <c r="N20" s="89"/>
    </row>
    <row r="21" spans="1:15" ht="27" customHeight="1" x14ac:dyDescent="0.15">
      <c r="B21" s="88"/>
      <c r="C21" s="88"/>
      <c r="D21" s="88"/>
      <c r="G21" s="88"/>
      <c r="H21" s="89"/>
      <c r="I21" s="88"/>
      <c r="J21" s="88"/>
      <c r="K21" s="89"/>
      <c r="L21" s="88"/>
      <c r="M21" s="88"/>
      <c r="N21" s="89"/>
    </row>
    <row r="22" spans="1:15" ht="27" customHeight="1" x14ac:dyDescent="0.15">
      <c r="B22" s="88"/>
      <c r="C22" s="88"/>
      <c r="D22" s="88"/>
      <c r="G22" s="88"/>
      <c r="H22" s="89"/>
      <c r="I22" s="88"/>
      <c r="J22" s="88"/>
      <c r="K22" s="89"/>
      <c r="L22" s="88"/>
      <c r="M22" s="88"/>
      <c r="N22" s="89"/>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row r="62" spans="2:14" ht="14.25" x14ac:dyDescent="0.15">
      <c r="B62" s="88"/>
      <c r="C62" s="88"/>
      <c r="D62" s="88"/>
      <c r="G62" s="88"/>
      <c r="H62" s="89"/>
      <c r="I62" s="88"/>
      <c r="J62" s="88"/>
      <c r="K62" s="89"/>
      <c r="L62" s="88"/>
      <c r="M62" s="88"/>
      <c r="N62" s="89"/>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95</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139</v>
      </c>
      <c r="C5" s="36" t="s">
        <v>140</v>
      </c>
      <c r="D5" s="37" t="s">
        <v>299</v>
      </c>
      <c r="E5" s="78">
        <v>0.5</v>
      </c>
      <c r="F5" s="39" t="s">
        <v>51</v>
      </c>
      <c r="G5" s="64"/>
      <c r="H5" s="68" t="s">
        <v>140</v>
      </c>
      <c r="I5" s="37" t="s">
        <v>299</v>
      </c>
      <c r="J5" s="39">
        <f>ROUNDUP(E5*0.75,2)</f>
        <v>0.38</v>
      </c>
      <c r="K5" s="39" t="s">
        <v>51</v>
      </c>
      <c r="L5" s="39"/>
      <c r="M5" s="72" t="e">
        <f>#REF!</f>
        <v>#REF!</v>
      </c>
      <c r="N5" s="60"/>
      <c r="O5" s="40" t="s">
        <v>15</v>
      </c>
      <c r="P5" s="37"/>
      <c r="Q5" s="41">
        <v>110</v>
      </c>
      <c r="R5" s="90">
        <f>ROUNDUP(Q5*0.75,2)</f>
        <v>82.5</v>
      </c>
    </row>
    <row r="6" spans="1:19" ht="18.75" customHeight="1" x14ac:dyDescent="0.15">
      <c r="A6" s="235"/>
      <c r="B6" s="62"/>
      <c r="C6" s="48"/>
      <c r="D6" s="49"/>
      <c r="E6" s="50"/>
      <c r="F6" s="51"/>
      <c r="G6" s="66"/>
      <c r="H6" s="70"/>
      <c r="I6" s="49"/>
      <c r="J6" s="51"/>
      <c r="K6" s="51"/>
      <c r="L6" s="51"/>
      <c r="M6" s="74"/>
      <c r="N6" s="62"/>
      <c r="O6" s="52"/>
      <c r="P6" s="49"/>
      <c r="Q6" s="53"/>
      <c r="R6" s="92"/>
    </row>
    <row r="7" spans="1:19" ht="18.75" customHeight="1" x14ac:dyDescent="0.15">
      <c r="A7" s="235"/>
      <c r="B7" s="61" t="s">
        <v>96</v>
      </c>
      <c r="C7" s="42" t="s">
        <v>89</v>
      </c>
      <c r="D7" s="43"/>
      <c r="E7" s="44">
        <v>30</v>
      </c>
      <c r="F7" s="45" t="s">
        <v>17</v>
      </c>
      <c r="G7" s="65"/>
      <c r="H7" s="69" t="s">
        <v>89</v>
      </c>
      <c r="I7" s="43"/>
      <c r="J7" s="45">
        <f t="shared" ref="J7:J13" si="0">ROUNDUP(E7*0.75,2)</f>
        <v>22.5</v>
      </c>
      <c r="K7" s="45" t="s">
        <v>17</v>
      </c>
      <c r="L7" s="45"/>
      <c r="M7" s="73" t="e">
        <f>#REF!</f>
        <v>#REF!</v>
      </c>
      <c r="N7" s="61" t="s">
        <v>88</v>
      </c>
      <c r="O7" s="46" t="s">
        <v>22</v>
      </c>
      <c r="P7" s="43"/>
      <c r="Q7" s="47">
        <v>2</v>
      </c>
      <c r="R7" s="91">
        <f>ROUNDUP(Q7*0.75,2)</f>
        <v>1.5</v>
      </c>
    </row>
    <row r="8" spans="1:19" ht="18.75" customHeight="1" x14ac:dyDescent="0.15">
      <c r="A8" s="235"/>
      <c r="B8" s="61"/>
      <c r="C8" s="42" t="s">
        <v>31</v>
      </c>
      <c r="D8" s="43"/>
      <c r="E8" s="44">
        <v>30</v>
      </c>
      <c r="F8" s="45" t="s">
        <v>17</v>
      </c>
      <c r="G8" s="65"/>
      <c r="H8" s="69" t="s">
        <v>31</v>
      </c>
      <c r="I8" s="43"/>
      <c r="J8" s="45">
        <f t="shared" si="0"/>
        <v>22.5</v>
      </c>
      <c r="K8" s="45" t="s">
        <v>17</v>
      </c>
      <c r="L8" s="45"/>
      <c r="M8" s="73" t="e">
        <f>#REF!</f>
        <v>#REF!</v>
      </c>
      <c r="N8" s="61" t="s">
        <v>97</v>
      </c>
      <c r="O8" s="46" t="s">
        <v>43</v>
      </c>
      <c r="P8" s="43"/>
      <c r="Q8" s="47">
        <v>60</v>
      </c>
      <c r="R8" s="91">
        <f>ROUNDUP(Q8*0.75,2)</f>
        <v>45</v>
      </c>
    </row>
    <row r="9" spans="1:19" ht="18.75" customHeight="1" x14ac:dyDescent="0.15">
      <c r="A9" s="235"/>
      <c r="B9" s="61"/>
      <c r="C9" s="42" t="s">
        <v>39</v>
      </c>
      <c r="D9" s="43"/>
      <c r="E9" s="44">
        <v>20</v>
      </c>
      <c r="F9" s="45" t="s">
        <v>17</v>
      </c>
      <c r="G9" s="65"/>
      <c r="H9" s="69" t="s">
        <v>39</v>
      </c>
      <c r="I9" s="43"/>
      <c r="J9" s="45">
        <f t="shared" si="0"/>
        <v>15</v>
      </c>
      <c r="K9" s="45" t="s">
        <v>17</v>
      </c>
      <c r="L9" s="45"/>
      <c r="M9" s="73" t="e">
        <f>#REF!</f>
        <v>#REF!</v>
      </c>
      <c r="N9" s="61" t="s">
        <v>98</v>
      </c>
      <c r="O9" s="46"/>
      <c r="P9" s="43"/>
      <c r="Q9" s="47"/>
      <c r="R9" s="91"/>
    </row>
    <row r="10" spans="1:19" ht="18.75" customHeight="1" x14ac:dyDescent="0.15">
      <c r="A10" s="235"/>
      <c r="B10" s="61"/>
      <c r="C10" s="42" t="s">
        <v>16</v>
      </c>
      <c r="D10" s="43"/>
      <c r="E10" s="44">
        <v>10</v>
      </c>
      <c r="F10" s="45" t="s">
        <v>17</v>
      </c>
      <c r="G10" s="65"/>
      <c r="H10" s="69" t="s">
        <v>16</v>
      </c>
      <c r="I10" s="43"/>
      <c r="J10" s="45">
        <f t="shared" si="0"/>
        <v>7.5</v>
      </c>
      <c r="K10" s="45" t="s">
        <v>17</v>
      </c>
      <c r="L10" s="45"/>
      <c r="M10" s="73" t="e">
        <f>#REF!</f>
        <v>#REF!</v>
      </c>
      <c r="N10" s="61" t="s">
        <v>99</v>
      </c>
      <c r="O10" s="46"/>
      <c r="P10" s="43"/>
      <c r="Q10" s="47"/>
      <c r="R10" s="91"/>
    </row>
    <row r="11" spans="1:19" ht="18.75" customHeight="1" x14ac:dyDescent="0.15">
      <c r="A11" s="235"/>
      <c r="B11" s="61"/>
      <c r="C11" s="42" t="s">
        <v>100</v>
      </c>
      <c r="D11" s="43"/>
      <c r="E11" s="44">
        <v>5</v>
      </c>
      <c r="F11" s="45" t="s">
        <v>17</v>
      </c>
      <c r="G11" s="65"/>
      <c r="H11" s="69" t="s">
        <v>100</v>
      </c>
      <c r="I11" s="43"/>
      <c r="J11" s="45">
        <f t="shared" si="0"/>
        <v>3.75</v>
      </c>
      <c r="K11" s="45" t="s">
        <v>17</v>
      </c>
      <c r="L11" s="45"/>
      <c r="M11" s="73" t="e">
        <f>#REF!</f>
        <v>#REF!</v>
      </c>
      <c r="N11" s="61" t="s">
        <v>14</v>
      </c>
      <c r="O11" s="46"/>
      <c r="P11" s="43"/>
      <c r="Q11" s="47"/>
      <c r="R11" s="91"/>
    </row>
    <row r="12" spans="1:19" ht="18.75" customHeight="1" x14ac:dyDescent="0.15">
      <c r="A12" s="235"/>
      <c r="B12" s="61"/>
      <c r="C12" s="42" t="s">
        <v>101</v>
      </c>
      <c r="D12" s="43" t="s">
        <v>102</v>
      </c>
      <c r="E12" s="44">
        <v>9</v>
      </c>
      <c r="F12" s="45" t="s">
        <v>17</v>
      </c>
      <c r="G12" s="65"/>
      <c r="H12" s="69" t="s">
        <v>101</v>
      </c>
      <c r="I12" s="43" t="s">
        <v>102</v>
      </c>
      <c r="J12" s="45">
        <f t="shared" si="0"/>
        <v>6.75</v>
      </c>
      <c r="K12" s="45" t="s">
        <v>17</v>
      </c>
      <c r="L12" s="45"/>
      <c r="M12" s="73" t="e">
        <f>#REF!</f>
        <v>#REF!</v>
      </c>
      <c r="N12" s="61"/>
      <c r="O12" s="46"/>
      <c r="P12" s="43"/>
      <c r="Q12" s="47"/>
      <c r="R12" s="91"/>
    </row>
    <row r="13" spans="1:19" ht="18.75" customHeight="1" x14ac:dyDescent="0.15">
      <c r="A13" s="235"/>
      <c r="B13" s="61"/>
      <c r="C13" s="42" t="s">
        <v>55</v>
      </c>
      <c r="D13" s="43"/>
      <c r="E13" s="44">
        <v>40</v>
      </c>
      <c r="F13" s="45" t="s">
        <v>36</v>
      </c>
      <c r="G13" s="65"/>
      <c r="H13" s="69" t="s">
        <v>55</v>
      </c>
      <c r="I13" s="43"/>
      <c r="J13" s="45">
        <f t="shared" si="0"/>
        <v>30</v>
      </c>
      <c r="K13" s="45" t="s">
        <v>36</v>
      </c>
      <c r="L13" s="45"/>
      <c r="M13" s="73" t="e">
        <f>#REF!</f>
        <v>#REF!</v>
      </c>
      <c r="N13" s="61"/>
      <c r="O13" s="46"/>
      <c r="P13" s="43"/>
      <c r="Q13" s="47"/>
      <c r="R13" s="91"/>
    </row>
    <row r="14" spans="1:19" ht="18.75" customHeight="1" x14ac:dyDescent="0.15">
      <c r="A14" s="235"/>
      <c r="B14" s="62"/>
      <c r="C14" s="48"/>
      <c r="D14" s="49"/>
      <c r="E14" s="50"/>
      <c r="F14" s="51"/>
      <c r="G14" s="66"/>
      <c r="H14" s="70"/>
      <c r="I14" s="49"/>
      <c r="J14" s="51"/>
      <c r="K14" s="51"/>
      <c r="L14" s="51"/>
      <c r="M14" s="74"/>
      <c r="N14" s="62"/>
      <c r="O14" s="52"/>
      <c r="P14" s="49"/>
      <c r="Q14" s="53"/>
      <c r="R14" s="92"/>
    </row>
    <row r="15" spans="1:19" ht="18.75" customHeight="1" x14ac:dyDescent="0.15">
      <c r="A15" s="235"/>
      <c r="B15" s="61" t="s">
        <v>103</v>
      </c>
      <c r="C15" s="42" t="s">
        <v>52</v>
      </c>
      <c r="D15" s="43"/>
      <c r="E15" s="44">
        <v>30</v>
      </c>
      <c r="F15" s="45" t="s">
        <v>17</v>
      </c>
      <c r="G15" s="65"/>
      <c r="H15" s="69" t="s">
        <v>52</v>
      </c>
      <c r="I15" s="43"/>
      <c r="J15" s="45">
        <f>ROUNDUP(E15*0.75,2)</f>
        <v>22.5</v>
      </c>
      <c r="K15" s="45" t="s">
        <v>17</v>
      </c>
      <c r="L15" s="45"/>
      <c r="M15" s="73" t="e">
        <f>#REF!</f>
        <v>#REF!</v>
      </c>
      <c r="N15" s="61" t="s">
        <v>104</v>
      </c>
      <c r="O15" s="46" t="s">
        <v>23</v>
      </c>
      <c r="P15" s="43"/>
      <c r="Q15" s="47">
        <v>1</v>
      </c>
      <c r="R15" s="91">
        <f>ROUNDUP(Q15*0.75,2)</f>
        <v>0.75</v>
      </c>
    </row>
    <row r="16" spans="1:19" ht="18.75" customHeight="1" x14ac:dyDescent="0.15">
      <c r="A16" s="235"/>
      <c r="B16" s="61"/>
      <c r="C16" s="42" t="s">
        <v>25</v>
      </c>
      <c r="D16" s="43"/>
      <c r="E16" s="44">
        <v>10</v>
      </c>
      <c r="F16" s="45" t="s">
        <v>17</v>
      </c>
      <c r="G16" s="65"/>
      <c r="H16" s="69" t="s">
        <v>25</v>
      </c>
      <c r="I16" s="43"/>
      <c r="J16" s="45">
        <f>ROUNDUP(E16*0.75,2)</f>
        <v>7.5</v>
      </c>
      <c r="K16" s="45" t="s">
        <v>17</v>
      </c>
      <c r="L16" s="45"/>
      <c r="M16" s="73" t="e">
        <f>#REF!</f>
        <v>#REF!</v>
      </c>
      <c r="N16" s="61" t="s">
        <v>57</v>
      </c>
      <c r="O16" s="46" t="s">
        <v>28</v>
      </c>
      <c r="P16" s="43"/>
      <c r="Q16" s="47">
        <v>0.1</v>
      </c>
      <c r="R16" s="91">
        <f>ROUNDUP(Q16*0.75,2)</f>
        <v>0.08</v>
      </c>
    </row>
    <row r="17" spans="1:18" ht="18.75" customHeight="1" x14ac:dyDescent="0.15">
      <c r="A17" s="235"/>
      <c r="B17" s="61"/>
      <c r="C17" s="42"/>
      <c r="D17" s="43"/>
      <c r="E17" s="44"/>
      <c r="F17" s="45"/>
      <c r="G17" s="65"/>
      <c r="H17" s="69"/>
      <c r="I17" s="43"/>
      <c r="J17" s="45"/>
      <c r="K17" s="45"/>
      <c r="L17" s="45"/>
      <c r="M17" s="73"/>
      <c r="N17" s="61" t="s">
        <v>14</v>
      </c>
      <c r="O17" s="46" t="s">
        <v>29</v>
      </c>
      <c r="P17" s="43"/>
      <c r="Q17" s="47">
        <v>2</v>
      </c>
      <c r="R17" s="91">
        <f>ROUNDUP(Q17*0.75,2)</f>
        <v>1.5</v>
      </c>
    </row>
    <row r="18" spans="1:18" ht="18.75" customHeight="1" x14ac:dyDescent="0.15">
      <c r="A18" s="235"/>
      <c r="B18" s="61"/>
      <c r="C18" s="42"/>
      <c r="D18" s="43"/>
      <c r="E18" s="44"/>
      <c r="F18" s="45"/>
      <c r="G18" s="65"/>
      <c r="H18" s="69"/>
      <c r="I18" s="43"/>
      <c r="J18" s="45"/>
      <c r="K18" s="45"/>
      <c r="L18" s="45"/>
      <c r="M18" s="73"/>
      <c r="N18" s="61"/>
      <c r="O18" s="46" t="s">
        <v>22</v>
      </c>
      <c r="P18" s="43"/>
      <c r="Q18" s="47">
        <v>2</v>
      </c>
      <c r="R18" s="91">
        <f>ROUNDUP(Q18*0.75,2)</f>
        <v>1.5</v>
      </c>
    </row>
    <row r="19" spans="1:18" ht="18.75" customHeight="1" x14ac:dyDescent="0.15">
      <c r="A19" s="235"/>
      <c r="B19" s="62"/>
      <c r="C19" s="48"/>
      <c r="D19" s="49"/>
      <c r="E19" s="50"/>
      <c r="F19" s="51"/>
      <c r="G19" s="66"/>
      <c r="H19" s="70"/>
      <c r="I19" s="49"/>
      <c r="J19" s="51"/>
      <c r="K19" s="51"/>
      <c r="L19" s="51"/>
      <c r="M19" s="74"/>
      <c r="N19" s="62"/>
      <c r="O19" s="52"/>
      <c r="P19" s="49"/>
      <c r="Q19" s="53"/>
      <c r="R19" s="92"/>
    </row>
    <row r="20" spans="1:18" ht="18.75" customHeight="1" x14ac:dyDescent="0.15">
      <c r="A20" s="235"/>
      <c r="B20" s="61" t="s">
        <v>105</v>
      </c>
      <c r="C20" s="42" t="s">
        <v>106</v>
      </c>
      <c r="D20" s="43"/>
      <c r="E20" s="44">
        <v>25</v>
      </c>
      <c r="F20" s="45" t="s">
        <v>17</v>
      </c>
      <c r="G20" s="65"/>
      <c r="H20" s="69" t="s">
        <v>106</v>
      </c>
      <c r="I20" s="43"/>
      <c r="J20" s="45">
        <f>ROUNDUP(E20*0.75,2)</f>
        <v>18.75</v>
      </c>
      <c r="K20" s="45" t="s">
        <v>17</v>
      </c>
      <c r="L20" s="45"/>
      <c r="M20" s="73" t="e">
        <f>#REF!</f>
        <v>#REF!</v>
      </c>
      <c r="N20" s="61"/>
      <c r="O20" s="46"/>
      <c r="P20" s="43"/>
      <c r="Q20" s="47"/>
      <c r="R20" s="91"/>
    </row>
    <row r="21" spans="1:18" ht="18.75" customHeight="1" thickBot="1" x14ac:dyDescent="0.2">
      <c r="A21" s="236"/>
      <c r="B21" s="63"/>
      <c r="C21" s="54"/>
      <c r="D21" s="55"/>
      <c r="E21" s="56"/>
      <c r="F21" s="57"/>
      <c r="G21" s="67"/>
      <c r="H21" s="71"/>
      <c r="I21" s="55"/>
      <c r="J21" s="57"/>
      <c r="K21" s="57"/>
      <c r="L21" s="57"/>
      <c r="M21" s="75"/>
      <c r="N21" s="63"/>
      <c r="O21" s="58"/>
      <c r="P21" s="55"/>
      <c r="Q21" s="59"/>
      <c r="R21" s="93"/>
    </row>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389</v>
      </c>
      <c r="B3" s="251"/>
      <c r="C3" s="251"/>
      <c r="D3" s="144"/>
      <c r="E3" s="252" t="s">
        <v>346</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317</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7"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7" customHeight="1" x14ac:dyDescent="0.15">
      <c r="A8" s="246"/>
      <c r="B8" s="112"/>
      <c r="C8" s="112"/>
      <c r="D8" s="112"/>
      <c r="E8" s="49"/>
      <c r="F8" s="118"/>
      <c r="G8" s="115"/>
      <c r="H8" s="114"/>
      <c r="I8" s="113"/>
      <c r="J8" s="112"/>
      <c r="K8" s="111"/>
      <c r="L8" s="115"/>
      <c r="M8" s="112"/>
      <c r="N8" s="114"/>
      <c r="O8" s="120"/>
    </row>
    <row r="9" spans="1:21" ht="27" customHeight="1" x14ac:dyDescent="0.15">
      <c r="A9" s="246"/>
      <c r="B9" s="105" t="s">
        <v>388</v>
      </c>
      <c r="C9" s="105" t="s">
        <v>89</v>
      </c>
      <c r="D9" s="105"/>
      <c r="E9" s="43"/>
      <c r="F9" s="110"/>
      <c r="G9" s="106"/>
      <c r="H9" s="104">
        <v>15</v>
      </c>
      <c r="I9" s="108" t="s">
        <v>388</v>
      </c>
      <c r="J9" s="123" t="s">
        <v>58</v>
      </c>
      <c r="K9" s="117">
        <v>10</v>
      </c>
      <c r="L9" s="106" t="s">
        <v>370</v>
      </c>
      <c r="M9" s="105" t="s">
        <v>31</v>
      </c>
      <c r="N9" s="104">
        <v>5</v>
      </c>
      <c r="O9" s="103"/>
    </row>
    <row r="10" spans="1:21" ht="27" customHeight="1" x14ac:dyDescent="0.15">
      <c r="A10" s="246"/>
      <c r="B10" s="105"/>
      <c r="C10" s="105" t="s">
        <v>39</v>
      </c>
      <c r="D10" s="105"/>
      <c r="E10" s="43"/>
      <c r="F10" s="110"/>
      <c r="G10" s="106"/>
      <c r="H10" s="104">
        <v>20</v>
      </c>
      <c r="I10" s="108"/>
      <c r="J10" s="105" t="s">
        <v>39</v>
      </c>
      <c r="K10" s="117">
        <v>10</v>
      </c>
      <c r="L10" s="106"/>
      <c r="M10" s="105" t="s">
        <v>100</v>
      </c>
      <c r="N10" s="104">
        <v>5</v>
      </c>
      <c r="O10" s="103"/>
    </row>
    <row r="11" spans="1:21" ht="27" customHeight="1" x14ac:dyDescent="0.15">
      <c r="A11" s="246"/>
      <c r="B11" s="105"/>
      <c r="C11" s="105" t="s">
        <v>16</v>
      </c>
      <c r="D11" s="105"/>
      <c r="E11" s="43"/>
      <c r="F11" s="110"/>
      <c r="G11" s="106"/>
      <c r="H11" s="104">
        <v>10</v>
      </c>
      <c r="I11" s="108"/>
      <c r="J11" s="105" t="s">
        <v>16</v>
      </c>
      <c r="K11" s="117">
        <v>5</v>
      </c>
      <c r="L11" s="115"/>
      <c r="M11" s="112"/>
      <c r="N11" s="114"/>
      <c r="O11" s="120"/>
    </row>
    <row r="12" spans="1:21" ht="27" customHeight="1" x14ac:dyDescent="0.15">
      <c r="A12" s="246"/>
      <c r="B12" s="105"/>
      <c r="C12" s="105" t="s">
        <v>31</v>
      </c>
      <c r="D12" s="105"/>
      <c r="E12" s="43"/>
      <c r="F12" s="110"/>
      <c r="G12" s="106"/>
      <c r="H12" s="104">
        <v>5</v>
      </c>
      <c r="I12" s="108"/>
      <c r="J12" s="105" t="s">
        <v>31</v>
      </c>
      <c r="K12" s="117">
        <v>5</v>
      </c>
      <c r="L12" s="106" t="s">
        <v>369</v>
      </c>
      <c r="M12" s="105" t="s">
        <v>39</v>
      </c>
      <c r="N12" s="104">
        <v>10</v>
      </c>
      <c r="O12" s="103"/>
    </row>
    <row r="13" spans="1:21" ht="27" customHeight="1" x14ac:dyDescent="0.15">
      <c r="A13" s="246"/>
      <c r="B13" s="105"/>
      <c r="C13" s="105" t="s">
        <v>100</v>
      </c>
      <c r="D13" s="105"/>
      <c r="E13" s="43"/>
      <c r="F13" s="110"/>
      <c r="G13" s="106"/>
      <c r="H13" s="104">
        <v>5</v>
      </c>
      <c r="I13" s="108"/>
      <c r="J13" s="105" t="s">
        <v>100</v>
      </c>
      <c r="K13" s="117">
        <v>5</v>
      </c>
      <c r="L13" s="106"/>
      <c r="M13" s="105" t="s">
        <v>16</v>
      </c>
      <c r="N13" s="104">
        <v>5</v>
      </c>
      <c r="O13" s="103"/>
    </row>
    <row r="14" spans="1:21" ht="27" customHeight="1" x14ac:dyDescent="0.15">
      <c r="A14" s="246"/>
      <c r="B14" s="105"/>
      <c r="C14" s="105" t="s">
        <v>55</v>
      </c>
      <c r="D14" s="105"/>
      <c r="E14" s="43"/>
      <c r="F14" s="110"/>
      <c r="G14" s="106"/>
      <c r="H14" s="104">
        <v>20</v>
      </c>
      <c r="I14" s="108"/>
      <c r="J14" s="105" t="s">
        <v>55</v>
      </c>
      <c r="K14" s="117">
        <v>15</v>
      </c>
      <c r="L14" s="115"/>
      <c r="M14" s="112"/>
      <c r="N14" s="114"/>
      <c r="O14" s="120"/>
    </row>
    <row r="15" spans="1:21" ht="27" customHeight="1" x14ac:dyDescent="0.15">
      <c r="A15" s="246"/>
      <c r="B15" s="105"/>
      <c r="C15" s="105"/>
      <c r="D15" s="105"/>
      <c r="E15" s="43"/>
      <c r="F15" s="110"/>
      <c r="G15" s="106" t="s">
        <v>43</v>
      </c>
      <c r="H15" s="104" t="s">
        <v>305</v>
      </c>
      <c r="I15" s="108"/>
      <c r="J15" s="105"/>
      <c r="K15" s="117"/>
      <c r="L15" s="106" t="s">
        <v>387</v>
      </c>
      <c r="M15" s="105" t="s">
        <v>52</v>
      </c>
      <c r="N15" s="104">
        <v>5</v>
      </c>
      <c r="O15" s="103"/>
    </row>
    <row r="16" spans="1:21" ht="27" customHeight="1" x14ac:dyDescent="0.15">
      <c r="A16" s="246"/>
      <c r="B16" s="105"/>
      <c r="C16" s="105"/>
      <c r="D16" s="105"/>
      <c r="E16" s="43"/>
      <c r="F16" s="110"/>
      <c r="G16" s="106" t="s">
        <v>28</v>
      </c>
      <c r="H16" s="104" t="s">
        <v>308</v>
      </c>
      <c r="I16" s="108"/>
      <c r="J16" s="105"/>
      <c r="K16" s="117"/>
      <c r="L16" s="106"/>
      <c r="M16" s="105"/>
      <c r="N16" s="104"/>
      <c r="O16" s="103"/>
    </row>
    <row r="17" spans="1:15" ht="27" customHeight="1" x14ac:dyDescent="0.15">
      <c r="A17" s="246"/>
      <c r="B17" s="112"/>
      <c r="C17" s="112"/>
      <c r="D17" s="112"/>
      <c r="E17" s="49"/>
      <c r="F17" s="118"/>
      <c r="G17" s="115"/>
      <c r="H17" s="114"/>
      <c r="I17" s="113"/>
      <c r="J17" s="112"/>
      <c r="K17" s="111"/>
      <c r="L17" s="106"/>
      <c r="M17" s="105"/>
      <c r="N17" s="104"/>
      <c r="O17" s="103"/>
    </row>
    <row r="18" spans="1:15" ht="27" customHeight="1" x14ac:dyDescent="0.15">
      <c r="A18" s="246"/>
      <c r="B18" s="105" t="s">
        <v>103</v>
      </c>
      <c r="C18" s="105" t="s">
        <v>52</v>
      </c>
      <c r="D18" s="105"/>
      <c r="E18" s="43"/>
      <c r="F18" s="110"/>
      <c r="G18" s="106"/>
      <c r="H18" s="104">
        <v>10</v>
      </c>
      <c r="I18" s="108" t="s">
        <v>103</v>
      </c>
      <c r="J18" s="105" t="s">
        <v>52</v>
      </c>
      <c r="K18" s="117">
        <v>10</v>
      </c>
      <c r="L18" s="106"/>
      <c r="M18" s="105"/>
      <c r="N18" s="104"/>
      <c r="O18" s="103"/>
    </row>
    <row r="19" spans="1:15" ht="27" customHeight="1" x14ac:dyDescent="0.15">
      <c r="A19" s="246"/>
      <c r="B19" s="105"/>
      <c r="C19" s="105" t="s">
        <v>25</v>
      </c>
      <c r="D19" s="105"/>
      <c r="E19" s="43"/>
      <c r="F19" s="145"/>
      <c r="G19" s="106"/>
      <c r="H19" s="104">
        <v>5</v>
      </c>
      <c r="I19" s="108"/>
      <c r="J19" s="105" t="s">
        <v>25</v>
      </c>
      <c r="K19" s="117">
        <v>5</v>
      </c>
      <c r="L19" s="106"/>
      <c r="M19" s="105"/>
      <c r="N19" s="104"/>
      <c r="O19" s="103"/>
    </row>
    <row r="20" spans="1:15" ht="27" customHeight="1" thickBot="1" x14ac:dyDescent="0.2">
      <c r="A20" s="247"/>
      <c r="B20" s="98"/>
      <c r="C20" s="98"/>
      <c r="D20" s="98"/>
      <c r="E20" s="55"/>
      <c r="F20" s="102"/>
      <c r="G20" s="99"/>
      <c r="H20" s="97"/>
      <c r="I20" s="101"/>
      <c r="J20" s="98"/>
      <c r="K20" s="100"/>
      <c r="L20" s="99"/>
      <c r="M20" s="98"/>
      <c r="N20" s="97"/>
      <c r="O20" s="96"/>
    </row>
    <row r="21" spans="1:15" ht="27" customHeight="1" x14ac:dyDescent="0.15">
      <c r="B21" s="88"/>
      <c r="C21" s="88"/>
      <c r="D21" s="88"/>
      <c r="G21" s="88"/>
      <c r="H21" s="89"/>
      <c r="I21" s="88"/>
      <c r="J21" s="88"/>
      <c r="K21" s="89"/>
      <c r="L21" s="88"/>
      <c r="M21" s="88"/>
      <c r="N21" s="89"/>
    </row>
    <row r="22" spans="1:15" ht="27" customHeight="1" x14ac:dyDescent="0.15">
      <c r="B22" s="88"/>
      <c r="C22" s="88"/>
      <c r="D22" s="88"/>
      <c r="G22" s="88"/>
      <c r="H22" s="89"/>
      <c r="I22" s="88"/>
      <c r="J22" s="88"/>
      <c r="K22" s="89"/>
      <c r="L22" s="88"/>
      <c r="M22" s="88"/>
      <c r="N22" s="89"/>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110</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15</v>
      </c>
      <c r="C5" s="36"/>
      <c r="D5" s="37"/>
      <c r="E5" s="38"/>
      <c r="F5" s="39"/>
      <c r="G5" s="64"/>
      <c r="H5" s="68"/>
      <c r="I5" s="37"/>
      <c r="J5" s="39"/>
      <c r="K5" s="39"/>
      <c r="L5" s="39"/>
      <c r="M5" s="72"/>
      <c r="N5" s="60"/>
      <c r="O5" s="40" t="s">
        <v>15</v>
      </c>
      <c r="P5" s="37"/>
      <c r="Q5" s="41">
        <v>110</v>
      </c>
      <c r="R5" s="90">
        <f>ROUNDUP(Q5*0.75,2)</f>
        <v>82.5</v>
      </c>
    </row>
    <row r="6" spans="1:19" ht="18.75" customHeight="1" x14ac:dyDescent="0.15">
      <c r="A6" s="235"/>
      <c r="B6" s="62"/>
      <c r="C6" s="48"/>
      <c r="D6" s="49"/>
      <c r="E6" s="50"/>
      <c r="F6" s="51"/>
      <c r="G6" s="66"/>
      <c r="H6" s="70"/>
      <c r="I6" s="49"/>
      <c r="J6" s="51"/>
      <c r="K6" s="51"/>
      <c r="L6" s="51"/>
      <c r="M6" s="74"/>
      <c r="N6" s="62"/>
      <c r="O6" s="52"/>
      <c r="P6" s="49"/>
      <c r="Q6" s="53"/>
      <c r="R6" s="92"/>
    </row>
    <row r="7" spans="1:19" ht="18.75" customHeight="1" x14ac:dyDescent="0.15">
      <c r="A7" s="235"/>
      <c r="B7" s="61" t="s">
        <v>276</v>
      </c>
      <c r="C7" s="42" t="s">
        <v>115</v>
      </c>
      <c r="D7" s="43"/>
      <c r="E7" s="44">
        <v>1</v>
      </c>
      <c r="F7" s="45" t="s">
        <v>67</v>
      </c>
      <c r="G7" s="65" t="s">
        <v>38</v>
      </c>
      <c r="H7" s="69" t="s">
        <v>115</v>
      </c>
      <c r="I7" s="43"/>
      <c r="J7" s="45">
        <f>ROUNDUP(E7*0.75,2)</f>
        <v>0.75</v>
      </c>
      <c r="K7" s="45" t="s">
        <v>67</v>
      </c>
      <c r="L7" s="45" t="s">
        <v>38</v>
      </c>
      <c r="M7" s="73" t="e">
        <f>#REF!</f>
        <v>#REF!</v>
      </c>
      <c r="N7" s="61" t="s">
        <v>111</v>
      </c>
      <c r="O7" s="46" t="s">
        <v>53</v>
      </c>
      <c r="P7" s="43" t="s">
        <v>20</v>
      </c>
      <c r="Q7" s="47">
        <v>3</v>
      </c>
      <c r="R7" s="91">
        <f t="shared" ref="R7:R15" si="0">ROUNDUP(Q7*0.75,2)</f>
        <v>2.25</v>
      </c>
    </row>
    <row r="8" spans="1:19" ht="18.75" customHeight="1" x14ac:dyDescent="0.15">
      <c r="A8" s="235"/>
      <c r="B8" s="84" t="s">
        <v>277</v>
      </c>
      <c r="C8" s="42" t="s">
        <v>116</v>
      </c>
      <c r="D8" s="43"/>
      <c r="E8" s="44">
        <v>10</v>
      </c>
      <c r="F8" s="45" t="s">
        <v>17</v>
      </c>
      <c r="G8" s="65"/>
      <c r="H8" s="69" t="s">
        <v>116</v>
      </c>
      <c r="I8" s="43"/>
      <c r="J8" s="45">
        <f>ROUNDUP(E8*0.75,2)</f>
        <v>7.5</v>
      </c>
      <c r="K8" s="45" t="s">
        <v>17</v>
      </c>
      <c r="L8" s="45"/>
      <c r="M8" s="73" t="e">
        <f>ROUND(#REF!+(#REF!*6/100),2)</f>
        <v>#REF!</v>
      </c>
      <c r="N8" s="61" t="s">
        <v>112</v>
      </c>
      <c r="O8" s="46" t="s">
        <v>22</v>
      </c>
      <c r="P8" s="43"/>
      <c r="Q8" s="47">
        <v>2</v>
      </c>
      <c r="R8" s="91">
        <f t="shared" si="0"/>
        <v>1.5</v>
      </c>
    </row>
    <row r="9" spans="1:19" ht="18.75" customHeight="1" x14ac:dyDescent="0.15">
      <c r="A9" s="235"/>
      <c r="B9" s="61"/>
      <c r="C9" s="42" t="s">
        <v>45</v>
      </c>
      <c r="D9" s="43"/>
      <c r="E9" s="44">
        <v>10</v>
      </c>
      <c r="F9" s="45" t="s">
        <v>17</v>
      </c>
      <c r="G9" s="65"/>
      <c r="H9" s="69" t="s">
        <v>45</v>
      </c>
      <c r="I9" s="43"/>
      <c r="J9" s="45">
        <f>ROUNDUP(E9*0.75,2)</f>
        <v>7.5</v>
      </c>
      <c r="K9" s="45" t="s">
        <v>17</v>
      </c>
      <c r="L9" s="45"/>
      <c r="M9" s="73" t="e">
        <f>#REF!</f>
        <v>#REF!</v>
      </c>
      <c r="N9" s="61" t="s">
        <v>113</v>
      </c>
      <c r="O9" s="46" t="s">
        <v>54</v>
      </c>
      <c r="P9" s="43" t="s">
        <v>35</v>
      </c>
      <c r="Q9" s="47">
        <v>1</v>
      </c>
      <c r="R9" s="91">
        <f t="shared" si="0"/>
        <v>0.75</v>
      </c>
    </row>
    <row r="10" spans="1:19" ht="18.75" customHeight="1" x14ac:dyDescent="0.15">
      <c r="A10" s="235"/>
      <c r="B10" s="61"/>
      <c r="C10" s="42"/>
      <c r="D10" s="43"/>
      <c r="E10" s="44"/>
      <c r="F10" s="45"/>
      <c r="G10" s="65"/>
      <c r="H10" s="69"/>
      <c r="I10" s="43"/>
      <c r="J10" s="45"/>
      <c r="K10" s="45"/>
      <c r="L10" s="45"/>
      <c r="M10" s="73"/>
      <c r="N10" s="61" t="s">
        <v>114</v>
      </c>
      <c r="O10" s="46" t="s">
        <v>23</v>
      </c>
      <c r="P10" s="43"/>
      <c r="Q10" s="47">
        <v>0.5</v>
      </c>
      <c r="R10" s="91">
        <f t="shared" si="0"/>
        <v>0.38</v>
      </c>
    </row>
    <row r="11" spans="1:19" ht="18.75" customHeight="1" x14ac:dyDescent="0.15">
      <c r="A11" s="235"/>
      <c r="B11" s="61"/>
      <c r="C11" s="42"/>
      <c r="D11" s="43"/>
      <c r="E11" s="44"/>
      <c r="F11" s="45"/>
      <c r="G11" s="65"/>
      <c r="H11" s="69"/>
      <c r="I11" s="43"/>
      <c r="J11" s="45"/>
      <c r="K11" s="45"/>
      <c r="L11" s="45"/>
      <c r="M11" s="73"/>
      <c r="N11" s="61" t="s">
        <v>14</v>
      </c>
      <c r="O11" s="46" t="s">
        <v>79</v>
      </c>
      <c r="P11" s="43"/>
      <c r="Q11" s="47">
        <v>1</v>
      </c>
      <c r="R11" s="91">
        <f t="shared" si="0"/>
        <v>0.75</v>
      </c>
    </row>
    <row r="12" spans="1:19" ht="18.75" customHeight="1" x14ac:dyDescent="0.15">
      <c r="A12" s="235"/>
      <c r="B12" s="61"/>
      <c r="C12" s="42"/>
      <c r="D12" s="43"/>
      <c r="E12" s="44"/>
      <c r="F12" s="45"/>
      <c r="G12" s="65"/>
      <c r="H12" s="69"/>
      <c r="I12" s="43"/>
      <c r="J12" s="45"/>
      <c r="K12" s="45"/>
      <c r="L12" s="45"/>
      <c r="M12" s="73"/>
      <c r="N12" s="61"/>
      <c r="O12" s="46" t="s">
        <v>32</v>
      </c>
      <c r="P12" s="43"/>
      <c r="Q12" s="47">
        <v>1</v>
      </c>
      <c r="R12" s="91">
        <f t="shared" si="0"/>
        <v>0.75</v>
      </c>
    </row>
    <row r="13" spans="1:19" ht="18.75" customHeight="1" x14ac:dyDescent="0.15">
      <c r="A13" s="235"/>
      <c r="B13" s="61"/>
      <c r="C13" s="42"/>
      <c r="D13" s="43"/>
      <c r="E13" s="44"/>
      <c r="F13" s="45"/>
      <c r="G13" s="65"/>
      <c r="H13" s="69"/>
      <c r="I13" s="43"/>
      <c r="J13" s="45"/>
      <c r="K13" s="45"/>
      <c r="L13" s="45"/>
      <c r="M13" s="73"/>
      <c r="N13" s="61"/>
      <c r="O13" s="46" t="s">
        <v>92</v>
      </c>
      <c r="P13" s="43" t="s">
        <v>93</v>
      </c>
      <c r="Q13" s="47">
        <v>2</v>
      </c>
      <c r="R13" s="91">
        <f t="shared" si="0"/>
        <v>1.5</v>
      </c>
    </row>
    <row r="14" spans="1:19" ht="18.75" customHeight="1" x14ac:dyDescent="0.15">
      <c r="A14" s="235"/>
      <c r="B14" s="61"/>
      <c r="C14" s="42"/>
      <c r="D14" s="43"/>
      <c r="E14" s="44"/>
      <c r="F14" s="45"/>
      <c r="G14" s="65"/>
      <c r="H14" s="69"/>
      <c r="I14" s="43"/>
      <c r="J14" s="45"/>
      <c r="K14" s="45"/>
      <c r="L14" s="45"/>
      <c r="M14" s="73"/>
      <c r="N14" s="61"/>
      <c r="O14" s="46" t="s">
        <v>22</v>
      </c>
      <c r="P14" s="43"/>
      <c r="Q14" s="47">
        <v>1</v>
      </c>
      <c r="R14" s="91">
        <f t="shared" si="0"/>
        <v>0.75</v>
      </c>
    </row>
    <row r="15" spans="1:19" ht="18.75" customHeight="1" x14ac:dyDescent="0.15">
      <c r="A15" s="235"/>
      <c r="B15" s="61"/>
      <c r="C15" s="42"/>
      <c r="D15" s="43"/>
      <c r="E15" s="44"/>
      <c r="F15" s="45"/>
      <c r="G15" s="65"/>
      <c r="H15" s="69"/>
      <c r="I15" s="43"/>
      <c r="J15" s="45"/>
      <c r="K15" s="45"/>
      <c r="L15" s="45"/>
      <c r="M15" s="73"/>
      <c r="N15" s="61"/>
      <c r="O15" s="46" t="s">
        <v>28</v>
      </c>
      <c r="P15" s="43"/>
      <c r="Q15" s="47">
        <v>0.05</v>
      </c>
      <c r="R15" s="91">
        <f t="shared" si="0"/>
        <v>0.04</v>
      </c>
    </row>
    <row r="16" spans="1:19" ht="18.75" customHeight="1" x14ac:dyDescent="0.15">
      <c r="A16" s="235"/>
      <c r="B16" s="62"/>
      <c r="C16" s="48"/>
      <c r="D16" s="49"/>
      <c r="E16" s="50"/>
      <c r="F16" s="51"/>
      <c r="G16" s="66"/>
      <c r="H16" s="70"/>
      <c r="I16" s="49"/>
      <c r="J16" s="51"/>
      <c r="K16" s="51"/>
      <c r="L16" s="51"/>
      <c r="M16" s="74"/>
      <c r="N16" s="62"/>
      <c r="O16" s="52"/>
      <c r="P16" s="49"/>
      <c r="Q16" s="53"/>
      <c r="R16" s="92"/>
    </row>
    <row r="17" spans="1:18" ht="18.75" customHeight="1" x14ac:dyDescent="0.15">
      <c r="A17" s="235"/>
      <c r="B17" s="61" t="s">
        <v>117</v>
      </c>
      <c r="C17" s="42" t="s">
        <v>120</v>
      </c>
      <c r="D17" s="43"/>
      <c r="E17" s="44">
        <v>2</v>
      </c>
      <c r="F17" s="45" t="s">
        <v>121</v>
      </c>
      <c r="G17" s="65"/>
      <c r="H17" s="69" t="s">
        <v>120</v>
      </c>
      <c r="I17" s="43"/>
      <c r="J17" s="45">
        <f>ROUNDUP(E17*0.75,2)</f>
        <v>1.5</v>
      </c>
      <c r="K17" s="45" t="s">
        <v>121</v>
      </c>
      <c r="L17" s="45"/>
      <c r="M17" s="73" t="e">
        <f>#REF!</f>
        <v>#REF!</v>
      </c>
      <c r="N17" s="61" t="s">
        <v>118</v>
      </c>
      <c r="O17" s="46" t="s">
        <v>22</v>
      </c>
      <c r="P17" s="43"/>
      <c r="Q17" s="47">
        <v>1.5</v>
      </c>
      <c r="R17" s="91">
        <f>ROUNDUP(Q17*0.75,2)</f>
        <v>1.1300000000000001</v>
      </c>
    </row>
    <row r="18" spans="1:18" ht="18.75" customHeight="1" x14ac:dyDescent="0.15">
      <c r="A18" s="235"/>
      <c r="B18" s="61"/>
      <c r="C18" s="42" t="s">
        <v>59</v>
      </c>
      <c r="D18" s="43"/>
      <c r="E18" s="44">
        <v>30</v>
      </c>
      <c r="F18" s="45" t="s">
        <v>17</v>
      </c>
      <c r="G18" s="65"/>
      <c r="H18" s="69" t="s">
        <v>59</v>
      </c>
      <c r="I18" s="43"/>
      <c r="J18" s="45">
        <f>ROUNDUP(E18*0.75,2)</f>
        <v>22.5</v>
      </c>
      <c r="K18" s="45" t="s">
        <v>17</v>
      </c>
      <c r="L18" s="45"/>
      <c r="M18" s="73" t="e">
        <f>#REF!</f>
        <v>#REF!</v>
      </c>
      <c r="N18" s="61" t="s">
        <v>119</v>
      </c>
      <c r="O18" s="46" t="s">
        <v>18</v>
      </c>
      <c r="P18" s="43"/>
      <c r="Q18" s="47">
        <v>30</v>
      </c>
      <c r="R18" s="91">
        <f>ROUNDUP(Q18*0.75,2)</f>
        <v>22.5</v>
      </c>
    </row>
    <row r="19" spans="1:18" ht="18.75" customHeight="1" x14ac:dyDescent="0.15">
      <c r="A19" s="235"/>
      <c r="B19" s="61"/>
      <c r="C19" s="42" t="s">
        <v>41</v>
      </c>
      <c r="D19" s="43"/>
      <c r="E19" s="44">
        <v>10</v>
      </c>
      <c r="F19" s="45" t="s">
        <v>17</v>
      </c>
      <c r="G19" s="65"/>
      <c r="H19" s="69" t="s">
        <v>41</v>
      </c>
      <c r="I19" s="43"/>
      <c r="J19" s="45">
        <f>ROUNDUP(E19*0.75,2)</f>
        <v>7.5</v>
      </c>
      <c r="K19" s="45" t="s">
        <v>17</v>
      </c>
      <c r="L19" s="45"/>
      <c r="M19" s="73" t="e">
        <f>#REF!</f>
        <v>#REF!</v>
      </c>
      <c r="N19" s="61" t="s">
        <v>14</v>
      </c>
      <c r="O19" s="46" t="s">
        <v>79</v>
      </c>
      <c r="P19" s="43"/>
      <c r="Q19" s="47">
        <v>2</v>
      </c>
      <c r="R19" s="91">
        <f>ROUNDUP(Q19*0.75,2)</f>
        <v>1.5</v>
      </c>
    </row>
    <row r="20" spans="1:18" ht="18.75" customHeight="1" x14ac:dyDescent="0.15">
      <c r="A20" s="235"/>
      <c r="B20" s="61"/>
      <c r="C20" s="42"/>
      <c r="D20" s="43"/>
      <c r="E20" s="44"/>
      <c r="F20" s="45"/>
      <c r="G20" s="65"/>
      <c r="H20" s="69"/>
      <c r="I20" s="43"/>
      <c r="J20" s="45"/>
      <c r="K20" s="45"/>
      <c r="L20" s="45"/>
      <c r="M20" s="73"/>
      <c r="N20" s="61"/>
      <c r="O20" s="46" t="s">
        <v>19</v>
      </c>
      <c r="P20" s="43" t="s">
        <v>20</v>
      </c>
      <c r="Q20" s="47">
        <v>1</v>
      </c>
      <c r="R20" s="91">
        <f>ROUNDUP(Q20*0.75,2)</f>
        <v>0.75</v>
      </c>
    </row>
    <row r="21" spans="1:18" ht="18.75" customHeight="1" x14ac:dyDescent="0.15">
      <c r="A21" s="235"/>
      <c r="B21" s="62"/>
      <c r="C21" s="48"/>
      <c r="D21" s="49"/>
      <c r="E21" s="50"/>
      <c r="F21" s="51"/>
      <c r="G21" s="66"/>
      <c r="H21" s="70"/>
      <c r="I21" s="49"/>
      <c r="J21" s="51"/>
      <c r="K21" s="51"/>
      <c r="L21" s="51"/>
      <c r="M21" s="74"/>
      <c r="N21" s="62"/>
      <c r="O21" s="52"/>
      <c r="P21" s="49"/>
      <c r="Q21" s="53"/>
      <c r="R21" s="92"/>
    </row>
    <row r="22" spans="1:18" ht="18.75" customHeight="1" x14ac:dyDescent="0.15">
      <c r="A22" s="235"/>
      <c r="B22" s="61" t="s">
        <v>60</v>
      </c>
      <c r="C22" s="42" t="s">
        <v>122</v>
      </c>
      <c r="D22" s="43" t="s">
        <v>123</v>
      </c>
      <c r="E22" s="44">
        <v>5</v>
      </c>
      <c r="F22" s="45" t="s">
        <v>17</v>
      </c>
      <c r="G22" s="65"/>
      <c r="H22" s="69" t="s">
        <v>122</v>
      </c>
      <c r="I22" s="43" t="s">
        <v>123</v>
      </c>
      <c r="J22" s="45">
        <f>ROUNDUP(E22*0.75,2)</f>
        <v>3.75</v>
      </c>
      <c r="K22" s="45" t="s">
        <v>17</v>
      </c>
      <c r="L22" s="45"/>
      <c r="M22" s="73" t="e">
        <f>#REF!</f>
        <v>#REF!</v>
      </c>
      <c r="N22" s="61" t="s">
        <v>14</v>
      </c>
      <c r="O22" s="46" t="s">
        <v>18</v>
      </c>
      <c r="P22" s="43"/>
      <c r="Q22" s="47">
        <v>100</v>
      </c>
      <c r="R22" s="91">
        <f>ROUNDUP(Q22*0.75,2)</f>
        <v>75</v>
      </c>
    </row>
    <row r="23" spans="1:18" ht="18.75" customHeight="1" x14ac:dyDescent="0.15">
      <c r="A23" s="235"/>
      <c r="B23" s="61"/>
      <c r="C23" s="42" t="s">
        <v>47</v>
      </c>
      <c r="D23" s="43"/>
      <c r="E23" s="44">
        <v>3</v>
      </c>
      <c r="F23" s="45" t="s">
        <v>17</v>
      </c>
      <c r="G23" s="65"/>
      <c r="H23" s="69" t="s">
        <v>47</v>
      </c>
      <c r="I23" s="43"/>
      <c r="J23" s="45">
        <f>ROUNDUP(E23*0.75,2)</f>
        <v>2.25</v>
      </c>
      <c r="K23" s="45" t="s">
        <v>17</v>
      </c>
      <c r="L23" s="45"/>
      <c r="M23" s="73" t="e">
        <f>#REF!</f>
        <v>#REF!</v>
      </c>
      <c r="N23" s="61"/>
      <c r="O23" s="46" t="s">
        <v>28</v>
      </c>
      <c r="P23" s="43"/>
      <c r="Q23" s="47">
        <v>0.1</v>
      </c>
      <c r="R23" s="91">
        <f>ROUNDUP(Q23*0.75,2)</f>
        <v>0.08</v>
      </c>
    </row>
    <row r="24" spans="1:18" ht="18.75" customHeight="1" x14ac:dyDescent="0.15">
      <c r="A24" s="235"/>
      <c r="B24" s="61"/>
      <c r="C24" s="42"/>
      <c r="D24" s="43"/>
      <c r="E24" s="44"/>
      <c r="F24" s="45"/>
      <c r="G24" s="65"/>
      <c r="H24" s="69"/>
      <c r="I24" s="43"/>
      <c r="J24" s="45"/>
      <c r="K24" s="45"/>
      <c r="L24" s="45"/>
      <c r="M24" s="73"/>
      <c r="N24" s="61"/>
      <c r="O24" s="46" t="s">
        <v>19</v>
      </c>
      <c r="P24" s="43" t="s">
        <v>20</v>
      </c>
      <c r="Q24" s="47">
        <v>0.5</v>
      </c>
      <c r="R24" s="91">
        <f>ROUNDUP(Q24*0.75,2)</f>
        <v>0.38</v>
      </c>
    </row>
    <row r="25" spans="1:18" ht="18.75" customHeight="1" x14ac:dyDescent="0.15">
      <c r="A25" s="235"/>
      <c r="B25" s="62"/>
      <c r="C25" s="48"/>
      <c r="D25" s="49"/>
      <c r="E25" s="50"/>
      <c r="F25" s="51"/>
      <c r="G25" s="66"/>
      <c r="H25" s="70"/>
      <c r="I25" s="49"/>
      <c r="J25" s="51"/>
      <c r="K25" s="51"/>
      <c r="L25" s="51"/>
      <c r="M25" s="74"/>
      <c r="N25" s="62"/>
      <c r="O25" s="52"/>
      <c r="P25" s="49"/>
      <c r="Q25" s="53"/>
      <c r="R25" s="92"/>
    </row>
    <row r="26" spans="1:18" ht="18.75" customHeight="1" x14ac:dyDescent="0.15">
      <c r="A26" s="235"/>
      <c r="B26" s="61" t="s">
        <v>48</v>
      </c>
      <c r="C26" s="42" t="s">
        <v>49</v>
      </c>
      <c r="D26" s="43"/>
      <c r="E26" s="44">
        <v>30</v>
      </c>
      <c r="F26" s="45" t="s">
        <v>17</v>
      </c>
      <c r="G26" s="65"/>
      <c r="H26" s="69" t="s">
        <v>49</v>
      </c>
      <c r="I26" s="43"/>
      <c r="J26" s="45">
        <f>ROUNDUP(E26*0.75,2)</f>
        <v>22.5</v>
      </c>
      <c r="K26" s="45" t="s">
        <v>17</v>
      </c>
      <c r="L26" s="45"/>
      <c r="M26" s="73" t="e">
        <f>#REF!</f>
        <v>#REF!</v>
      </c>
      <c r="N26" s="61"/>
      <c r="O26" s="46"/>
      <c r="P26" s="43"/>
      <c r="Q26" s="47"/>
      <c r="R26" s="91"/>
    </row>
    <row r="27" spans="1:18" ht="18.75" customHeight="1" thickBot="1" x14ac:dyDescent="0.2">
      <c r="A27" s="236"/>
      <c r="B27" s="63"/>
      <c r="C27" s="54"/>
      <c r="D27" s="55"/>
      <c r="E27" s="56"/>
      <c r="F27" s="57"/>
      <c r="G27" s="67"/>
      <c r="H27" s="71"/>
      <c r="I27" s="55"/>
      <c r="J27" s="57"/>
      <c r="K27" s="57"/>
      <c r="L27" s="57"/>
      <c r="M27" s="75"/>
      <c r="N27" s="63"/>
      <c r="O27" s="58"/>
      <c r="P27" s="55"/>
      <c r="Q27" s="59"/>
      <c r="R27" s="93"/>
    </row>
  </sheetData>
  <mergeCells count="4">
    <mergeCell ref="H1:N1"/>
    <mergeCell ref="A2:R2"/>
    <mergeCell ref="A3:F3"/>
    <mergeCell ref="A5:A27"/>
  </mergeCells>
  <phoneticPr fontId="16"/>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328</v>
      </c>
      <c r="B1" s="5"/>
      <c r="C1" s="1"/>
      <c r="D1" s="1"/>
      <c r="E1" s="248"/>
      <c r="F1" s="249"/>
      <c r="G1" s="249"/>
      <c r="H1" s="249"/>
      <c r="I1" s="249"/>
      <c r="J1" s="249"/>
      <c r="K1" s="249"/>
      <c r="L1" s="249"/>
      <c r="M1" s="249"/>
      <c r="N1" s="249"/>
      <c r="O1"/>
      <c r="P1"/>
      <c r="Q1"/>
      <c r="R1"/>
      <c r="S1"/>
      <c r="T1"/>
      <c r="U1"/>
    </row>
    <row r="2" spans="1:21" s="3" customFormat="1" ht="36" customHeight="1" x14ac:dyDescent="0.15">
      <c r="A2" s="230" t="s">
        <v>0</v>
      </c>
      <c r="B2" s="231"/>
      <c r="C2" s="231"/>
      <c r="D2" s="231"/>
      <c r="E2" s="231"/>
      <c r="F2" s="231"/>
      <c r="G2" s="231"/>
      <c r="H2" s="231"/>
      <c r="I2" s="231"/>
      <c r="J2" s="231"/>
      <c r="K2" s="231"/>
      <c r="L2" s="231"/>
      <c r="M2" s="231"/>
      <c r="N2" s="231"/>
      <c r="O2" s="249"/>
      <c r="P2"/>
      <c r="Q2"/>
      <c r="R2"/>
      <c r="S2"/>
      <c r="T2"/>
      <c r="U2"/>
    </row>
    <row r="3" spans="1:21" ht="33.75" customHeight="1" thickBot="1" x14ac:dyDescent="0.3">
      <c r="A3" s="250" t="s">
        <v>391</v>
      </c>
      <c r="B3" s="251"/>
      <c r="C3" s="251"/>
      <c r="D3" s="144"/>
      <c r="E3" s="252" t="s">
        <v>341</v>
      </c>
      <c r="F3" s="253"/>
      <c r="G3" s="87"/>
      <c r="H3" s="87"/>
      <c r="I3" s="87"/>
      <c r="J3" s="87"/>
      <c r="K3" s="143"/>
      <c r="L3" s="87"/>
      <c r="M3" s="87"/>
    </row>
    <row r="4" spans="1:21" ht="18.75" customHeight="1" x14ac:dyDescent="0.15">
      <c r="A4" s="254"/>
      <c r="B4" s="255"/>
      <c r="C4" s="256"/>
      <c r="D4" s="260" t="s">
        <v>6</v>
      </c>
      <c r="E4" s="263" t="s">
        <v>325</v>
      </c>
      <c r="F4" s="266" t="s">
        <v>316</v>
      </c>
      <c r="G4" s="142" t="s">
        <v>324</v>
      </c>
      <c r="H4" s="141" t="s">
        <v>323</v>
      </c>
      <c r="I4" s="269" t="s">
        <v>322</v>
      </c>
      <c r="J4" s="270"/>
      <c r="K4" s="270"/>
      <c r="L4" s="271" t="s">
        <v>321</v>
      </c>
      <c r="M4" s="272"/>
      <c r="N4" s="273"/>
      <c r="O4" s="237" t="s">
        <v>6</v>
      </c>
    </row>
    <row r="5" spans="1:21" ht="18.75" customHeight="1" x14ac:dyDescent="0.15">
      <c r="A5" s="257"/>
      <c r="B5" s="258"/>
      <c r="C5" s="259"/>
      <c r="D5" s="261"/>
      <c r="E5" s="264"/>
      <c r="F5" s="267"/>
      <c r="G5" s="140" t="s">
        <v>320</v>
      </c>
      <c r="H5" s="139" t="s">
        <v>319</v>
      </c>
      <c r="I5" s="240" t="s">
        <v>318</v>
      </c>
      <c r="J5" s="241"/>
      <c r="K5" s="241"/>
      <c r="L5" s="242" t="s">
        <v>317</v>
      </c>
      <c r="M5" s="243"/>
      <c r="N5" s="244"/>
      <c r="O5" s="238"/>
    </row>
    <row r="6" spans="1:21" ht="18.75" customHeight="1" thickBot="1" x14ac:dyDescent="0.2">
      <c r="A6" s="138"/>
      <c r="B6" s="137" t="s">
        <v>1</v>
      </c>
      <c r="C6" s="134" t="s">
        <v>315</v>
      </c>
      <c r="D6" s="262"/>
      <c r="E6" s="265"/>
      <c r="F6" s="268"/>
      <c r="G6" s="136" t="s">
        <v>316</v>
      </c>
      <c r="H6" s="131" t="s">
        <v>314</v>
      </c>
      <c r="I6" s="135" t="s">
        <v>1</v>
      </c>
      <c r="J6" s="134" t="s">
        <v>315</v>
      </c>
      <c r="K6" s="132" t="s">
        <v>314</v>
      </c>
      <c r="L6" s="133" t="s">
        <v>1</v>
      </c>
      <c r="M6" s="132" t="s">
        <v>315</v>
      </c>
      <c r="N6" s="131" t="s">
        <v>314</v>
      </c>
      <c r="O6" s="239"/>
    </row>
    <row r="7" spans="1:21" ht="24.95" customHeight="1" x14ac:dyDescent="0.15">
      <c r="A7" s="245" t="s">
        <v>33</v>
      </c>
      <c r="B7" s="126" t="s">
        <v>337</v>
      </c>
      <c r="C7" s="126" t="s">
        <v>334</v>
      </c>
      <c r="D7" s="126"/>
      <c r="E7" s="37"/>
      <c r="F7" s="130"/>
      <c r="G7" s="127"/>
      <c r="H7" s="125" t="s">
        <v>338</v>
      </c>
      <c r="I7" s="129" t="s">
        <v>337</v>
      </c>
      <c r="J7" s="126" t="s">
        <v>334</v>
      </c>
      <c r="K7" s="128" t="s">
        <v>336</v>
      </c>
      <c r="L7" s="127" t="s">
        <v>335</v>
      </c>
      <c r="M7" s="126" t="s">
        <v>334</v>
      </c>
      <c r="N7" s="125">
        <v>30</v>
      </c>
      <c r="O7" s="124"/>
    </row>
    <row r="8" spans="1:21" ht="24.95" customHeight="1" x14ac:dyDescent="0.15">
      <c r="A8" s="246"/>
      <c r="B8" s="112"/>
      <c r="C8" s="112"/>
      <c r="D8" s="112"/>
      <c r="E8" s="49"/>
      <c r="F8" s="118"/>
      <c r="G8" s="115"/>
      <c r="H8" s="114"/>
      <c r="I8" s="113"/>
      <c r="J8" s="112"/>
      <c r="K8" s="111"/>
      <c r="L8" s="115"/>
      <c r="M8" s="112"/>
      <c r="N8" s="114"/>
      <c r="O8" s="120"/>
    </row>
    <row r="9" spans="1:21" ht="24.95" customHeight="1" x14ac:dyDescent="0.15">
      <c r="A9" s="246"/>
      <c r="B9" s="105" t="s">
        <v>376</v>
      </c>
      <c r="C9" s="105" t="s">
        <v>115</v>
      </c>
      <c r="D9" s="105" t="s">
        <v>38</v>
      </c>
      <c r="E9" s="43"/>
      <c r="F9" s="110"/>
      <c r="G9" s="106"/>
      <c r="H9" s="148">
        <v>0.7</v>
      </c>
      <c r="I9" s="108" t="s">
        <v>376</v>
      </c>
      <c r="J9" s="105" t="s">
        <v>115</v>
      </c>
      <c r="K9" s="147">
        <v>0.3</v>
      </c>
      <c r="L9" s="106" t="s">
        <v>375</v>
      </c>
      <c r="M9" s="105" t="s">
        <v>115</v>
      </c>
      <c r="N9" s="146">
        <v>0.2</v>
      </c>
      <c r="O9" s="103" t="s">
        <v>38</v>
      </c>
    </row>
    <row r="10" spans="1:21" ht="24.95" customHeight="1" x14ac:dyDescent="0.15">
      <c r="A10" s="246"/>
      <c r="B10" s="105"/>
      <c r="C10" s="105" t="s">
        <v>116</v>
      </c>
      <c r="D10" s="105"/>
      <c r="E10" s="43"/>
      <c r="F10" s="110"/>
      <c r="G10" s="106"/>
      <c r="H10" s="104">
        <v>10</v>
      </c>
      <c r="I10" s="108"/>
      <c r="J10" s="105" t="s">
        <v>116</v>
      </c>
      <c r="K10" s="117">
        <v>5</v>
      </c>
      <c r="L10" s="106"/>
      <c r="M10" s="105" t="s">
        <v>116</v>
      </c>
      <c r="N10" s="104">
        <v>5</v>
      </c>
      <c r="O10" s="103"/>
    </row>
    <row r="11" spans="1:21" ht="24.95" customHeight="1" x14ac:dyDescent="0.15">
      <c r="A11" s="246"/>
      <c r="B11" s="105"/>
      <c r="C11" s="105" t="s">
        <v>45</v>
      </c>
      <c r="D11" s="105"/>
      <c r="E11" s="43"/>
      <c r="F11" s="110"/>
      <c r="G11" s="106"/>
      <c r="H11" s="104">
        <v>5</v>
      </c>
      <c r="I11" s="108"/>
      <c r="J11" s="105" t="s">
        <v>45</v>
      </c>
      <c r="K11" s="117">
        <v>5</v>
      </c>
      <c r="L11" s="115"/>
      <c r="M11" s="112"/>
      <c r="N11" s="114"/>
      <c r="O11" s="120"/>
    </row>
    <row r="12" spans="1:21" ht="24.95" customHeight="1" x14ac:dyDescent="0.15">
      <c r="A12" s="246"/>
      <c r="B12" s="105"/>
      <c r="C12" s="105"/>
      <c r="D12" s="105"/>
      <c r="E12" s="43"/>
      <c r="F12" s="110"/>
      <c r="G12" s="106" t="s">
        <v>18</v>
      </c>
      <c r="H12" s="104" t="s">
        <v>305</v>
      </c>
      <c r="I12" s="108"/>
      <c r="J12" s="105"/>
      <c r="K12" s="117"/>
      <c r="L12" s="106" t="s">
        <v>374</v>
      </c>
      <c r="M12" s="105" t="s">
        <v>59</v>
      </c>
      <c r="N12" s="104">
        <v>10</v>
      </c>
      <c r="O12" s="103"/>
    </row>
    <row r="13" spans="1:21" ht="24.95" customHeight="1" x14ac:dyDescent="0.15">
      <c r="A13" s="246"/>
      <c r="B13" s="105"/>
      <c r="C13" s="105"/>
      <c r="D13" s="105"/>
      <c r="E13" s="43"/>
      <c r="F13" s="110"/>
      <c r="G13" s="106" t="s">
        <v>32</v>
      </c>
      <c r="H13" s="104" t="s">
        <v>308</v>
      </c>
      <c r="I13" s="108"/>
      <c r="J13" s="105"/>
      <c r="K13" s="117"/>
      <c r="L13" s="106"/>
      <c r="M13" s="105" t="s">
        <v>41</v>
      </c>
      <c r="N13" s="104">
        <v>10</v>
      </c>
      <c r="O13" s="103"/>
    </row>
    <row r="14" spans="1:21" ht="24.95" customHeight="1" x14ac:dyDescent="0.15">
      <c r="A14" s="246"/>
      <c r="B14" s="112"/>
      <c r="C14" s="112"/>
      <c r="D14" s="112"/>
      <c r="E14" s="49"/>
      <c r="F14" s="118"/>
      <c r="G14" s="115"/>
      <c r="H14" s="114"/>
      <c r="I14" s="113"/>
      <c r="J14" s="112"/>
      <c r="K14" s="111"/>
      <c r="L14" s="106"/>
      <c r="M14" s="105"/>
      <c r="N14" s="104"/>
      <c r="O14" s="103"/>
    </row>
    <row r="15" spans="1:21" ht="24.95" customHeight="1" x14ac:dyDescent="0.15">
      <c r="A15" s="246"/>
      <c r="B15" s="105" t="s">
        <v>373</v>
      </c>
      <c r="C15" s="105" t="s">
        <v>59</v>
      </c>
      <c r="D15" s="105"/>
      <c r="E15" s="43"/>
      <c r="F15" s="110"/>
      <c r="G15" s="106"/>
      <c r="H15" s="104">
        <v>30</v>
      </c>
      <c r="I15" s="108" t="s">
        <v>373</v>
      </c>
      <c r="J15" s="105" t="s">
        <v>59</v>
      </c>
      <c r="K15" s="117">
        <v>20</v>
      </c>
      <c r="L15" s="106"/>
      <c r="M15" s="105"/>
      <c r="N15" s="104"/>
      <c r="O15" s="103"/>
    </row>
    <row r="16" spans="1:21" ht="24.95" customHeight="1" x14ac:dyDescent="0.15">
      <c r="A16" s="246"/>
      <c r="B16" s="105"/>
      <c r="C16" s="105" t="s">
        <v>41</v>
      </c>
      <c r="D16" s="105"/>
      <c r="E16" s="43"/>
      <c r="F16" s="110"/>
      <c r="G16" s="106"/>
      <c r="H16" s="104">
        <v>10</v>
      </c>
      <c r="I16" s="108"/>
      <c r="J16" s="105" t="s">
        <v>41</v>
      </c>
      <c r="K16" s="117">
        <v>10</v>
      </c>
      <c r="L16" s="106"/>
      <c r="M16" s="105"/>
      <c r="N16" s="104"/>
      <c r="O16" s="103"/>
    </row>
    <row r="17" spans="1:15" ht="24.95" customHeight="1" x14ac:dyDescent="0.15">
      <c r="A17" s="246"/>
      <c r="B17" s="105"/>
      <c r="C17" s="105"/>
      <c r="D17" s="105"/>
      <c r="E17" s="43"/>
      <c r="F17" s="110"/>
      <c r="G17" s="106" t="s">
        <v>18</v>
      </c>
      <c r="H17" s="104" t="s">
        <v>305</v>
      </c>
      <c r="I17" s="108"/>
      <c r="J17" s="105"/>
      <c r="K17" s="117"/>
      <c r="L17" s="106"/>
      <c r="M17" s="105"/>
      <c r="N17" s="104"/>
      <c r="O17" s="103"/>
    </row>
    <row r="18" spans="1:15" ht="24.95" customHeight="1" x14ac:dyDescent="0.15">
      <c r="A18" s="246"/>
      <c r="B18" s="112"/>
      <c r="C18" s="112"/>
      <c r="D18" s="112"/>
      <c r="E18" s="49"/>
      <c r="F18" s="118"/>
      <c r="G18" s="115"/>
      <c r="H18" s="114"/>
      <c r="I18" s="113"/>
      <c r="J18" s="112"/>
      <c r="K18" s="111"/>
      <c r="L18" s="106"/>
      <c r="M18" s="105"/>
      <c r="N18" s="104"/>
      <c r="O18" s="103"/>
    </row>
    <row r="19" spans="1:15" ht="24.95" customHeight="1" x14ac:dyDescent="0.15">
      <c r="A19" s="246"/>
      <c r="B19" s="105" t="s">
        <v>60</v>
      </c>
      <c r="C19" s="105" t="s">
        <v>122</v>
      </c>
      <c r="D19" s="105"/>
      <c r="E19" s="43" t="s">
        <v>390</v>
      </c>
      <c r="F19" s="145"/>
      <c r="G19" s="106"/>
      <c r="H19" s="104">
        <v>5</v>
      </c>
      <c r="I19" s="108" t="s">
        <v>60</v>
      </c>
      <c r="J19" s="105" t="s">
        <v>122</v>
      </c>
      <c r="K19" s="117">
        <v>3</v>
      </c>
      <c r="L19" s="106"/>
      <c r="M19" s="105"/>
      <c r="N19" s="104"/>
      <c r="O19" s="103"/>
    </row>
    <row r="20" spans="1:15" ht="24.95" customHeight="1" x14ac:dyDescent="0.15">
      <c r="A20" s="246"/>
      <c r="B20" s="105"/>
      <c r="C20" s="105"/>
      <c r="D20" s="105"/>
      <c r="E20" s="43"/>
      <c r="F20" s="110"/>
      <c r="G20" s="106" t="s">
        <v>18</v>
      </c>
      <c r="H20" s="104" t="s">
        <v>305</v>
      </c>
      <c r="I20" s="108"/>
      <c r="J20" s="105"/>
      <c r="K20" s="117"/>
      <c r="L20" s="106"/>
      <c r="M20" s="105"/>
      <c r="N20" s="104"/>
      <c r="O20" s="103"/>
    </row>
    <row r="21" spans="1:15" ht="24.95" customHeight="1" x14ac:dyDescent="0.15">
      <c r="A21" s="246"/>
      <c r="B21" s="105"/>
      <c r="C21" s="105"/>
      <c r="D21" s="105"/>
      <c r="E21" s="43"/>
      <c r="F21" s="110" t="s">
        <v>20</v>
      </c>
      <c r="G21" s="106" t="s">
        <v>19</v>
      </c>
      <c r="H21" s="104" t="s">
        <v>308</v>
      </c>
      <c r="I21" s="108"/>
      <c r="J21" s="105"/>
      <c r="K21" s="117"/>
      <c r="L21" s="106"/>
      <c r="M21" s="105"/>
      <c r="N21" s="104"/>
      <c r="O21" s="103"/>
    </row>
    <row r="22" spans="1:15" ht="24.95" customHeight="1" thickBot="1" x14ac:dyDescent="0.2">
      <c r="A22" s="247"/>
      <c r="B22" s="98"/>
      <c r="C22" s="98"/>
      <c r="D22" s="98"/>
      <c r="E22" s="55"/>
      <c r="F22" s="102"/>
      <c r="G22" s="99"/>
      <c r="H22" s="97"/>
      <c r="I22" s="101"/>
      <c r="J22" s="98"/>
      <c r="K22" s="100"/>
      <c r="L22" s="99"/>
      <c r="M22" s="98"/>
      <c r="N22" s="97"/>
      <c r="O22" s="96"/>
    </row>
    <row r="23" spans="1:15" ht="27" customHeight="1" x14ac:dyDescent="0.15">
      <c r="B23" s="88"/>
      <c r="C23" s="88"/>
      <c r="D23" s="88"/>
      <c r="G23" s="88"/>
      <c r="H23" s="89"/>
      <c r="I23" s="88"/>
      <c r="J23" s="88"/>
      <c r="K23" s="89"/>
      <c r="L23" s="88"/>
      <c r="M23" s="88"/>
      <c r="N23" s="89"/>
    </row>
    <row r="24" spans="1:15" ht="27" customHeight="1" x14ac:dyDescent="0.15">
      <c r="B24" s="88"/>
      <c r="C24" s="88"/>
      <c r="D24" s="88"/>
      <c r="G24" s="88"/>
      <c r="H24" s="89"/>
      <c r="I24" s="88"/>
      <c r="J24" s="88"/>
      <c r="K24" s="89"/>
      <c r="L24" s="88"/>
      <c r="M24" s="88"/>
      <c r="N24" s="89"/>
    </row>
    <row r="25" spans="1:15" ht="27" customHeight="1" x14ac:dyDescent="0.15">
      <c r="B25" s="88"/>
      <c r="C25" s="88"/>
      <c r="D25" s="88"/>
      <c r="G25" s="88"/>
      <c r="H25" s="89"/>
      <c r="I25" s="88"/>
      <c r="J25" s="88"/>
      <c r="K25" s="89"/>
      <c r="L25" s="88"/>
      <c r="M25" s="88"/>
      <c r="N25" s="89"/>
    </row>
    <row r="26" spans="1:15" ht="14.25" x14ac:dyDescent="0.15">
      <c r="B26" s="88"/>
      <c r="C26" s="88"/>
      <c r="D26" s="88"/>
      <c r="G26" s="88"/>
      <c r="H26" s="89"/>
      <c r="I26" s="88"/>
      <c r="J26" s="88"/>
      <c r="K26" s="89"/>
      <c r="L26" s="88"/>
      <c r="M26" s="88"/>
      <c r="N26" s="89"/>
    </row>
    <row r="27" spans="1:15" ht="14.25" x14ac:dyDescent="0.15">
      <c r="B27" s="88"/>
      <c r="C27" s="88"/>
      <c r="D27" s="88"/>
      <c r="G27" s="88"/>
      <c r="H27" s="89"/>
      <c r="I27" s="88"/>
      <c r="J27" s="88"/>
      <c r="K27" s="89"/>
      <c r="L27" s="88"/>
      <c r="M27" s="88"/>
      <c r="N27" s="89"/>
    </row>
    <row r="28" spans="1:15" ht="14.25" x14ac:dyDescent="0.15">
      <c r="B28" s="88"/>
      <c r="C28" s="88"/>
      <c r="D28" s="88"/>
      <c r="G28" s="88"/>
      <c r="H28" s="89"/>
      <c r="I28" s="88"/>
      <c r="J28" s="88"/>
      <c r="K28" s="89"/>
      <c r="L28" s="88"/>
      <c r="M28" s="88"/>
      <c r="N28" s="89"/>
    </row>
    <row r="29" spans="1:15" ht="14.25" x14ac:dyDescent="0.15">
      <c r="B29" s="88"/>
      <c r="C29" s="88"/>
      <c r="D29" s="88"/>
      <c r="G29" s="88"/>
      <c r="H29" s="89"/>
      <c r="I29" s="88"/>
      <c r="J29" s="88"/>
      <c r="K29" s="89"/>
      <c r="L29" s="88"/>
      <c r="M29" s="88"/>
      <c r="N29" s="89"/>
    </row>
    <row r="30" spans="1:15" ht="14.25" x14ac:dyDescent="0.15">
      <c r="B30" s="88"/>
      <c r="C30" s="88"/>
      <c r="D30" s="88"/>
      <c r="G30" s="88"/>
      <c r="H30" s="89"/>
      <c r="I30" s="88"/>
      <c r="J30" s="88"/>
      <c r="K30" s="89"/>
      <c r="L30" s="88"/>
      <c r="M30" s="88"/>
      <c r="N30" s="89"/>
    </row>
    <row r="31" spans="1:15" ht="14.25" x14ac:dyDescent="0.15">
      <c r="B31" s="88"/>
      <c r="C31" s="88"/>
      <c r="D31" s="88"/>
      <c r="G31" s="88"/>
      <c r="H31" s="89"/>
      <c r="I31" s="88"/>
      <c r="J31" s="88"/>
      <c r="K31" s="89"/>
      <c r="L31" s="88"/>
      <c r="M31" s="88"/>
      <c r="N31" s="89"/>
    </row>
    <row r="32" spans="1:15" ht="14.25" x14ac:dyDescent="0.15">
      <c r="B32" s="88"/>
      <c r="C32" s="88"/>
      <c r="D32" s="88"/>
      <c r="G32" s="88"/>
      <c r="H32" s="89"/>
      <c r="I32" s="88"/>
      <c r="J32" s="88"/>
      <c r="K32" s="89"/>
      <c r="L32" s="88"/>
      <c r="M32" s="88"/>
      <c r="N32" s="89"/>
    </row>
    <row r="33" spans="2:14" ht="14.25" x14ac:dyDescent="0.15">
      <c r="B33" s="88"/>
      <c r="C33" s="88"/>
      <c r="D33" s="88"/>
      <c r="G33" s="88"/>
      <c r="H33" s="89"/>
      <c r="I33" s="88"/>
      <c r="J33" s="88"/>
      <c r="K33" s="89"/>
      <c r="L33" s="88"/>
      <c r="M33" s="88"/>
      <c r="N33" s="89"/>
    </row>
    <row r="34" spans="2:14" ht="14.25" x14ac:dyDescent="0.15">
      <c r="B34" s="88"/>
      <c r="C34" s="88"/>
      <c r="D34" s="88"/>
      <c r="G34" s="88"/>
      <c r="H34" s="89"/>
      <c r="I34" s="88"/>
      <c r="J34" s="88"/>
      <c r="K34" s="89"/>
      <c r="L34" s="88"/>
      <c r="M34" s="88"/>
      <c r="N34" s="89"/>
    </row>
    <row r="35" spans="2:14" ht="14.25" x14ac:dyDescent="0.15">
      <c r="B35" s="88"/>
      <c r="C35" s="88"/>
      <c r="D35" s="88"/>
      <c r="G35" s="88"/>
      <c r="H35" s="89"/>
      <c r="I35" s="88"/>
      <c r="J35" s="88"/>
      <c r="K35" s="89"/>
      <c r="L35" s="88"/>
      <c r="M35" s="88"/>
      <c r="N35" s="89"/>
    </row>
    <row r="36" spans="2:14" ht="14.25" x14ac:dyDescent="0.15">
      <c r="B36" s="88"/>
      <c r="C36" s="88"/>
      <c r="D36" s="88"/>
      <c r="G36" s="88"/>
      <c r="H36" s="89"/>
      <c r="I36" s="88"/>
      <c r="J36" s="88"/>
      <c r="K36" s="89"/>
      <c r="L36" s="88"/>
      <c r="M36" s="88"/>
      <c r="N36" s="89"/>
    </row>
    <row r="37" spans="2:14" ht="14.25" x14ac:dyDescent="0.15">
      <c r="B37" s="88"/>
      <c r="C37" s="88"/>
      <c r="D37" s="88"/>
      <c r="G37" s="88"/>
      <c r="H37" s="89"/>
      <c r="I37" s="88"/>
      <c r="J37" s="88"/>
      <c r="K37" s="89"/>
      <c r="L37" s="88"/>
      <c r="M37" s="88"/>
      <c r="N37" s="89"/>
    </row>
    <row r="38" spans="2:14" ht="14.25" x14ac:dyDescent="0.15">
      <c r="B38" s="88"/>
      <c r="C38" s="88"/>
      <c r="D38" s="88"/>
      <c r="G38" s="88"/>
      <c r="H38" s="89"/>
      <c r="I38" s="88"/>
      <c r="J38" s="88"/>
      <c r="K38" s="89"/>
      <c r="L38" s="88"/>
      <c r="M38" s="88"/>
      <c r="N38" s="89"/>
    </row>
    <row r="39" spans="2:14" ht="14.25" x14ac:dyDescent="0.15">
      <c r="B39" s="88"/>
      <c r="C39" s="88"/>
      <c r="D39" s="88"/>
      <c r="G39" s="88"/>
      <c r="H39" s="89"/>
      <c r="I39" s="88"/>
      <c r="J39" s="88"/>
      <c r="K39" s="89"/>
      <c r="L39" s="88"/>
      <c r="M39" s="88"/>
      <c r="N39" s="89"/>
    </row>
    <row r="40" spans="2:14" ht="14.25" x14ac:dyDescent="0.15">
      <c r="B40" s="88"/>
      <c r="C40" s="88"/>
      <c r="D40" s="88"/>
      <c r="G40" s="88"/>
      <c r="H40" s="89"/>
      <c r="I40" s="88"/>
      <c r="J40" s="88"/>
      <c r="K40" s="89"/>
      <c r="L40" s="88"/>
      <c r="M40" s="88"/>
      <c r="N40" s="89"/>
    </row>
    <row r="41" spans="2:14" ht="14.25" x14ac:dyDescent="0.15">
      <c r="B41" s="88"/>
      <c r="C41" s="88"/>
      <c r="D41" s="88"/>
      <c r="G41" s="88"/>
      <c r="H41" s="89"/>
      <c r="I41" s="88"/>
      <c r="J41" s="88"/>
      <c r="K41" s="89"/>
      <c r="L41" s="88"/>
      <c r="M41" s="88"/>
      <c r="N41" s="89"/>
    </row>
    <row r="42" spans="2:14" ht="14.25" x14ac:dyDescent="0.15">
      <c r="B42" s="88"/>
      <c r="C42" s="88"/>
      <c r="D42" s="88"/>
      <c r="G42" s="88"/>
      <c r="H42" s="89"/>
      <c r="I42" s="88"/>
      <c r="J42" s="88"/>
      <c r="K42" s="89"/>
      <c r="L42" s="88"/>
      <c r="M42" s="88"/>
      <c r="N42" s="89"/>
    </row>
    <row r="43" spans="2:14" ht="14.25" x14ac:dyDescent="0.15">
      <c r="B43" s="88"/>
      <c r="C43" s="88"/>
      <c r="D43" s="88"/>
      <c r="G43" s="88"/>
      <c r="H43" s="89"/>
      <c r="I43" s="88"/>
      <c r="J43" s="88"/>
      <c r="K43" s="89"/>
      <c r="L43" s="88"/>
      <c r="M43" s="88"/>
      <c r="N43" s="89"/>
    </row>
    <row r="44" spans="2:14" ht="14.25" x14ac:dyDescent="0.15">
      <c r="B44" s="88"/>
      <c r="C44" s="88"/>
      <c r="D44" s="88"/>
      <c r="G44" s="88"/>
      <c r="H44" s="89"/>
      <c r="I44" s="88"/>
      <c r="J44" s="88"/>
      <c r="K44" s="89"/>
      <c r="L44" s="88"/>
      <c r="M44" s="88"/>
      <c r="N44" s="89"/>
    </row>
    <row r="45" spans="2:14" ht="14.25" x14ac:dyDescent="0.15">
      <c r="B45" s="88"/>
      <c r="C45" s="88"/>
      <c r="D45" s="88"/>
      <c r="G45" s="88"/>
      <c r="H45" s="89"/>
      <c r="I45" s="88"/>
      <c r="J45" s="88"/>
      <c r="K45" s="89"/>
      <c r="L45" s="88"/>
      <c r="M45" s="88"/>
      <c r="N45" s="89"/>
    </row>
    <row r="46" spans="2:14" ht="14.25" x14ac:dyDescent="0.15">
      <c r="B46" s="88"/>
      <c r="C46" s="88"/>
      <c r="D46" s="88"/>
      <c r="G46" s="88"/>
      <c r="H46" s="89"/>
      <c r="I46" s="88"/>
      <c r="J46" s="88"/>
      <c r="K46" s="89"/>
      <c r="L46" s="88"/>
      <c r="M46" s="88"/>
      <c r="N46" s="89"/>
    </row>
    <row r="47" spans="2:14" ht="14.25" x14ac:dyDescent="0.15">
      <c r="B47" s="88"/>
      <c r="C47" s="88"/>
      <c r="D47" s="88"/>
      <c r="G47" s="88"/>
      <c r="H47" s="89"/>
      <c r="I47" s="88"/>
      <c r="J47" s="88"/>
      <c r="K47" s="89"/>
      <c r="L47" s="88"/>
      <c r="M47" s="88"/>
      <c r="N47" s="89"/>
    </row>
    <row r="48" spans="2:14" ht="14.25" x14ac:dyDescent="0.15">
      <c r="B48" s="88"/>
      <c r="C48" s="88"/>
      <c r="D48" s="88"/>
      <c r="G48" s="88"/>
      <c r="H48" s="89"/>
      <c r="I48" s="88"/>
      <c r="J48" s="88"/>
      <c r="K48" s="89"/>
      <c r="L48" s="88"/>
      <c r="M48" s="88"/>
      <c r="N48" s="89"/>
    </row>
    <row r="49" spans="2:14" ht="14.25" x14ac:dyDescent="0.15">
      <c r="B49" s="88"/>
      <c r="C49" s="88"/>
      <c r="D49" s="88"/>
      <c r="G49" s="88"/>
      <c r="H49" s="89"/>
      <c r="I49" s="88"/>
      <c r="J49" s="88"/>
      <c r="K49" s="89"/>
      <c r="L49" s="88"/>
      <c r="M49" s="88"/>
      <c r="N49" s="89"/>
    </row>
    <row r="50" spans="2:14" ht="14.25" x14ac:dyDescent="0.15">
      <c r="B50" s="88"/>
      <c r="C50" s="88"/>
      <c r="D50" s="88"/>
      <c r="G50" s="88"/>
      <c r="H50" s="89"/>
      <c r="I50" s="88"/>
      <c r="J50" s="88"/>
      <c r="K50" s="89"/>
      <c r="L50" s="88"/>
      <c r="M50" s="88"/>
      <c r="N50" s="89"/>
    </row>
    <row r="51" spans="2:14" ht="14.25" x14ac:dyDescent="0.15">
      <c r="B51" s="88"/>
      <c r="C51" s="88"/>
      <c r="D51" s="88"/>
      <c r="G51" s="88"/>
      <c r="H51" s="89"/>
      <c r="I51" s="88"/>
      <c r="J51" s="88"/>
      <c r="K51" s="89"/>
      <c r="L51" s="88"/>
      <c r="M51" s="88"/>
      <c r="N51" s="89"/>
    </row>
    <row r="52" spans="2:14" ht="14.25" x14ac:dyDescent="0.15">
      <c r="B52" s="88"/>
      <c r="C52" s="88"/>
      <c r="D52" s="88"/>
      <c r="G52" s="88"/>
      <c r="H52" s="89"/>
      <c r="I52" s="88"/>
      <c r="J52" s="88"/>
      <c r="K52" s="89"/>
      <c r="L52" s="88"/>
      <c r="M52" s="88"/>
      <c r="N52" s="89"/>
    </row>
    <row r="53" spans="2:14" ht="14.25" x14ac:dyDescent="0.15">
      <c r="B53" s="88"/>
      <c r="C53" s="88"/>
      <c r="D53" s="88"/>
      <c r="G53" s="88"/>
      <c r="H53" s="89"/>
      <c r="I53" s="88"/>
      <c r="J53" s="88"/>
      <c r="K53" s="89"/>
      <c r="L53" s="88"/>
      <c r="M53" s="88"/>
      <c r="N53" s="89"/>
    </row>
    <row r="54" spans="2:14" ht="14.25" x14ac:dyDescent="0.15">
      <c r="B54" s="88"/>
      <c r="C54" s="88"/>
      <c r="D54" s="88"/>
      <c r="G54" s="88"/>
      <c r="H54" s="89"/>
      <c r="I54" s="88"/>
      <c r="J54" s="88"/>
      <c r="K54" s="89"/>
      <c r="L54" s="88"/>
      <c r="M54" s="88"/>
      <c r="N54" s="89"/>
    </row>
    <row r="55" spans="2:14" ht="14.25" x14ac:dyDescent="0.15">
      <c r="B55" s="88"/>
      <c r="C55" s="88"/>
      <c r="D55" s="88"/>
      <c r="G55" s="88"/>
      <c r="H55" s="89"/>
      <c r="I55" s="88"/>
      <c r="J55" s="88"/>
      <c r="K55" s="89"/>
      <c r="L55" s="88"/>
      <c r="M55" s="88"/>
      <c r="N55" s="89"/>
    </row>
    <row r="56" spans="2:14" ht="14.25" x14ac:dyDescent="0.15">
      <c r="B56" s="88"/>
      <c r="C56" s="88"/>
      <c r="D56" s="88"/>
      <c r="G56" s="88"/>
      <c r="H56" s="89"/>
      <c r="I56" s="88"/>
      <c r="J56" s="88"/>
      <c r="K56" s="89"/>
      <c r="L56" s="88"/>
      <c r="M56" s="88"/>
      <c r="N56" s="89"/>
    </row>
    <row r="57" spans="2:14" ht="14.25" x14ac:dyDescent="0.15">
      <c r="B57" s="88"/>
      <c r="C57" s="88"/>
      <c r="D57" s="88"/>
      <c r="G57" s="88"/>
      <c r="H57" s="89"/>
      <c r="I57" s="88"/>
      <c r="J57" s="88"/>
      <c r="K57" s="89"/>
      <c r="L57" s="88"/>
      <c r="M57" s="88"/>
      <c r="N57" s="89"/>
    </row>
    <row r="58" spans="2:14" ht="14.25" x14ac:dyDescent="0.15">
      <c r="B58" s="88"/>
      <c r="C58" s="88"/>
      <c r="D58" s="88"/>
      <c r="G58" s="88"/>
      <c r="H58" s="89"/>
      <c r="I58" s="88"/>
      <c r="J58" s="88"/>
      <c r="K58" s="89"/>
      <c r="L58" s="88"/>
      <c r="M58" s="88"/>
      <c r="N58" s="89"/>
    </row>
    <row r="59" spans="2:14" ht="14.25" x14ac:dyDescent="0.15">
      <c r="B59" s="88"/>
      <c r="C59" s="88"/>
      <c r="D59" s="88"/>
      <c r="G59" s="88"/>
      <c r="H59" s="89"/>
      <c r="I59" s="88"/>
      <c r="J59" s="88"/>
      <c r="K59" s="89"/>
      <c r="L59" s="88"/>
      <c r="M59" s="88"/>
      <c r="N59" s="89"/>
    </row>
    <row r="60" spans="2:14" ht="14.25" x14ac:dyDescent="0.15">
      <c r="B60" s="88"/>
      <c r="C60" s="88"/>
      <c r="D60" s="88"/>
      <c r="G60" s="88"/>
      <c r="H60" s="89"/>
      <c r="I60" s="88"/>
      <c r="J60" s="88"/>
      <c r="K60" s="89"/>
      <c r="L60" s="88"/>
      <c r="M60" s="88"/>
      <c r="N60" s="89"/>
    </row>
    <row r="61" spans="2:14" ht="14.25" x14ac:dyDescent="0.15">
      <c r="B61" s="88"/>
      <c r="C61" s="88"/>
      <c r="D61" s="88"/>
      <c r="G61" s="88"/>
      <c r="H61" s="89"/>
      <c r="I61" s="88"/>
      <c r="J61" s="88"/>
      <c r="K61" s="89"/>
      <c r="L61" s="88"/>
      <c r="M61" s="88"/>
      <c r="N61" s="89"/>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1"/>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13</v>
      </c>
      <c r="B1" s="1"/>
      <c r="C1" s="2"/>
      <c r="D1" s="3"/>
      <c r="E1" s="2"/>
      <c r="F1" s="2"/>
      <c r="G1" s="2"/>
      <c r="H1" s="230"/>
      <c r="I1" s="230"/>
      <c r="J1" s="231"/>
      <c r="K1" s="231"/>
      <c r="L1" s="231"/>
      <c r="M1" s="231"/>
      <c r="N1" s="231"/>
      <c r="O1" s="2"/>
      <c r="P1" s="2"/>
      <c r="Q1" s="4"/>
      <c r="R1" s="4"/>
      <c r="S1" s="3"/>
    </row>
    <row r="2" spans="1:19" ht="36.75" customHeight="1" x14ac:dyDescent="0.15">
      <c r="A2" s="230" t="s">
        <v>0</v>
      </c>
      <c r="B2" s="230"/>
      <c r="C2" s="231"/>
      <c r="D2" s="231"/>
      <c r="E2" s="231"/>
      <c r="F2" s="231"/>
      <c r="G2" s="231"/>
      <c r="H2" s="231"/>
      <c r="I2" s="231"/>
      <c r="J2" s="231"/>
      <c r="K2" s="231"/>
      <c r="L2" s="231"/>
      <c r="M2" s="231"/>
      <c r="N2" s="231"/>
      <c r="O2" s="231"/>
      <c r="P2" s="231"/>
      <c r="Q2" s="231"/>
      <c r="R2" s="231"/>
      <c r="S2" s="3"/>
    </row>
    <row r="3" spans="1:19" ht="27.75" customHeight="1" thickBot="1" x14ac:dyDescent="0.3">
      <c r="A3" s="232" t="s">
        <v>124</v>
      </c>
      <c r="B3" s="233"/>
      <c r="C3" s="233"/>
      <c r="D3" s="233"/>
      <c r="E3" s="233"/>
      <c r="F3" s="233"/>
      <c r="G3" s="2"/>
      <c r="H3" s="2"/>
      <c r="I3" s="12"/>
      <c r="J3" s="2"/>
      <c r="K3" s="7"/>
      <c r="L3" s="7"/>
      <c r="M3" s="10"/>
      <c r="N3" s="2"/>
      <c r="O3" s="13"/>
      <c r="P3" s="12"/>
      <c r="Q3" s="14"/>
      <c r="R3" s="14"/>
      <c r="S3" s="11"/>
    </row>
    <row r="4" spans="1:19" customFormat="1" ht="42" customHeight="1" thickBot="1" x14ac:dyDescent="0.2">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x14ac:dyDescent="0.15">
      <c r="A5" s="234" t="s">
        <v>33</v>
      </c>
      <c r="B5" s="60" t="s">
        <v>15</v>
      </c>
      <c r="C5" s="36"/>
      <c r="D5" s="37"/>
      <c r="E5" s="38"/>
      <c r="F5" s="39"/>
      <c r="G5" s="64"/>
      <c r="H5" s="68"/>
      <c r="I5" s="37"/>
      <c r="J5" s="39"/>
      <c r="K5" s="39"/>
      <c r="L5" s="39"/>
      <c r="M5" s="72"/>
      <c r="N5" s="60"/>
      <c r="O5" s="40" t="s">
        <v>15</v>
      </c>
      <c r="P5" s="37"/>
      <c r="Q5" s="41">
        <v>110</v>
      </c>
      <c r="R5" s="90">
        <f>ROUNDUP(Q5*0.75,2)</f>
        <v>82.5</v>
      </c>
    </row>
    <row r="6" spans="1:19" ht="18.75" customHeight="1" x14ac:dyDescent="0.15">
      <c r="A6" s="235"/>
      <c r="B6" s="62"/>
      <c r="C6" s="48"/>
      <c r="D6" s="49"/>
      <c r="E6" s="50"/>
      <c r="F6" s="51"/>
      <c r="G6" s="66"/>
      <c r="H6" s="70"/>
      <c r="I6" s="49"/>
      <c r="J6" s="51"/>
      <c r="K6" s="51"/>
      <c r="L6" s="51"/>
      <c r="M6" s="74"/>
      <c r="N6" s="62"/>
      <c r="O6" s="52"/>
      <c r="P6" s="49"/>
      <c r="Q6" s="53"/>
      <c r="R6" s="92"/>
    </row>
    <row r="7" spans="1:19" ht="18.75" customHeight="1" x14ac:dyDescent="0.15">
      <c r="A7" s="235"/>
      <c r="B7" s="61" t="s">
        <v>125</v>
      </c>
      <c r="C7" s="42" t="s">
        <v>116</v>
      </c>
      <c r="D7" s="43"/>
      <c r="E7" s="44">
        <v>20</v>
      </c>
      <c r="F7" s="45" t="s">
        <v>17</v>
      </c>
      <c r="G7" s="65"/>
      <c r="H7" s="69" t="s">
        <v>116</v>
      </c>
      <c r="I7" s="43"/>
      <c r="J7" s="45">
        <f>ROUNDUP(E7*0.75,2)</f>
        <v>15</v>
      </c>
      <c r="K7" s="45" t="s">
        <v>17</v>
      </c>
      <c r="L7" s="45"/>
      <c r="M7" s="73" t="e">
        <f>ROUND(#REF!+(#REF!*6/100),2)</f>
        <v>#REF!</v>
      </c>
      <c r="N7" s="61" t="s">
        <v>126</v>
      </c>
      <c r="O7" s="46" t="s">
        <v>22</v>
      </c>
      <c r="P7" s="43"/>
      <c r="Q7" s="47">
        <v>1</v>
      </c>
      <c r="R7" s="91">
        <f t="shared" ref="R7:R17" si="0">ROUNDUP(Q7*0.75,2)</f>
        <v>0.75</v>
      </c>
    </row>
    <row r="8" spans="1:19" ht="18.75" customHeight="1" x14ac:dyDescent="0.15">
      <c r="A8" s="235"/>
      <c r="B8" s="61"/>
      <c r="C8" s="42" t="s">
        <v>131</v>
      </c>
      <c r="D8" s="43"/>
      <c r="E8" s="44">
        <v>40</v>
      </c>
      <c r="F8" s="45" t="s">
        <v>17</v>
      </c>
      <c r="G8" s="65"/>
      <c r="H8" s="69" t="s">
        <v>131</v>
      </c>
      <c r="I8" s="43"/>
      <c r="J8" s="45">
        <f>ROUNDUP(E8*0.75,2)</f>
        <v>30</v>
      </c>
      <c r="K8" s="45" t="s">
        <v>17</v>
      </c>
      <c r="L8" s="45"/>
      <c r="M8" s="73" t="e">
        <f>#REF!</f>
        <v>#REF!</v>
      </c>
      <c r="N8" s="61" t="s">
        <v>127</v>
      </c>
      <c r="O8" s="46" t="s">
        <v>28</v>
      </c>
      <c r="P8" s="43"/>
      <c r="Q8" s="47">
        <v>0.1</v>
      </c>
      <c r="R8" s="91">
        <f t="shared" si="0"/>
        <v>0.08</v>
      </c>
    </row>
    <row r="9" spans="1:19" ht="18.75" customHeight="1" x14ac:dyDescent="0.15">
      <c r="A9" s="235"/>
      <c r="B9" s="61"/>
      <c r="C9" s="42" t="s">
        <v>55</v>
      </c>
      <c r="D9" s="43"/>
      <c r="E9" s="44">
        <v>5</v>
      </c>
      <c r="F9" s="45" t="s">
        <v>36</v>
      </c>
      <c r="G9" s="65"/>
      <c r="H9" s="69" t="s">
        <v>55</v>
      </c>
      <c r="I9" s="43"/>
      <c r="J9" s="45">
        <f>ROUNDUP(E9*0.75,2)</f>
        <v>3.75</v>
      </c>
      <c r="K9" s="45" t="s">
        <v>36</v>
      </c>
      <c r="L9" s="45"/>
      <c r="M9" s="73" t="e">
        <f>#REF!</f>
        <v>#REF!</v>
      </c>
      <c r="N9" s="61" t="s">
        <v>128</v>
      </c>
      <c r="O9" s="46" t="s">
        <v>46</v>
      </c>
      <c r="P9" s="43"/>
      <c r="Q9" s="47">
        <v>0.01</v>
      </c>
      <c r="R9" s="91">
        <f t="shared" si="0"/>
        <v>0.01</v>
      </c>
    </row>
    <row r="10" spans="1:19" ht="18.75" customHeight="1" x14ac:dyDescent="0.15">
      <c r="A10" s="235"/>
      <c r="B10" s="61"/>
      <c r="C10" s="42" t="s">
        <v>70</v>
      </c>
      <c r="D10" s="43"/>
      <c r="E10" s="44">
        <v>20</v>
      </c>
      <c r="F10" s="45" t="s">
        <v>17</v>
      </c>
      <c r="G10" s="65"/>
      <c r="H10" s="69" t="s">
        <v>70</v>
      </c>
      <c r="I10" s="43"/>
      <c r="J10" s="45">
        <f>ROUNDUP(E10*0.75,2)</f>
        <v>15</v>
      </c>
      <c r="K10" s="45" t="s">
        <v>17</v>
      </c>
      <c r="L10" s="45"/>
      <c r="M10" s="73" t="e">
        <f>#REF!</f>
        <v>#REF!</v>
      </c>
      <c r="N10" s="61" t="s">
        <v>129</v>
      </c>
      <c r="O10" s="46" t="s">
        <v>56</v>
      </c>
      <c r="P10" s="43" t="s">
        <v>20</v>
      </c>
      <c r="Q10" s="47">
        <v>5</v>
      </c>
      <c r="R10" s="91">
        <f t="shared" si="0"/>
        <v>3.75</v>
      </c>
    </row>
    <row r="11" spans="1:19" ht="18.75" customHeight="1" x14ac:dyDescent="0.15">
      <c r="A11" s="235"/>
      <c r="B11" s="61"/>
      <c r="C11" s="42" t="s">
        <v>25</v>
      </c>
      <c r="D11" s="43"/>
      <c r="E11" s="44">
        <v>5</v>
      </c>
      <c r="F11" s="45" t="s">
        <v>17</v>
      </c>
      <c r="G11" s="65"/>
      <c r="H11" s="69" t="s">
        <v>25</v>
      </c>
      <c r="I11" s="43"/>
      <c r="J11" s="45">
        <f>ROUNDUP(E11*0.75,2)</f>
        <v>3.75</v>
      </c>
      <c r="K11" s="45" t="s">
        <v>17</v>
      </c>
      <c r="L11" s="45"/>
      <c r="M11" s="73" t="e">
        <f>#REF!</f>
        <v>#REF!</v>
      </c>
      <c r="N11" s="61" t="s">
        <v>130</v>
      </c>
      <c r="O11" s="46" t="s">
        <v>22</v>
      </c>
      <c r="P11" s="43"/>
      <c r="Q11" s="47">
        <v>2</v>
      </c>
      <c r="R11" s="91">
        <f t="shared" si="0"/>
        <v>1.5</v>
      </c>
    </row>
    <row r="12" spans="1:19" ht="18.75" customHeight="1" x14ac:dyDescent="0.15">
      <c r="A12" s="235"/>
      <c r="B12" s="61"/>
      <c r="C12" s="42"/>
      <c r="D12" s="43"/>
      <c r="E12" s="44"/>
      <c r="F12" s="45"/>
      <c r="G12" s="65"/>
      <c r="H12" s="69"/>
      <c r="I12" s="43"/>
      <c r="J12" s="45"/>
      <c r="K12" s="45"/>
      <c r="L12" s="45"/>
      <c r="M12" s="73"/>
      <c r="N12" s="61" t="s">
        <v>14</v>
      </c>
      <c r="O12" s="46" t="s">
        <v>24</v>
      </c>
      <c r="P12" s="43"/>
      <c r="Q12" s="47">
        <v>1</v>
      </c>
      <c r="R12" s="91">
        <f t="shared" si="0"/>
        <v>0.75</v>
      </c>
    </row>
    <row r="13" spans="1:19" ht="18.75" customHeight="1" x14ac:dyDescent="0.15">
      <c r="A13" s="235"/>
      <c r="B13" s="61"/>
      <c r="C13" s="42"/>
      <c r="D13" s="43"/>
      <c r="E13" s="44"/>
      <c r="F13" s="45"/>
      <c r="G13" s="65"/>
      <c r="H13" s="69"/>
      <c r="I13" s="43"/>
      <c r="J13" s="45"/>
      <c r="K13" s="45"/>
      <c r="L13" s="45"/>
      <c r="M13" s="73"/>
      <c r="N13" s="61"/>
      <c r="O13" s="46" t="s">
        <v>23</v>
      </c>
      <c r="P13" s="43"/>
      <c r="Q13" s="47">
        <v>1.5</v>
      </c>
      <c r="R13" s="91">
        <f t="shared" si="0"/>
        <v>1.1300000000000001</v>
      </c>
    </row>
    <row r="14" spans="1:19" ht="18.75" customHeight="1" x14ac:dyDescent="0.15">
      <c r="A14" s="235"/>
      <c r="B14" s="61"/>
      <c r="C14" s="42"/>
      <c r="D14" s="43"/>
      <c r="E14" s="44"/>
      <c r="F14" s="45"/>
      <c r="G14" s="65"/>
      <c r="H14" s="69"/>
      <c r="I14" s="43"/>
      <c r="J14" s="45"/>
      <c r="K14" s="45"/>
      <c r="L14" s="45"/>
      <c r="M14" s="73"/>
      <c r="N14" s="61"/>
      <c r="O14" s="46" t="s">
        <v>79</v>
      </c>
      <c r="P14" s="43"/>
      <c r="Q14" s="47">
        <v>1</v>
      </c>
      <c r="R14" s="91">
        <f t="shared" si="0"/>
        <v>0.75</v>
      </c>
    </row>
    <row r="15" spans="1:19" ht="18.75" customHeight="1" x14ac:dyDescent="0.15">
      <c r="A15" s="235"/>
      <c r="B15" s="61"/>
      <c r="C15" s="42"/>
      <c r="D15" s="43"/>
      <c r="E15" s="44"/>
      <c r="F15" s="45"/>
      <c r="G15" s="65"/>
      <c r="H15" s="69"/>
      <c r="I15" s="43"/>
      <c r="J15" s="45"/>
      <c r="K15" s="45"/>
      <c r="L15" s="45"/>
      <c r="M15" s="73"/>
      <c r="N15" s="61"/>
      <c r="O15" s="46" t="s">
        <v>19</v>
      </c>
      <c r="P15" s="43" t="s">
        <v>20</v>
      </c>
      <c r="Q15" s="47">
        <v>1.5</v>
      </c>
      <c r="R15" s="91">
        <f t="shared" si="0"/>
        <v>1.1300000000000001</v>
      </c>
    </row>
    <row r="16" spans="1:19" ht="18.75" customHeight="1" x14ac:dyDescent="0.15">
      <c r="A16" s="235"/>
      <c r="B16" s="61"/>
      <c r="C16" s="42"/>
      <c r="D16" s="43"/>
      <c r="E16" s="44"/>
      <c r="F16" s="45"/>
      <c r="G16" s="65"/>
      <c r="H16" s="69"/>
      <c r="I16" s="43"/>
      <c r="J16" s="45"/>
      <c r="K16" s="45"/>
      <c r="L16" s="45"/>
      <c r="M16" s="73"/>
      <c r="N16" s="61"/>
      <c r="O16" s="46" t="s">
        <v>54</v>
      </c>
      <c r="P16" s="43" t="s">
        <v>35</v>
      </c>
      <c r="Q16" s="47">
        <v>1</v>
      </c>
      <c r="R16" s="91">
        <f t="shared" si="0"/>
        <v>0.75</v>
      </c>
    </row>
    <row r="17" spans="1:18" ht="18.75" customHeight="1" x14ac:dyDescent="0.15">
      <c r="A17" s="235"/>
      <c r="B17" s="61"/>
      <c r="C17" s="42"/>
      <c r="D17" s="43"/>
      <c r="E17" s="44"/>
      <c r="F17" s="45"/>
      <c r="G17" s="65"/>
      <c r="H17" s="69"/>
      <c r="I17" s="43"/>
      <c r="J17" s="45"/>
      <c r="K17" s="45"/>
      <c r="L17" s="45"/>
      <c r="M17" s="73"/>
      <c r="N17" s="61"/>
      <c r="O17" s="46" t="s">
        <v>28</v>
      </c>
      <c r="P17" s="43"/>
      <c r="Q17" s="47">
        <v>0.05</v>
      </c>
      <c r="R17" s="91">
        <f t="shared" si="0"/>
        <v>0.04</v>
      </c>
    </row>
    <row r="18" spans="1:18" ht="18.75" customHeight="1" x14ac:dyDescent="0.15">
      <c r="A18" s="235"/>
      <c r="B18" s="62"/>
      <c r="C18" s="48"/>
      <c r="D18" s="49"/>
      <c r="E18" s="50"/>
      <c r="F18" s="51"/>
      <c r="G18" s="66"/>
      <c r="H18" s="70"/>
      <c r="I18" s="49"/>
      <c r="J18" s="51"/>
      <c r="K18" s="51"/>
      <c r="L18" s="51"/>
      <c r="M18" s="74"/>
      <c r="N18" s="62"/>
      <c r="O18" s="52"/>
      <c r="P18" s="49"/>
      <c r="Q18" s="53"/>
      <c r="R18" s="92"/>
    </row>
    <row r="19" spans="1:18" ht="18.75" customHeight="1" x14ac:dyDescent="0.15">
      <c r="A19" s="235"/>
      <c r="B19" s="61" t="s">
        <v>132</v>
      </c>
      <c r="C19" s="42" t="s">
        <v>90</v>
      </c>
      <c r="D19" s="43"/>
      <c r="E19" s="44">
        <v>10</v>
      </c>
      <c r="F19" s="45" t="s">
        <v>17</v>
      </c>
      <c r="G19" s="65"/>
      <c r="H19" s="69" t="s">
        <v>90</v>
      </c>
      <c r="I19" s="43"/>
      <c r="J19" s="45">
        <f>ROUNDUP(E19*0.75,2)</f>
        <v>7.5</v>
      </c>
      <c r="K19" s="45" t="s">
        <v>17</v>
      </c>
      <c r="L19" s="45"/>
      <c r="M19" s="73" t="e">
        <f>#REF!</f>
        <v>#REF!</v>
      </c>
      <c r="N19" s="61" t="s">
        <v>133</v>
      </c>
      <c r="O19" s="46" t="s">
        <v>22</v>
      </c>
      <c r="P19" s="43"/>
      <c r="Q19" s="47">
        <v>1.5</v>
      </c>
      <c r="R19" s="91">
        <f>ROUNDUP(Q19*0.75,2)</f>
        <v>1.1300000000000001</v>
      </c>
    </row>
    <row r="20" spans="1:18" ht="18.75" customHeight="1" x14ac:dyDescent="0.15">
      <c r="A20" s="235"/>
      <c r="B20" s="61"/>
      <c r="C20" s="42" t="s">
        <v>135</v>
      </c>
      <c r="D20" s="43"/>
      <c r="E20" s="44">
        <v>10</v>
      </c>
      <c r="F20" s="45" t="s">
        <v>17</v>
      </c>
      <c r="G20" s="65"/>
      <c r="H20" s="69" t="s">
        <v>135</v>
      </c>
      <c r="I20" s="43"/>
      <c r="J20" s="45">
        <f>ROUNDUP(E20*0.75,2)</f>
        <v>7.5</v>
      </c>
      <c r="K20" s="45" t="s">
        <v>17</v>
      </c>
      <c r="L20" s="45"/>
      <c r="M20" s="73" t="e">
        <f>ROUND(#REF!+(#REF!*10/100),2)</f>
        <v>#REF!</v>
      </c>
      <c r="N20" s="61" t="s">
        <v>134</v>
      </c>
      <c r="O20" s="46" t="s">
        <v>18</v>
      </c>
      <c r="P20" s="43"/>
      <c r="Q20" s="47">
        <v>20</v>
      </c>
      <c r="R20" s="91">
        <f>ROUNDUP(Q20*0.75,2)</f>
        <v>15</v>
      </c>
    </row>
    <row r="21" spans="1:18" ht="18.75" customHeight="1" x14ac:dyDescent="0.15">
      <c r="A21" s="235"/>
      <c r="B21" s="61"/>
      <c r="C21" s="42" t="s">
        <v>108</v>
      </c>
      <c r="D21" s="43"/>
      <c r="E21" s="44">
        <v>10</v>
      </c>
      <c r="F21" s="45" t="s">
        <v>17</v>
      </c>
      <c r="G21" s="65"/>
      <c r="H21" s="69" t="s">
        <v>108</v>
      </c>
      <c r="I21" s="43"/>
      <c r="J21" s="45">
        <f>ROUNDUP(E21*0.75,2)</f>
        <v>7.5</v>
      </c>
      <c r="K21" s="45" t="s">
        <v>17</v>
      </c>
      <c r="L21" s="45"/>
      <c r="M21" s="73" t="e">
        <f>#REF!</f>
        <v>#REF!</v>
      </c>
      <c r="N21" s="61" t="s">
        <v>107</v>
      </c>
      <c r="O21" s="46" t="s">
        <v>23</v>
      </c>
      <c r="P21" s="43"/>
      <c r="Q21" s="47">
        <v>1</v>
      </c>
      <c r="R21" s="91">
        <f>ROUNDUP(Q21*0.75,2)</f>
        <v>0.75</v>
      </c>
    </row>
    <row r="22" spans="1:18" ht="18.75" customHeight="1" x14ac:dyDescent="0.15">
      <c r="A22" s="235"/>
      <c r="B22" s="61"/>
      <c r="C22" s="42" t="s">
        <v>136</v>
      </c>
      <c r="D22" s="43"/>
      <c r="E22" s="44">
        <v>5</v>
      </c>
      <c r="F22" s="45" t="s">
        <v>17</v>
      </c>
      <c r="G22" s="65"/>
      <c r="H22" s="69" t="s">
        <v>136</v>
      </c>
      <c r="I22" s="43"/>
      <c r="J22" s="45">
        <f>ROUNDUP(E22*0.75,2)</f>
        <v>3.75</v>
      </c>
      <c r="K22" s="45" t="s">
        <v>17</v>
      </c>
      <c r="L22" s="45"/>
      <c r="M22" s="73" t="e">
        <f>#REF!</f>
        <v>#REF!</v>
      </c>
      <c r="N22" s="61" t="s">
        <v>14</v>
      </c>
      <c r="O22" s="46" t="s">
        <v>19</v>
      </c>
      <c r="P22" s="43" t="s">
        <v>20</v>
      </c>
      <c r="Q22" s="47">
        <v>1</v>
      </c>
      <c r="R22" s="91">
        <f>ROUNDUP(Q22*0.75,2)</f>
        <v>0.75</v>
      </c>
    </row>
    <row r="23" spans="1:18" ht="18.75" customHeight="1" x14ac:dyDescent="0.15">
      <c r="A23" s="235"/>
      <c r="B23" s="62"/>
      <c r="C23" s="48"/>
      <c r="D23" s="49"/>
      <c r="E23" s="50"/>
      <c r="F23" s="51"/>
      <c r="G23" s="66"/>
      <c r="H23" s="70"/>
      <c r="I23" s="49"/>
      <c r="J23" s="51"/>
      <c r="K23" s="51"/>
      <c r="L23" s="51"/>
      <c r="M23" s="74"/>
      <c r="N23" s="62"/>
      <c r="O23" s="52"/>
      <c r="P23" s="49"/>
      <c r="Q23" s="53"/>
      <c r="R23" s="92"/>
    </row>
    <row r="24" spans="1:18" ht="18.75" customHeight="1" x14ac:dyDescent="0.15">
      <c r="A24" s="235"/>
      <c r="B24" s="61" t="s">
        <v>60</v>
      </c>
      <c r="C24" s="42" t="s">
        <v>137</v>
      </c>
      <c r="D24" s="43" t="s">
        <v>20</v>
      </c>
      <c r="E24" s="79">
        <v>0.1</v>
      </c>
      <c r="F24" s="45" t="s">
        <v>51</v>
      </c>
      <c r="G24" s="65"/>
      <c r="H24" s="69" t="s">
        <v>137</v>
      </c>
      <c r="I24" s="43" t="s">
        <v>20</v>
      </c>
      <c r="J24" s="45">
        <f>ROUNDUP(E24*0.75,2)</f>
        <v>0.08</v>
      </c>
      <c r="K24" s="45" t="s">
        <v>51</v>
      </c>
      <c r="L24" s="45"/>
      <c r="M24" s="73" t="e">
        <f>#REF!</f>
        <v>#REF!</v>
      </c>
      <c r="N24" s="61" t="s">
        <v>14</v>
      </c>
      <c r="O24" s="46" t="s">
        <v>18</v>
      </c>
      <c r="P24" s="43"/>
      <c r="Q24" s="47">
        <v>100</v>
      </c>
      <c r="R24" s="91">
        <f>ROUNDUP(Q24*0.75,2)</f>
        <v>75</v>
      </c>
    </row>
    <row r="25" spans="1:18" ht="18.75" customHeight="1" x14ac:dyDescent="0.15">
      <c r="A25" s="235"/>
      <c r="B25" s="61"/>
      <c r="C25" s="42" t="s">
        <v>71</v>
      </c>
      <c r="D25" s="43"/>
      <c r="E25" s="44">
        <v>5</v>
      </c>
      <c r="F25" s="45" t="s">
        <v>17</v>
      </c>
      <c r="G25" s="65"/>
      <c r="H25" s="69" t="s">
        <v>71</v>
      </c>
      <c r="I25" s="43"/>
      <c r="J25" s="45">
        <f>ROUNDUP(E25*0.75,2)</f>
        <v>3.75</v>
      </c>
      <c r="K25" s="45" t="s">
        <v>17</v>
      </c>
      <c r="L25" s="45"/>
      <c r="M25" s="73" t="e">
        <f>#REF!</f>
        <v>#REF!</v>
      </c>
      <c r="N25" s="61"/>
      <c r="O25" s="46" t="s">
        <v>28</v>
      </c>
      <c r="P25" s="43"/>
      <c r="Q25" s="47">
        <v>0.1</v>
      </c>
      <c r="R25" s="91">
        <f>ROUNDUP(Q25*0.75,2)</f>
        <v>0.08</v>
      </c>
    </row>
    <row r="26" spans="1:18" ht="18.75" customHeight="1" x14ac:dyDescent="0.15">
      <c r="A26" s="235"/>
      <c r="B26" s="61"/>
      <c r="C26" s="42"/>
      <c r="D26" s="43"/>
      <c r="E26" s="44"/>
      <c r="F26" s="45"/>
      <c r="G26" s="65"/>
      <c r="H26" s="69"/>
      <c r="I26" s="43"/>
      <c r="J26" s="45"/>
      <c r="K26" s="45"/>
      <c r="L26" s="45"/>
      <c r="M26" s="73"/>
      <c r="N26" s="61"/>
      <c r="O26" s="46" t="s">
        <v>19</v>
      </c>
      <c r="P26" s="43" t="s">
        <v>20</v>
      </c>
      <c r="Q26" s="47">
        <v>0.5</v>
      </c>
      <c r="R26" s="91">
        <f>ROUNDUP(Q26*0.75,2)</f>
        <v>0.38</v>
      </c>
    </row>
    <row r="27" spans="1:18" ht="18.75" customHeight="1" thickBot="1" x14ac:dyDescent="0.2">
      <c r="A27" s="236"/>
      <c r="B27" s="63"/>
      <c r="C27" s="54"/>
      <c r="D27" s="55"/>
      <c r="E27" s="56"/>
      <c r="F27" s="57"/>
      <c r="G27" s="67"/>
      <c r="H27" s="71"/>
      <c r="I27" s="55"/>
      <c r="J27" s="57"/>
      <c r="K27" s="57"/>
      <c r="L27" s="57"/>
      <c r="M27" s="75"/>
      <c r="N27" s="63"/>
      <c r="O27" s="58"/>
      <c r="P27" s="55"/>
      <c r="Q27" s="59"/>
      <c r="R27" s="93"/>
    </row>
  </sheetData>
  <mergeCells count="4">
    <mergeCell ref="H1:N1"/>
    <mergeCell ref="A2:R2"/>
    <mergeCell ref="A3:F3"/>
    <mergeCell ref="A5:A27"/>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1</vt:i4>
      </vt:variant>
    </vt:vector>
  </HeadingPairs>
  <TitlesOfParts>
    <vt:vector size="41" baseType="lpstr">
      <vt:lpstr>キッズ月間(昼)</vt:lpstr>
      <vt:lpstr>キッズ離乳食月間</vt:lpstr>
      <vt:lpstr>1月4日（月）キッズ</vt:lpstr>
      <vt:lpstr>1月4日離乳食</vt:lpstr>
      <vt:lpstr>1月5日（火）キッズ</vt:lpstr>
      <vt:lpstr>1月5日離乳食</vt:lpstr>
      <vt:lpstr>1月6日（水）キッズ</vt:lpstr>
      <vt:lpstr>1月6日離乳食</vt:lpstr>
      <vt:lpstr>1月7日（木）キッズ</vt:lpstr>
      <vt:lpstr>1月7日離乳食</vt:lpstr>
      <vt:lpstr>1月8日（金）キッズ</vt:lpstr>
      <vt:lpstr>1月8日離乳食</vt:lpstr>
      <vt:lpstr>1月12日（火）キッズ</vt:lpstr>
      <vt:lpstr>1月12日離乳食</vt:lpstr>
      <vt:lpstr>1月13日（水）キッズ</vt:lpstr>
      <vt:lpstr>1月13日離乳食</vt:lpstr>
      <vt:lpstr>1月14日（木）キッズ</vt:lpstr>
      <vt:lpstr>1月14日離乳食</vt:lpstr>
      <vt:lpstr>1月15日（金）キッズ</vt:lpstr>
      <vt:lpstr>1月15日離乳食</vt:lpstr>
      <vt:lpstr>1月18日（月）キッズ</vt:lpstr>
      <vt:lpstr>1月18日離乳食</vt:lpstr>
      <vt:lpstr>1月19日（火）キッズ</vt:lpstr>
      <vt:lpstr>1月19日離乳食</vt:lpstr>
      <vt:lpstr>1月20日（水）キッズ</vt:lpstr>
      <vt:lpstr>1月20日離乳食</vt:lpstr>
      <vt:lpstr>1月21日（木）キッズ</vt:lpstr>
      <vt:lpstr>1月21日離乳食</vt:lpstr>
      <vt:lpstr>1月22日（金）キッズ</vt:lpstr>
      <vt:lpstr>1月22日離乳食</vt:lpstr>
      <vt:lpstr>1月25日（月）キッズ</vt:lpstr>
      <vt:lpstr>1月25日離乳食</vt:lpstr>
      <vt:lpstr>1月26日（火）キッズ</vt:lpstr>
      <vt:lpstr>1月26日離乳食</vt:lpstr>
      <vt:lpstr>1月27日（水）キッズ</vt:lpstr>
      <vt:lpstr>1月27日離乳食</vt:lpstr>
      <vt:lpstr>1月28日（木）キッズ</vt:lpstr>
      <vt:lpstr>1月28日離乳食</vt:lpstr>
      <vt:lpstr>1月29日（金）キッズ</vt:lpstr>
      <vt:lpstr>1月29日離乳食</vt:lpstr>
      <vt:lpstr>キッズ離乳食月間!Print_Area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2020-11-17T07:19:51Z</cp:lastPrinted>
  <dcterms:created xsi:type="dcterms:W3CDTF">2019-03-20T06:11:51Z</dcterms:created>
  <dcterms:modified xsi:type="dcterms:W3CDTF">2020-12-28T06:17:00Z</dcterms:modified>
</cp:coreProperties>
</file>