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skuld\Desktop\保育園\給食\12\"/>
    </mc:Choice>
  </mc:AlternateContent>
  <bookViews>
    <workbookView xWindow="0" yWindow="0" windowWidth="15360" windowHeight="7770" tabRatio="929"/>
  </bookViews>
  <sheets>
    <sheet name="キッズ月間(昼)" sheetId="68" r:id="rId1"/>
    <sheet name="離乳食月間" sheetId="67" r:id="rId2"/>
    <sheet name="12月1日（火）キッズ" sheetId="2" r:id="rId3"/>
    <sheet name="12月1日離乳食" sheetId="47" r:id="rId4"/>
    <sheet name="12月2日（水）キッズ" sheetId="35" r:id="rId5"/>
    <sheet name="12月2日離乳食" sheetId="48" r:id="rId6"/>
    <sheet name="12月3日（木）キッズ" sheetId="4" r:id="rId7"/>
    <sheet name="12月3日離乳食" sheetId="49" r:id="rId8"/>
    <sheet name="12月4日（金）キッズ" sheetId="5" r:id="rId9"/>
    <sheet name="12月4日離乳食" sheetId="50" r:id="rId10"/>
    <sheet name="12月7日（月）キッズ" sheetId="37" r:id="rId11"/>
    <sheet name="12月7日離乳食" sheetId="51" r:id="rId12"/>
    <sheet name="12月8日（火）キッズ" sheetId="9" r:id="rId13"/>
    <sheet name="12月8日離乳食" sheetId="52" r:id="rId14"/>
    <sheet name="12月9日（水）キッズ" sheetId="10" r:id="rId15"/>
    <sheet name="12月9日離乳食" sheetId="53" r:id="rId16"/>
    <sheet name="12月10日（木）キッズ" sheetId="11" r:id="rId17"/>
    <sheet name="12月10日離乳食" sheetId="54" r:id="rId18"/>
    <sheet name="12月11日（金）キッズ" sheetId="12" r:id="rId19"/>
    <sheet name="12月11日離乳食" sheetId="55" r:id="rId20"/>
    <sheet name="12月14日（月）キッズ" sheetId="41" r:id="rId21"/>
    <sheet name="12月14日離乳食" sheetId="56" r:id="rId22"/>
    <sheet name="12月15日（火）キッズ" sheetId="16" r:id="rId23"/>
    <sheet name="12月15日離乳食" sheetId="57" r:id="rId24"/>
    <sheet name="12月16日（水）キッズ" sheetId="36" r:id="rId25"/>
    <sheet name="12月16日離乳食" sheetId="58" r:id="rId26"/>
    <sheet name="12月17日（木）キッズ" sheetId="18" r:id="rId27"/>
    <sheet name="12月17日離乳食" sheetId="59" r:id="rId28"/>
    <sheet name="12月18日（金）キッズ" sheetId="19" r:id="rId29"/>
    <sheet name="12月18日離乳食" sheetId="60" r:id="rId30"/>
    <sheet name="12月21日（月）キッズ" sheetId="38" r:id="rId31"/>
    <sheet name="12月21日離乳食" sheetId="61" r:id="rId32"/>
    <sheet name="12月22日（火）キッズ" sheetId="23" r:id="rId33"/>
    <sheet name="12月22日離乳食" sheetId="62" r:id="rId34"/>
    <sheet name="12月23日（水）キッズ" sheetId="24" r:id="rId35"/>
    <sheet name="12月23日離乳食" sheetId="63" r:id="rId36"/>
    <sheet name="12月24日（木）キッズ" sheetId="25" r:id="rId37"/>
    <sheet name="12月24日離乳食" sheetId="64" r:id="rId38"/>
    <sheet name="12月25日（金）キッズ" sheetId="26" r:id="rId39"/>
    <sheet name="12月25日離乳食" sheetId="65" r:id="rId40"/>
    <sheet name="12月28日（月）キッズ" sheetId="43" r:id="rId41"/>
    <sheet name="12月28日離乳食" sheetId="66" r:id="rId42"/>
  </sheets>
  <definedNames>
    <definedName name="_xlnm.Print_Area" localSheetId="0">'キッズ月間(昼)'!$A$1:$AC$73</definedName>
    <definedName name="_xlnm.Print_Area" localSheetId="1">離乳食月間!$A$1:$P$69</definedName>
    <definedName name="_xlnm.Print_Area">#REF!</definedName>
  </definedNames>
  <calcPr calcId="152511"/>
</workbook>
</file>

<file path=xl/calcChain.xml><?xml version="1.0" encoding="utf-8"?>
<calcChain xmlns="http://schemas.openxmlformats.org/spreadsheetml/2006/main">
  <c r="K65" i="68" l="1"/>
  <c r="H65" i="68"/>
  <c r="F65" i="68"/>
  <c r="E65" i="68"/>
  <c r="D65" i="68"/>
  <c r="K64" i="68"/>
  <c r="H64" i="68"/>
  <c r="F64" i="68"/>
  <c r="E64" i="68"/>
  <c r="D64" i="68"/>
  <c r="Z60" i="68"/>
  <c r="K60" i="68"/>
  <c r="Z59" i="68"/>
  <c r="K59" i="68"/>
  <c r="Z58" i="68"/>
  <c r="K58" i="68"/>
  <c r="Z57" i="68"/>
  <c r="K57" i="68"/>
  <c r="Z56" i="68"/>
  <c r="K56" i="68"/>
  <c r="Z53" i="68"/>
  <c r="K53" i="68"/>
  <c r="Z52" i="68"/>
  <c r="K52" i="68"/>
  <c r="Z51" i="68"/>
  <c r="K51" i="68"/>
  <c r="Z50" i="68"/>
  <c r="K50" i="68"/>
  <c r="Z49" i="68"/>
  <c r="K49" i="68"/>
  <c r="Z48" i="68"/>
  <c r="K48" i="68"/>
  <c r="Z47" i="68"/>
  <c r="K47" i="68"/>
  <c r="Z46" i="68"/>
  <c r="K46" i="68"/>
  <c r="Z45" i="68"/>
  <c r="K45" i="68"/>
  <c r="Z44" i="68"/>
  <c r="K44" i="68"/>
  <c r="Z43" i="68"/>
  <c r="K43" i="68"/>
  <c r="Z42" i="68"/>
  <c r="K42" i="68"/>
  <c r="Z41" i="68"/>
  <c r="K41" i="68"/>
  <c r="Z40" i="68"/>
  <c r="K40" i="68"/>
  <c r="Z39" i="68"/>
  <c r="K39" i="68"/>
  <c r="Z38" i="68"/>
  <c r="K38" i="68"/>
  <c r="Z37" i="68"/>
  <c r="K37" i="68"/>
  <c r="Z36" i="68"/>
  <c r="K36" i="68"/>
  <c r="Z35" i="68"/>
  <c r="K35" i="68"/>
  <c r="Z34" i="68"/>
  <c r="K34" i="68"/>
  <c r="Z33" i="68"/>
  <c r="K33" i="68"/>
  <c r="Z32" i="68"/>
  <c r="K32" i="68"/>
  <c r="Z31" i="68"/>
  <c r="K31" i="68"/>
  <c r="Z30" i="68"/>
  <c r="K30" i="68"/>
  <c r="Z29" i="68"/>
  <c r="K29" i="68"/>
  <c r="Z26" i="68"/>
  <c r="K26" i="68"/>
  <c r="Z25" i="68"/>
  <c r="K25" i="68"/>
  <c r="Z24" i="68"/>
  <c r="K24" i="68"/>
  <c r="Z23" i="68"/>
  <c r="K23" i="68"/>
  <c r="Z22" i="68"/>
  <c r="K22" i="68"/>
  <c r="Z21" i="68"/>
  <c r="K21" i="68"/>
  <c r="Z20" i="68"/>
  <c r="K20" i="68"/>
  <c r="Z19" i="68"/>
  <c r="K19" i="68"/>
  <c r="Z18" i="68"/>
  <c r="K18" i="68"/>
  <c r="Z17" i="68"/>
  <c r="K17" i="68"/>
  <c r="Z16" i="68"/>
  <c r="K16" i="68"/>
  <c r="Z15" i="68"/>
  <c r="K15" i="68"/>
  <c r="Z14" i="68"/>
  <c r="K14" i="68"/>
  <c r="Z13" i="68"/>
  <c r="K13" i="68"/>
  <c r="Z12" i="68"/>
  <c r="K12" i="68"/>
  <c r="Z11" i="68"/>
  <c r="K11" i="68"/>
  <c r="Z10" i="68"/>
  <c r="K10" i="68"/>
  <c r="Z9" i="68"/>
  <c r="K9" i="68"/>
  <c r="Z8" i="68"/>
  <c r="K8" i="68"/>
  <c r="Z7" i="68"/>
  <c r="K7" i="68"/>
  <c r="J5" i="43" l="1"/>
  <c r="M5" i="43" s="1"/>
  <c r="R5" i="43"/>
  <c r="J6" i="43"/>
  <c r="M6" i="43"/>
  <c r="R6" i="43"/>
  <c r="J7" i="43"/>
  <c r="M7" i="43"/>
  <c r="R7" i="43"/>
  <c r="J8" i="43"/>
  <c r="M8" i="43" s="1"/>
  <c r="R8" i="43"/>
  <c r="J9" i="43"/>
  <c r="M9" i="43" s="1"/>
  <c r="R9" i="43"/>
  <c r="J10" i="43"/>
  <c r="M10" i="43"/>
  <c r="R10" i="43"/>
  <c r="J12" i="43"/>
  <c r="M12" i="43"/>
  <c r="R12" i="43"/>
  <c r="J13" i="43"/>
  <c r="M13" i="43" s="1"/>
  <c r="R13" i="43"/>
  <c r="J14" i="43"/>
  <c r="M14" i="43" s="1"/>
  <c r="R14" i="43"/>
  <c r="J17" i="43"/>
  <c r="M17" i="43"/>
  <c r="J5" i="41"/>
  <c r="M5" i="41" s="1"/>
  <c r="R5" i="41"/>
  <c r="J6" i="41"/>
  <c r="M6" i="41"/>
  <c r="R6" i="41"/>
  <c r="J7" i="41"/>
  <c r="M7" i="41"/>
  <c r="R7" i="41"/>
  <c r="J8" i="41"/>
  <c r="M8" i="41" s="1"/>
  <c r="R8" i="41"/>
  <c r="J9" i="41"/>
  <c r="M9" i="41" s="1"/>
  <c r="R9" i="41"/>
  <c r="J10" i="41"/>
  <c r="M10" i="41"/>
  <c r="R10" i="41"/>
  <c r="J12" i="41"/>
  <c r="M12" i="41"/>
  <c r="R12" i="41"/>
  <c r="J13" i="41"/>
  <c r="M13" i="41" s="1"/>
  <c r="R13" i="41"/>
  <c r="J14" i="41"/>
  <c r="M14" i="41" s="1"/>
  <c r="R14" i="41"/>
  <c r="J17" i="41"/>
  <c r="M17" i="41" s="1"/>
  <c r="R5" i="38"/>
  <c r="J7" i="38"/>
  <c r="M7" i="38" s="1"/>
  <c r="R7" i="38"/>
  <c r="J8" i="38"/>
  <c r="M8" i="38" s="1"/>
  <c r="R8" i="38"/>
  <c r="J9" i="38"/>
  <c r="M9" i="38"/>
  <c r="R9" i="38"/>
  <c r="J10" i="38"/>
  <c r="M10" i="38"/>
  <c r="R10" i="38"/>
  <c r="R11" i="38"/>
  <c r="R12" i="38"/>
  <c r="R13" i="38"/>
  <c r="J15" i="38"/>
  <c r="M15" i="38"/>
  <c r="R15" i="38"/>
  <c r="J16" i="38"/>
  <c r="M16" i="38"/>
  <c r="R16" i="38"/>
  <c r="J19" i="38"/>
  <c r="M19" i="38" s="1"/>
  <c r="R19" i="38"/>
  <c r="J20" i="38"/>
  <c r="M20" i="38" s="1"/>
  <c r="R20" i="38"/>
  <c r="J22" i="38"/>
  <c r="M22" i="38"/>
  <c r="R5" i="37"/>
  <c r="J7" i="37"/>
  <c r="M7" i="37" s="1"/>
  <c r="R7" i="37"/>
  <c r="J8" i="37"/>
  <c r="M8" i="37" s="1"/>
  <c r="R8" i="37"/>
  <c r="J9" i="37"/>
  <c r="M9" i="37"/>
  <c r="R9" i="37"/>
  <c r="J10" i="37"/>
  <c r="M10" i="37"/>
  <c r="R10" i="37"/>
  <c r="R11" i="37"/>
  <c r="R12" i="37"/>
  <c r="R13" i="37"/>
  <c r="J15" i="37"/>
  <c r="M15" i="37" s="1"/>
  <c r="R15" i="37"/>
  <c r="J16" i="37"/>
  <c r="M16" i="37"/>
  <c r="R16" i="37"/>
  <c r="R17" i="37"/>
  <c r="R18" i="37"/>
  <c r="R19" i="37"/>
  <c r="J21" i="37"/>
  <c r="M21" i="37"/>
  <c r="R21" i="37"/>
  <c r="J22" i="37"/>
  <c r="M22" i="37" s="1"/>
  <c r="R22" i="37"/>
  <c r="J24" i="37"/>
  <c r="M24" i="37" s="1"/>
  <c r="R5" i="36"/>
  <c r="J7" i="36"/>
  <c r="M7" i="36" s="1"/>
  <c r="R7" i="36"/>
  <c r="J8" i="36"/>
  <c r="M8" i="36"/>
  <c r="R8" i="36"/>
  <c r="J9" i="36"/>
  <c r="M9" i="36"/>
  <c r="R9" i="36"/>
  <c r="R10" i="36"/>
  <c r="R11" i="36"/>
  <c r="R12" i="36"/>
  <c r="J14" i="36"/>
  <c r="M14" i="36"/>
  <c r="R14" i="36"/>
  <c r="J15" i="36"/>
  <c r="M15" i="36"/>
  <c r="R15" i="36"/>
  <c r="J16" i="36"/>
  <c r="M16" i="36"/>
  <c r="R16" i="36"/>
  <c r="J17" i="36"/>
  <c r="M17" i="36" s="1"/>
  <c r="R17" i="36"/>
  <c r="R18" i="36"/>
  <c r="J20" i="36"/>
  <c r="M20" i="36"/>
  <c r="R20" i="36"/>
  <c r="J21" i="36"/>
  <c r="M21" i="36" s="1"/>
  <c r="R21" i="36"/>
  <c r="J23" i="36"/>
  <c r="M23" i="36"/>
  <c r="R5" i="35"/>
  <c r="J7" i="35"/>
  <c r="M7" i="35"/>
  <c r="R7" i="35"/>
  <c r="J8" i="35"/>
  <c r="M8" i="35" s="1"/>
  <c r="R8" i="35"/>
  <c r="J9" i="35"/>
  <c r="M9" i="35" s="1"/>
  <c r="R9" i="35"/>
  <c r="R10" i="35"/>
  <c r="R11" i="35"/>
  <c r="R12" i="35"/>
  <c r="J14" i="35"/>
  <c r="M14" i="35"/>
  <c r="R14" i="35"/>
  <c r="J15" i="35"/>
  <c r="M15" i="35"/>
  <c r="R15" i="35"/>
  <c r="J16" i="35"/>
  <c r="M16" i="35"/>
  <c r="R16" i="35"/>
  <c r="J17" i="35"/>
  <c r="M17" i="35"/>
  <c r="R17" i="35"/>
  <c r="R18" i="35"/>
  <c r="J20" i="35"/>
  <c r="M20" i="35"/>
  <c r="R20" i="35"/>
  <c r="J21" i="35"/>
  <c r="M21" i="35"/>
  <c r="R21" i="35"/>
  <c r="J23" i="35"/>
  <c r="M23" i="35" s="1"/>
  <c r="J29" i="26"/>
  <c r="M29" i="26" s="1"/>
  <c r="R27" i="26"/>
  <c r="R26" i="26"/>
  <c r="R25" i="26"/>
  <c r="J26" i="26"/>
  <c r="M26" i="26" s="1"/>
  <c r="J25" i="26"/>
  <c r="M25" i="26" s="1"/>
  <c r="R23" i="26"/>
  <c r="R22" i="26"/>
  <c r="R21" i="26"/>
  <c r="J23" i="26"/>
  <c r="M23" i="26" s="1"/>
  <c r="J22" i="26"/>
  <c r="J21" i="26"/>
  <c r="M21" i="26" s="1"/>
  <c r="R16" i="26"/>
  <c r="R15" i="26"/>
  <c r="J15" i="26"/>
  <c r="M15" i="26" s="1"/>
  <c r="R14" i="26"/>
  <c r="R13" i="26"/>
  <c r="R12" i="26"/>
  <c r="M14" i="26"/>
  <c r="J14" i="26"/>
  <c r="J13" i="26"/>
  <c r="J12" i="26"/>
  <c r="M12" i="26" s="1"/>
  <c r="R8" i="26"/>
  <c r="J8" i="26"/>
  <c r="M8" i="26" s="1"/>
  <c r="J7" i="26"/>
  <c r="M7" i="26" s="1"/>
  <c r="R7" i="26"/>
  <c r="J6" i="26"/>
  <c r="M6" i="26" s="1"/>
  <c r="R6" i="26"/>
  <c r="R24" i="25"/>
  <c r="R23" i="25"/>
  <c r="J23" i="25"/>
  <c r="M23" i="25" s="1"/>
  <c r="R21" i="25"/>
  <c r="R20" i="25"/>
  <c r="J21" i="25"/>
  <c r="M21" i="25" s="1"/>
  <c r="J20" i="25"/>
  <c r="M20" i="25" s="1"/>
  <c r="R18" i="25"/>
  <c r="R17" i="25"/>
  <c r="R16" i="25"/>
  <c r="R15" i="25"/>
  <c r="R14" i="25"/>
  <c r="J16" i="25"/>
  <c r="M16" i="25" s="1"/>
  <c r="J15" i="25"/>
  <c r="M15" i="25" s="1"/>
  <c r="M14" i="25"/>
  <c r="J14" i="25"/>
  <c r="J8" i="25"/>
  <c r="M8" i="25" s="1"/>
  <c r="R12" i="25"/>
  <c r="R11" i="25"/>
  <c r="R10" i="25"/>
  <c r="R9" i="25"/>
  <c r="R8" i="25"/>
  <c r="R7" i="25"/>
  <c r="J7" i="25"/>
  <c r="M7" i="25"/>
  <c r="J5" i="25"/>
  <c r="M5" i="25" s="1"/>
  <c r="R5" i="25"/>
  <c r="J19" i="24"/>
  <c r="M19" i="24"/>
  <c r="J14" i="24"/>
  <c r="M14" i="24" s="1"/>
  <c r="R17" i="24"/>
  <c r="R16" i="24"/>
  <c r="R15" i="24"/>
  <c r="R14" i="24"/>
  <c r="R13" i="24"/>
  <c r="J13" i="24"/>
  <c r="M13" i="24" s="1"/>
  <c r="J11" i="24"/>
  <c r="M11" i="24"/>
  <c r="M10" i="24"/>
  <c r="J10" i="24"/>
  <c r="R9" i="24"/>
  <c r="R8" i="24"/>
  <c r="R7" i="24"/>
  <c r="R6" i="24"/>
  <c r="R5" i="24"/>
  <c r="M9" i="24"/>
  <c r="J9" i="24"/>
  <c r="M8" i="24"/>
  <c r="J8" i="24"/>
  <c r="J7" i="24"/>
  <c r="M7" i="24"/>
  <c r="J6" i="24"/>
  <c r="M6" i="24" s="1"/>
  <c r="M5" i="24"/>
  <c r="J5" i="24"/>
  <c r="R22" i="23"/>
  <c r="R21" i="23"/>
  <c r="M22" i="23"/>
  <c r="J22" i="23"/>
  <c r="J21" i="23"/>
  <c r="M21" i="23" s="1"/>
  <c r="R18" i="23"/>
  <c r="R17" i="23"/>
  <c r="R16" i="23"/>
  <c r="M18" i="23"/>
  <c r="J18" i="23"/>
  <c r="J17" i="23"/>
  <c r="M17" i="23" s="1"/>
  <c r="J16" i="23"/>
  <c r="M16" i="23"/>
  <c r="J10" i="23"/>
  <c r="M10" i="23" s="1"/>
  <c r="R14" i="23"/>
  <c r="R13" i="23"/>
  <c r="R12" i="23"/>
  <c r="R11" i="23"/>
  <c r="R10" i="23"/>
  <c r="R9" i="23"/>
  <c r="R8" i="23"/>
  <c r="R7" i="23"/>
  <c r="M9" i="23"/>
  <c r="J9" i="23"/>
  <c r="J8" i="23"/>
  <c r="M8" i="23" s="1"/>
  <c r="J7" i="23"/>
  <c r="M7" i="23" s="1"/>
  <c r="R5" i="23"/>
  <c r="J21" i="19"/>
  <c r="M21" i="19" s="1"/>
  <c r="R19" i="19"/>
  <c r="R18" i="19"/>
  <c r="R17" i="19"/>
  <c r="M18" i="19"/>
  <c r="J18" i="19"/>
  <c r="J17" i="19"/>
  <c r="M17" i="19" s="1"/>
  <c r="R15" i="19"/>
  <c r="R14" i="19"/>
  <c r="R13" i="19"/>
  <c r="R12" i="19"/>
  <c r="J13" i="19"/>
  <c r="M13" i="19"/>
  <c r="J12" i="19"/>
  <c r="M12" i="19" s="1"/>
  <c r="R10" i="19"/>
  <c r="J10" i="19"/>
  <c r="M9" i="19"/>
  <c r="J9" i="19"/>
  <c r="R9" i="19"/>
  <c r="R8" i="19"/>
  <c r="J8" i="19"/>
  <c r="M8" i="19" s="1"/>
  <c r="R7" i="19"/>
  <c r="M7" i="19"/>
  <c r="J7" i="19"/>
  <c r="R5" i="19"/>
  <c r="R19" i="18"/>
  <c r="R18" i="18"/>
  <c r="R17" i="18"/>
  <c r="J17" i="18"/>
  <c r="M17" i="18" s="1"/>
  <c r="R16" i="18"/>
  <c r="R15" i="18"/>
  <c r="M16" i="18"/>
  <c r="J16" i="18"/>
  <c r="J15" i="18"/>
  <c r="M15" i="18" s="1"/>
  <c r="R13" i="18"/>
  <c r="R12" i="18"/>
  <c r="R11" i="18"/>
  <c r="M12" i="18"/>
  <c r="J12" i="18"/>
  <c r="J11" i="18"/>
  <c r="M11" i="18" s="1"/>
  <c r="R9" i="18"/>
  <c r="R8" i="18"/>
  <c r="R7" i="18"/>
  <c r="R6" i="18"/>
  <c r="J8" i="18"/>
  <c r="M8" i="18"/>
  <c r="J7" i="18"/>
  <c r="M7" i="18" s="1"/>
  <c r="M6" i="18"/>
  <c r="J6" i="18"/>
  <c r="R5" i="18"/>
  <c r="J5" i="18"/>
  <c r="M5" i="18" s="1"/>
  <c r="R24" i="16"/>
  <c r="R23" i="16"/>
  <c r="M24" i="16"/>
  <c r="J24" i="16"/>
  <c r="J23" i="16"/>
  <c r="M23" i="16" s="1"/>
  <c r="R21" i="16"/>
  <c r="R20" i="16"/>
  <c r="R19" i="16"/>
  <c r="R18" i="16"/>
  <c r="J19" i="16"/>
  <c r="M19" i="16" s="1"/>
  <c r="J18" i="16"/>
  <c r="M18" i="16" s="1"/>
  <c r="M11" i="16"/>
  <c r="J11" i="16"/>
  <c r="R16" i="16"/>
  <c r="R15" i="16"/>
  <c r="R14" i="16"/>
  <c r="R13" i="16"/>
  <c r="M10" i="16"/>
  <c r="J10" i="16"/>
  <c r="R12" i="16"/>
  <c r="R11" i="16"/>
  <c r="J9" i="16"/>
  <c r="M9" i="16" s="1"/>
  <c r="R10" i="16"/>
  <c r="J8" i="16"/>
  <c r="M8" i="16" s="1"/>
  <c r="R9" i="16"/>
  <c r="R8" i="16"/>
  <c r="R7" i="16"/>
  <c r="M7" i="16"/>
  <c r="J7" i="16"/>
  <c r="J5" i="16"/>
  <c r="M5" i="16" s="1"/>
  <c r="R5" i="16"/>
  <c r="J21" i="12"/>
  <c r="M21" i="12" s="1"/>
  <c r="R19" i="12"/>
  <c r="R18" i="12"/>
  <c r="R17" i="12"/>
  <c r="M19" i="12"/>
  <c r="J19" i="12"/>
  <c r="J18" i="12"/>
  <c r="M18" i="12" s="1"/>
  <c r="J17" i="12"/>
  <c r="M17" i="12" s="1"/>
  <c r="R13" i="12"/>
  <c r="R12" i="12"/>
  <c r="R11" i="12"/>
  <c r="R10" i="12"/>
  <c r="J15" i="12"/>
  <c r="J14" i="12"/>
  <c r="M14" i="12" s="1"/>
  <c r="J13" i="12"/>
  <c r="M13" i="12" s="1"/>
  <c r="J12" i="12"/>
  <c r="M12" i="12" s="1"/>
  <c r="J11" i="12"/>
  <c r="M11" i="12" s="1"/>
  <c r="J10" i="12"/>
  <c r="M10" i="12" s="1"/>
  <c r="R8" i="12"/>
  <c r="J7" i="12"/>
  <c r="M7" i="12" s="1"/>
  <c r="R7" i="12"/>
  <c r="R24" i="11"/>
  <c r="R23" i="11"/>
  <c r="M23" i="11"/>
  <c r="J23" i="11"/>
  <c r="R21" i="11"/>
  <c r="R20" i="11"/>
  <c r="J21" i="11"/>
  <c r="M21" i="11" s="1"/>
  <c r="J20" i="11"/>
  <c r="M20" i="11" s="1"/>
  <c r="R18" i="11"/>
  <c r="R17" i="11"/>
  <c r="R16" i="11"/>
  <c r="R15" i="11"/>
  <c r="R14" i="11"/>
  <c r="J16" i="11"/>
  <c r="M16" i="11" s="1"/>
  <c r="J15" i="11"/>
  <c r="M15" i="11" s="1"/>
  <c r="J14" i="11"/>
  <c r="M14" i="11"/>
  <c r="M8" i="11"/>
  <c r="J8" i="11"/>
  <c r="R12" i="11"/>
  <c r="R11" i="11"/>
  <c r="R10" i="11"/>
  <c r="R9" i="11"/>
  <c r="R8" i="11"/>
  <c r="R7" i="11"/>
  <c r="M7" i="11"/>
  <c r="J7" i="11"/>
  <c r="J5" i="11"/>
  <c r="M5" i="11" s="1"/>
  <c r="R5" i="11"/>
  <c r="J19" i="10"/>
  <c r="M19" i="10" s="1"/>
  <c r="J14" i="10"/>
  <c r="M14" i="10" s="1"/>
  <c r="R17" i="10"/>
  <c r="R16" i="10"/>
  <c r="R15" i="10"/>
  <c r="R14" i="10"/>
  <c r="R13" i="10"/>
  <c r="J13" i="10"/>
  <c r="M13" i="10" s="1"/>
  <c r="J11" i="10"/>
  <c r="M11" i="10" s="1"/>
  <c r="J10" i="10"/>
  <c r="M10" i="10" s="1"/>
  <c r="R9" i="10"/>
  <c r="R8" i="10"/>
  <c r="R7" i="10"/>
  <c r="R6" i="10"/>
  <c r="R5" i="10"/>
  <c r="M9" i="10"/>
  <c r="J9" i="10"/>
  <c r="M8" i="10"/>
  <c r="J8" i="10"/>
  <c r="J7" i="10"/>
  <c r="M7" i="10" s="1"/>
  <c r="M6" i="10"/>
  <c r="J6" i="10"/>
  <c r="M5" i="10"/>
  <c r="J5" i="10"/>
  <c r="R22" i="9"/>
  <c r="R21" i="9"/>
  <c r="J22" i="9"/>
  <c r="M22" i="9" s="1"/>
  <c r="M21" i="9"/>
  <c r="J21" i="9"/>
  <c r="R18" i="9"/>
  <c r="R17" i="9"/>
  <c r="R16" i="9"/>
  <c r="M18" i="9"/>
  <c r="J18" i="9"/>
  <c r="J17" i="9"/>
  <c r="M17" i="9" s="1"/>
  <c r="J16" i="9"/>
  <c r="M16" i="9" s="1"/>
  <c r="M10" i="9"/>
  <c r="J10" i="9"/>
  <c r="R14" i="9"/>
  <c r="R13" i="9"/>
  <c r="R12" i="9"/>
  <c r="R11" i="9"/>
  <c r="R10" i="9"/>
  <c r="R9" i="9"/>
  <c r="R8" i="9"/>
  <c r="R7" i="9"/>
  <c r="M9" i="9"/>
  <c r="J9" i="9"/>
  <c r="J8" i="9"/>
  <c r="M8" i="9"/>
  <c r="M7" i="9"/>
  <c r="J7" i="9"/>
  <c r="R5" i="9"/>
  <c r="J21" i="5"/>
  <c r="M21" i="5"/>
  <c r="R19" i="5"/>
  <c r="R18" i="5"/>
  <c r="R17" i="5"/>
  <c r="J18" i="5"/>
  <c r="M18" i="5" s="1"/>
  <c r="J17" i="5"/>
  <c r="M17" i="5"/>
  <c r="R15" i="5"/>
  <c r="R14" i="5"/>
  <c r="R13" i="5"/>
  <c r="R12" i="5"/>
  <c r="M13" i="5"/>
  <c r="J13" i="5"/>
  <c r="M12" i="5"/>
  <c r="J12" i="5"/>
  <c r="R10" i="5"/>
  <c r="J10" i="5"/>
  <c r="M9" i="5"/>
  <c r="J9" i="5"/>
  <c r="R9" i="5"/>
  <c r="R8" i="5"/>
  <c r="M8" i="5"/>
  <c r="J8" i="5"/>
  <c r="R7" i="5"/>
  <c r="M7" i="5"/>
  <c r="J7" i="5"/>
  <c r="R5" i="5"/>
  <c r="R19" i="4"/>
  <c r="R18" i="4"/>
  <c r="R17" i="4"/>
  <c r="J17" i="4"/>
  <c r="M17" i="4" s="1"/>
  <c r="R16" i="4"/>
  <c r="R15" i="4"/>
  <c r="M16" i="4"/>
  <c r="J16" i="4"/>
  <c r="J15" i="4"/>
  <c r="M15" i="4" s="1"/>
  <c r="R13" i="4"/>
  <c r="R12" i="4"/>
  <c r="R11" i="4"/>
  <c r="M12" i="4"/>
  <c r="J12" i="4"/>
  <c r="J11" i="4"/>
  <c r="M11" i="4"/>
  <c r="R9" i="4"/>
  <c r="R8" i="4"/>
  <c r="R7" i="4"/>
  <c r="R6" i="4"/>
  <c r="M8" i="4"/>
  <c r="J8" i="4"/>
  <c r="J7" i="4"/>
  <c r="M7" i="4" s="1"/>
  <c r="M6" i="4"/>
  <c r="J6" i="4"/>
  <c r="R5" i="4"/>
  <c r="M5" i="4"/>
  <c r="J5" i="4"/>
  <c r="R24" i="2"/>
  <c r="R23" i="2"/>
  <c r="M24" i="2"/>
  <c r="J24" i="2"/>
  <c r="J23" i="2"/>
  <c r="M23" i="2" s="1"/>
  <c r="R21" i="2"/>
  <c r="R20" i="2"/>
  <c r="R19" i="2"/>
  <c r="R18" i="2"/>
  <c r="M19" i="2"/>
  <c r="J19" i="2"/>
  <c r="M18" i="2"/>
  <c r="J18" i="2"/>
  <c r="M11" i="2"/>
  <c r="J11" i="2"/>
  <c r="R16" i="2"/>
  <c r="R15" i="2"/>
  <c r="R14" i="2"/>
  <c r="R13" i="2"/>
  <c r="M10" i="2"/>
  <c r="J10" i="2"/>
  <c r="R12" i="2"/>
  <c r="R11" i="2"/>
  <c r="J9" i="2"/>
  <c r="M9" i="2"/>
  <c r="R10" i="2"/>
  <c r="J8" i="2"/>
  <c r="M8" i="2" s="1"/>
  <c r="R9" i="2"/>
  <c r="R8" i="2"/>
  <c r="R7" i="2"/>
  <c r="M7" i="2"/>
  <c r="J7" i="2"/>
  <c r="J5" i="2"/>
  <c r="M5" i="2"/>
  <c r="R5" i="2"/>
</calcChain>
</file>

<file path=xl/sharedStrings.xml><?xml version="1.0" encoding="utf-8"?>
<sst xmlns="http://schemas.openxmlformats.org/spreadsheetml/2006/main" count="4178" uniqueCount="552">
  <si>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</si>
  <si>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</si>
  <si>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</si>
  <si>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特定アレルゲン表示　　　　　　　　　　　　　　　　　　　　　　　　　　　　　　　　　　　　　　　　　　　　　　　　　　　　　　　　　　　　　　　　　　　　　　　　　　　　　　　　　　　　　　　　　　　　　　　　　　　　　　　　　　　　　　　　　　　　　　　　　　　　　　　　　　　　　　　　　　　　　　　　　　　　　　　　　　　　　　　※下記をご確認下さい</t>
    <rPh sb="0" eb="2">
      <t>トクテイ</t>
    </rPh>
    <rPh sb="7" eb="9">
      <t>ヒョウジ</t>
    </rPh>
    <rPh sb="169" eb="171">
      <t>カキ</t>
    </rPh>
    <rPh sb="173" eb="175">
      <t>カクニン</t>
    </rPh>
    <rPh sb="175" eb="176">
      <t>クダ</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</si>
  <si>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</si>
  <si>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</si>
  <si>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</si>
  <si>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</si>
  <si>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</si>
  <si>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</si>
  <si>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</si>
  <si>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</si>
  <si>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</si>
  <si>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</si>
  <si>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11月30日(月)配達/12月1日(火)食</t>
    <phoneticPr fontId="3"/>
  </si>
  <si>
    <t>鉄分強化！ふりかけご飯</t>
  </si>
  <si>
    <t>ご飯</t>
  </si>
  <si>
    <t>鉄ふりかけ　穀物</t>
  </si>
  <si>
    <t>※18</t>
  </si>
  <si>
    <t>Ｐ</t>
  </si>
  <si>
    <t>煮込みハンバーグ</t>
  </si>
  <si>
    <t>①玉ねぎはみじん切りにし、炒めて塩・こしょうし冷まします。_x000D_</t>
  </si>
  <si>
    <t>②肉・①・牛乳にひたしたパン粉を粘りが出るまで練り混ぜて人数分の小判型にまとめます。_x000D_</t>
  </si>
  <si>
    <t>③フライパンに油を熱し、②を両面焼いて中まで火を通します。_x000D_</t>
  </si>
  <si>
    <t>④③に水・カットトマトパック・ケチャップ・ウスターソース・みりん・砂糖を加えて煮込みます。_x000D_</t>
  </si>
  <si>
    <t>※加熱調理する際は中心部75℃で1分以上加熱したことを確認して下さい。_x000D_</t>
  </si>
  <si>
    <t>玉ねぎ</t>
  </si>
  <si>
    <t>g</t>
  </si>
  <si>
    <t>油</t>
  </si>
  <si>
    <t>精製塩</t>
  </si>
  <si>
    <t>こしょう</t>
  </si>
  <si>
    <t>国産豚挽肉</t>
  </si>
  <si>
    <t>パン粉</t>
  </si>
  <si>
    <t>小麦</t>
  </si>
  <si>
    <t>牛乳</t>
  </si>
  <si>
    <t>乳</t>
  </si>
  <si>
    <t>cc</t>
  </si>
  <si>
    <t>水</t>
  </si>
  <si>
    <t>カットトマトパック</t>
  </si>
  <si>
    <t>ケチャップ</t>
  </si>
  <si>
    <t>ウスターソース</t>
  </si>
  <si>
    <t>みりん風調味料</t>
  </si>
  <si>
    <t>上白糖</t>
  </si>
  <si>
    <t>パセリ</t>
  </si>
  <si>
    <t>大根サラダ</t>
  </si>
  <si>
    <t>①食べやすい大きさに切った野菜は茹で冷まします。_x000D_</t>
  </si>
  <si>
    <t>②煮立て冷ました調味料で①を和えて下さい。_x000D_</t>
  </si>
  <si>
    <t>※加熱調理する際は中心部75℃で1分以上加熱したことを確認して下さい。</t>
  </si>
  <si>
    <t>大根</t>
  </si>
  <si>
    <t>人参</t>
  </si>
  <si>
    <t>醤油</t>
  </si>
  <si>
    <t>酢</t>
  </si>
  <si>
    <t>みそ汁</t>
  </si>
  <si>
    <t>玉子</t>
  </si>
  <si>
    <t>卵</t>
  </si>
  <si>
    <t>ヶ</t>
  </si>
  <si>
    <t>長ねぎ</t>
  </si>
  <si>
    <t>出し汁</t>
  </si>
  <si>
    <t>味噌</t>
  </si>
  <si>
    <t>昼</t>
  </si>
  <si>
    <t>骨抜き白糸タラ３０</t>
  </si>
  <si>
    <t>・</t>
  </si>
  <si>
    <t>切</t>
  </si>
  <si>
    <t>小麦粉</t>
  </si>
  <si>
    <t>バター</t>
  </si>
  <si>
    <t>ピーマン</t>
  </si>
  <si>
    <t>※誤嚥防止のために豆は軽く潰してもよいでしょう。_x000D_</t>
  </si>
  <si>
    <t>かぼちゃ</t>
  </si>
  <si>
    <t>冷凍カット油揚げ</t>
  </si>
  <si>
    <t>冷凍むき枝豆Ｐ</t>
  </si>
  <si>
    <t>フルーツ（りんご）</t>
  </si>
  <si>
    <t>※原料のまま流水できれいに洗って下さい。</t>
  </si>
  <si>
    <t>りんご</t>
  </si>
  <si>
    <t>12月1日(火)配達/12月2日(水)食</t>
    <phoneticPr fontId="3"/>
  </si>
  <si>
    <t>鮭の漬け焼き</t>
  </si>
  <si>
    <t>①魚の水けを良くふき取って醤油・みりん・酒に漬け込みます。_x000D_</t>
  </si>
  <si>
    <t>②油をひいたフライパン（又はグリル）で①を焼きます。_x000D_</t>
  </si>
  <si>
    <t>骨抜き鮭３０</t>
  </si>
  <si>
    <t>酒</t>
  </si>
  <si>
    <t>チンゲン菜</t>
  </si>
  <si>
    <t>すり胡麻　白</t>
  </si>
  <si>
    <t>豆腐と豚肉の煮物</t>
  </si>
  <si>
    <t>②肉・野菜を油で炒め、豆腐を加えて調味料で煮て、茹でたグリンピースを散らして下さい。_x000D_</t>
  </si>
  <si>
    <t>充てん豆腐</t>
  </si>
  <si>
    <t>丁</t>
  </si>
  <si>
    <t>国産豚もも小間</t>
  </si>
  <si>
    <t>冷凍グリンピースＰ</t>
  </si>
  <si>
    <t>カットワカメ</t>
  </si>
  <si>
    <t>フルーツ（バナナ）</t>
  </si>
  <si>
    <t>バナナ</t>
  </si>
  <si>
    <t>本</t>
  </si>
  <si>
    <t>茹小豆缶</t>
  </si>
  <si>
    <t>※片栗粉の分量はとろみをみて調節して下さい。_x000D_</t>
  </si>
  <si>
    <t>国産鶏もも小間(加熱用)</t>
  </si>
  <si>
    <t>白菜</t>
  </si>
  <si>
    <t>ごま油</t>
  </si>
  <si>
    <t>片栗粉</t>
  </si>
  <si>
    <t>もやし</t>
  </si>
  <si>
    <t>じゃが芋</t>
  </si>
  <si>
    <t>12月2日(水)配達/12月3日(木)食</t>
    <phoneticPr fontId="3"/>
  </si>
  <si>
    <t>スパゲティナポリタン</t>
  </si>
  <si>
    <t>①麺は8～9分ゆでてバターをからめます。_x000D_</t>
  </si>
  <si>
    <t>スパゲッティ</t>
  </si>
  <si>
    <t>キャベツのツナ炒め</t>
  </si>
  <si>
    <t>①キャベツは食べやすい大きさに切ります。ツナは汁気を切ります。_x000D_</t>
  </si>
  <si>
    <t>キャベツ</t>
  </si>
  <si>
    <t>ツナフレーク缶</t>
  </si>
  <si>
    <t>みるくスープ</t>
  </si>
  <si>
    <t>①芋は食べやすい大きさに切り、水にさらします。_x000D_</t>
  </si>
  <si>
    <t>※とろみをみて水溶き片栗粉の量は調節してください。_x000D_</t>
  </si>
  <si>
    <t>※牛乳は分離しやすいので弱火で煮て、煮立てすぎないようご注意下さい。_x000D_</t>
  </si>
  <si>
    <t>さつま芋</t>
  </si>
  <si>
    <t>冷凍カーネルコーンＰ</t>
  </si>
  <si>
    <t>コンソメ</t>
  </si>
  <si>
    <t>乳・小麦</t>
  </si>
  <si>
    <t>鉄ふりかけ　大豆</t>
  </si>
  <si>
    <t>小麦※18</t>
    <phoneticPr fontId="16"/>
  </si>
  <si>
    <t>マヨネーズ</t>
  </si>
  <si>
    <t>卵・小麦</t>
  </si>
  <si>
    <t>骨抜きカラスカレイ３０</t>
  </si>
  <si>
    <t>トマト</t>
  </si>
  <si>
    <t>①材料は食べやすい大きさに切り、肉は酒をふります。_x000D_</t>
  </si>
  <si>
    <t>小松菜</t>
  </si>
  <si>
    <t>花かつおＰ</t>
  </si>
  <si>
    <t>国内製造</t>
  </si>
  <si>
    <t>花ふ</t>
  </si>
  <si>
    <t>ヨーグルト</t>
  </si>
  <si>
    <t>①砂糖・水を火にかけてシロップを作り冷まします。_x000D_</t>
  </si>
  <si>
    <t>②①とヨーグルトを合わせてください。_x000D_</t>
  </si>
  <si>
    <t>※甘さは砂糖で調節して下さい。_x000D_</t>
  </si>
  <si>
    <t>ﾌﾟﾚｰﾝﾖｰｸﾞﾙﾄ</t>
  </si>
  <si>
    <t>12月3日(木)配達/12月4日(金)食</t>
    <phoneticPr fontId="3"/>
  </si>
  <si>
    <t>白糸タラのフライ</t>
  </si>
  <si>
    <t>①魚は水けを拭き取り、小麦粉・溶き玉子・パン粉をつけて揚げます。_x000D_</t>
  </si>
  <si>
    <t>②食べやすい大きさに切って茹でた野菜を添えて、お好みでソースを付けてお召し上がり下さい。_x000D_</t>
  </si>
  <si>
    <t>ブロッコリー</t>
  </si>
  <si>
    <t>①食べやすい大きさに切った野菜は茹で冷まします。わかめは戻して茹で冷まします。_x000D_</t>
  </si>
  <si>
    <t>②調味料を煮立て冷まし、①を加えて和えて下さい。_x000D_</t>
  </si>
  <si>
    <t>すまし汁</t>
  </si>
  <si>
    <t>枚</t>
  </si>
  <si>
    <t>フルーツ（みかん）</t>
  </si>
  <si>
    <t>みかん</t>
  </si>
  <si>
    <t>※水の量は調節して下さい。_x000D_</t>
  </si>
  <si>
    <t>万能ねぎ</t>
  </si>
  <si>
    <t>しめじ</t>
  </si>
  <si>
    <t>骨抜き助宗タラ３０</t>
  </si>
  <si>
    <t>鶏ささみ　(加熱用)</t>
  </si>
  <si>
    <t>フルーツ（オレンジ）</t>
  </si>
  <si>
    <t>ネーブル</t>
  </si>
  <si>
    <t>にんにく</t>
  </si>
  <si>
    <t>12月4日(金)配達/12月7日(月)食</t>
    <phoneticPr fontId="3"/>
  </si>
  <si>
    <t>カラスカレイの磯辺焼き</t>
  </si>
  <si>
    <t>①魚は水けを拭き取り、醤油・酒・みりんで下味をつけます。_x000D_</t>
  </si>
  <si>
    <t>②①の水気をかるく切り、小麦粉をまぶして両面焼き、あおさ粉をまぶします。_x000D_</t>
  </si>
  <si>
    <t>③食べやすい大きさに切った野菜をバターで炒め、塩をふって添えて下さい。_x000D_</t>
  </si>
  <si>
    <t>あおさ粉</t>
  </si>
  <si>
    <t>中国・国内製造</t>
  </si>
  <si>
    <t>冷凍カットほうれん草(ＩＱＦ)Ｐ</t>
  </si>
  <si>
    <t>パプリカ黄</t>
  </si>
  <si>
    <t>豚肉とかぼちゃの煮物</t>
  </si>
  <si>
    <t>②油で肉を炒め、肉の色が変わったら、かぼちゃ・調味料を加え煮て下さい。_x000D_</t>
  </si>
  <si>
    <t>冷凍カットインゲンＰ</t>
  </si>
  <si>
    <t>国産鶏モモ挽肉(加熱用)</t>
  </si>
  <si>
    <t>②煮立て冷ました調味料・ごまで①を和えて下さい。_x000D_</t>
  </si>
  <si>
    <t>いり胡麻　白</t>
  </si>
  <si>
    <t>12月7日(月)配達/12月8日(火)食</t>
    <phoneticPr fontId="3"/>
  </si>
  <si>
    <t>ポテトコロッケ</t>
  </si>
  <si>
    <t>①芋は皮をむき、茹でるか蒸してつぶし、冷まします。ツナは汁気をきります。_x000D_</t>
  </si>
  <si>
    <t>②玉ねぎはみじん切りにし、油で炒め合わせて塩・こしょうして冷まします。_x000D_</t>
  </si>
  <si>
    <t>④茹でて食べやすい大きさに切ったトマトを添えて下さい。_x000D_</t>
  </si>
  <si>
    <t>枝豆のコロコロサラダ</t>
  </si>
  <si>
    <t>①角切りにした野菜・枝豆は茹で冷まします。_x000D_</t>
  </si>
  <si>
    <t>きゅうり</t>
  </si>
  <si>
    <t>舞茸</t>
  </si>
  <si>
    <t>12月8日(火)配達/12月9日(水)食</t>
    <phoneticPr fontId="3"/>
  </si>
  <si>
    <t>①ソーメンは2分半程茹でてしっかりと水洗いします。_x000D_</t>
  </si>
  <si>
    <t>②白菜はザク切り、人参は短冊切り、きのこは石突をとって食べやすい大きさに切りほぐします。_x000D_</t>
  </si>
  <si>
    <t>④器にめんを盛り、③をかけて、刻んで茹でた万能ねぎを散らして下さい。_x000D_</t>
  </si>
  <si>
    <t>ソーメン</t>
  </si>
  <si>
    <t>小麦※14</t>
    <phoneticPr fontId="16"/>
  </si>
  <si>
    <t>さつま芋のごまがらめ</t>
  </si>
  <si>
    <t>①さつま芋は食べやすい大きさに切って水にさらし、水気を切ります。_x000D_</t>
  </si>
  <si>
    <t>②①に小麦粉をまぶして焼きます。_x000D_</t>
  </si>
  <si>
    <t>③②の油をきり、煮立てた調味料・ごまを絡めて下さい。_x000D_</t>
  </si>
  <si>
    <t>冷凍ウインナーＰ</t>
  </si>
  <si>
    <t>12月9日(水)配達/12月10日(木)食</t>
    <phoneticPr fontId="3"/>
  </si>
  <si>
    <t>助宗タラの揚げ煮</t>
  </si>
  <si>
    <t>①魚は食べやすい大きさに切って水気を拭き取ります。_x000D_</t>
  </si>
  <si>
    <t>②①に片栗粉をまぶして揚げ、煮立てた調味料で煮ます。_x000D_</t>
  </si>
  <si>
    <t>③食べやすい大きさに切って茹でた野菜を添えて下さい。_x000D_</t>
  </si>
  <si>
    <t>切干大根煮</t>
  </si>
  <si>
    <t>①切干大根は水で戻してザク切りにします。人参は細切りにします。_x000D_</t>
  </si>
  <si>
    <t>②材料を炒め合わせて、調味料で煮て下さい。_x000D_</t>
  </si>
  <si>
    <t>切干大根</t>
  </si>
  <si>
    <t>12月10日(木)配達/12月11日(金)食</t>
    <phoneticPr fontId="3"/>
  </si>
  <si>
    <t>おかか混ぜご飯</t>
  </si>
  <si>
    <t>①花かつお・正油を炒り、炊き上がったごはんに混ぜて下さい。_x000D_</t>
  </si>
  <si>
    <t>冬野菜のごろごろポトフ</t>
  </si>
  <si>
    <t>①材料は食べやすい大きさに切り、れんこんは水にさらします。_x000D_</t>
  </si>
  <si>
    <t>②材料を水・コンソメで煮て、塩・こしょうで味を調えてください。_x000D_</t>
  </si>
  <si>
    <t>かぶ</t>
  </si>
  <si>
    <t>れんこん</t>
  </si>
  <si>
    <t>マカロニサラダ</t>
  </si>
  <si>
    <t>①マカロニは4～6分程茹で、やわらかくなったら冷まします。コーンは茹で冷まします。_x000D_</t>
  </si>
  <si>
    <t>②調味料は煮立て冷まし①を和え、茹でて刻んだパセリを散らして下さい。_x000D_</t>
  </si>
  <si>
    <t>マカロニ160ｇ</t>
  </si>
  <si>
    <t>スープ</t>
  </si>
  <si>
    <t>12月11日(金)配達/12月14日(月)食</t>
    <phoneticPr fontId="3"/>
  </si>
  <si>
    <t>ポークカレーライス</t>
  </si>
  <si>
    <t>①材料を食べやすい大きさに切り、肉は酒をふり、芋は水にさらします。_x000D_</t>
  </si>
  <si>
    <t>②熱した油で肉・野菜を炒めて、水・牛乳を加えて煮ます。_x000D_</t>
  </si>
  <si>
    <t>③材料が柔らかくなったらルーを加えて煮込み、砂糖・ケチャップで味を調えて下さい。_x000D_</t>
  </si>
  <si>
    <t>とろけるカレー　甘口</t>
  </si>
  <si>
    <t>①野菜は食べやすい大きさに切って茹で冷まし、ワカメは戻して茹で冷まします_x000D_</t>
  </si>
  <si>
    <t>国産鶏もも切身４０(加熱用)</t>
  </si>
  <si>
    <t>12月14日(月)配達/12月15日(火)食</t>
    <phoneticPr fontId="3"/>
  </si>
  <si>
    <t>12月15日(火)配達/12月16日(水)食</t>
    <phoneticPr fontId="3"/>
  </si>
  <si>
    <t>12月16日(水)配達/12月17日(木)食</t>
    <phoneticPr fontId="3"/>
  </si>
  <si>
    <t>12月17日(木)配達/12月18日(金)食</t>
    <phoneticPr fontId="3"/>
  </si>
  <si>
    <t>12月18日(金)配達/12月21日(月)食</t>
    <phoneticPr fontId="3"/>
  </si>
  <si>
    <t>●冬至かぼちゃ</t>
  </si>
  <si>
    <t>①かぼちゃは角切りにします。_x000D_</t>
  </si>
  <si>
    <t>②ひたひたの水・調味料で①・小豆を煮含めて下さい。_x000D_</t>
  </si>
  <si>
    <t>12月21日(月)配達/12月22日(火)食</t>
    <phoneticPr fontId="3"/>
  </si>
  <si>
    <t>12月22日(火)配達/12月23日(水)食</t>
    <phoneticPr fontId="3"/>
  </si>
  <si>
    <t>12月22日(火)配達/12月24日(木)食</t>
    <phoneticPr fontId="3"/>
  </si>
  <si>
    <t>12月23日(水)配達/12月25日(金)食</t>
    <phoneticPr fontId="3"/>
  </si>
  <si>
    <t>トナカイライス</t>
  </si>
  <si>
    <t>①花かつお・正油を炒り、炊き上がったごはんに混ぜます。_x000D_</t>
  </si>
  <si>
    <t>※写真を参考に盛り付けて下さい。_x000D_</t>
  </si>
  <si>
    <t>ローストチキン</t>
  </si>
  <si>
    <t>①にんにくはすりおろします。_x000D_</t>
  </si>
  <si>
    <t>②①・薄切りにした玉ねぎ・みりん・醤油を合わせて肉を漬け込みます。_x000D_</t>
  </si>
  <si>
    <t>③油をぬった天板に肉を並べて220～230℃で20分程度で焼きます。_x000D_</t>
  </si>
  <si>
    <t>④食べやすい大きさに切って水・砂糖で煮た人参を添えて下さい。_x000D_</t>
  </si>
  <si>
    <t>※肉はお好みで食べやすい大きさに切って下さい。_x000D_</t>
  </si>
  <si>
    <t>※にんにくの量は施設で調節してください。_x000D_</t>
  </si>
  <si>
    <t>ポテトサラダ</t>
  </si>
  <si>
    <t>フルーツ（みかん缶）</t>
  </si>
  <si>
    <t>みかん缶</t>
  </si>
  <si>
    <t>12月24日(木)配達/12月28日(月)食</t>
    <phoneticPr fontId="3"/>
  </si>
  <si>
    <t>①材料を食べやすい大きさに切り、芋は水にさらし、肉は酒をふります。_x000D_</t>
  </si>
  <si>
    <t>冷凍シャトーキャロットＰ</t>
  </si>
  <si>
    <t>①キャベツは茹で冷まします。ワカメは戻して茹で冷まします。_x000D_</t>
  </si>
  <si>
    <t>冷凍乱切りキャベツＰ</t>
  </si>
  <si>
    <t>肉は酒をふります。</t>
  </si>
  <si>
    <t xml:space="preserve">②材料は食べやすい大きさに切って油で炒め合わせ、
</t>
    <phoneticPr fontId="16"/>
  </si>
  <si>
    <t>麺を加えてケチャップ・ウスターソース・砂糖で調味して下さい。</t>
  </si>
  <si>
    <t>牛乳を加えて弱火で煮、塩・バターで味を調え、水溶き片栗粉でとろみをつけてください。</t>
  </si>
  <si>
    <t>もやしとわかめの</t>
    <phoneticPr fontId="16"/>
  </si>
  <si>
    <t>中華和え</t>
  </si>
  <si>
    <t xml:space="preserve">③①・②を混ぜ合わせて小判型にまとめ、小麦粉・水溶き小麦粉・パン粉の順にまぶして
</t>
    <phoneticPr fontId="16"/>
  </si>
  <si>
    <t>160～170℃の油で揚げます。</t>
  </si>
  <si>
    <t xml:space="preserve">③鍋に出し汁を煮立て、肉・②を煮ます。塩・醤油・みりんで味を調えて
</t>
    <phoneticPr fontId="16"/>
  </si>
  <si>
    <t>水溶き片栗粉でとろみを付け、溶き玉子を回し入れます。</t>
  </si>
  <si>
    <t>鶏肉と玉子の</t>
    <phoneticPr fontId="16"/>
  </si>
  <si>
    <t>あったかそうめん</t>
  </si>
  <si>
    <t xml:space="preserve">③①が炊き上がったら、トナカイの顔の形に盛ります。ケチャップで鼻を書き、
</t>
    <phoneticPr fontId="16"/>
  </si>
  <si>
    <t>ウインナー2本を角、茹でたグリンピースを目に見立てて盛り付けてください。</t>
  </si>
  <si>
    <t xml:space="preserve">②ウインナーを縦に半分切り、さらにそれぞれ縦に半分切り、端に3本切り込みを入れ茹で冷まします。
</t>
    <rPh sb="9" eb="11">
      <t>ハンブン</t>
    </rPh>
    <rPh sb="11" eb="12">
      <t>キ</t>
    </rPh>
    <rPh sb="21" eb="22">
      <t>タテ</t>
    </rPh>
    <rPh sb="23" eb="25">
      <t>ハンブン</t>
    </rPh>
    <rPh sb="25" eb="26">
      <t>キ</t>
    </rPh>
    <phoneticPr fontId="16"/>
  </si>
  <si>
    <t xml:space="preserve">①じゃが芋は茹でる又は蒸して熱いうちに粗くつぶして冷まします。
</t>
    <phoneticPr fontId="16"/>
  </si>
  <si>
    <t>食べやすい大きさに切ったブロッコリー・コーンは茹で冷まします。</t>
  </si>
  <si>
    <t>他の材料を煮込んだ後に加えると、煮崩れを防ぐことができます。</t>
  </si>
  <si>
    <t>ごまマヨサラダ</t>
  </si>
  <si>
    <t>★イベントメニュー★</t>
  </si>
  <si>
    <t>＜盛り付けイメージ＞</t>
    <rPh sb="1" eb="2">
      <t>モ</t>
    </rPh>
    <rPh sb="3" eb="4">
      <t>ツ</t>
    </rPh>
    <phoneticPr fontId="3"/>
  </si>
  <si>
    <t>⑤茹でて刻んだパセリを散らして下さい。</t>
    <phoneticPr fontId="16"/>
  </si>
  <si>
    <t>②熱した油で①を炒め、塩・こしょうで調味して下さい。</t>
    <phoneticPr fontId="16"/>
  </si>
  <si>
    <t xml:space="preserve">②水・コンソメで芋を煮て、やわらかくなったらコーンを加えます。
</t>
    <phoneticPr fontId="16"/>
  </si>
  <si>
    <t xml:space="preserve">①豆腐は水きりして食べやすい大きさに切ります。肉・野菜は食べやすい大きさに切り、
</t>
    <phoneticPr fontId="3"/>
  </si>
  <si>
    <t>③野菜は食べやすい大きさに切り茹で冷まし、煮立て冷ましただし汁・醤油・ごまで和えて添えて下さい。_x000D_</t>
  </si>
  <si>
    <t>①豆腐は水きりして食べやすい大きさに切ります。肉・野菜は食べやすい大きさに切り、</t>
    <phoneticPr fontId="3"/>
  </si>
  <si>
    <t>小麦※14</t>
    <phoneticPr fontId="3"/>
  </si>
  <si>
    <t>キャベツとわかめの</t>
    <phoneticPr fontId="3"/>
  </si>
  <si>
    <t xml:space="preserve">※芋をやわらかくなるまで電子レンジで加熱又は茹で冷まし、
</t>
    <phoneticPr fontId="3"/>
  </si>
  <si>
    <t>少々</t>
  </si>
  <si>
    <t>適量</t>
  </si>
  <si>
    <t>卵黄</t>
  </si>
  <si>
    <t>大根と人参のサラダ</t>
  </si>
  <si>
    <t>大根・人参ペースト</t>
  </si>
  <si>
    <t>玉ねぎのトマト煮ペースト</t>
  </si>
  <si>
    <t>鶏肉のトマト煮</t>
  </si>
  <si>
    <t>豚肉のトマト煮</t>
  </si>
  <si>
    <t>おかゆ</t>
  </si>
  <si>
    <t>かゆペースト</t>
  </si>
  <si>
    <t>50～80</t>
  </si>
  <si>
    <t>かゆ</t>
  </si>
  <si>
    <t>80～90</t>
  </si>
  <si>
    <t>分量</t>
    <rPh sb="0" eb="2">
      <t>ブンリョウ</t>
    </rPh>
    <phoneticPr fontId="3"/>
  </si>
  <si>
    <t>材料名</t>
    <rPh sb="0" eb="2">
      <t>ザイリョウ</t>
    </rPh>
    <rPh sb="2" eb="3">
      <t>メイ</t>
    </rPh>
    <phoneticPr fontId="3"/>
  </si>
  <si>
    <t>調味料</t>
    <rPh sb="0" eb="3">
      <t>チョウミリョウ</t>
    </rPh>
    <phoneticPr fontId="3"/>
  </si>
  <si>
    <t>すりつぶし</t>
    <phoneticPr fontId="3"/>
  </si>
  <si>
    <t>すりつぶし</t>
    <phoneticPr fontId="3"/>
  </si>
  <si>
    <t>みじん切り、つぶし</t>
    <rPh sb="3" eb="4">
      <t>ギ</t>
    </rPh>
    <phoneticPr fontId="3"/>
  </si>
  <si>
    <t>5ｍｍ～1ｃｍ</t>
    <phoneticPr fontId="3"/>
  </si>
  <si>
    <t>5ｍｍ～1ｃｍ</t>
    <phoneticPr fontId="3"/>
  </si>
  <si>
    <t>大きさ</t>
    <rPh sb="0" eb="1">
      <t>オオ</t>
    </rPh>
    <phoneticPr fontId="3"/>
  </si>
  <si>
    <t>5～6ヶ月</t>
    <rPh sb="4" eb="5">
      <t>ゲツ</t>
    </rPh>
    <phoneticPr fontId="3"/>
  </si>
  <si>
    <t>7～8ヶ月</t>
    <rPh sb="4" eb="5">
      <t>ゲツ</t>
    </rPh>
    <phoneticPr fontId="3"/>
  </si>
  <si>
    <t>9～11ヶ月</t>
    <rPh sb="5" eb="6">
      <t>ゲツ</t>
    </rPh>
    <phoneticPr fontId="3"/>
  </si>
  <si>
    <t>月齢</t>
    <rPh sb="0" eb="1">
      <t>ゲツ</t>
    </rPh>
    <rPh sb="1" eb="2">
      <t>レイ</t>
    </rPh>
    <phoneticPr fontId="3"/>
  </si>
  <si>
    <t>材料</t>
    <rPh sb="0" eb="2">
      <t>ザイリョウ</t>
    </rPh>
    <phoneticPr fontId="3"/>
  </si>
  <si>
    <t>特定アレルギー表示</t>
    <phoneticPr fontId="3"/>
  </si>
  <si>
    <t>特定アレルギー表示</t>
    <phoneticPr fontId="3"/>
  </si>
  <si>
    <t>11月30日(月)配達/12月1日(火)食</t>
    <phoneticPr fontId="3"/>
  </si>
  <si>
    <t>離乳食</t>
    <rPh sb="0" eb="3">
      <t>リニュウショク</t>
    </rPh>
    <phoneticPr fontId="3"/>
  </si>
  <si>
    <t>豆腐と鶏肉のやわらか煮</t>
  </si>
  <si>
    <t>豆腐と豚肉のやわらか煮</t>
  </si>
  <si>
    <t>人参・豆腐ペースト</t>
  </si>
  <si>
    <t>チンゲン菜・玉ねぎペースト</t>
  </si>
  <si>
    <t>鮭とチンゲン菜のくたくた煮</t>
  </si>
  <si>
    <t>12月1日(火)配達/12月2日(水)食</t>
    <phoneticPr fontId="3"/>
  </si>
  <si>
    <t>ミルクスープ</t>
  </si>
  <si>
    <t>キャベツサラダ</t>
  </si>
  <si>
    <t>さつま芋ペースト</t>
  </si>
  <si>
    <t>玉ねぎ・キャベツペースト</t>
  </si>
  <si>
    <t>鶏肉と玉ねぎのやわらか煮</t>
  </si>
  <si>
    <t>特定アレルギー表示</t>
    <phoneticPr fontId="3"/>
  </si>
  <si>
    <t>12月2日(水)配達/12月3日(木)食</t>
    <phoneticPr fontId="3"/>
  </si>
  <si>
    <t>りんごペースト</t>
  </si>
  <si>
    <t>わかめのサラダ</t>
  </si>
  <si>
    <t>もやしとわかめのサラダ</t>
  </si>
  <si>
    <t>玉ねぎ・豆腐ペースト</t>
  </si>
  <si>
    <t>白糸タラの野菜煮ペースト</t>
  </si>
  <si>
    <t>白糸タラと野菜の玉子とじ煮</t>
  </si>
  <si>
    <t>12月3日(木)配達/12月4日(金)食</t>
    <phoneticPr fontId="3"/>
  </si>
  <si>
    <t>鶏肉とかぼちゃのほくほく煮</t>
  </si>
  <si>
    <t>豚肉とかぼちゃのほくほく煮</t>
  </si>
  <si>
    <t>かぼちゃ・玉ねぎ・インゲンペースト</t>
  </si>
  <si>
    <t>カラスカレイ・ほうれん草ペースト</t>
  </si>
  <si>
    <t>カラスカレイとほうれん草のくたくた煮</t>
  </si>
  <si>
    <t>きゅうりと人参のサラダ</t>
  </si>
  <si>
    <t>枝豆ときゅうりのサラダ</t>
  </si>
  <si>
    <t>人参ペースト</t>
  </si>
  <si>
    <t>じゃが芋・トマト・玉ねぎペースト</t>
  </si>
  <si>
    <t>じゃが芋のトマト煮</t>
  </si>
  <si>
    <t>12月7日(月)配達/12月8日(火)食</t>
    <phoneticPr fontId="3"/>
  </si>
  <si>
    <t>さつま芋のサラダ</t>
  </si>
  <si>
    <t>バナナペースト</t>
  </si>
  <si>
    <t>白菜・人参ペースト</t>
  </si>
  <si>
    <t>ソーメンペースト</t>
  </si>
  <si>
    <t>くたくたかき玉そうめん</t>
  </si>
  <si>
    <t>12月8日(火)配達/12月9日(水)食</t>
    <phoneticPr fontId="3"/>
  </si>
  <si>
    <t>玉ねぎペースト</t>
  </si>
  <si>
    <t>人参のだし煮</t>
  </si>
  <si>
    <t>助宗タラの野菜煮ペースト</t>
  </si>
  <si>
    <t>助宗タラと小松菜のくたくた煮</t>
  </si>
  <si>
    <t>12月9日(水)配達/12月10日(木)食</t>
    <phoneticPr fontId="3"/>
  </si>
  <si>
    <t>人参・ブロッコリーペースト</t>
  </si>
  <si>
    <t>白菜・かぶペースト</t>
  </si>
  <si>
    <t>鶏肉と冬野菜のコトコト煮</t>
  </si>
  <si>
    <t>すりつぶし</t>
    <phoneticPr fontId="3"/>
  </si>
  <si>
    <t>5ｍｍ～1ｃｍ</t>
    <phoneticPr fontId="3"/>
  </si>
  <si>
    <t>12月10日(木)配達/12月11日(金)食</t>
    <phoneticPr fontId="3"/>
  </si>
  <si>
    <t>キャベツとわかめのサラダ</t>
  </si>
  <si>
    <t>キャベツペースト</t>
  </si>
  <si>
    <t>玉ねぎ・じゃが芋・人参ペースト</t>
  </si>
  <si>
    <t>鶏肉とじゃが芋のミルク煮</t>
  </si>
  <si>
    <t>豚肉とじゃが芋のミルク煮</t>
  </si>
  <si>
    <t>12月11日(金)配達/12月14日(月)食</t>
    <phoneticPr fontId="3"/>
  </si>
  <si>
    <t>12月14日(月)配達/12月15日(火)食</t>
    <phoneticPr fontId="3"/>
  </si>
  <si>
    <t>12月15日(火)配達/12月16日(水)食</t>
    <phoneticPr fontId="3"/>
  </si>
  <si>
    <t>12月16日(水)配達/12月17日(木)食</t>
    <phoneticPr fontId="3"/>
  </si>
  <si>
    <t>12月17日(木)配達/12月18日(金)食</t>
    <phoneticPr fontId="3"/>
  </si>
  <si>
    <t>かぼちゃのほくほく煮</t>
  </si>
  <si>
    <t>すりつぶし</t>
    <phoneticPr fontId="3"/>
  </si>
  <si>
    <t>12月21日(月)配達/12月22日(火)食</t>
    <phoneticPr fontId="3"/>
  </si>
  <si>
    <t>12月22日(火)配達/12月24日(木)食</t>
    <phoneticPr fontId="3"/>
  </si>
  <si>
    <t>じゃが芋とブロッコリーのサラダ</t>
  </si>
  <si>
    <t>じゃが芋・ブロッコリーペースト</t>
  </si>
  <si>
    <t>玉ねぎ・人参・白菜ペースト</t>
  </si>
  <si>
    <t>すりつぶし</t>
    <phoneticPr fontId="3"/>
  </si>
  <si>
    <t>12月23日(水)配達/12月25日(金)食</t>
    <phoneticPr fontId="3"/>
  </si>
  <si>
    <t>12月24日(木)配達/12月28日(月)食</t>
    <phoneticPr fontId="3"/>
  </si>
  <si>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</si>
  <si>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</si>
  <si>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</si>
  <si>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</si>
  <si>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昼</t>
    <rPh sb="0" eb="1">
      <t>ヒル</t>
    </rPh>
    <phoneticPr fontId="3"/>
  </si>
  <si>
    <t>使用食材一覧</t>
    <rPh sb="0" eb="2">
      <t>シヨウ</t>
    </rPh>
    <rPh sb="2" eb="4">
      <t>ショクザイ</t>
    </rPh>
    <rPh sb="4" eb="6">
      <t>イチラン</t>
    </rPh>
    <phoneticPr fontId="3"/>
  </si>
  <si>
    <t>火</t>
  </si>
  <si>
    <t>おかゆ・豚肉・玉ねぎ・カットトマトパック・水・精製塩・大根・人参・玉子・出し汁・味噌</t>
  </si>
  <si>
    <t>おかゆ・鶏肉・玉ねぎ・カットトマトパック・水・精製塩・大根・人参・玉子・出し汁・味噌</t>
  </si>
  <si>
    <t>おかゆ・玉ねぎ・カットトマトパック・大根・人参</t>
  </si>
  <si>
    <t>おかゆ・鮭・チンゲン菜・出し汁・豆腐・豚肉・人参・砂糖・醤油・玉ねぎ・ワカメ・味噌・みかん</t>
  </si>
  <si>
    <t>おかゆ・鮭・チンゲン菜・出し汁・豆腐・鶏肉・人参・砂糖・醤油・玉ねぎ・ワカメ・味噌・みかん</t>
  </si>
  <si>
    <t>おかゆ・チンゲン菜・玉ねぎ・人参・豆腐・みかん</t>
  </si>
  <si>
    <t>みそ汁・フルーツ（みかん）</t>
    <phoneticPr fontId="3"/>
  </si>
  <si>
    <t>みそ汁・フルーツ（みかん）</t>
    <phoneticPr fontId="3"/>
  </si>
  <si>
    <t>木</t>
  </si>
  <si>
    <t>おかゆ・鶏肉・玉ねぎ・ピーマン・出し汁・砂糖・醤油・キャベツ・さつま芋・牛乳・水</t>
  </si>
  <si>
    <t>おかゆ・玉ねぎ・キャベツ・さつま芋</t>
  </si>
  <si>
    <t>金</t>
  </si>
  <si>
    <t>おかゆ・シロイトタラ・人参・ブロッコリー・玉子・出し汁・もやし・ワカメ・玉ねぎ・豆腐・醤油・りんご</t>
  </si>
  <si>
    <t>おかゆ・シロイトタラ・人参・ブロッコリー・玉子・出し汁・ワカメ・玉ねぎ・豆腐・醤油・りんご</t>
  </si>
  <si>
    <t>おかゆ・シロイトタラ・人参・ブロッコリー・玉ねぎ・豆腐・りんご</t>
  </si>
  <si>
    <t>すまし汁・フルーツ（りんご）</t>
    <phoneticPr fontId="3"/>
  </si>
  <si>
    <t>月</t>
  </si>
  <si>
    <t>おかゆ・カラスカレイ・ほうれん草・パプリカ黄・出し汁・豚肉・かぼちゃ・醤油・砂糖・玉ねぎ・インゲン・味噌・オレンジ</t>
  </si>
  <si>
    <t>おかゆ・カラスカレイ・ほうれん草・パプリカ黄・出し汁・鶏肉・かぼちゃ・醤油・砂糖・玉ねぎ・インゲン・味噌・オレンジ</t>
  </si>
  <si>
    <t>おかゆ・カラスカレイ・ほうれん草・かぼちゃ・玉ねぎ・インゲン・オレンジ</t>
  </si>
  <si>
    <t>おかゆ・カラスカレイ・ほうれん草・パプリカ黄・出し汁・かぼちゃ・玉ねぎ・インゲン・味噌・オレンジ</t>
  </si>
  <si>
    <t>みそ汁・フルーツ（オレンジ）</t>
    <phoneticPr fontId="3"/>
  </si>
  <si>
    <t>おかゆ・じゃが芋・トマト・玉ねぎ・水・精製塩・枝豆・きゅうり・人参・舞茸・出し汁・味噌</t>
  </si>
  <si>
    <t>おかゆ・じゃが芋・トマト・玉ねぎ・水・精製塩・きゅうり・人参</t>
  </si>
  <si>
    <t>おかゆ・じゃが芋・トマト・玉ねぎ・人参</t>
  </si>
  <si>
    <t>ソーメン・鶏肉・白菜・人参・しめじ・玉子・出し汁・醤油・砂糖・片栗粉・さつま芋・バナナ</t>
  </si>
  <si>
    <t>ソーメン・鶏肉・白菜・人参・玉子・出し汁・醤油・砂糖・片栗粉・さつま芋・バナナ</t>
  </si>
  <si>
    <t>ソーメン・白菜・人参・さつま芋・バナナ</t>
  </si>
  <si>
    <t>おかゆ・スケソウタラ・小松菜・出し汁・人参・玉ねぎ・花ふ・味噌・ヨーグルト・砂糖</t>
  </si>
  <si>
    <t>おかゆ・スケソウタラ・小松菜・人参・玉ねぎ・ヨーグルト</t>
  </si>
  <si>
    <t>みそ汁・ヨーグルト</t>
    <phoneticPr fontId="3"/>
  </si>
  <si>
    <t>おかゆ・鶏肉・白菜・かぶ・人参・ブロッコリー・出し汁・砂糖・醤油・りんご</t>
  </si>
  <si>
    <t>おかゆ・白菜・かぶ・人参・ブロッコリー・りんご</t>
  </si>
  <si>
    <t>おかゆ・鶏肉・玉ねぎ・人参・出し汁・砂糖・醤油・じゃが芋・ブロッコリー・白菜・水・りんご</t>
  </si>
  <si>
    <t>おかゆ・玉ねぎ・人参・白菜・じゃが芋・ブロッコリー・りんご</t>
  </si>
  <si>
    <t>スープ・フルーツ（りんご）</t>
    <phoneticPr fontId="3"/>
  </si>
  <si>
    <t>おかゆ・豚肉・玉ねぎ・じゃが芋・人参・牛乳・水・精製塩・キャベツ・ワカメ・オレンジ</t>
  </si>
  <si>
    <t>おかゆ・鶏肉・玉ねぎ・じゃが芋・人参・牛乳・水・精製塩・キャベツ・ワカメ・オレンジ</t>
  </si>
  <si>
    <t>おかゆ・玉ねぎ・じゃが芋・人参・キャベツ・オレンジ</t>
  </si>
  <si>
    <t>おかゆ・豚肉・玉ねぎ・じゃが芋・人参・牛乳・水・精製塩・キャベツ・ワカメ</t>
  </si>
  <si>
    <t>おかゆ・鶏肉・玉ねぎ・じゃが芋・人参・牛乳・水・精製塩・キャベツ・ワカメ</t>
  </si>
  <si>
    <t>おかゆ・玉ねぎ・じゃが芋・人参・キャベツ</t>
  </si>
  <si>
    <t>昼食</t>
    <rPh sb="0" eb="2">
      <t>チュウショク</t>
    </rPh>
    <phoneticPr fontId="3"/>
  </si>
  <si>
    <t>３色食品群</t>
    <rPh sb="1" eb="2">
      <t>ショク</t>
    </rPh>
    <rPh sb="2" eb="5">
      <t>ショクヒングン</t>
    </rPh>
    <phoneticPr fontId="3"/>
  </si>
  <si>
    <t>3～5歳児</t>
    <rPh sb="3" eb="4">
      <t>サイ</t>
    </rPh>
    <rPh sb="4" eb="5">
      <t>ジ</t>
    </rPh>
    <phoneticPr fontId="3"/>
  </si>
  <si>
    <t>1～2歳児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</si>
  <si>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</si>
  <si>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</si>
  <si>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</si>
  <si>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</si>
  <si>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</si>
  <si>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おやつ</t>
    <phoneticPr fontId="3"/>
  </si>
  <si>
    <t>ご飯・パン粉・砂糖・油・ホットケーキ</t>
    <phoneticPr fontId="36"/>
  </si>
  <si>
    <t>牛乳・玉子・豚肉・豆腐</t>
    <rPh sb="9" eb="11">
      <t>トウフ</t>
    </rPh>
    <phoneticPr fontId="36"/>
  </si>
  <si>
    <t>カットトマトパック・パセリ・玉ねぎ・人参・大根・長ねぎ</t>
  </si>
  <si>
    <t>kcal</t>
    <phoneticPr fontId="3"/>
  </si>
  <si>
    <t>乳・卵・小麦_x000D_
※18</t>
    <phoneticPr fontId="3"/>
  </si>
  <si>
    <t>ご飯・パン粉・砂糖・油・ホットケーキミックス</t>
    <phoneticPr fontId="36"/>
  </si>
  <si>
    <t>ｇ</t>
    <phoneticPr fontId="3"/>
  </si>
  <si>
    <t>豆腐入りドーナツ</t>
    <rPh sb="0" eb="2">
      <t>トウフ</t>
    </rPh>
    <rPh sb="2" eb="3">
      <t>イ</t>
    </rPh>
    <phoneticPr fontId="36"/>
  </si>
  <si>
    <t>ごま・ご飯・油・焼菓子</t>
    <rPh sb="8" eb="9">
      <t>ヤ</t>
    </rPh>
    <rPh sb="9" eb="11">
      <t>ガシ</t>
    </rPh>
    <phoneticPr fontId="36"/>
  </si>
  <si>
    <t>鮭・豆腐・豚肉・牛乳</t>
    <rPh sb="8" eb="10">
      <t>ギュウニュウ</t>
    </rPh>
    <phoneticPr fontId="36"/>
  </si>
  <si>
    <t>グリンピース・チンゲン菜・みかん・ワカメ・玉ねぎ・人参・さつま芋</t>
    <rPh sb="31" eb="32">
      <t>イモ</t>
    </rPh>
    <phoneticPr fontId="36"/>
  </si>
  <si>
    <t>kcal</t>
  </si>
  <si>
    <t>ごま・ご飯・油・さつま芋</t>
    <rPh sb="11" eb="12">
      <t>イモ</t>
    </rPh>
    <phoneticPr fontId="36"/>
  </si>
  <si>
    <t>鮭・豆腐・豚肉・牛乳バター</t>
    <rPh sb="8" eb="10">
      <t>ギュウニュウ</t>
    </rPh>
    <phoneticPr fontId="36"/>
  </si>
  <si>
    <t>グリンピース・チンゲン菜・みかん・ワカメ・玉ねぎ・人参</t>
    <phoneticPr fontId="36"/>
  </si>
  <si>
    <t>kcal</t>
    <phoneticPr fontId="3"/>
  </si>
  <si>
    <t>kcal</t>
    <phoneticPr fontId="3"/>
  </si>
  <si>
    <t>ｇ</t>
    <phoneticPr fontId="3"/>
  </si>
  <si>
    <t>スイートポテト</t>
    <phoneticPr fontId="36"/>
  </si>
  <si>
    <t>ｇ</t>
    <phoneticPr fontId="3"/>
  </si>
  <si>
    <t>焼菓子</t>
    <rPh sb="0" eb="1">
      <t>ヤ</t>
    </rPh>
    <rPh sb="1" eb="3">
      <t>ガシ</t>
    </rPh>
    <phoneticPr fontId="36"/>
  </si>
  <si>
    <t>ｇ</t>
    <phoneticPr fontId="3"/>
  </si>
  <si>
    <t>焼菓子</t>
    <rPh sb="0" eb="1">
      <t>ヤキ</t>
    </rPh>
    <rPh sb="1" eb="3">
      <t>カシ</t>
    </rPh>
    <phoneticPr fontId="36"/>
  </si>
  <si>
    <t>g</t>
    <phoneticPr fontId="3"/>
  </si>
  <si>
    <t>g</t>
    <phoneticPr fontId="3"/>
  </si>
  <si>
    <t>さつま芋・スパゲッティ・バター・砂糖・片栗粉・油</t>
  </si>
  <si>
    <t>ツナフレーク缶・牛乳・鶏肉・油揚</t>
    <rPh sb="14" eb="16">
      <t>アブラアゲ</t>
    </rPh>
    <phoneticPr fontId="36"/>
  </si>
  <si>
    <t>キャベツ・コーン・ピーマン・玉ねぎ・ひじき・人参</t>
    <rPh sb="22" eb="24">
      <t>ニンジン</t>
    </rPh>
    <phoneticPr fontId="36"/>
  </si>
  <si>
    <t>kcal</t>
    <phoneticPr fontId="3"/>
  </si>
  <si>
    <t>キャベツ・コーン・ピーマン・玉ねぎ・ひじき・にんじん</t>
    <phoneticPr fontId="36"/>
  </si>
  <si>
    <t>ｇ</t>
    <phoneticPr fontId="3"/>
  </si>
  <si>
    <t>ひじきのおにぎり</t>
    <phoneticPr fontId="36"/>
  </si>
  <si>
    <t>ひじきのおにぎり</t>
    <phoneticPr fontId="36"/>
  </si>
  <si>
    <t>ごま油・ご飯・パン粉・砂糖・小麦粉・油・クッキー・せんべい)</t>
    <phoneticPr fontId="36"/>
  </si>
  <si>
    <t>シロイトタラ・玉子・豆腐・牛乳</t>
    <rPh sb="13" eb="15">
      <t>ギュウニュウ</t>
    </rPh>
    <phoneticPr fontId="36"/>
  </si>
  <si>
    <t>ブロッコリー・もやし・りんご・ワカメ・玉ねぎ・人参</t>
  </si>
  <si>
    <t>ごま油・ご飯・パン粉・砂糖・小麦粉・油・パイ・せんべい</t>
    <phoneticPr fontId="36"/>
  </si>
  <si>
    <t>シロイトタラ・玉子・豆腐</t>
  </si>
  <si>
    <t>クッキー</t>
    <phoneticPr fontId="36"/>
  </si>
  <si>
    <t>パイ</t>
    <phoneticPr fontId="36"/>
  </si>
  <si>
    <t>もやしとわかめの中華和え</t>
  </si>
  <si>
    <t>せんべい</t>
    <phoneticPr fontId="36"/>
  </si>
  <si>
    <t>ｇ</t>
    <phoneticPr fontId="3"/>
  </si>
  <si>
    <t>ご飯・バター・砂糖・小麦粉・油・ホットケーキミックス・マーマレード</t>
    <phoneticPr fontId="36"/>
  </si>
  <si>
    <t>カラスカレイ・豚肉・牛乳</t>
    <rPh sb="10" eb="12">
      <t>ギュウニュウ</t>
    </rPh>
    <phoneticPr fontId="36"/>
  </si>
  <si>
    <t>あおさ粉・インゲン・オレンジ・かぼちゃ・パプリカ黄・ほうれん草・玉ねぎ</t>
  </si>
  <si>
    <t>kcal</t>
    <phoneticPr fontId="3"/>
  </si>
  <si>
    <t>21
月</t>
    <rPh sb="3" eb="4">
      <t>ゲツ</t>
    </rPh>
    <phoneticPr fontId="3"/>
  </si>
  <si>
    <t>イベント献立</t>
    <rPh sb="4" eb="6">
      <t>コンダテ</t>
    </rPh>
    <phoneticPr fontId="3"/>
  </si>
  <si>
    <t>ご飯・バター・小麦粉・油・ホットケーキミックス・マーマレード</t>
    <phoneticPr fontId="36"/>
  </si>
  <si>
    <t>カラスカレイ・茹小豆缶・牛乳</t>
    <rPh sb="12" eb="14">
      <t>ギュウニュウ</t>
    </rPh>
    <phoneticPr fontId="36"/>
  </si>
  <si>
    <t>マーマレードのカップケーキ</t>
    <phoneticPr fontId="36"/>
  </si>
  <si>
    <t>冬至かぼちゃ</t>
    <phoneticPr fontId="3"/>
  </si>
  <si>
    <t>&lt;冬至&gt;</t>
    <rPh sb="1" eb="3">
      <t>トウジ</t>
    </rPh>
    <phoneticPr fontId="36"/>
  </si>
  <si>
    <t>ご飯・じゃが芋・パン粉・マヨネーズ・砂糖・小麦粉・油・食パン・イチゴジャム</t>
    <rPh sb="27" eb="28">
      <t>ショク</t>
    </rPh>
    <phoneticPr fontId="36"/>
  </si>
  <si>
    <t>ツナフレーク缶・油揚げ・牛乳</t>
    <rPh sb="12" eb="14">
      <t>ギュウニュウ</t>
    </rPh>
    <phoneticPr fontId="36"/>
  </si>
  <si>
    <t>きゅうり・トマト・玉ねぎ・枝豆・人参・舞茸</t>
  </si>
  <si>
    <t>ツナフレーク缶・油揚げ牛乳</t>
    <rPh sb="11" eb="13">
      <t>ギュウニュウ</t>
    </rPh>
    <phoneticPr fontId="36"/>
  </si>
  <si>
    <t>ジャムサンド</t>
    <phoneticPr fontId="36"/>
  </si>
  <si>
    <t>鶏肉と玉子のあったかそうめん</t>
  </si>
  <si>
    <t>ごま・さつま芋・ソーメン・砂糖・小麦粉・片栗粉・油・ホットケーキミックス</t>
    <phoneticPr fontId="36"/>
  </si>
  <si>
    <t>玉子・鶏肉・牛乳</t>
    <rPh sb="6" eb="8">
      <t>ギュウニュウ</t>
    </rPh>
    <phoneticPr fontId="36"/>
  </si>
  <si>
    <t>しめじ・バナナ・人参・白菜・万能ねぎ・コーン</t>
    <phoneticPr fontId="36"/>
  </si>
  <si>
    <t>卵・小麦_x000D_
※14</t>
    <phoneticPr fontId="3"/>
  </si>
  <si>
    <t>卵・小麦_x000D_
※14</t>
    <phoneticPr fontId="3"/>
  </si>
  <si>
    <t>ごま・さつま芋・ソーメン・砂糖・小麦粉・片栗粉・油・ホットケーキミックス</t>
    <phoneticPr fontId="36"/>
  </si>
  <si>
    <t>しめじ・バナナ・人参・白菜・万能ねぎ・コーン</t>
    <phoneticPr fontId="36"/>
  </si>
  <si>
    <t>kcal</t>
    <phoneticPr fontId="3"/>
  </si>
  <si>
    <t>卵・小麦_x000D_
※14</t>
    <phoneticPr fontId="3"/>
  </si>
  <si>
    <t>ｇ</t>
    <phoneticPr fontId="3"/>
  </si>
  <si>
    <t>コーン蒸しパン</t>
    <rPh sb="3" eb="4">
      <t>ム</t>
    </rPh>
    <phoneticPr fontId="36"/>
  </si>
  <si>
    <t>ご飯・花ふ・砂糖・片栗粉・油･</t>
    <phoneticPr fontId="36"/>
  </si>
  <si>
    <t>スケソウタラ・ヨーグルト・油揚げ・牛乳</t>
    <rPh sb="17" eb="19">
      <t>ギュウニュウ</t>
    </rPh>
    <phoneticPr fontId="36"/>
  </si>
  <si>
    <t>玉ねぎ・小松菜・人参・切干大根・エリンギ・しめじ・青のり</t>
    <rPh sb="25" eb="26">
      <t>アオ</t>
    </rPh>
    <phoneticPr fontId="36"/>
  </si>
  <si>
    <t>乳・小麦_x000D_
※18</t>
    <phoneticPr fontId="3"/>
  </si>
  <si>
    <t>ご飯・花ふ・砂糖・片栗粉・油</t>
  </si>
  <si>
    <t>乳・小麦_x000D_
※18</t>
    <phoneticPr fontId="3"/>
  </si>
  <si>
    <t>きのこ入り雑炊</t>
    <rPh sb="3" eb="4">
      <t>イ</t>
    </rPh>
    <rPh sb="5" eb="7">
      <t>ゾウスイ</t>
    </rPh>
    <phoneticPr fontId="36"/>
  </si>
  <si>
    <t>11
金</t>
    <rPh sb="3" eb="4">
      <t>キン</t>
    </rPh>
    <phoneticPr fontId="3"/>
  </si>
  <si>
    <t>ご飯・マカロニ・マヨネーズ・砂糖・鈴カステラ・クラッカー</t>
    <rPh sb="17" eb="18">
      <t>スズ</t>
    </rPh>
    <phoneticPr fontId="36"/>
  </si>
  <si>
    <t>花かつお・鶏肉・牛乳</t>
    <rPh sb="8" eb="10">
      <t>ギュウニュウ</t>
    </rPh>
    <phoneticPr fontId="36"/>
  </si>
  <si>
    <t>かぶ・コーン・パセリ・ブロッコリー・りんご・れんこん・人参・白菜</t>
  </si>
  <si>
    <t>乳・卵・小麦</t>
  </si>
  <si>
    <t>25
金</t>
    <rPh sb="3" eb="4">
      <t>キン</t>
    </rPh>
    <phoneticPr fontId="3"/>
  </si>
  <si>
    <t>ご飯・じゃが芋・マヨネーズ・砂糖・油・カステラ・イチゴジャム</t>
    <phoneticPr fontId="36"/>
  </si>
  <si>
    <t>ウインナー・花かつお・鶏肉・牛乳・生クリーム・牛乳</t>
    <rPh sb="14" eb="16">
      <t>ギュウニュウ</t>
    </rPh>
    <rPh sb="17" eb="18">
      <t>ナマ</t>
    </rPh>
    <rPh sb="23" eb="25">
      <t>ギュウニュウ</t>
    </rPh>
    <phoneticPr fontId="36"/>
  </si>
  <si>
    <t>グリンピース・コーン・にんにく・ブロッコリー・りんご・玉ねぎ・人参・長ねぎ・白菜・洋梨缶・みかん缶</t>
    <rPh sb="41" eb="43">
      <t>ヨウナシ</t>
    </rPh>
    <rPh sb="43" eb="44">
      <t>カン</t>
    </rPh>
    <rPh sb="48" eb="49">
      <t>カン</t>
    </rPh>
    <phoneticPr fontId="36"/>
  </si>
  <si>
    <t>鈴カステラ</t>
    <rPh sb="0" eb="1">
      <t>スズ</t>
    </rPh>
    <phoneticPr fontId="36"/>
  </si>
  <si>
    <t>ミニケーキ</t>
    <phoneticPr fontId="36"/>
  </si>
  <si>
    <t>クラッカー</t>
    <phoneticPr fontId="36"/>
  </si>
  <si>
    <t>&lt;クリスマス&gt;</t>
    <phoneticPr fontId="36"/>
  </si>
  <si>
    <t>ごま・ご飯・じゃが芋・マヨネーズ・砂糖・油・マカロニ</t>
    <phoneticPr fontId="36"/>
  </si>
  <si>
    <t>牛乳・豚肉・きな粉</t>
    <rPh sb="8" eb="9">
      <t>コ</t>
    </rPh>
    <phoneticPr fontId="36"/>
  </si>
  <si>
    <t>オレンジ・キャベツ・ワカメ・玉ねぎ・人参</t>
  </si>
  <si>
    <t>ごま・ご飯・じゃが芋・マヨネーズ・砂糖・油・マカロニ</t>
    <phoneticPr fontId="36"/>
  </si>
  <si>
    <t>牛乳・豚肉・きな粉・牛乳</t>
    <rPh sb="8" eb="9">
      <t>コ</t>
    </rPh>
    <rPh sb="10" eb="12">
      <t>ギュウニュウ</t>
    </rPh>
    <phoneticPr fontId="36"/>
  </si>
  <si>
    <t>キャベツ・みかん缶・ワカメ・玉ねぎ・人参</t>
  </si>
  <si>
    <t>キャベツとわかめのごまマヨサラダ</t>
  </si>
  <si>
    <t>マカロニきなこ</t>
    <phoneticPr fontId="36"/>
  </si>
  <si>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39" eb="42">
      <t>コウシンリョウ</t>
    </rPh>
    <rPh sb="43" eb="44">
      <t>ショウ</t>
    </rPh>
    <rPh sb="44" eb="45">
      <t>ユ</t>
    </rPh>
    <rPh sb="51" eb="53">
      <t>チョウミ</t>
    </rPh>
    <rPh sb="53" eb="54">
      <t>リョウ</t>
    </rPh>
    <rPh sb="56" eb="57">
      <t>ショク</t>
    </rPh>
    <rPh sb="57" eb="60">
      <t>ショクヒングン</t>
    </rPh>
    <rPh sb="61" eb="63">
      <t>ブンルイ</t>
    </rPh>
    <rPh sb="67" eb="68">
      <t>タメ</t>
    </rPh>
    <rPh sb="69" eb="71">
      <t>キサイ</t>
    </rPh>
    <phoneticPr fontId="3"/>
  </si>
  <si>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</si>
  <si>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</si>
  <si>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</si>
  <si>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※調味料のアレルギー表示は弊社でお届けしたものに限ります。またアレルギーの詳細は「予定献立表」でご確認下さい。</t>
    <rPh sb="37" eb="39">
      <t>ショウサイ</t>
    </rPh>
    <rPh sb="41" eb="43">
      <t>ヨテイ</t>
    </rPh>
    <rPh sb="43" eb="45">
      <t>コンダテ</t>
    </rPh>
    <rPh sb="45" eb="46">
      <t>ヒョウ</t>
    </rPh>
    <rPh sb="49" eb="52">
      <t>カクニンクダ</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</si>
  <si>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</si>
  <si>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</si>
  <si>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</si>
  <si>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</si>
  <si>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</si>
  <si>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</si>
  <si>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※都合により、献立を変更する場合がございます。</t>
    <rPh sb="1" eb="3">
      <t>ツゴウ</t>
    </rPh>
    <rPh sb="7" eb="9">
      <t>コンダテ</t>
    </rPh>
    <rPh sb="10" eb="12">
      <t>ヘンコウ</t>
    </rPh>
    <rPh sb="14" eb="16">
      <t>バアイ</t>
    </rPh>
    <phoneticPr fontId="3"/>
  </si>
  <si>
    <t>3～5</t>
    <phoneticPr fontId="3"/>
  </si>
  <si>
    <t>歳</t>
    <rPh sb="0" eb="1">
      <t>サイ</t>
    </rPh>
    <phoneticPr fontId="3"/>
  </si>
  <si>
    <t>390/16.1/10.8/57.0/1.1未満</t>
    <rPh sb="22" eb="24">
      <t>ミマン</t>
    </rPh>
    <phoneticPr fontId="3"/>
  </si>
  <si>
    <t>※14　この商品は「そば・卵」を含む製品と同じ施設で製造しておりますが、混入を最小限に抑えるように十分に配慮して生産されております。</t>
  </si>
  <si>
    <t>1～2</t>
    <phoneticPr fontId="3"/>
  </si>
  <si>
    <t>285/11.8/7.9/41.7/0.8未満</t>
    <rPh sb="21" eb="23">
      <t>ミマン</t>
    </rPh>
    <phoneticPr fontId="3"/>
  </si>
  <si>
    <t>※18　本製品で使用している海苔は、えび・かにの生息域で採取しています。</t>
  </si>
  <si>
    <t>※60　本工場では小麦・乳を使用しております。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</si>
</sst>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 ?/2"/>
    <numFmt numFmtId="177" formatCode="#\ ?/20"/>
    <numFmt numFmtId="178" formatCode="#\ ?/4"/>
    <numFmt numFmtId="179" formatCode="#\ ?/8"/>
    <numFmt numFmtId="180" formatCode="#\ ?/10"/>
    <numFmt numFmtId="181" formatCode="#\ ?/6"/>
    <numFmt numFmtId="182" formatCode="#\ ?/3"/>
    <numFmt numFmtId="183" formatCode="#\ ?/12"/>
    <numFmt numFmtId="184" formatCode="0.0_ "/>
    <numFmt numFmtId="185" formatCode="0_ "/>
  </numFmts>
  <fonts count="39"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8"/>
      <name val="ＭＳ Ｐゴシック"/>
      <family val="3"/>
      <charset val="128"/>
    </font>
    <font>
      <sz val="6"/>
      <name val="ＭＳ Ｐゴシック"/>
      <family val="3"/>
      <charset val="128"/>
      <scheme val="minor"/>
    </font>
    <font>
      <b/>
      <sz val="10"/>
      <name val="ＭＳ Ｐゴシック"/>
      <family val="3"/>
      <charset val="128"/>
    </font>
    <font>
      <sz val="11"/>
      <name val="ＭＳ Ｐ明朝"/>
      <family val="1"/>
      <charset val="128"/>
    </font>
    <font>
      <b/>
      <sz val="12"/>
      <name val="ＭＳ Ｐ明朝"/>
      <family val="1"/>
      <charset val="128"/>
    </font>
    <font>
      <sz val="8"/>
      <name val="ＭＳ Ｐ明朝"/>
      <family val="1"/>
      <charset val="128"/>
    </font>
    <font>
      <sz val="9"/>
      <name val="ＭＳ Ｐ明朝"/>
      <family val="1"/>
      <charset val="128"/>
    </font>
    <font>
      <sz val="8"/>
      <color theme="1"/>
      <name val="ＭＳ Ｐゴシック"/>
      <family val="3"/>
      <charset val="128"/>
      <scheme val="minor"/>
    </font>
    <font>
      <sz val="9"/>
      <color theme="1"/>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6"/>
      <name val="ＭＳ Ｐゴシック"/>
      <family val="2"/>
      <charset val="128"/>
      <scheme val="minor"/>
    </font>
    <font>
      <sz val="10"/>
      <color rgb="FFFF0000"/>
      <name val="ＭＳ Ｐ明朝"/>
      <family val="1"/>
      <charset val="128"/>
    </font>
    <font>
      <sz val="11"/>
      <color rgb="FFFF0000"/>
      <name val="ＭＳ Ｐ明朝"/>
      <family val="1"/>
      <charset val="128"/>
    </font>
  </fonts>
  <fills count="14">
    <fill>
      <patternFill patternType="none"/>
    </fill>
    <fill>
      <patternFill patternType="gray125"/>
    </fill>
    <fill>
      <patternFill patternType="solid">
        <fgColor indexed="22"/>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D9FF"/>
        <bgColor indexed="64"/>
      </patternFill>
    </fill>
    <fill>
      <patternFill patternType="solid">
        <fgColor rgb="FFCDF2FF"/>
        <bgColor indexed="64"/>
      </patternFill>
    </fill>
    <fill>
      <patternFill patternType="solid">
        <fgColor rgb="FFD1FFD1"/>
        <bgColor indexed="64"/>
      </patternFill>
    </fill>
    <fill>
      <patternFill patternType="solid">
        <fgColor rgb="FFFFEAD5"/>
        <bgColor indexed="64"/>
      </patternFill>
    </fill>
  </fills>
  <borders count="71">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19" fillId="0" borderId="0">
      <alignment vertical="center"/>
    </xf>
    <xf numFmtId="0" fontId="1" fillId="0" borderId="0">
      <alignment vertical="center"/>
    </xf>
  </cellStyleXfs>
  <cellXfs count="400">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4" fillId="0" borderId="0" xfId="1" applyFont="1" applyBorder="1" applyAlignment="1">
      <alignment horizontal="center" vertical="center" shrinkToFit="1"/>
    </xf>
    <xf numFmtId="0" fontId="6" fillId="0" borderId="0" xfId="2" applyNumberFormat="1" applyFont="1" applyFill="1" applyAlignment="1">
      <alignment shrinkToFit="1"/>
    </xf>
    <xf numFmtId="0" fontId="8" fillId="0" borderId="0" xfId="1" applyFont="1" applyBorder="1" applyAlignment="1">
      <alignment horizontal="center" vertical="center" shrinkToFit="1"/>
    </xf>
    <xf numFmtId="0" fontId="1" fillId="0" borderId="0" xfId="1" applyAlignment="1">
      <alignment horizontal="center" shrinkToFit="1"/>
    </xf>
    <xf numFmtId="0" fontId="7" fillId="0" borderId="0" xfId="1" applyNumberFormat="1" applyFont="1" applyBorder="1" applyAlignment="1">
      <alignment horizontal="center" shrinkToFit="1"/>
    </xf>
    <xf numFmtId="0" fontId="5" fillId="0" borderId="0" xfId="1" applyFont="1" applyBorder="1" applyAlignment="1">
      <alignment horizontal="center" vertical="center"/>
    </xf>
    <xf numFmtId="0" fontId="5" fillId="0" borderId="0" xfId="1" applyNumberFormat="1" applyFont="1" applyBorder="1" applyAlignment="1">
      <alignment horizontal="center" vertical="center"/>
    </xf>
    <xf numFmtId="0" fontId="10" fillId="0" borderId="2" xfId="1" applyFont="1" applyBorder="1" applyAlignment="1">
      <alignment horizontal="left" vertical="center"/>
    </xf>
    <xf numFmtId="0" fontId="10" fillId="0" borderId="3" xfId="1" applyFont="1" applyBorder="1" applyAlignment="1">
      <alignment horizontal="center" vertical="center" shrinkToFit="1"/>
    </xf>
    <xf numFmtId="0" fontId="10" fillId="0" borderId="4" xfId="1" applyFont="1" applyBorder="1" applyAlignment="1">
      <alignment horizontal="center" vertical="center" shrinkToFit="1"/>
    </xf>
    <xf numFmtId="0" fontId="11" fillId="0" borderId="5" xfId="1" applyNumberFormat="1" applyFont="1" applyBorder="1" applyAlignment="1">
      <alignment horizontal="center" vertical="center" wrapText="1"/>
    </xf>
    <xf numFmtId="0" fontId="10" fillId="0" borderId="5" xfId="1" applyFont="1" applyBorder="1" applyAlignment="1">
      <alignment horizontal="center" vertical="center" shrinkToFit="1"/>
    </xf>
    <xf numFmtId="0" fontId="10" fillId="0" borderId="5" xfId="1" applyNumberFormat="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7" xfId="1" applyFont="1" applyBorder="1" applyAlignment="1">
      <alignment horizontal="center" vertical="center"/>
    </xf>
    <xf numFmtId="0" fontId="12" fillId="0" borderId="5" xfId="1" applyNumberFormat="1" applyFont="1" applyBorder="1" applyAlignment="1">
      <alignment horizontal="center" vertical="center" wrapText="1" shrinkToFit="1"/>
    </xf>
    <xf numFmtId="0" fontId="10" fillId="0" borderId="6"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6" fillId="0" borderId="0" xfId="1" applyFont="1" applyAlignment="1">
      <alignment vertical="center" shrinkToFit="1"/>
    </xf>
    <xf numFmtId="0" fontId="14" fillId="0" borderId="0" xfId="1" applyFont="1" applyAlignment="1">
      <alignment vertical="top" shrinkToFit="1"/>
    </xf>
    <xf numFmtId="0" fontId="13" fillId="0" borderId="0" xfId="1" applyFont="1" applyAlignment="1">
      <alignment horizontal="left" vertical="center"/>
    </xf>
    <xf numFmtId="0" fontId="4" fillId="0" borderId="0" xfId="1" applyNumberFormat="1" applyFont="1" applyAlignment="1">
      <alignment horizontal="center" vertical="top" shrinkToFit="1"/>
    </xf>
    <xf numFmtId="0" fontId="13" fillId="0" borderId="0" xfId="1" applyFont="1" applyAlignment="1">
      <alignment horizontal="center" vertical="top" shrinkToFit="1"/>
    </xf>
    <xf numFmtId="0" fontId="13" fillId="0" borderId="0" xfId="1" applyFont="1" applyAlignment="1">
      <alignment vertical="top" shrinkToFit="1"/>
    </xf>
    <xf numFmtId="0" fontId="15" fillId="0" borderId="0" xfId="1" applyFont="1" applyAlignment="1">
      <alignment horizontal="center" vertical="top" shrinkToFit="1"/>
    </xf>
    <xf numFmtId="0" fontId="15" fillId="0" borderId="0" xfId="1" applyNumberFormat="1" applyFont="1" applyAlignment="1">
      <alignment horizontal="center" vertical="top" shrinkToFit="1"/>
    </xf>
    <xf numFmtId="0" fontId="10" fillId="0" borderId="5" xfId="1" applyNumberFormat="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4" fillId="0" borderId="8" xfId="1" applyFont="1" applyBorder="1" applyAlignment="1">
      <alignment vertical="top" shrinkToFit="1"/>
    </xf>
    <xf numFmtId="0" fontId="6" fillId="0" borderId="8" xfId="1" applyFont="1" applyBorder="1" applyAlignment="1">
      <alignment vertical="center" shrinkToFit="1"/>
    </xf>
    <xf numFmtId="176" fontId="4" fillId="0" borderId="8" xfId="1" applyNumberFormat="1" applyFont="1" applyBorder="1" applyAlignment="1">
      <alignment horizontal="center" vertical="top" shrinkToFit="1"/>
    </xf>
    <xf numFmtId="0" fontId="13" fillId="0" borderId="8" xfId="1" applyFont="1" applyBorder="1" applyAlignment="1">
      <alignment horizontal="center" vertical="top" shrinkToFit="1"/>
    </xf>
    <xf numFmtId="0" fontId="13" fillId="0" borderId="8" xfId="1" applyFont="1" applyBorder="1" applyAlignment="1">
      <alignment vertical="top" shrinkToFit="1"/>
    </xf>
    <xf numFmtId="0" fontId="15" fillId="0" borderId="8" xfId="1" applyNumberFormat="1" applyFont="1" applyBorder="1" applyAlignment="1">
      <alignment horizontal="center" vertical="top" shrinkToFit="1"/>
    </xf>
    <xf numFmtId="0" fontId="4" fillId="0" borderId="8" xfId="1" applyNumberFormat="1" applyFont="1" applyBorder="1" applyAlignment="1">
      <alignment horizontal="center" vertical="top" shrinkToFit="1"/>
    </xf>
    <xf numFmtId="0" fontId="14" fillId="0" borderId="9" xfId="1" applyFont="1" applyBorder="1" applyAlignment="1">
      <alignment vertical="top" shrinkToFit="1"/>
    </xf>
    <xf numFmtId="0" fontId="6" fillId="0" borderId="9" xfId="1" applyFont="1" applyBorder="1" applyAlignment="1">
      <alignment vertical="center" shrinkToFit="1"/>
    </xf>
    <xf numFmtId="0" fontId="4" fillId="0" borderId="9" xfId="1" applyNumberFormat="1" applyFont="1" applyBorder="1" applyAlignment="1">
      <alignment horizontal="center" vertical="top" shrinkToFit="1"/>
    </xf>
    <xf numFmtId="0" fontId="13" fillId="0" borderId="9" xfId="1" applyFont="1" applyBorder="1" applyAlignment="1">
      <alignment horizontal="center" vertical="top" shrinkToFit="1"/>
    </xf>
    <xf numFmtId="0" fontId="13" fillId="0" borderId="9" xfId="1" applyFont="1" applyBorder="1" applyAlignment="1">
      <alignment vertical="top" shrinkToFit="1"/>
    </xf>
    <xf numFmtId="0" fontId="15" fillId="0" borderId="9" xfId="1" applyNumberFormat="1" applyFont="1" applyBorder="1" applyAlignment="1">
      <alignment horizontal="center" vertical="top" shrinkToFit="1"/>
    </xf>
    <xf numFmtId="0" fontId="14" fillId="0" borderId="10" xfId="1" applyFont="1" applyBorder="1" applyAlignment="1">
      <alignment vertical="top" shrinkToFit="1"/>
    </xf>
    <xf numFmtId="0" fontId="6" fillId="0" borderId="10" xfId="1" applyFont="1" applyBorder="1" applyAlignment="1">
      <alignment vertical="center" shrinkToFit="1"/>
    </xf>
    <xf numFmtId="0" fontId="4" fillId="0" borderId="10" xfId="1" applyNumberFormat="1" applyFont="1" applyBorder="1" applyAlignment="1">
      <alignment horizontal="center" vertical="top" shrinkToFit="1"/>
    </xf>
    <xf numFmtId="0" fontId="13" fillId="0" borderId="10" xfId="1" applyFont="1" applyBorder="1" applyAlignment="1">
      <alignment horizontal="center" vertical="top" shrinkToFit="1"/>
    </xf>
    <xf numFmtId="0" fontId="13" fillId="0" borderId="10" xfId="1" applyFont="1" applyBorder="1" applyAlignment="1">
      <alignment vertical="top" shrinkToFit="1"/>
    </xf>
    <xf numFmtId="0" fontId="15" fillId="0" borderId="10" xfId="1" applyNumberFormat="1" applyFont="1" applyBorder="1" applyAlignment="1">
      <alignment horizontal="center" vertical="top" shrinkToFit="1"/>
    </xf>
    <xf numFmtId="178" fontId="4" fillId="0" borderId="10" xfId="1" applyNumberFormat="1" applyFont="1" applyBorder="1" applyAlignment="1">
      <alignment horizontal="center" vertical="top" shrinkToFit="1"/>
    </xf>
    <xf numFmtId="0" fontId="14" fillId="0" borderId="11" xfId="1" applyFont="1" applyBorder="1" applyAlignment="1">
      <alignment vertical="top" shrinkToFit="1"/>
    </xf>
    <xf numFmtId="0" fontId="6" fillId="0" borderId="11" xfId="1" applyFont="1" applyBorder="1" applyAlignment="1">
      <alignment vertical="center" shrinkToFit="1"/>
    </xf>
    <xf numFmtId="0" fontId="4" fillId="0" borderId="11" xfId="1" applyNumberFormat="1" applyFont="1" applyBorder="1" applyAlignment="1">
      <alignment horizontal="center" vertical="top" shrinkToFit="1"/>
    </xf>
    <xf numFmtId="0" fontId="13" fillId="0" borderId="11" xfId="1" applyFont="1" applyBorder="1" applyAlignment="1">
      <alignment horizontal="center" vertical="top" shrinkToFit="1"/>
    </xf>
    <xf numFmtId="0" fontId="13" fillId="0" borderId="11" xfId="1" applyFont="1" applyBorder="1" applyAlignment="1">
      <alignment vertical="top" shrinkToFit="1"/>
    </xf>
    <xf numFmtId="0" fontId="15" fillId="0" borderId="11" xfId="1" applyNumberFormat="1" applyFont="1" applyBorder="1" applyAlignment="1">
      <alignment horizontal="center" vertical="top" shrinkToFit="1"/>
    </xf>
    <xf numFmtId="180" fontId="4" fillId="0" borderId="10" xfId="1" applyNumberFormat="1" applyFont="1" applyBorder="1" applyAlignment="1">
      <alignment horizontal="center" vertical="top" shrinkToFit="1"/>
    </xf>
    <xf numFmtId="179" fontId="4" fillId="0" borderId="10" xfId="1" applyNumberFormat="1" applyFont="1" applyBorder="1" applyAlignment="1">
      <alignment horizontal="center" vertical="top" shrinkToFit="1"/>
    </xf>
    <xf numFmtId="0" fontId="14" fillId="0" borderId="16" xfId="1" applyFont="1" applyBorder="1" applyAlignment="1">
      <alignment vertical="top" shrinkToFit="1"/>
    </xf>
    <xf numFmtId="0" fontId="14" fillId="0" borderId="17" xfId="1" applyFont="1" applyBorder="1" applyAlignment="1">
      <alignment vertical="top" shrinkToFit="1"/>
    </xf>
    <xf numFmtId="0" fontId="14" fillId="0" borderId="1" xfId="1" applyFont="1" applyBorder="1" applyAlignment="1">
      <alignment vertical="top" shrinkToFit="1"/>
    </xf>
    <xf numFmtId="0" fontId="14" fillId="0" borderId="18" xfId="1" applyFont="1" applyBorder="1" applyAlignment="1">
      <alignment vertical="top" shrinkToFit="1"/>
    </xf>
    <xf numFmtId="0" fontId="13" fillId="0" borderId="19" xfId="1" applyFont="1" applyBorder="1" applyAlignment="1">
      <alignment horizontal="center" vertical="top" shrinkToFit="1"/>
    </xf>
    <xf numFmtId="0" fontId="13" fillId="0" borderId="20" xfId="1" applyFont="1" applyBorder="1" applyAlignment="1">
      <alignment horizontal="center" vertical="top" shrinkToFit="1"/>
    </xf>
    <xf numFmtId="0" fontId="13" fillId="0" borderId="21" xfId="1" applyFont="1" applyBorder="1" applyAlignment="1">
      <alignment horizontal="center" vertical="top" shrinkToFit="1"/>
    </xf>
    <xf numFmtId="0" fontId="13" fillId="0" borderId="22" xfId="1" applyFont="1" applyBorder="1" applyAlignment="1">
      <alignment horizontal="center" vertical="top" shrinkToFit="1"/>
    </xf>
    <xf numFmtId="0" fontId="13" fillId="0" borderId="23" xfId="1" applyFont="1" applyBorder="1" applyAlignment="1">
      <alignment vertical="top" shrinkToFit="1"/>
    </xf>
    <xf numFmtId="0" fontId="13" fillId="0" borderId="24" xfId="1" applyFont="1" applyBorder="1" applyAlignment="1">
      <alignment vertical="top" shrinkToFit="1"/>
    </xf>
    <xf numFmtId="0" fontId="13" fillId="0" borderId="25" xfId="1" applyFont="1" applyBorder="1" applyAlignment="1">
      <alignment vertical="top" shrinkToFit="1"/>
    </xf>
    <xf numFmtId="0" fontId="13" fillId="0" borderId="26" xfId="1" applyFont="1" applyBorder="1" applyAlignment="1">
      <alignment vertical="top" shrinkToFit="1"/>
    </xf>
    <xf numFmtId="0" fontId="15" fillId="0" borderId="12" xfId="1" applyFont="1" applyBorder="1" applyAlignment="1">
      <alignment horizontal="center" vertical="top" shrinkToFit="1"/>
    </xf>
    <xf numFmtId="0" fontId="15" fillId="0" borderId="13" xfId="1" applyFont="1" applyBorder="1" applyAlignment="1">
      <alignment horizontal="center" vertical="top" shrinkToFit="1"/>
    </xf>
    <xf numFmtId="0" fontId="15" fillId="0" borderId="14" xfId="1" applyFont="1" applyBorder="1" applyAlignment="1">
      <alignment horizontal="center" vertical="top" shrinkToFit="1"/>
    </xf>
    <xf numFmtId="0" fontId="15" fillId="0" borderId="15" xfId="1" applyFont="1" applyBorder="1" applyAlignment="1">
      <alignment horizontal="center" vertical="top" shrinkToFit="1"/>
    </xf>
    <xf numFmtId="176" fontId="4" fillId="0" borderId="10" xfId="1" applyNumberFormat="1" applyFont="1" applyBorder="1" applyAlignment="1">
      <alignment horizontal="center" vertical="top" shrinkToFit="1"/>
    </xf>
    <xf numFmtId="181" fontId="4" fillId="0" borderId="10" xfId="1" applyNumberFormat="1" applyFont="1" applyBorder="1" applyAlignment="1">
      <alignment horizontal="center" vertical="top" shrinkToFit="1"/>
    </xf>
    <xf numFmtId="178" fontId="4" fillId="0" borderId="8" xfId="1" applyNumberFormat="1" applyFont="1" applyBorder="1" applyAlignment="1">
      <alignment horizontal="center" vertical="top" shrinkToFit="1"/>
    </xf>
    <xf numFmtId="0" fontId="14" fillId="0" borderId="1" xfId="1" applyFont="1" applyBorder="1" applyAlignment="1">
      <alignment vertical="top" wrapText="1" shrinkToFit="1"/>
    </xf>
    <xf numFmtId="0" fontId="14" fillId="0" borderId="1" xfId="1" applyFont="1" applyBorder="1" applyAlignment="1">
      <alignment horizontal="right" vertical="top" shrinkToFit="1"/>
    </xf>
    <xf numFmtId="0" fontId="10" fillId="0" borderId="1" xfId="1" applyFont="1" applyBorder="1" applyAlignment="1">
      <alignment vertical="top" shrinkToFit="1"/>
    </xf>
    <xf numFmtId="0" fontId="9" fillId="0" borderId="0" xfId="1" applyFont="1" applyBorder="1" applyAlignment="1">
      <alignment horizontal="left" shrinkToFit="1"/>
    </xf>
    <xf numFmtId="0" fontId="4" fillId="0" borderId="12" xfId="1" applyNumberFormat="1" applyFont="1" applyBorder="1" applyAlignment="1">
      <alignment horizontal="center" vertical="top" shrinkToFit="1"/>
    </xf>
    <xf numFmtId="0" fontId="4" fillId="0" borderId="13" xfId="1" applyNumberFormat="1" applyFont="1" applyBorder="1" applyAlignment="1">
      <alignment horizontal="center" vertical="top" shrinkToFit="1"/>
    </xf>
    <xf numFmtId="0" fontId="4" fillId="0" borderId="14" xfId="1" applyNumberFormat="1" applyFont="1" applyBorder="1" applyAlignment="1">
      <alignment horizontal="center" vertical="top" shrinkToFit="1"/>
    </xf>
    <xf numFmtId="0" fontId="4" fillId="0" borderId="15" xfId="1" applyNumberFormat="1" applyFont="1" applyBorder="1" applyAlignment="1">
      <alignment horizontal="center" vertical="top" shrinkToFit="1"/>
    </xf>
    <xf numFmtId="0" fontId="14" fillId="0" borderId="0" xfId="1" applyFont="1" applyBorder="1" applyAlignment="1">
      <alignment vertical="top" shrinkToFit="1"/>
    </xf>
    <xf numFmtId="0" fontId="6" fillId="0" borderId="0" xfId="1" applyFont="1" applyAlignment="1">
      <alignment horizontal="left" vertical="center" shrinkToFit="1"/>
    </xf>
    <xf numFmtId="0" fontId="1" fillId="0" borderId="0" xfId="1" applyFont="1" applyAlignment="1">
      <alignment horizontal="left" vertical="center"/>
    </xf>
    <xf numFmtId="0" fontId="1" fillId="0" borderId="0" xfId="1" applyFont="1" applyAlignment="1">
      <alignment horizontal="right" vertical="center"/>
    </xf>
    <xf numFmtId="0" fontId="10" fillId="0" borderId="31" xfId="1" applyFont="1" applyBorder="1" applyAlignment="1">
      <alignment horizontal="left" vertical="center"/>
    </xf>
    <xf numFmtId="0" fontId="14" fillId="0" borderId="0" xfId="1" applyFont="1" applyAlignment="1">
      <alignment horizontal="right" vertical="center"/>
    </xf>
    <xf numFmtId="0" fontId="14" fillId="0" borderId="0" xfId="1" applyFont="1" applyAlignment="1">
      <alignment vertical="center" shrinkToFit="1"/>
    </xf>
    <xf numFmtId="0" fontId="0" fillId="0" borderId="32" xfId="0" applyBorder="1">
      <alignment vertical="center"/>
    </xf>
    <xf numFmtId="0" fontId="14" fillId="0" borderId="15" xfId="1" applyFont="1" applyBorder="1" applyAlignment="1">
      <alignment horizontal="right" vertical="center"/>
    </xf>
    <xf numFmtId="0" fontId="14" fillId="0" borderId="11" xfId="1" applyFont="1" applyBorder="1" applyAlignment="1">
      <alignment vertical="center" shrinkToFit="1"/>
    </xf>
    <xf numFmtId="0" fontId="14" fillId="0" borderId="26" xfId="1" applyFont="1" applyBorder="1" applyAlignment="1">
      <alignment vertical="center" shrinkToFit="1"/>
    </xf>
    <xf numFmtId="0" fontId="14" fillId="0" borderId="22" xfId="1" applyFont="1" applyBorder="1" applyAlignment="1">
      <alignment horizontal="right" vertical="center"/>
    </xf>
    <xf numFmtId="0" fontId="14" fillId="0" borderId="18" xfId="1" applyFont="1" applyBorder="1" applyAlignment="1">
      <alignment vertical="center" shrinkToFit="1"/>
    </xf>
    <xf numFmtId="0" fontId="6" fillId="0" borderId="22" xfId="1" applyFont="1" applyBorder="1" applyAlignment="1">
      <alignment vertical="center" shrinkToFit="1"/>
    </xf>
    <xf numFmtId="0" fontId="14" fillId="0" borderId="15" xfId="1" applyFont="1" applyBorder="1" applyAlignment="1">
      <alignment vertical="center" shrinkToFit="1"/>
    </xf>
    <xf numFmtId="0" fontId="0" fillId="0" borderId="33" xfId="0" applyBorder="1">
      <alignment vertical="center"/>
    </xf>
    <xf numFmtId="0" fontId="14" fillId="0" borderId="14" xfId="1" applyFont="1" applyBorder="1" applyAlignment="1">
      <alignment horizontal="right" vertical="center"/>
    </xf>
    <xf numFmtId="0" fontId="14" fillId="0" borderId="10" xfId="1" applyFont="1" applyBorder="1" applyAlignment="1">
      <alignment vertical="center" shrinkToFit="1"/>
    </xf>
    <xf numFmtId="0" fontId="14" fillId="0" borderId="25" xfId="1" applyFont="1" applyBorder="1" applyAlignment="1">
      <alignment vertical="center" shrinkToFit="1"/>
    </xf>
    <xf numFmtId="0" fontId="14" fillId="0" borderId="21" xfId="1" applyFont="1" applyBorder="1" applyAlignment="1">
      <alignment horizontal="right" vertical="center"/>
    </xf>
    <xf numFmtId="0" fontId="14" fillId="0" borderId="1" xfId="1" applyFont="1" applyBorder="1" applyAlignment="1">
      <alignment vertical="center" shrinkToFit="1"/>
    </xf>
    <xf numFmtId="0" fontId="6" fillId="0" borderId="21" xfId="1" applyFont="1" applyBorder="1" applyAlignment="1">
      <alignment vertical="center" shrinkToFit="1"/>
    </xf>
    <xf numFmtId="0" fontId="14" fillId="0" borderId="14" xfId="1" applyFont="1" applyBorder="1" applyAlignment="1">
      <alignment vertical="center" shrinkToFit="1"/>
    </xf>
    <xf numFmtId="0" fontId="6" fillId="0" borderId="21" xfId="1" applyFont="1" applyBorder="1" applyAlignment="1">
      <alignment horizontal="right" vertical="center"/>
    </xf>
    <xf numFmtId="179" fontId="14" fillId="0" borderId="21" xfId="1" applyNumberFormat="1" applyFont="1" applyBorder="1" applyAlignment="1">
      <alignment horizontal="right" vertical="center"/>
    </xf>
    <xf numFmtId="179" fontId="14" fillId="0" borderId="14" xfId="1" applyNumberFormat="1" applyFont="1" applyBorder="1" applyAlignment="1">
      <alignment horizontal="right" vertical="center"/>
    </xf>
    <xf numFmtId="0" fontId="14" fillId="0" borderId="20" xfId="1" applyFont="1" applyBorder="1" applyAlignment="1">
      <alignment horizontal="right" vertical="center"/>
    </xf>
    <xf numFmtId="0" fontId="14" fillId="0" borderId="9" xfId="1" applyFont="1" applyBorder="1" applyAlignment="1">
      <alignment vertical="center" shrinkToFit="1"/>
    </xf>
    <xf numFmtId="0" fontId="14" fillId="0" borderId="17" xfId="1" applyFont="1" applyBorder="1" applyAlignment="1">
      <alignment vertical="center" shrinkToFit="1"/>
    </xf>
    <xf numFmtId="0" fontId="14" fillId="0" borderId="13" xfId="1" applyFont="1" applyBorder="1" applyAlignment="1">
      <alignment horizontal="right" vertical="center"/>
    </xf>
    <xf numFmtId="0" fontId="14" fillId="0" borderId="24" xfId="1" applyFont="1" applyBorder="1" applyAlignment="1">
      <alignment vertical="center" shrinkToFit="1"/>
    </xf>
    <xf numFmtId="0" fontId="6" fillId="0" borderId="20" xfId="1" applyFont="1" applyBorder="1" applyAlignment="1">
      <alignment vertical="center" shrinkToFit="1"/>
    </xf>
    <xf numFmtId="0" fontId="14" fillId="0" borderId="13" xfId="1" applyFont="1" applyBorder="1" applyAlignment="1">
      <alignment vertical="center" shrinkToFit="1"/>
    </xf>
    <xf numFmtId="0" fontId="0" fillId="0" borderId="34" xfId="0" applyBorder="1">
      <alignment vertical="center"/>
    </xf>
    <xf numFmtId="0" fontId="14" fillId="2" borderId="10" xfId="1" applyFont="1" applyFill="1" applyBorder="1" applyAlignment="1">
      <alignment vertical="center" shrinkToFit="1"/>
    </xf>
    <xf numFmtId="0" fontId="0" fillId="0" borderId="35" xfId="0" applyBorder="1">
      <alignment vertical="center"/>
    </xf>
    <xf numFmtId="0" fontId="14" fillId="0" borderId="12" xfId="1" applyFont="1" applyBorder="1" applyAlignment="1">
      <alignment horizontal="right" vertical="center"/>
    </xf>
    <xf numFmtId="0" fontId="14" fillId="0" borderId="8" xfId="1" applyFont="1" applyBorder="1" applyAlignment="1">
      <alignment vertical="center" shrinkToFit="1"/>
    </xf>
    <xf numFmtId="0" fontId="14" fillId="0" borderId="23" xfId="1" applyFont="1" applyBorder="1" applyAlignment="1">
      <alignment vertical="center" shrinkToFit="1"/>
    </xf>
    <xf numFmtId="0" fontId="14" fillId="0" borderId="19" xfId="1" applyFont="1" applyBorder="1" applyAlignment="1">
      <alignment horizontal="right" vertical="center"/>
    </xf>
    <xf numFmtId="0" fontId="14" fillId="0" borderId="16" xfId="1" applyFont="1" applyBorder="1" applyAlignment="1">
      <alignment vertical="center" shrinkToFit="1"/>
    </xf>
    <xf numFmtId="0" fontId="6" fillId="0" borderId="19" xfId="1" applyFont="1" applyBorder="1" applyAlignment="1">
      <alignment vertical="center" shrinkToFit="1"/>
    </xf>
    <xf numFmtId="0" fontId="14" fillId="0" borderId="12" xfId="1" applyFont="1" applyBorder="1" applyAlignment="1">
      <alignment vertical="center" shrinkToFit="1"/>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11"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5" fillId="0" borderId="15" xfId="1" applyFont="1" applyBorder="1" applyAlignment="1">
      <alignment horizontal="center" vertical="center"/>
    </xf>
    <xf numFmtId="0" fontId="5" fillId="0" borderId="22" xfId="1" applyFont="1" applyBorder="1" applyAlignment="1">
      <alignment horizontal="center" vertical="center"/>
    </xf>
    <xf numFmtId="0" fontId="5" fillId="0" borderId="40" xfId="1" applyFont="1" applyBorder="1">
      <alignment vertical="center"/>
    </xf>
    <xf numFmtId="0" fontId="5" fillId="0" borderId="43" xfId="1" applyFont="1" applyBorder="1" applyAlignment="1">
      <alignment horizontal="center" vertical="center"/>
    </xf>
    <xf numFmtId="0" fontId="5" fillId="0" borderId="44" xfId="1" applyFont="1" applyBorder="1" applyAlignment="1">
      <alignment horizontal="center" vertical="center"/>
    </xf>
    <xf numFmtId="0" fontId="5" fillId="0" borderId="49" xfId="1" applyFont="1" applyBorder="1" applyAlignment="1">
      <alignment horizontal="center" vertical="center"/>
    </xf>
    <xf numFmtId="0" fontId="5" fillId="0" borderId="50" xfId="1" applyFont="1" applyBorder="1" applyAlignment="1">
      <alignment horizontal="center" vertical="center"/>
    </xf>
    <xf numFmtId="0" fontId="19" fillId="0" borderId="0" xfId="3" applyBorder="1" applyAlignment="1">
      <alignment vertical="center"/>
    </xf>
    <xf numFmtId="0" fontId="0" fillId="0" borderId="39" xfId="0" applyBorder="1" applyAlignment="1">
      <alignment horizontal="left" shrinkToFit="1"/>
    </xf>
    <xf numFmtId="181" fontId="14" fillId="0" borderId="21" xfId="1" applyNumberFormat="1" applyFont="1" applyBorder="1" applyAlignment="1">
      <alignment horizontal="right" vertical="center"/>
    </xf>
    <xf numFmtId="181" fontId="14" fillId="0" borderId="14" xfId="1" applyNumberFormat="1" applyFont="1" applyBorder="1" applyAlignment="1">
      <alignment horizontal="right" vertical="center"/>
    </xf>
    <xf numFmtId="0" fontId="6" fillId="0" borderId="20" xfId="1" applyFont="1" applyBorder="1" applyAlignment="1">
      <alignment horizontal="right" vertical="center"/>
    </xf>
    <xf numFmtId="180" fontId="14" fillId="0" borderId="14" xfId="1" applyNumberFormat="1" applyFont="1" applyBorder="1" applyAlignment="1">
      <alignment horizontal="right" vertical="center"/>
    </xf>
    <xf numFmtId="180" fontId="14" fillId="0" borderId="21" xfId="1" applyNumberFormat="1" applyFont="1" applyBorder="1" applyAlignment="1">
      <alignment horizontal="right" vertical="center"/>
    </xf>
    <xf numFmtId="182" fontId="14" fillId="0" borderId="21" xfId="1" applyNumberFormat="1" applyFont="1" applyBorder="1" applyAlignment="1">
      <alignment horizontal="right" vertical="center"/>
    </xf>
    <xf numFmtId="182" fontId="14" fillId="0" borderId="14" xfId="1" applyNumberFormat="1" applyFont="1" applyBorder="1" applyAlignment="1">
      <alignment horizontal="right" vertical="center"/>
    </xf>
    <xf numFmtId="183" fontId="14" fillId="0" borderId="14" xfId="1" applyNumberFormat="1" applyFont="1" applyBorder="1" applyAlignment="1">
      <alignment horizontal="right" vertical="center"/>
    </xf>
    <xf numFmtId="177" fontId="14" fillId="0" borderId="21" xfId="1" applyNumberFormat="1" applyFont="1" applyBorder="1" applyAlignment="1">
      <alignment horizontal="right" vertical="center"/>
    </xf>
    <xf numFmtId="177" fontId="14" fillId="0" borderId="14" xfId="1" applyNumberFormat="1" applyFont="1" applyBorder="1" applyAlignment="1">
      <alignment horizontal="right" vertical="center"/>
    </xf>
    <xf numFmtId="0" fontId="6" fillId="0" borderId="22" xfId="1" applyFont="1" applyBorder="1" applyAlignment="1">
      <alignment horizontal="right" vertical="center"/>
    </xf>
    <xf numFmtId="181" fontId="14" fillId="0" borderId="52" xfId="1" applyNumberFormat="1" applyFont="1" applyBorder="1" applyAlignment="1">
      <alignment horizontal="right" vertical="center"/>
    </xf>
    <xf numFmtId="0" fontId="14" fillId="0" borderId="53" xfId="1" applyFont="1" applyBorder="1" applyAlignment="1">
      <alignment vertical="center" shrinkToFit="1"/>
    </xf>
    <xf numFmtId="0" fontId="14" fillId="0" borderId="11" xfId="1" applyFont="1" applyBorder="1" applyAlignment="1">
      <alignment horizontal="right" vertical="center"/>
    </xf>
    <xf numFmtId="176" fontId="14" fillId="0" borderId="14" xfId="1" applyNumberFormat="1" applyFont="1" applyBorder="1" applyAlignment="1">
      <alignment horizontal="right" vertical="center"/>
    </xf>
    <xf numFmtId="0" fontId="24" fillId="0" borderId="0" xfId="1" applyFont="1" applyAlignment="1">
      <alignment horizontal="center" vertical="center" textRotation="255"/>
    </xf>
    <xf numFmtId="0" fontId="24" fillId="0" borderId="0" xfId="1" applyFont="1">
      <alignment vertical="center"/>
    </xf>
    <xf numFmtId="0" fontId="24" fillId="0" borderId="0" xfId="1" applyFont="1" applyFill="1">
      <alignment vertical="center"/>
    </xf>
    <xf numFmtId="0" fontId="24" fillId="0" borderId="56" xfId="1" applyFont="1" applyFill="1" applyBorder="1" applyAlignment="1">
      <alignment horizontal="center" vertical="center"/>
    </xf>
    <xf numFmtId="0" fontId="24" fillId="0" borderId="0" xfId="1" applyFont="1" applyAlignment="1">
      <alignment horizontal="center" vertical="center"/>
    </xf>
    <xf numFmtId="0" fontId="1" fillId="0" borderId="54" xfId="1" applyFill="1" applyBorder="1" applyAlignment="1">
      <alignment horizontal="center" vertical="center"/>
    </xf>
    <xf numFmtId="0" fontId="24" fillId="0" borderId="10" xfId="1" applyFont="1" applyFill="1" applyBorder="1" applyAlignment="1">
      <alignment horizontal="left" vertical="center" shrinkToFit="1"/>
    </xf>
    <xf numFmtId="0" fontId="24" fillId="0" borderId="9" xfId="1" applyFont="1" applyFill="1" applyBorder="1" applyAlignment="1">
      <alignment horizontal="left" vertical="center" shrinkToFit="1"/>
    </xf>
    <xf numFmtId="0" fontId="24" fillId="0" borderId="59" xfId="1" applyFont="1" applyFill="1" applyBorder="1" applyAlignment="1">
      <alignment horizontal="left" vertical="center" shrinkToFit="1"/>
    </xf>
    <xf numFmtId="0" fontId="24" fillId="6" borderId="55" xfId="1" applyFont="1" applyFill="1" applyBorder="1" applyAlignment="1">
      <alignment vertical="center"/>
    </xf>
    <xf numFmtId="0" fontId="24" fillId="6" borderId="56" xfId="1" applyFont="1" applyFill="1" applyBorder="1" applyAlignment="1">
      <alignment vertical="center"/>
    </xf>
    <xf numFmtId="0" fontId="24" fillId="6" borderId="56" xfId="1" applyFont="1" applyFill="1" applyBorder="1" applyAlignment="1">
      <alignment horizontal="left" vertical="center" shrinkToFit="1"/>
    </xf>
    <xf numFmtId="0" fontId="26" fillId="6" borderId="56" xfId="1" applyFont="1" applyFill="1" applyBorder="1" applyAlignment="1">
      <alignment vertical="top" wrapText="1"/>
    </xf>
    <xf numFmtId="0" fontId="27" fillId="6" borderId="57" xfId="1" applyFont="1" applyFill="1" applyBorder="1" applyAlignment="1">
      <alignment vertical="top" wrapText="1"/>
    </xf>
    <xf numFmtId="0" fontId="26" fillId="6" borderId="56" xfId="1" applyFont="1" applyFill="1" applyBorder="1" applyAlignment="1">
      <alignment vertical="top" wrapText="1" shrinkToFit="1"/>
    </xf>
    <xf numFmtId="0" fontId="26" fillId="6" borderId="57" xfId="1" applyFont="1" applyFill="1" applyBorder="1" applyAlignment="1">
      <alignment vertical="top" wrapText="1" shrinkToFit="1"/>
    </xf>
    <xf numFmtId="0" fontId="24" fillId="6" borderId="20" xfId="1" applyFont="1" applyFill="1" applyBorder="1" applyAlignment="1">
      <alignment vertical="center"/>
    </xf>
    <xf numFmtId="0" fontId="24" fillId="6" borderId="41" xfId="1" applyFont="1" applyFill="1" applyBorder="1" applyAlignment="1">
      <alignment vertical="center"/>
    </xf>
    <xf numFmtId="0" fontId="24" fillId="6" borderId="41" xfId="1" applyFont="1" applyFill="1" applyBorder="1" applyAlignment="1">
      <alignment horizontal="left" vertical="center" shrinkToFit="1"/>
    </xf>
    <xf numFmtId="0" fontId="28" fillId="6" borderId="41" xfId="0" applyFont="1" applyFill="1" applyBorder="1" applyAlignment="1">
      <alignment vertical="top" wrapText="1"/>
    </xf>
    <xf numFmtId="0" fontId="29" fillId="6" borderId="17" xfId="0" applyFont="1" applyFill="1" applyBorder="1" applyAlignment="1">
      <alignment vertical="top" wrapText="1"/>
    </xf>
    <xf numFmtId="0" fontId="28" fillId="6" borderId="41" xfId="0" applyFont="1" applyFill="1" applyBorder="1" applyAlignment="1">
      <alignment vertical="top" wrapText="1" shrinkToFit="1"/>
    </xf>
    <xf numFmtId="0" fontId="28" fillId="6" borderId="17" xfId="0" applyFont="1" applyFill="1" applyBorder="1" applyAlignment="1">
      <alignment vertical="top" wrapText="1" shrinkToFit="1"/>
    </xf>
    <xf numFmtId="0" fontId="24" fillId="6" borderId="55" xfId="1" applyFont="1" applyFill="1" applyBorder="1" applyAlignment="1">
      <alignment vertical="center" wrapText="1"/>
    </xf>
    <xf numFmtId="0" fontId="24" fillId="6" borderId="21" xfId="1" applyFont="1" applyFill="1" applyBorder="1" applyAlignment="1">
      <alignment vertical="center"/>
    </xf>
    <xf numFmtId="0" fontId="24" fillId="6" borderId="0" xfId="1" applyFont="1" applyFill="1" applyBorder="1" applyAlignment="1">
      <alignment vertical="center"/>
    </xf>
    <xf numFmtId="0" fontId="24" fillId="6" borderId="0" xfId="1" applyFont="1" applyFill="1" applyBorder="1" applyAlignment="1">
      <alignment horizontal="left" vertical="center" shrinkToFit="1"/>
    </xf>
    <xf numFmtId="0" fontId="28" fillId="6" borderId="0" xfId="0" applyFont="1" applyFill="1" applyBorder="1" applyAlignment="1">
      <alignment vertical="top" wrapText="1"/>
    </xf>
    <xf numFmtId="0" fontId="29" fillId="6" borderId="1" xfId="0" applyFont="1" applyFill="1" applyBorder="1" applyAlignment="1">
      <alignment vertical="top" wrapText="1"/>
    </xf>
    <xf numFmtId="0" fontId="24" fillId="0" borderId="63" xfId="1" applyFont="1" applyFill="1" applyBorder="1" applyAlignment="1">
      <alignment horizontal="center" vertical="center"/>
    </xf>
    <xf numFmtId="0" fontId="24" fillId="0" borderId="60" xfId="1" applyFont="1" applyFill="1" applyBorder="1" applyAlignment="1">
      <alignment horizontal="center" vertical="center"/>
    </xf>
    <xf numFmtId="0" fontId="24" fillId="0" borderId="62" xfId="1" applyFont="1" applyFill="1" applyBorder="1" applyAlignment="1">
      <alignment horizontal="center" vertical="center"/>
    </xf>
    <xf numFmtId="0" fontId="26" fillId="0" borderId="10" xfId="1" applyFont="1" applyFill="1" applyBorder="1" applyAlignment="1">
      <alignment horizontal="left" vertical="top" wrapText="1" shrinkToFit="1"/>
    </xf>
    <xf numFmtId="0" fontId="28" fillId="0" borderId="10" xfId="0" applyFont="1" applyFill="1" applyBorder="1" applyAlignment="1">
      <alignment horizontal="left" vertical="top" wrapText="1" shrinkToFit="1"/>
    </xf>
    <xf numFmtId="0" fontId="28" fillId="0" borderId="9" xfId="0" applyFont="1" applyFill="1" applyBorder="1" applyAlignment="1">
      <alignment horizontal="left" vertical="top" wrapText="1" shrinkToFit="1"/>
    </xf>
    <xf numFmtId="0" fontId="26" fillId="0" borderId="59" xfId="1" applyFont="1" applyFill="1" applyBorder="1" applyAlignment="1">
      <alignment horizontal="left" vertical="top" wrapText="1" shrinkToFit="1"/>
    </xf>
    <xf numFmtId="0" fontId="24" fillId="0" borderId="59" xfId="1" applyFont="1" applyFill="1" applyBorder="1" applyAlignment="1">
      <alignment horizontal="center" vertical="center"/>
    </xf>
    <xf numFmtId="0" fontId="24" fillId="0" borderId="10" xfId="1" applyFont="1" applyFill="1" applyBorder="1" applyAlignment="1">
      <alignment horizontal="center" vertical="center"/>
    </xf>
    <xf numFmtId="0" fontId="24" fillId="0" borderId="9" xfId="1" applyFont="1" applyFill="1" applyBorder="1" applyAlignment="1">
      <alignment horizontal="center" vertical="center"/>
    </xf>
    <xf numFmtId="0" fontId="26" fillId="0" borderId="59" xfId="1"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7" fillId="0" borderId="59" xfId="1"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9" xfId="0" applyFont="1" applyFill="1" applyBorder="1" applyAlignment="1">
      <alignment horizontal="left" vertical="top" wrapText="1"/>
    </xf>
    <xf numFmtId="0" fontId="24" fillId="0" borderId="67" xfId="1" applyFont="1" applyFill="1" applyBorder="1" applyAlignment="1">
      <alignment horizontal="center" vertical="center"/>
    </xf>
    <xf numFmtId="0" fontId="24" fillId="0" borderId="65" xfId="1" applyFont="1" applyFill="1" applyBorder="1" applyAlignment="1">
      <alignment vertical="center"/>
    </xf>
    <xf numFmtId="0" fontId="24" fillId="0" borderId="68" xfId="1" applyFont="1" applyFill="1" applyBorder="1" applyAlignment="1">
      <alignment vertical="center"/>
    </xf>
    <xf numFmtId="0" fontId="24" fillId="0" borderId="58" xfId="1" applyFont="1" applyFill="1" applyBorder="1" applyAlignment="1">
      <alignment horizontal="center" vertical="center"/>
    </xf>
    <xf numFmtId="0" fontId="24" fillId="0" borderId="61" xfId="1" applyFont="1" applyFill="1" applyBorder="1" applyAlignment="1">
      <alignment horizontal="center" vertical="center"/>
    </xf>
    <xf numFmtId="0" fontId="24" fillId="0" borderId="64" xfId="1" applyFont="1" applyFill="1" applyBorder="1" applyAlignment="1">
      <alignment horizontal="center" vertical="center"/>
    </xf>
    <xf numFmtId="0" fontId="24" fillId="0" borderId="66" xfId="1" applyFont="1" applyFill="1" applyBorder="1" applyAlignment="1">
      <alignment vertical="center"/>
    </xf>
    <xf numFmtId="0" fontId="26" fillId="0" borderId="10" xfId="1" applyFont="1" applyFill="1" applyBorder="1" applyAlignment="1">
      <alignment horizontal="left" vertical="top" wrapText="1"/>
    </xf>
    <xf numFmtId="0" fontId="27" fillId="0" borderId="10" xfId="1" applyFont="1" applyFill="1" applyBorder="1" applyAlignment="1">
      <alignment horizontal="left" vertical="top" wrapText="1"/>
    </xf>
    <xf numFmtId="0" fontId="24" fillId="4" borderId="59" xfId="1" applyFont="1" applyFill="1" applyBorder="1" applyAlignment="1">
      <alignment horizontal="center" vertical="center"/>
    </xf>
    <xf numFmtId="0" fontId="24" fillId="4" borderId="10" xfId="1" applyFont="1" applyFill="1" applyBorder="1" applyAlignment="1">
      <alignment horizontal="center" vertical="center"/>
    </xf>
    <xf numFmtId="0" fontId="24" fillId="4" borderId="9" xfId="1" applyFont="1" applyFill="1" applyBorder="1" applyAlignment="1">
      <alignment horizontal="center" vertical="center"/>
    </xf>
    <xf numFmtId="0" fontId="24" fillId="4" borderId="63" xfId="1" applyFont="1" applyFill="1" applyBorder="1" applyAlignment="1">
      <alignment horizontal="center" vertical="center"/>
    </xf>
    <xf numFmtId="0" fontId="24" fillId="4" borderId="60" xfId="1" applyFont="1" applyFill="1" applyBorder="1" applyAlignment="1">
      <alignment horizontal="center" vertical="center"/>
    </xf>
    <xf numFmtId="0" fontId="24" fillId="4" borderId="62" xfId="1" applyFont="1" applyFill="1" applyBorder="1" applyAlignment="1">
      <alignment horizontal="center" vertical="center"/>
    </xf>
    <xf numFmtId="0" fontId="24" fillId="5" borderId="10" xfId="1" applyFont="1" applyFill="1" applyBorder="1" applyAlignment="1">
      <alignment horizontal="center" vertical="center"/>
    </xf>
    <xf numFmtId="0" fontId="24" fillId="5" borderId="61" xfId="1" applyFont="1" applyFill="1" applyBorder="1" applyAlignment="1">
      <alignment horizontal="center" vertical="center"/>
    </xf>
    <xf numFmtId="0" fontId="24" fillId="0" borderId="10" xfId="1" applyFont="1" applyFill="1" applyBorder="1" applyAlignment="1">
      <alignment vertical="center"/>
    </xf>
    <xf numFmtId="0" fontId="24" fillId="0" borderId="9" xfId="1" applyFont="1" applyFill="1" applyBorder="1" applyAlignment="1">
      <alignment vertical="center"/>
    </xf>
    <xf numFmtId="0" fontId="24" fillId="0" borderId="54" xfId="1" applyFont="1" applyBorder="1" applyAlignment="1">
      <alignment horizontal="center" vertical="center" textRotation="255"/>
    </xf>
    <xf numFmtId="0" fontId="24" fillId="0" borderId="55" xfId="1" applyFont="1" applyFill="1" applyBorder="1" applyAlignment="1">
      <alignment horizontal="center" vertical="center" shrinkToFit="1"/>
    </xf>
    <xf numFmtId="0" fontId="24" fillId="0" borderId="56" xfId="1" applyFont="1" applyFill="1" applyBorder="1" applyAlignment="1">
      <alignment horizontal="center" vertical="center" shrinkToFit="1"/>
    </xf>
    <xf numFmtId="0" fontId="24" fillId="0" borderId="21" xfId="1" applyFont="1" applyFill="1" applyBorder="1" applyAlignment="1">
      <alignment horizontal="center" vertical="center" shrinkToFit="1"/>
    </xf>
    <xf numFmtId="0" fontId="24" fillId="0" borderId="0" xfId="1" applyFont="1" applyFill="1" applyBorder="1" applyAlignment="1">
      <alignment horizontal="center" vertical="center" shrinkToFit="1"/>
    </xf>
    <xf numFmtId="0" fontId="24" fillId="0" borderId="20" xfId="1" applyFont="1" applyFill="1" applyBorder="1" applyAlignment="1">
      <alignment horizontal="center" vertical="center" shrinkToFit="1"/>
    </xf>
    <xf numFmtId="0" fontId="24" fillId="0" borderId="41" xfId="1" applyFont="1" applyFill="1" applyBorder="1" applyAlignment="1">
      <alignment horizontal="center" vertical="center" shrinkToFit="1"/>
    </xf>
    <xf numFmtId="0" fontId="24" fillId="4" borderId="55" xfId="1" applyFont="1" applyFill="1" applyBorder="1" applyAlignment="1">
      <alignment horizontal="center" vertical="center" shrinkToFit="1"/>
    </xf>
    <xf numFmtId="0" fontId="24" fillId="4" borderId="57" xfId="1" applyFont="1" applyFill="1" applyBorder="1" applyAlignment="1">
      <alignment horizontal="center" vertical="center" shrinkToFit="1"/>
    </xf>
    <xf numFmtId="0" fontId="24" fillId="4" borderId="21" xfId="1" applyFont="1" applyFill="1" applyBorder="1" applyAlignment="1">
      <alignment horizontal="center" vertical="center" shrinkToFit="1"/>
    </xf>
    <xf numFmtId="0" fontId="24" fillId="4" borderId="1" xfId="1" applyFont="1" applyFill="1" applyBorder="1" applyAlignment="1">
      <alignment horizontal="center" vertical="center" shrinkToFit="1"/>
    </xf>
    <xf numFmtId="0" fontId="24" fillId="4" borderId="20" xfId="1" applyFont="1" applyFill="1" applyBorder="1" applyAlignment="1">
      <alignment horizontal="center" vertical="center" shrinkToFit="1"/>
    </xf>
    <xf numFmtId="0" fontId="24" fillId="4" borderId="17" xfId="1" applyFont="1" applyFill="1" applyBorder="1" applyAlignment="1">
      <alignment horizontal="center" vertical="center" shrinkToFit="1"/>
    </xf>
    <xf numFmtId="0" fontId="25" fillId="3" borderId="54" xfId="1" applyFont="1" applyFill="1" applyBorder="1" applyAlignment="1">
      <alignment horizontal="center" vertical="center" textRotation="255" shrinkToFit="1"/>
    </xf>
    <xf numFmtId="0" fontId="24" fillId="0" borderId="55" xfId="1" applyFont="1" applyFill="1" applyBorder="1" applyAlignment="1">
      <alignment horizontal="center" vertical="center"/>
    </xf>
    <xf numFmtId="0" fontId="24" fillId="0" borderId="56"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20" xfId="1" applyFont="1" applyFill="1" applyBorder="1" applyAlignment="1">
      <alignment horizontal="center" vertical="center"/>
    </xf>
    <xf numFmtId="0" fontId="1" fillId="0" borderId="41" xfId="1"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0" fontId="1" fillId="0" borderId="20" xfId="1" applyFont="1" applyFill="1" applyBorder="1" applyAlignment="1">
      <alignment horizontal="center" vertical="center" shrinkToFit="1"/>
    </xf>
    <xf numFmtId="0" fontId="1" fillId="0" borderId="41" xfId="1" applyFont="1" applyFill="1" applyBorder="1" applyAlignment="1">
      <alignment horizontal="center" vertical="center" shrinkToFit="1"/>
    </xf>
    <xf numFmtId="0" fontId="2" fillId="0" borderId="0" xfId="1" applyFont="1" applyAlignment="1">
      <alignment horizontal="center" vertical="center"/>
    </xf>
    <xf numFmtId="0" fontId="0" fillId="0" borderId="0" xfId="0" applyAlignment="1">
      <alignment horizontal="center" vertical="center"/>
    </xf>
    <xf numFmtId="56" fontId="9" fillId="0" borderId="0" xfId="1" applyNumberFormat="1" applyFont="1" applyBorder="1" applyAlignment="1">
      <alignment horizontal="left" shrinkToFit="1"/>
    </xf>
    <xf numFmtId="0" fontId="9" fillId="0" borderId="0" xfId="1" applyFont="1" applyBorder="1" applyAlignment="1">
      <alignment horizontal="left" shrinkToFit="1"/>
    </xf>
    <xf numFmtId="0" fontId="13" fillId="0" borderId="27"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20" fillId="0" borderId="35" xfId="0" applyFont="1" applyBorder="1" applyAlignment="1">
      <alignment horizontal="center" vertical="center"/>
    </xf>
    <xf numFmtId="0" fontId="20" fillId="0" borderId="33" xfId="0" applyFont="1" applyBorder="1" applyAlignment="1">
      <alignment horizontal="center" vertical="center"/>
    </xf>
    <xf numFmtId="0" fontId="20" fillId="0" borderId="32" xfId="0" applyFont="1" applyBorder="1" applyAlignment="1">
      <alignment horizontal="center" vertical="center"/>
    </xf>
    <xf numFmtId="0" fontId="5" fillId="0" borderId="30" xfId="1" applyFont="1" applyBorder="1" applyAlignment="1">
      <alignment horizontal="center" vertical="center"/>
    </xf>
    <xf numFmtId="0" fontId="0" fillId="0" borderId="30" xfId="0" applyBorder="1" applyAlignment="1">
      <alignment vertical="center"/>
    </xf>
    <xf numFmtId="0" fontId="5" fillId="0" borderId="42" xfId="1" applyFont="1" applyBorder="1" applyAlignment="1">
      <alignment horizontal="center" vertical="center"/>
    </xf>
    <xf numFmtId="0" fontId="0" fillId="0" borderId="41" xfId="0" applyBorder="1" applyAlignment="1">
      <alignment vertical="center"/>
    </xf>
    <xf numFmtId="0" fontId="0" fillId="0" borderId="34" xfId="0" applyBorder="1" applyAlignment="1">
      <alignment vertical="center"/>
    </xf>
    <xf numFmtId="0" fontId="1" fillId="0" borderId="23" xfId="1" applyFont="1"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2" fillId="0" borderId="0" xfId="1" applyFont="1" applyAlignment="1">
      <alignment vertical="center"/>
    </xf>
    <xf numFmtId="0" fontId="0" fillId="0" borderId="0" xfId="0" applyAlignment="1">
      <alignment vertical="center"/>
    </xf>
    <xf numFmtId="56" fontId="9" fillId="0" borderId="39" xfId="1" applyNumberFormat="1" applyFont="1" applyBorder="1" applyAlignment="1">
      <alignment horizontal="left" shrinkToFit="1"/>
    </xf>
    <xf numFmtId="0" fontId="0" fillId="0" borderId="39" xfId="0" applyBorder="1" applyAlignment="1">
      <alignment horizontal="left" shrinkToFit="1"/>
    </xf>
    <xf numFmtId="0" fontId="23" fillId="0" borderId="39" xfId="1" applyNumberFormat="1" applyFont="1" applyBorder="1" applyAlignment="1">
      <alignment horizontal="center" wrapText="1" shrinkToFit="1"/>
    </xf>
    <xf numFmtId="0" fontId="23" fillId="0" borderId="39" xfId="1" applyFont="1" applyBorder="1" applyAlignment="1">
      <alignment horizontal="center" shrinkToFit="1"/>
    </xf>
    <xf numFmtId="0" fontId="8" fillId="0" borderId="51" xfId="1" applyFont="1" applyBorder="1" applyAlignment="1">
      <alignment horizontal="center" vertical="center"/>
    </xf>
    <xf numFmtId="0" fontId="8" fillId="0" borderId="48" xfId="1" applyFont="1" applyBorder="1" applyAlignment="1">
      <alignment horizontal="center" vertical="center"/>
    </xf>
    <xf numFmtId="0" fontId="8" fillId="0" borderId="35" xfId="1" applyFont="1" applyBorder="1" applyAlignment="1">
      <alignment horizontal="center" vertical="center"/>
    </xf>
    <xf numFmtId="0" fontId="8" fillId="0" borderId="42" xfId="1" applyFont="1" applyBorder="1" applyAlignment="1">
      <alignment horizontal="center" vertical="center"/>
    </xf>
    <xf numFmtId="0" fontId="8" fillId="0" borderId="41" xfId="1" applyFont="1" applyBorder="1" applyAlignment="1">
      <alignment horizontal="center" vertical="center"/>
    </xf>
    <xf numFmtId="0" fontId="8" fillId="0" borderId="34" xfId="1" applyFont="1" applyBorder="1" applyAlignment="1">
      <alignment horizontal="center" vertical="center"/>
    </xf>
    <xf numFmtId="0" fontId="5" fillId="0" borderId="23" xfId="1" applyNumberFormat="1" applyFont="1" applyFill="1" applyBorder="1" applyAlignment="1">
      <alignment horizontal="center" vertical="center"/>
    </xf>
    <xf numFmtId="0" fontId="5" fillId="0" borderId="25" xfId="1" applyNumberFormat="1" applyFont="1" applyFill="1" applyBorder="1" applyAlignment="1">
      <alignment horizontal="center" vertical="center"/>
    </xf>
    <xf numFmtId="0" fontId="5" fillId="0" borderId="26" xfId="1" applyNumberFormat="1" applyFont="1" applyFill="1" applyBorder="1" applyAlignment="1">
      <alignment horizontal="center" vertical="center"/>
    </xf>
    <xf numFmtId="0" fontId="5" fillId="0" borderId="48"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5" fillId="0" borderId="39" xfId="1" applyNumberFormat="1" applyFont="1" applyFill="1" applyBorder="1" applyAlignment="1">
      <alignment horizontal="center" vertical="center"/>
    </xf>
    <xf numFmtId="0" fontId="5" fillId="0" borderId="48" xfId="1" applyFont="1" applyBorder="1" applyAlignment="1">
      <alignment horizontal="center" vertical="center"/>
    </xf>
    <xf numFmtId="0" fontId="0" fillId="0" borderId="48" xfId="0" applyBorder="1" applyAlignment="1">
      <alignment vertical="center"/>
    </xf>
    <xf numFmtId="0" fontId="5" fillId="0" borderId="47" xfId="1" applyFont="1" applyBorder="1" applyAlignment="1">
      <alignment horizontal="center" vertical="center"/>
    </xf>
    <xf numFmtId="0" fontId="0" fillId="0" borderId="46" xfId="0" applyBorder="1" applyAlignment="1">
      <alignment vertical="center"/>
    </xf>
    <xf numFmtId="0" fontId="0" fillId="0" borderId="45" xfId="0" applyBorder="1" applyAlignment="1">
      <alignment vertical="center"/>
    </xf>
    <xf numFmtId="0" fontId="9" fillId="0" borderId="0" xfId="1" applyFont="1" applyAlignment="1">
      <alignment horizontal="center" vertical="center" shrinkToFit="1"/>
    </xf>
    <xf numFmtId="0" fontId="21" fillId="0" borderId="0" xfId="1" applyFont="1" applyAlignment="1">
      <alignment horizontal="center" vertical="center" shrinkToFit="1"/>
    </xf>
    <xf numFmtId="0" fontId="24" fillId="0" borderId="0" xfId="1" applyFont="1" applyFill="1" applyAlignment="1">
      <alignment horizontal="center" vertical="center"/>
    </xf>
    <xf numFmtId="184" fontId="24" fillId="0" borderId="0" xfId="1" applyNumberFormat="1" applyFont="1" applyFill="1">
      <alignment vertical="center"/>
    </xf>
    <xf numFmtId="0" fontId="30" fillId="3" borderId="54" xfId="1" applyFont="1" applyFill="1" applyBorder="1" applyAlignment="1">
      <alignment horizontal="center" vertical="center" textRotation="255" shrinkToFit="1"/>
    </xf>
    <xf numFmtId="0" fontId="31" fillId="0" borderId="54" xfId="1" applyFont="1" applyFill="1" applyBorder="1" applyAlignment="1">
      <alignment horizontal="center" vertical="center" textRotation="255"/>
    </xf>
    <xf numFmtId="0" fontId="32" fillId="0" borderId="54" xfId="1" applyFont="1" applyFill="1" applyBorder="1" applyAlignment="1">
      <alignment horizontal="left" vertical="center"/>
    </xf>
    <xf numFmtId="0" fontId="24" fillId="0" borderId="54" xfId="1" applyFont="1" applyFill="1" applyBorder="1" applyAlignment="1">
      <alignment horizontal="center" vertical="center"/>
    </xf>
    <xf numFmtId="0" fontId="24" fillId="0" borderId="54" xfId="1" applyFont="1" applyFill="1" applyBorder="1" applyAlignment="1">
      <alignment horizontal="center" vertical="center"/>
    </xf>
    <xf numFmtId="0" fontId="26" fillId="0" borderId="69" xfId="1" applyFont="1" applyFill="1" applyBorder="1" applyAlignment="1">
      <alignment horizontal="center" vertical="center" wrapText="1"/>
    </xf>
    <xf numFmtId="0" fontId="26" fillId="0" borderId="30" xfId="1" applyFont="1" applyFill="1" applyBorder="1" applyAlignment="1">
      <alignment horizontal="center" vertical="center" wrapText="1"/>
    </xf>
    <xf numFmtId="0" fontId="26" fillId="0" borderId="70" xfId="1" applyFont="1" applyFill="1" applyBorder="1" applyAlignment="1">
      <alignment horizontal="center" vertical="center" wrapText="1"/>
    </xf>
    <xf numFmtId="0" fontId="24" fillId="0" borderId="54" xfId="1" applyFont="1" applyFill="1" applyBorder="1" applyAlignment="1">
      <alignment vertical="center"/>
    </xf>
    <xf numFmtId="0" fontId="26" fillId="0" borderId="1" xfId="1" applyFont="1" applyFill="1" applyBorder="1" applyAlignment="1">
      <alignment horizontal="center" vertical="center" wrapText="1"/>
    </xf>
    <xf numFmtId="0" fontId="24" fillId="0" borderId="54" xfId="1" applyFont="1" applyFill="1" applyBorder="1" applyAlignment="1">
      <alignment horizontal="right" vertical="center"/>
    </xf>
    <xf numFmtId="0" fontId="24" fillId="7" borderId="54" xfId="1" applyFont="1" applyFill="1" applyBorder="1" applyAlignment="1">
      <alignment horizontal="center" wrapText="1" shrinkToFit="1"/>
    </xf>
    <xf numFmtId="0" fontId="24" fillId="8" borderId="54" xfId="1" applyFont="1" applyFill="1" applyBorder="1" applyAlignment="1">
      <alignment horizontal="center" wrapText="1" shrinkToFit="1"/>
    </xf>
    <xf numFmtId="0" fontId="24" fillId="9" borderId="54" xfId="1" applyFont="1" applyFill="1" applyBorder="1" applyAlignment="1">
      <alignment horizontal="center" wrapText="1" shrinkToFit="1"/>
    </xf>
    <xf numFmtId="0" fontId="1" fillId="0" borderId="54" xfId="1" applyBorder="1" applyAlignment="1">
      <alignment horizontal="center" wrapText="1" shrinkToFit="1"/>
    </xf>
    <xf numFmtId="0" fontId="33" fillId="0" borderId="21" xfId="1" applyFont="1" applyFill="1" applyBorder="1" applyAlignment="1">
      <alignment horizontal="center" vertical="center" wrapText="1"/>
    </xf>
    <xf numFmtId="0" fontId="33" fillId="0" borderId="1" xfId="1" applyFont="1" applyFill="1" applyBorder="1" applyAlignment="1">
      <alignment horizontal="center" vertical="center" wrapText="1"/>
    </xf>
    <xf numFmtId="0" fontId="24" fillId="0" borderId="10" xfId="4" applyFont="1" applyBorder="1" applyAlignment="1">
      <alignment horizontal="center" wrapText="1" shrinkToFit="1"/>
    </xf>
    <xf numFmtId="0" fontId="24" fillId="0" borderId="59" xfId="1" applyFont="1" applyFill="1" applyBorder="1" applyAlignment="1">
      <alignment horizontal="center" vertical="center" shrinkToFit="1"/>
    </xf>
    <xf numFmtId="0" fontId="24" fillId="0" borderId="10" xfId="4" applyFont="1" applyBorder="1" applyAlignment="1">
      <alignment horizontal="center" wrapText="1" shrinkToFit="1"/>
    </xf>
    <xf numFmtId="0" fontId="24" fillId="0" borderId="10" xfId="1" applyFont="1" applyFill="1" applyBorder="1" applyAlignment="1">
      <alignment horizontal="center" vertical="center" shrinkToFit="1"/>
    </xf>
    <xf numFmtId="0" fontId="33" fillId="0" borderId="20" xfId="1" applyFont="1" applyFill="1" applyBorder="1" applyAlignment="1">
      <alignment horizontal="center" vertical="center" wrapText="1"/>
    </xf>
    <xf numFmtId="0" fontId="33" fillId="0" borderId="17" xfId="1" applyFont="1" applyFill="1" applyBorder="1" applyAlignment="1">
      <alignment horizontal="center" vertical="center" wrapText="1"/>
    </xf>
    <xf numFmtId="0" fontId="24" fillId="0" borderId="9" xfId="4" applyFont="1" applyBorder="1" applyAlignment="1">
      <alignment horizontal="center" wrapText="1" shrinkToFit="1"/>
    </xf>
    <xf numFmtId="0" fontId="24" fillId="0" borderId="9" xfId="1" applyFont="1" applyFill="1" applyBorder="1" applyAlignment="1">
      <alignment horizontal="center" vertical="center" shrinkToFit="1"/>
    </xf>
    <xf numFmtId="0" fontId="35" fillId="0" borderId="54" xfId="1" applyFont="1" applyFill="1" applyBorder="1" applyAlignment="1">
      <alignment horizontal="center" vertical="center" textRotation="255"/>
    </xf>
    <xf numFmtId="0" fontId="35" fillId="0" borderId="59" xfId="1" applyFont="1" applyFill="1" applyBorder="1" applyAlignment="1">
      <alignment horizontal="center" vertical="center" textRotation="255" wrapText="1"/>
    </xf>
    <xf numFmtId="0" fontId="35" fillId="0" borderId="59" xfId="1" applyFont="1" applyFill="1" applyBorder="1">
      <alignment vertical="center"/>
    </xf>
    <xf numFmtId="0" fontId="27" fillId="0" borderId="54" xfId="1" applyFont="1" applyFill="1" applyBorder="1" applyAlignment="1">
      <alignment horizontal="left" vertical="top" wrapText="1"/>
    </xf>
    <xf numFmtId="0" fontId="27" fillId="0" borderId="54" xfId="1" applyFont="1" applyFill="1" applyBorder="1" applyAlignment="1">
      <alignment horizontal="left" vertical="top" wrapText="1"/>
    </xf>
    <xf numFmtId="185" fontId="35" fillId="0" borderId="59" xfId="1" applyNumberFormat="1" applyFont="1" applyFill="1" applyBorder="1" applyAlignment="1">
      <alignment horizontal="right" vertical="center"/>
    </xf>
    <xf numFmtId="0" fontId="35" fillId="0" borderId="59" xfId="1" applyFont="1" applyFill="1" applyBorder="1" applyAlignment="1">
      <alignment horizontal="left" vertical="center"/>
    </xf>
    <xf numFmtId="0" fontId="35" fillId="0" borderId="59" xfId="4" applyFont="1" applyFill="1" applyBorder="1" applyAlignment="1">
      <alignment horizontal="left" vertical="top" wrapText="1"/>
    </xf>
    <xf numFmtId="0" fontId="35" fillId="0" borderId="59" xfId="1" applyFont="1" applyFill="1" applyBorder="1" applyAlignment="1">
      <alignment horizontal="left" vertical="top" shrinkToFit="1"/>
    </xf>
    <xf numFmtId="0" fontId="35" fillId="0" borderId="10" xfId="4" applyFont="1" applyFill="1" applyBorder="1" applyAlignment="1">
      <alignment horizontal="left" vertical="top" wrapText="1"/>
    </xf>
    <xf numFmtId="0" fontId="35" fillId="0" borderId="54" xfId="1" applyFont="1" applyFill="1" applyBorder="1" applyAlignment="1">
      <alignment horizontal="center" vertical="center" wrapText="1"/>
    </xf>
    <xf numFmtId="0" fontId="35" fillId="0" borderId="10" xfId="1" applyFont="1" applyFill="1" applyBorder="1">
      <alignment vertical="center"/>
    </xf>
    <xf numFmtId="185" fontId="35" fillId="0" borderId="59" xfId="1" applyNumberFormat="1" applyFont="1" applyFill="1" applyBorder="1">
      <alignment vertical="center"/>
    </xf>
    <xf numFmtId="0" fontId="35" fillId="0" borderId="10" xfId="1" applyFont="1" applyFill="1" applyBorder="1" applyAlignment="1">
      <alignment horizontal="center" vertical="center" textRotation="255"/>
    </xf>
    <xf numFmtId="0" fontId="35" fillId="10" borderId="10" xfId="1" applyFont="1" applyFill="1" applyBorder="1">
      <alignment vertical="center"/>
    </xf>
    <xf numFmtId="184" fontId="35" fillId="0" borderId="10" xfId="1" applyNumberFormat="1" applyFont="1" applyFill="1" applyBorder="1">
      <alignment vertical="center"/>
    </xf>
    <xf numFmtId="0" fontId="35" fillId="0" borderId="10" xfId="1" applyFont="1" applyFill="1" applyBorder="1" applyAlignment="1">
      <alignment vertical="center"/>
    </xf>
    <xf numFmtId="0" fontId="35" fillId="0" borderId="10" xfId="4" applyFont="1" applyFill="1" applyBorder="1" applyAlignment="1">
      <alignment horizontal="left" vertical="top" wrapText="1"/>
    </xf>
    <xf numFmtId="0" fontId="35" fillId="0" borderId="10" xfId="1" applyFont="1" applyFill="1" applyBorder="1" applyAlignment="1">
      <alignment horizontal="left" vertical="top" shrinkToFit="1"/>
    </xf>
    <xf numFmtId="0" fontId="35" fillId="0" borderId="54" xfId="1" applyFont="1" applyFill="1" applyBorder="1" applyAlignment="1">
      <alignment horizontal="center" vertical="center"/>
    </xf>
    <xf numFmtId="0" fontId="35" fillId="0" borderId="9" xfId="1" applyFont="1" applyFill="1" applyBorder="1" applyAlignment="1">
      <alignment horizontal="center" vertical="center" textRotation="255"/>
    </xf>
    <xf numFmtId="0" fontId="35" fillId="0" borderId="9" xfId="1" applyFont="1" applyFill="1" applyBorder="1">
      <alignment vertical="center"/>
    </xf>
    <xf numFmtId="184" fontId="35" fillId="0" borderId="9" xfId="1" applyNumberFormat="1" applyFont="1" applyFill="1" applyBorder="1">
      <alignment vertical="center"/>
    </xf>
    <xf numFmtId="0" fontId="35" fillId="0" borderId="9" xfId="1" applyFont="1" applyFill="1" applyBorder="1" applyAlignment="1">
      <alignment vertical="center"/>
    </xf>
    <xf numFmtId="0" fontId="35" fillId="0" borderId="9" xfId="4" applyFont="1" applyFill="1" applyBorder="1" applyAlignment="1">
      <alignment horizontal="left" vertical="top" wrapText="1"/>
    </xf>
    <xf numFmtId="0" fontId="35" fillId="0" borderId="9" xfId="1" applyFont="1" applyFill="1" applyBorder="1" applyAlignment="1">
      <alignment horizontal="left" vertical="top" shrinkToFit="1"/>
    </xf>
    <xf numFmtId="0" fontId="35" fillId="0" borderId="54" xfId="1" applyFont="1" applyFill="1" applyBorder="1" applyAlignment="1">
      <alignment horizontal="center" vertical="center" textRotation="255" shrinkToFit="1"/>
    </xf>
    <xf numFmtId="0" fontId="35" fillId="11" borderId="10" xfId="1" applyFont="1" applyFill="1" applyBorder="1">
      <alignment vertical="center"/>
    </xf>
    <xf numFmtId="0" fontId="7" fillId="0" borderId="54" xfId="1" applyFont="1" applyFill="1" applyBorder="1" applyAlignment="1">
      <alignment horizontal="left" vertical="top" wrapText="1"/>
    </xf>
    <xf numFmtId="0" fontId="35" fillId="0" borderId="54" xfId="1" applyFont="1" applyFill="1" applyBorder="1" applyAlignment="1">
      <alignment vertical="center"/>
    </xf>
    <xf numFmtId="0" fontId="35" fillId="12" borderId="59" xfId="1" applyFont="1" applyFill="1" applyBorder="1">
      <alignment vertical="center"/>
    </xf>
    <xf numFmtId="0" fontId="35" fillId="0" borderId="54" xfId="1" applyFont="1" applyFill="1" applyBorder="1" applyAlignment="1">
      <alignment vertical="center" wrapText="1"/>
    </xf>
    <xf numFmtId="0" fontId="35" fillId="6" borderId="55" xfId="1" applyFont="1" applyFill="1" applyBorder="1" applyAlignment="1">
      <alignment horizontal="center" vertical="center" wrapText="1"/>
    </xf>
    <xf numFmtId="0" fontId="35" fillId="6" borderId="56" xfId="1" applyFont="1" applyFill="1" applyBorder="1" applyAlignment="1">
      <alignment horizontal="center" vertical="center" wrapText="1"/>
    </xf>
    <xf numFmtId="0" fontId="35" fillId="6" borderId="57" xfId="1" applyFont="1" applyFill="1" applyBorder="1" applyAlignment="1">
      <alignment horizontal="center" vertical="center" wrapText="1"/>
    </xf>
    <xf numFmtId="0" fontId="35" fillId="6" borderId="20" xfId="1" applyFont="1" applyFill="1" applyBorder="1" applyAlignment="1">
      <alignment horizontal="center" vertical="center" wrapText="1"/>
    </xf>
    <xf numFmtId="0" fontId="35" fillId="6" borderId="41" xfId="1" applyFont="1" applyFill="1" applyBorder="1" applyAlignment="1">
      <alignment horizontal="center" vertical="center" wrapText="1"/>
    </xf>
    <xf numFmtId="0" fontId="35" fillId="6" borderId="17" xfId="1" applyFont="1" applyFill="1" applyBorder="1" applyAlignment="1">
      <alignment horizontal="center" vertical="center" wrapText="1"/>
    </xf>
    <xf numFmtId="0" fontId="35" fillId="5" borderId="54" xfId="1" applyFont="1" applyFill="1" applyBorder="1" applyAlignment="1">
      <alignment horizontal="center" vertical="center" wrapText="1"/>
    </xf>
    <xf numFmtId="0" fontId="35" fillId="5" borderId="54" xfId="1" applyFont="1" applyFill="1" applyBorder="1" applyAlignment="1">
      <alignment horizontal="center" vertical="center" textRotation="255" shrinkToFit="1"/>
    </xf>
    <xf numFmtId="0" fontId="35" fillId="5" borderId="54" xfId="1" applyFont="1" applyFill="1" applyBorder="1" applyAlignment="1">
      <alignment horizontal="center" vertical="center"/>
    </xf>
    <xf numFmtId="0" fontId="35" fillId="0" borderId="54" xfId="1" applyFont="1" applyFill="1" applyBorder="1" applyAlignment="1">
      <alignment vertical="center" textRotation="255"/>
    </xf>
    <xf numFmtId="0" fontId="35" fillId="13" borderId="10" xfId="1" applyFont="1" applyFill="1" applyBorder="1">
      <alignment vertical="center"/>
    </xf>
    <xf numFmtId="0" fontId="35" fillId="0" borderId="59" xfId="1" applyFont="1" applyFill="1" applyBorder="1" applyAlignment="1">
      <alignment vertical="center" shrinkToFit="1"/>
    </xf>
    <xf numFmtId="0" fontId="35" fillId="5" borderId="54" xfId="1" applyFont="1" applyFill="1" applyBorder="1" applyAlignment="1">
      <alignment vertical="center"/>
    </xf>
    <xf numFmtId="0" fontId="35" fillId="10" borderId="59" xfId="1" applyFont="1" applyFill="1" applyBorder="1" applyAlignment="1">
      <alignment horizontal="left" vertical="center"/>
    </xf>
    <xf numFmtId="0" fontId="7" fillId="0" borderId="54" xfId="1" applyFont="1" applyFill="1" applyBorder="1" applyAlignment="1">
      <alignment horizontal="left" vertical="top" wrapText="1"/>
    </xf>
    <xf numFmtId="0" fontId="24" fillId="0" borderId="0" xfId="1" applyFont="1" applyFill="1" applyBorder="1">
      <alignment vertical="center"/>
    </xf>
    <xf numFmtId="0" fontId="35" fillId="0" borderId="0" xfId="4" applyFont="1" applyFill="1" applyBorder="1" applyAlignment="1">
      <alignment horizontal="left" vertical="top" wrapText="1"/>
    </xf>
    <xf numFmtId="0" fontId="35" fillId="0" borderId="56" xfId="1" applyFont="1" applyFill="1" applyBorder="1" applyAlignment="1">
      <alignment horizontal="left" vertical="center" shrinkToFit="1"/>
    </xf>
    <xf numFmtId="0" fontId="0" fillId="0" borderId="56" xfId="0" applyBorder="1" applyAlignment="1">
      <alignment vertical="center" shrinkToFit="1"/>
    </xf>
    <xf numFmtId="0" fontId="0" fillId="0" borderId="0" xfId="0" applyBorder="1" applyAlignment="1">
      <alignment vertical="center" shrinkToFit="1"/>
    </xf>
    <xf numFmtId="0" fontId="35" fillId="0" borderId="54" xfId="1" applyFont="1" applyFill="1" applyBorder="1" applyAlignment="1">
      <alignment horizontal="center" vertical="center" shrinkToFit="1"/>
    </xf>
    <xf numFmtId="0" fontId="35" fillId="0" borderId="0" xfId="4" applyFont="1" applyFill="1" applyBorder="1" applyAlignment="1">
      <alignment vertical="center"/>
    </xf>
    <xf numFmtId="0" fontId="37" fillId="0" borderId="0" xfId="1" applyFont="1" applyFill="1" applyBorder="1" applyAlignment="1">
      <alignment horizontal="left" vertical="center" wrapText="1"/>
    </xf>
    <xf numFmtId="0" fontId="35" fillId="0" borderId="0" xfId="1" applyFont="1" applyFill="1" applyBorder="1" applyAlignment="1">
      <alignment horizontal="left" vertical="center" wrapText="1"/>
    </xf>
    <xf numFmtId="184" fontId="24" fillId="0" borderId="0" xfId="1" applyNumberFormat="1" applyFont="1" applyFill="1" applyBorder="1">
      <alignment vertical="center"/>
    </xf>
    <xf numFmtId="0" fontId="35" fillId="0" borderId="54" xfId="1" applyFont="1" applyFill="1" applyBorder="1" applyAlignment="1">
      <alignment horizontal="center" vertical="center"/>
    </xf>
    <xf numFmtId="184" fontId="24" fillId="0" borderId="0" xfId="1" applyNumberFormat="1" applyFont="1" applyFill="1" applyBorder="1" applyAlignment="1">
      <alignment horizontal="center" vertical="center"/>
    </xf>
    <xf numFmtId="0" fontId="35" fillId="0" borderId="0" xfId="1" applyFont="1" applyFill="1" applyBorder="1" applyAlignment="1">
      <alignment horizontal="left" vertical="center"/>
    </xf>
    <xf numFmtId="0" fontId="35" fillId="0" borderId="0" xfId="1" applyFont="1" applyFill="1" applyBorder="1" applyAlignment="1">
      <alignment horizontal="center" vertical="center"/>
    </xf>
    <xf numFmtId="0" fontId="35" fillId="0" borderId="0" xfId="1" applyFont="1" applyFill="1" applyBorder="1" applyAlignment="1">
      <alignment vertical="center"/>
    </xf>
    <xf numFmtId="0" fontId="35" fillId="0" borderId="0" xfId="1" applyFont="1" applyFill="1" applyBorder="1" applyAlignment="1">
      <alignment horizontal="left" vertical="top"/>
    </xf>
    <xf numFmtId="0" fontId="35" fillId="0" borderId="69" xfId="1" applyFont="1" applyFill="1" applyBorder="1" applyAlignment="1">
      <alignment horizontal="center" vertical="center"/>
    </xf>
    <xf numFmtId="0" fontId="35" fillId="0" borderId="70" xfId="1" applyFont="1" applyFill="1" applyBorder="1">
      <alignment vertical="center"/>
    </xf>
    <xf numFmtId="185" fontId="35" fillId="0" borderId="54" xfId="1" applyNumberFormat="1" applyFont="1" applyFill="1" applyBorder="1" applyAlignment="1">
      <alignment horizontal="center" vertical="center"/>
    </xf>
    <xf numFmtId="184" fontId="35" fillId="0" borderId="54" xfId="1" applyNumberFormat="1" applyFont="1" applyFill="1" applyBorder="1" applyAlignment="1">
      <alignment horizontal="center" vertical="center"/>
    </xf>
    <xf numFmtId="184" fontId="35" fillId="0" borderId="54" xfId="1" applyNumberFormat="1" applyFont="1" applyFill="1" applyBorder="1" applyAlignment="1">
      <alignment horizontal="center" vertical="center"/>
    </xf>
    <xf numFmtId="184" fontId="24" fillId="0" borderId="54" xfId="1" applyNumberFormat="1" applyFont="1" applyFill="1" applyBorder="1" applyAlignment="1">
      <alignment horizontal="center" vertical="center"/>
    </xf>
    <xf numFmtId="0" fontId="24" fillId="0" borderId="0" xfId="1" applyFont="1" applyFill="1" applyBorder="1" applyAlignment="1">
      <alignment horizontal="left" vertical="center"/>
    </xf>
    <xf numFmtId="0" fontId="24" fillId="0" borderId="0" xfId="1" applyFont="1" applyFill="1" applyBorder="1" applyAlignment="1">
      <alignment vertical="center" wrapText="1"/>
    </xf>
    <xf numFmtId="0" fontId="24" fillId="0" borderId="56" xfId="1" applyFont="1" applyFill="1" applyBorder="1">
      <alignment vertical="center"/>
    </xf>
    <xf numFmtId="0" fontId="38" fillId="0" borderId="56" xfId="1" applyFont="1" applyFill="1" applyBorder="1" applyAlignment="1">
      <alignment horizontal="left" vertical="center"/>
    </xf>
    <xf numFmtId="185" fontId="24" fillId="0" borderId="56" xfId="1" applyNumberFormat="1" applyFont="1" applyFill="1" applyBorder="1" applyAlignment="1">
      <alignment horizontal="center" vertical="center"/>
    </xf>
    <xf numFmtId="184" fontId="24" fillId="0" borderId="56" xfId="1" applyNumberFormat="1" applyFont="1" applyFill="1" applyBorder="1" applyAlignment="1">
      <alignment horizontal="center" vertical="center"/>
    </xf>
    <xf numFmtId="0" fontId="35" fillId="0" borderId="0" xfId="1" applyFont="1" applyFill="1" applyBorder="1" applyAlignment="1">
      <alignment vertical="center" wrapText="1"/>
    </xf>
    <xf numFmtId="0" fontId="24" fillId="0" borderId="0" xfId="1" applyFont="1" applyFill="1" applyBorder="1" applyAlignment="1">
      <alignment horizontal="left" vertical="top" wrapText="1"/>
    </xf>
    <xf numFmtId="0" fontId="24" fillId="0" borderId="0" xfId="1" applyFont="1" applyFill="1" applyAlignment="1">
      <alignment horizontal="left" vertical="center"/>
    </xf>
  </cellXfs>
  <cellStyles count="5">
    <cellStyle name="標準" xfId="0" builtinId="0"/>
    <cellStyle name="標準 2" xfId="1"/>
    <cellStyle name="標準 2 16" xfId="4"/>
    <cellStyle name="標準 3"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s>
</file>

<file path=xl/drawings/_rels/drawing2.xml.rels><?xml version="1.0" encoding="UTF-8" standalone="yes"?>
<Relationships xmlns="http://schemas.openxmlformats.org/package/2006/relationships"><Relationship Id="rId8" Type="http://schemas.openxmlformats.org/officeDocument/2006/relationships/image" Target="../media/image35.png"/><Relationship Id="rId13" Type="http://schemas.openxmlformats.org/officeDocument/2006/relationships/image" Target="../media/image38.png"/><Relationship Id="rId18" Type="http://schemas.openxmlformats.org/officeDocument/2006/relationships/image" Target="../media/image43.png"/><Relationship Id="rId3" Type="http://schemas.openxmlformats.org/officeDocument/2006/relationships/image" Target="../media/image31.png"/><Relationship Id="rId7" Type="http://schemas.openxmlformats.org/officeDocument/2006/relationships/image" Target="../media/image12.png"/><Relationship Id="rId12" Type="http://schemas.openxmlformats.org/officeDocument/2006/relationships/image" Target="../media/image17.png"/><Relationship Id="rId17" Type="http://schemas.openxmlformats.org/officeDocument/2006/relationships/image" Target="../media/image42.png"/><Relationship Id="rId2" Type="http://schemas.openxmlformats.org/officeDocument/2006/relationships/image" Target="../media/image30.png"/><Relationship Id="rId16" Type="http://schemas.openxmlformats.org/officeDocument/2006/relationships/image" Target="../media/image41.png"/><Relationship Id="rId1" Type="http://schemas.openxmlformats.org/officeDocument/2006/relationships/image" Target="../media/image29.png"/><Relationship Id="rId6" Type="http://schemas.openxmlformats.org/officeDocument/2006/relationships/image" Target="../media/image34.png"/><Relationship Id="rId11" Type="http://schemas.openxmlformats.org/officeDocument/2006/relationships/image" Target="../media/image16.png"/><Relationship Id="rId5" Type="http://schemas.openxmlformats.org/officeDocument/2006/relationships/image" Target="../media/image33.png"/><Relationship Id="rId15" Type="http://schemas.openxmlformats.org/officeDocument/2006/relationships/image" Target="../media/image40.png"/><Relationship Id="rId10" Type="http://schemas.openxmlformats.org/officeDocument/2006/relationships/image" Target="../media/image37.png"/><Relationship Id="rId4" Type="http://schemas.openxmlformats.org/officeDocument/2006/relationships/image" Target="../media/image32.png"/><Relationship Id="rId9" Type="http://schemas.openxmlformats.org/officeDocument/2006/relationships/image" Target="../media/image36.png"/><Relationship Id="rId14" Type="http://schemas.openxmlformats.org/officeDocument/2006/relationships/image" Target="../media/image39.png"/></Relationships>
</file>

<file path=xl/drawings/_rels/drawing3.xml.rels><?xml version="1.0" encoding="UTF-8" standalone="yes"?>
<Relationships xmlns="http://schemas.openxmlformats.org/package/2006/relationships"><Relationship Id="rId1" Type="http://schemas.openxmlformats.org/officeDocument/2006/relationships/image" Target="../media/image4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5.jpeg"/></Relationships>
</file>

<file path=xl/drawings/drawing1.xml><?xml version="1.0" encoding="utf-8"?>
<xdr:wsDr xmlns:xdr="http://schemas.openxmlformats.org/drawingml/2006/spreadsheetDrawing" xmlns:a="http://schemas.openxmlformats.org/drawingml/2006/main">
  <xdr:twoCellAnchor>
    <xdr:from>
      <xdr:col>12</xdr:col>
      <xdr:colOff>234950</xdr:colOff>
      <xdr:row>61</xdr:row>
      <xdr:rowOff>47625</xdr:rowOff>
    </xdr:from>
    <xdr:to>
      <xdr:col>13</xdr:col>
      <xdr:colOff>1006475</xdr:colOff>
      <xdr:row>68</xdr:row>
      <xdr:rowOff>12700</xdr:rowOff>
    </xdr:to>
    <xdr:grpSp>
      <xdr:nvGrpSpPr>
        <xdr:cNvPr id="2" name="グループ化 17"/>
        <xdr:cNvGrpSpPr>
          <a:grpSpLocks/>
        </xdr:cNvGrpSpPr>
      </xdr:nvGrpSpPr>
      <xdr:grpSpPr bwMode="auto">
        <a:xfrm>
          <a:off x="8759825" y="10358438"/>
          <a:ext cx="1581150" cy="1131887"/>
          <a:chOff x="5094162" y="13729221"/>
          <a:chExt cx="1685722" cy="1137291"/>
        </a:xfrm>
      </xdr:grpSpPr>
      <xdr:sp macro="" textlink="">
        <xdr:nvSpPr>
          <xdr:cNvPr id="3" name="テキスト ボックス 2">
            <a:extLst>
              <a:ext uri="{FF2B5EF4-FFF2-40B4-BE49-F238E27FC236}">
                <a16:creationId xmlns:a16="http://schemas.microsoft.com/office/drawing/2014/main" xmlns="" id="{FAA3339C-D232-4B11-A1A9-B567F66820F7}"/>
              </a:ext>
            </a:extLst>
          </xdr:cNvPr>
          <xdr:cNvSpPr txBox="1"/>
        </xdr:nvSpPr>
        <xdr:spPr bwMode="auto">
          <a:xfrm>
            <a:off x="5094162" y="13838005"/>
            <a:ext cx="1685722" cy="102850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4"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823" y="13729221"/>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2416" y="1445307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28</xdr:col>
      <xdr:colOff>192083</xdr:colOff>
      <xdr:row>62</xdr:row>
      <xdr:rowOff>137500</xdr:rowOff>
    </xdr:from>
    <xdr:to>
      <xdr:col>28</xdr:col>
      <xdr:colOff>806122</xdr:colOff>
      <xdr:row>66</xdr:row>
      <xdr:rowOff>70684</xdr:rowOff>
    </xdr:to>
    <xdr:pic>
      <xdr:nvPicPr>
        <xdr:cNvPr id="6" name="図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1733" y="10395925"/>
          <a:ext cx="614039" cy="580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375523</xdr:colOff>
      <xdr:row>61</xdr:row>
      <xdr:rowOff>59039</xdr:rowOff>
    </xdr:from>
    <xdr:to>
      <xdr:col>28</xdr:col>
      <xdr:colOff>177827</xdr:colOff>
      <xdr:row>63</xdr:row>
      <xdr:rowOff>97740</xdr:rowOff>
    </xdr:to>
    <xdr:pic>
      <xdr:nvPicPr>
        <xdr:cNvPr id="7" name="図 1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625548" y="10155539"/>
          <a:ext cx="611929" cy="362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150012</xdr:colOff>
      <xdr:row>0</xdr:row>
      <xdr:rowOff>0</xdr:rowOff>
    </xdr:from>
    <xdr:to>
      <xdr:col>18</xdr:col>
      <xdr:colOff>18719</xdr:colOff>
      <xdr:row>5</xdr:row>
      <xdr:rowOff>45764</xdr:rowOff>
    </xdr:to>
    <xdr:pic>
      <xdr:nvPicPr>
        <xdr:cNvPr id="8" name="図 1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60950" y="0"/>
          <a:ext cx="1892769" cy="1045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127709</xdr:colOff>
      <xdr:row>0</xdr:row>
      <xdr:rowOff>346075</xdr:rowOff>
    </xdr:from>
    <xdr:to>
      <xdr:col>18</xdr:col>
      <xdr:colOff>1105547</xdr:colOff>
      <xdr:row>4</xdr:row>
      <xdr:rowOff>35352</xdr:rowOff>
    </xdr:to>
    <xdr:pic>
      <xdr:nvPicPr>
        <xdr:cNvPr id="9" name="図 3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472234" y="346075"/>
          <a:ext cx="977838" cy="575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76150</xdr:colOff>
      <xdr:row>0</xdr:row>
      <xdr:rowOff>272066</xdr:rowOff>
    </xdr:from>
    <xdr:to>
      <xdr:col>22</xdr:col>
      <xdr:colOff>183387</xdr:colOff>
      <xdr:row>2</xdr:row>
      <xdr:rowOff>12057</xdr:rowOff>
    </xdr:to>
    <xdr:pic>
      <xdr:nvPicPr>
        <xdr:cNvPr id="10" name="図 3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5878125" y="272066"/>
          <a:ext cx="1335962" cy="321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161241</xdr:colOff>
      <xdr:row>0</xdr:row>
      <xdr:rowOff>228727</xdr:rowOff>
    </xdr:from>
    <xdr:to>
      <xdr:col>26</xdr:col>
      <xdr:colOff>41811</xdr:colOff>
      <xdr:row>1</xdr:row>
      <xdr:rowOff>82910</xdr:rowOff>
    </xdr:to>
    <xdr:pic>
      <xdr:nvPicPr>
        <xdr:cNvPr id="11" name="図 3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706416" y="228727"/>
          <a:ext cx="271095" cy="282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89088</xdr:colOff>
      <xdr:row>0</xdr:row>
      <xdr:rowOff>126441</xdr:rowOff>
    </xdr:from>
    <xdr:to>
      <xdr:col>26</xdr:col>
      <xdr:colOff>52394</xdr:colOff>
      <xdr:row>2</xdr:row>
      <xdr:rowOff>39570</xdr:rowOff>
    </xdr:to>
    <xdr:pic>
      <xdr:nvPicPr>
        <xdr:cNvPr id="12" name="図 40"/>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824638" y="126441"/>
          <a:ext cx="1163456" cy="494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284683</xdr:colOff>
      <xdr:row>7</xdr:row>
      <xdr:rowOff>92075</xdr:rowOff>
    </xdr:from>
    <xdr:to>
      <xdr:col>28</xdr:col>
      <xdr:colOff>601430</xdr:colOff>
      <xdr:row>9</xdr:row>
      <xdr:rowOff>88061</xdr:rowOff>
    </xdr:to>
    <xdr:pic>
      <xdr:nvPicPr>
        <xdr:cNvPr id="13" name="図 4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0344333" y="1444625"/>
          <a:ext cx="316747" cy="319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596077</xdr:colOff>
      <xdr:row>0</xdr:row>
      <xdr:rowOff>60325</xdr:rowOff>
    </xdr:from>
    <xdr:to>
      <xdr:col>28</xdr:col>
      <xdr:colOff>103199</xdr:colOff>
      <xdr:row>0</xdr:row>
      <xdr:rowOff>373811</xdr:rowOff>
    </xdr:to>
    <xdr:pic>
      <xdr:nvPicPr>
        <xdr:cNvPr id="14" name="図 46"/>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9846102" y="60325"/>
          <a:ext cx="316747" cy="313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73510</xdr:colOff>
      <xdr:row>0</xdr:row>
      <xdr:rowOff>139700</xdr:rowOff>
    </xdr:from>
    <xdr:to>
      <xdr:col>28</xdr:col>
      <xdr:colOff>1074145</xdr:colOff>
      <xdr:row>2</xdr:row>
      <xdr:rowOff>57071</xdr:rowOff>
    </xdr:to>
    <xdr:pic>
      <xdr:nvPicPr>
        <xdr:cNvPr id="15" name="図 44"/>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0133160" y="139700"/>
          <a:ext cx="1000635" cy="498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461973</xdr:colOff>
      <xdr:row>0</xdr:row>
      <xdr:rowOff>378963</xdr:rowOff>
    </xdr:from>
    <xdr:to>
      <xdr:col>27</xdr:col>
      <xdr:colOff>701675</xdr:colOff>
      <xdr:row>2</xdr:row>
      <xdr:rowOff>28820</xdr:rowOff>
    </xdr:to>
    <xdr:pic>
      <xdr:nvPicPr>
        <xdr:cNvPr id="16" name="図 49"/>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9711998" y="378963"/>
          <a:ext cx="239702" cy="230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683406</xdr:colOff>
      <xdr:row>7</xdr:row>
      <xdr:rowOff>92075</xdr:rowOff>
    </xdr:from>
    <xdr:to>
      <xdr:col>3</xdr:col>
      <xdr:colOff>1197051</xdr:colOff>
      <xdr:row>10</xdr:row>
      <xdr:rowOff>124181</xdr:rowOff>
    </xdr:to>
    <xdr:pic>
      <xdr:nvPicPr>
        <xdr:cNvPr id="17" name="図 7"/>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312306" y="1444625"/>
          <a:ext cx="513645" cy="517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98486</xdr:colOff>
      <xdr:row>0</xdr:row>
      <xdr:rowOff>0</xdr:rowOff>
    </xdr:from>
    <xdr:to>
      <xdr:col>3</xdr:col>
      <xdr:colOff>833867</xdr:colOff>
      <xdr:row>4</xdr:row>
      <xdr:rowOff>141811</xdr:rowOff>
    </xdr:to>
    <xdr:pic>
      <xdr:nvPicPr>
        <xdr:cNvPr id="18" name="図 5"/>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727386" y="0"/>
          <a:ext cx="735381" cy="1027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52260</xdr:colOff>
      <xdr:row>0</xdr:row>
      <xdr:rowOff>138615</xdr:rowOff>
    </xdr:from>
    <xdr:to>
      <xdr:col>2</xdr:col>
      <xdr:colOff>1856761</xdr:colOff>
      <xdr:row>5</xdr:row>
      <xdr:rowOff>64079</xdr:rowOff>
    </xdr:to>
    <xdr:pic>
      <xdr:nvPicPr>
        <xdr:cNvPr id="19" name="図 2"/>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47573" y="138615"/>
          <a:ext cx="1804501" cy="925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85764</xdr:colOff>
      <xdr:row>0</xdr:row>
      <xdr:rowOff>107950</xdr:rowOff>
    </xdr:from>
    <xdr:to>
      <xdr:col>7</xdr:col>
      <xdr:colOff>253700</xdr:colOff>
      <xdr:row>2</xdr:row>
      <xdr:rowOff>106590</xdr:rowOff>
    </xdr:to>
    <xdr:pic>
      <xdr:nvPicPr>
        <xdr:cNvPr id="20" name="図 21"/>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172114" y="107950"/>
          <a:ext cx="1396661" cy="579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241199</xdr:colOff>
      <xdr:row>7</xdr:row>
      <xdr:rowOff>92075</xdr:rowOff>
    </xdr:from>
    <xdr:to>
      <xdr:col>9</xdr:col>
      <xdr:colOff>600751</xdr:colOff>
      <xdr:row>9</xdr:row>
      <xdr:rowOff>130424</xdr:rowOff>
    </xdr:to>
    <xdr:pic>
      <xdr:nvPicPr>
        <xdr:cNvPr id="21" name="図 23"/>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7261124" y="1444625"/>
          <a:ext cx="359552" cy="3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327245</xdr:colOff>
      <xdr:row>7</xdr:row>
      <xdr:rowOff>114987</xdr:rowOff>
    </xdr:from>
    <xdr:to>
      <xdr:col>13</xdr:col>
      <xdr:colOff>609750</xdr:colOff>
      <xdr:row>9</xdr:row>
      <xdr:rowOff>77082</xdr:rowOff>
    </xdr:to>
    <xdr:pic>
      <xdr:nvPicPr>
        <xdr:cNvPr id="22" name="図 27"/>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9671270" y="1467537"/>
          <a:ext cx="282505" cy="285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374482</xdr:colOff>
      <xdr:row>0</xdr:row>
      <xdr:rowOff>203200</xdr:rowOff>
    </xdr:from>
    <xdr:to>
      <xdr:col>13</xdr:col>
      <xdr:colOff>928610</xdr:colOff>
      <xdr:row>3</xdr:row>
      <xdr:rowOff>31742</xdr:rowOff>
    </xdr:to>
    <xdr:pic>
      <xdr:nvPicPr>
        <xdr:cNvPr id="23" name="図 25"/>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8908882" y="203200"/>
          <a:ext cx="1363753" cy="561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305052</xdr:colOff>
      <xdr:row>0</xdr:row>
      <xdr:rowOff>123826</xdr:rowOff>
    </xdr:from>
    <xdr:to>
      <xdr:col>10</xdr:col>
      <xdr:colOff>349362</xdr:colOff>
      <xdr:row>2</xdr:row>
      <xdr:rowOff>79859</xdr:rowOff>
    </xdr:to>
    <xdr:pic>
      <xdr:nvPicPr>
        <xdr:cNvPr id="24" name="図 28"/>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324977" y="123826"/>
          <a:ext cx="853935" cy="537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894638</xdr:colOff>
      <xdr:row>0</xdr:row>
      <xdr:rowOff>139700</xdr:rowOff>
    </xdr:from>
    <xdr:to>
      <xdr:col>4</xdr:col>
      <xdr:colOff>223523</xdr:colOff>
      <xdr:row>1</xdr:row>
      <xdr:rowOff>144186</xdr:rowOff>
    </xdr:to>
    <xdr:pic>
      <xdr:nvPicPr>
        <xdr:cNvPr id="25" name="図 30"/>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523538" y="139700"/>
          <a:ext cx="557610" cy="433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872882</xdr:colOff>
      <xdr:row>8</xdr:row>
      <xdr:rowOff>22677</xdr:rowOff>
    </xdr:from>
    <xdr:to>
      <xdr:col>13</xdr:col>
      <xdr:colOff>1155387</xdr:colOff>
      <xdr:row>9</xdr:row>
      <xdr:rowOff>143522</xdr:rowOff>
    </xdr:to>
    <xdr:pic>
      <xdr:nvPicPr>
        <xdr:cNvPr id="26" name="図 34"/>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0216907" y="1537152"/>
          <a:ext cx="282505" cy="282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406158</xdr:colOff>
      <xdr:row>7</xdr:row>
      <xdr:rowOff>156225</xdr:rowOff>
    </xdr:from>
    <xdr:to>
      <xdr:col>17</xdr:col>
      <xdr:colOff>688663</xdr:colOff>
      <xdr:row>9</xdr:row>
      <xdr:rowOff>118320</xdr:rowOff>
    </xdr:to>
    <xdr:pic>
      <xdr:nvPicPr>
        <xdr:cNvPr id="27" name="図 35"/>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1721858" y="1508775"/>
          <a:ext cx="282505" cy="285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174515</xdr:colOff>
      <xdr:row>63</xdr:row>
      <xdr:rowOff>148204</xdr:rowOff>
    </xdr:from>
    <xdr:to>
      <xdr:col>27</xdr:col>
      <xdr:colOff>396731</xdr:colOff>
      <xdr:row>66</xdr:row>
      <xdr:rowOff>104331</xdr:rowOff>
    </xdr:to>
    <xdr:pic>
      <xdr:nvPicPr>
        <xdr:cNvPr id="28" name="図 11"/>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9110215" y="10568554"/>
          <a:ext cx="536541" cy="441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64</xdr:row>
      <xdr:rowOff>54226</xdr:rowOff>
    </xdr:from>
    <xdr:to>
      <xdr:col>9</xdr:col>
      <xdr:colOff>465906</xdr:colOff>
      <xdr:row>71</xdr:row>
      <xdr:rowOff>79375</xdr:rowOff>
    </xdr:to>
    <xdr:grpSp>
      <xdr:nvGrpSpPr>
        <xdr:cNvPr id="29" name="グループ化 55"/>
        <xdr:cNvGrpSpPr>
          <a:grpSpLocks/>
        </xdr:cNvGrpSpPr>
      </xdr:nvGrpSpPr>
      <xdr:grpSpPr bwMode="auto">
        <a:xfrm>
          <a:off x="47625" y="10865101"/>
          <a:ext cx="7442969" cy="1191962"/>
          <a:chOff x="386564" y="14068222"/>
          <a:chExt cx="6943811" cy="1181144"/>
        </a:xfrm>
      </xdr:grpSpPr>
      <xdr:pic>
        <xdr:nvPicPr>
          <xdr:cNvPr id="30" name="図 9"/>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878408" y="14840393"/>
            <a:ext cx="752272" cy="391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10"/>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386564" y="14068222"/>
            <a:ext cx="1167557" cy="1158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14"/>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604563" y="14387955"/>
            <a:ext cx="1208510" cy="486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47"/>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4274346" y="14410901"/>
            <a:ext cx="817050" cy="810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50"/>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5429254" y="14489907"/>
            <a:ext cx="819140" cy="73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図 52"/>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3119076" y="14418469"/>
            <a:ext cx="855482" cy="830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54"/>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512719" y="14561344"/>
            <a:ext cx="817656" cy="366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119062</xdr:colOff>
      <xdr:row>0</xdr:row>
      <xdr:rowOff>36086</xdr:rowOff>
    </xdr:from>
    <xdr:to>
      <xdr:col>16</xdr:col>
      <xdr:colOff>636137</xdr:colOff>
      <xdr:row>2</xdr:row>
      <xdr:rowOff>76200</xdr:rowOff>
    </xdr:to>
    <xdr:grpSp>
      <xdr:nvGrpSpPr>
        <xdr:cNvPr id="2" name="グループ化 1"/>
        <xdr:cNvGrpSpPr/>
      </xdr:nvGrpSpPr>
      <xdr:grpSpPr>
        <a:xfrm>
          <a:off x="119062" y="36086"/>
          <a:ext cx="17709700" cy="1159302"/>
          <a:chOff x="693964" y="55136"/>
          <a:chExt cx="20018296" cy="1142293"/>
        </a:xfrm>
      </xdr:grpSpPr>
      <xdr:pic>
        <xdr:nvPicPr>
          <xdr:cNvPr id="3"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6727" y="146778"/>
            <a:ext cx="854162" cy="853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60452" y="175407"/>
            <a:ext cx="1307988" cy="728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180977" y="202052"/>
            <a:ext cx="2531283" cy="668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図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736135" y="55136"/>
            <a:ext cx="475957"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7" name="グループ化 43"/>
          <xdr:cNvGrpSpPr>
            <a:grpSpLocks/>
          </xdr:cNvGrpSpPr>
        </xdr:nvGrpSpPr>
        <xdr:grpSpPr bwMode="auto">
          <a:xfrm>
            <a:off x="693964" y="66675"/>
            <a:ext cx="14335778" cy="1130754"/>
            <a:chOff x="748392" y="0"/>
            <a:chExt cx="14302853" cy="1134504"/>
          </a:xfrm>
        </xdr:grpSpPr>
        <xdr:pic>
          <xdr:nvPicPr>
            <xdr:cNvPr id="8" name="図 3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241319" y="22818"/>
              <a:ext cx="809926" cy="765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4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795947" y="12528"/>
              <a:ext cx="1056869" cy="980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 name="グループ化 42"/>
            <xdr:cNvGrpSpPr>
              <a:grpSpLocks/>
            </xdr:cNvGrpSpPr>
          </xdr:nvGrpSpPr>
          <xdr:grpSpPr bwMode="auto">
            <a:xfrm>
              <a:off x="748392" y="0"/>
              <a:ext cx="12066336" cy="1134504"/>
              <a:chOff x="748392" y="0"/>
              <a:chExt cx="12066336" cy="1134504"/>
            </a:xfrm>
          </xdr:grpSpPr>
          <xdr:pic>
            <xdr:nvPicPr>
              <xdr:cNvPr id="11" name="図 2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48392" y="0"/>
                <a:ext cx="482804" cy="506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2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74040" y="0"/>
                <a:ext cx="649268" cy="979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23"/>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8141" y="133052"/>
                <a:ext cx="1696154" cy="1001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24"/>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475504" y="149679"/>
                <a:ext cx="1552989" cy="693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25"/>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95287" y="0"/>
                <a:ext cx="337963" cy="35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26"/>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978185" y="63653"/>
                <a:ext cx="265542" cy="278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27"/>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708518" y="81644"/>
                <a:ext cx="2101666" cy="938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28"/>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081047" y="0"/>
                <a:ext cx="1280662" cy="8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29"/>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387055" y="204106"/>
                <a:ext cx="751468" cy="625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30"/>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390275" y="129861"/>
                <a:ext cx="454368" cy="476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3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610488" y="268033"/>
                <a:ext cx="265542" cy="278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3"/>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998573" y="88047"/>
                <a:ext cx="291353" cy="30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4"/>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2373215" y="82893"/>
                <a:ext cx="441513" cy="46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238126</xdr:colOff>
      <xdr:row>0</xdr:row>
      <xdr:rowOff>0</xdr:rowOff>
    </xdr:from>
    <xdr:to>
      <xdr:col>18</xdr:col>
      <xdr:colOff>1</xdr:colOff>
      <xdr:row>4</xdr:row>
      <xdr:rowOff>254790</xdr:rowOff>
    </xdr:to>
    <xdr:pic>
      <xdr:nvPicPr>
        <xdr:cNvPr id="19487"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1" y="0"/>
          <a:ext cx="2540000" cy="17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469901</xdr:colOff>
      <xdr:row>0</xdr:row>
      <xdr:rowOff>0</xdr:rowOff>
    </xdr:from>
    <xdr:to>
      <xdr:col>17</xdr:col>
      <xdr:colOff>666751</xdr:colOff>
      <xdr:row>4</xdr:row>
      <xdr:rowOff>26911</xdr:rowOff>
    </xdr:to>
    <xdr:pic>
      <xdr:nvPicPr>
        <xdr:cNvPr id="27681"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81776" y="0"/>
          <a:ext cx="2197100" cy="1519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3"/>
  <sheetViews>
    <sheetView tabSelected="1" view="pageBreakPreview" zoomScale="40" zoomScaleNormal="90" zoomScaleSheetLayoutView="40" workbookViewId="0">
      <selection activeCell="B1" sqref="B1"/>
    </sheetView>
  </sheetViews>
  <sheetFormatPr defaultRowHeight="13.5" x14ac:dyDescent="0.15"/>
  <cols>
    <col min="1" max="1" width="4.5" style="295" bestFit="1" customWidth="1"/>
    <col min="2" max="2" width="3.375" style="166" bestFit="1" customWidth="1"/>
    <col min="3" max="3" width="26.625" style="166" customWidth="1"/>
    <col min="4" max="6" width="16.125" style="166" customWidth="1"/>
    <col min="7" max="7" width="4.375" style="166" hidden="1" customWidth="1"/>
    <col min="8" max="8" width="5.125" style="296" customWidth="1"/>
    <col min="9" max="9" width="4.125" style="166" bestFit="1" customWidth="1"/>
    <col min="10" max="10" width="10.625" style="166" customWidth="1"/>
    <col min="11" max="11" width="5.125" style="296" customWidth="1"/>
    <col min="12" max="12" width="4.125" style="166" bestFit="1" customWidth="1"/>
    <col min="13" max="13" width="10.625" style="166" customWidth="1"/>
    <col min="14" max="14" width="15.625" style="166" customWidth="1"/>
    <col min="15" max="15" width="2.375" style="166" customWidth="1"/>
    <col min="16" max="16" width="4.5" style="399" bestFit="1" customWidth="1"/>
    <col min="17" max="17" width="3.375" style="166" bestFit="1" customWidth="1"/>
    <col min="18" max="18" width="26.625" style="166" customWidth="1"/>
    <col min="19" max="21" width="16.125" style="166" customWidth="1"/>
    <col min="22" max="22" width="0.875" style="166" hidden="1" customWidth="1"/>
    <col min="23" max="23" width="5.125" style="296" customWidth="1"/>
    <col min="24" max="24" width="4.125" style="166" bestFit="1" customWidth="1"/>
    <col min="25" max="25" width="10.625" style="166" customWidth="1"/>
    <col min="26" max="26" width="5.125" style="296" customWidth="1"/>
    <col min="27" max="27" width="4.125" style="166" bestFit="1" customWidth="1"/>
    <col min="28" max="28" width="10.625" style="166" customWidth="1"/>
    <col min="29" max="29" width="15.625" style="166" customWidth="1"/>
    <col min="30" max="16384" width="9" style="166"/>
  </cols>
  <sheetData>
    <row r="1" spans="1:29" ht="33.75" customHeight="1" x14ac:dyDescent="0.15">
      <c r="P1" s="295"/>
    </row>
    <row r="2" spans="1:29" s="295" customFormat="1" ht="12" customHeight="1" x14ac:dyDescent="0.15">
      <c r="A2" s="297" t="s">
        <v>13</v>
      </c>
      <c r="B2" s="298" t="s">
        <v>423</v>
      </c>
      <c r="C2" s="299"/>
      <c r="D2" s="300" t="s">
        <v>424</v>
      </c>
      <c r="E2" s="300"/>
      <c r="F2" s="300"/>
      <c r="G2" s="301"/>
      <c r="H2" s="302" t="s">
        <v>425</v>
      </c>
      <c r="I2" s="303"/>
      <c r="J2" s="304"/>
      <c r="K2" s="302" t="s">
        <v>426</v>
      </c>
      <c r="L2" s="303"/>
      <c r="M2" s="304"/>
      <c r="N2" s="305"/>
      <c r="O2" s="306"/>
      <c r="P2" s="297" t="s">
        <v>13</v>
      </c>
      <c r="Q2" s="298" t="s">
        <v>423</v>
      </c>
      <c r="R2" s="307"/>
      <c r="S2" s="300" t="s">
        <v>424</v>
      </c>
      <c r="T2" s="300"/>
      <c r="U2" s="300"/>
      <c r="V2" s="301"/>
      <c r="W2" s="302" t="s">
        <v>425</v>
      </c>
      <c r="X2" s="303"/>
      <c r="Y2" s="304"/>
      <c r="Z2" s="302" t="s">
        <v>426</v>
      </c>
      <c r="AA2" s="303"/>
      <c r="AB2" s="304"/>
      <c r="AC2" s="305"/>
    </row>
    <row r="3" spans="1:29" s="295" customFormat="1" ht="12" customHeight="1" x14ac:dyDescent="0.15">
      <c r="A3" s="297"/>
      <c r="B3" s="298"/>
      <c r="C3" s="299"/>
      <c r="D3" s="308" t="s">
        <v>427</v>
      </c>
      <c r="E3" s="309" t="s">
        <v>428</v>
      </c>
      <c r="F3" s="310" t="s">
        <v>429</v>
      </c>
      <c r="G3" s="311"/>
      <c r="H3" s="312" t="s">
        <v>430</v>
      </c>
      <c r="I3" s="313"/>
      <c r="J3" s="314" t="s">
        <v>431</v>
      </c>
      <c r="K3" s="312" t="s">
        <v>430</v>
      </c>
      <c r="L3" s="313"/>
      <c r="M3" s="314" t="s">
        <v>431</v>
      </c>
      <c r="N3" s="315" t="s">
        <v>432</v>
      </c>
      <c r="O3" s="316"/>
      <c r="P3" s="297"/>
      <c r="Q3" s="298"/>
      <c r="R3" s="307"/>
      <c r="S3" s="308" t="s">
        <v>427</v>
      </c>
      <c r="T3" s="309" t="s">
        <v>428</v>
      </c>
      <c r="U3" s="310" t="s">
        <v>429</v>
      </c>
      <c r="V3" s="311"/>
      <c r="W3" s="312" t="s">
        <v>430</v>
      </c>
      <c r="X3" s="313"/>
      <c r="Y3" s="314" t="s">
        <v>431</v>
      </c>
      <c r="Z3" s="312" t="s">
        <v>430</v>
      </c>
      <c r="AA3" s="313"/>
      <c r="AB3" s="314" t="s">
        <v>431</v>
      </c>
      <c r="AC3" s="315" t="s">
        <v>432</v>
      </c>
    </row>
    <row r="4" spans="1:29" s="295" customFormat="1" ht="12" customHeight="1" x14ac:dyDescent="0.15">
      <c r="A4" s="297"/>
      <c r="B4" s="298"/>
      <c r="C4" s="299"/>
      <c r="D4" s="308"/>
      <c r="E4" s="309"/>
      <c r="F4" s="310"/>
      <c r="G4" s="311"/>
      <c r="H4" s="312"/>
      <c r="I4" s="313"/>
      <c r="J4" s="314"/>
      <c r="K4" s="312"/>
      <c r="L4" s="313"/>
      <c r="M4" s="314"/>
      <c r="N4" s="317"/>
      <c r="O4" s="316"/>
      <c r="P4" s="297"/>
      <c r="Q4" s="298"/>
      <c r="R4" s="307"/>
      <c r="S4" s="308"/>
      <c r="T4" s="309"/>
      <c r="U4" s="310"/>
      <c r="V4" s="311"/>
      <c r="W4" s="312"/>
      <c r="X4" s="313"/>
      <c r="Y4" s="314"/>
      <c r="Z4" s="312"/>
      <c r="AA4" s="313"/>
      <c r="AB4" s="314"/>
      <c r="AC4" s="317"/>
    </row>
    <row r="5" spans="1:29" s="295" customFormat="1" ht="12" customHeight="1" x14ac:dyDescent="0.15">
      <c r="A5" s="297"/>
      <c r="B5" s="298"/>
      <c r="C5" s="299"/>
      <c r="D5" s="308"/>
      <c r="E5" s="309"/>
      <c r="F5" s="310"/>
      <c r="G5" s="311"/>
      <c r="H5" s="312"/>
      <c r="I5" s="313"/>
      <c r="J5" s="314"/>
      <c r="K5" s="312"/>
      <c r="L5" s="313"/>
      <c r="M5" s="314"/>
      <c r="N5" s="317"/>
      <c r="O5" s="316"/>
      <c r="P5" s="297"/>
      <c r="Q5" s="298"/>
      <c r="R5" s="307"/>
      <c r="S5" s="308"/>
      <c r="T5" s="309"/>
      <c r="U5" s="310"/>
      <c r="V5" s="311"/>
      <c r="W5" s="312"/>
      <c r="X5" s="313"/>
      <c r="Y5" s="314"/>
      <c r="Z5" s="312"/>
      <c r="AA5" s="313"/>
      <c r="AB5" s="314"/>
      <c r="AC5" s="317"/>
    </row>
    <row r="6" spans="1:29" s="295" customFormat="1" ht="12" customHeight="1" x14ac:dyDescent="0.15">
      <c r="A6" s="297"/>
      <c r="B6" s="298"/>
      <c r="C6" s="299"/>
      <c r="D6" s="308"/>
      <c r="E6" s="309"/>
      <c r="F6" s="310"/>
      <c r="G6" s="311"/>
      <c r="H6" s="318"/>
      <c r="I6" s="319"/>
      <c r="J6" s="320"/>
      <c r="K6" s="318"/>
      <c r="L6" s="319"/>
      <c r="M6" s="320"/>
      <c r="N6" s="321"/>
      <c r="O6" s="316"/>
      <c r="P6" s="297"/>
      <c r="Q6" s="298"/>
      <c r="R6" s="307"/>
      <c r="S6" s="308"/>
      <c r="T6" s="309"/>
      <c r="U6" s="310"/>
      <c r="V6" s="311"/>
      <c r="W6" s="318"/>
      <c r="X6" s="319"/>
      <c r="Y6" s="320"/>
      <c r="Z6" s="318"/>
      <c r="AA6" s="319"/>
      <c r="AB6" s="320"/>
      <c r="AC6" s="321"/>
    </row>
    <row r="7" spans="1:29" ht="12.75" customHeight="1" x14ac:dyDescent="0.15">
      <c r="A7" s="322">
        <v>1</v>
      </c>
      <c r="B7" s="323" t="s">
        <v>380</v>
      </c>
      <c r="C7" s="324" t="s">
        <v>15</v>
      </c>
      <c r="D7" s="325" t="s">
        <v>433</v>
      </c>
      <c r="E7" s="325" t="s">
        <v>434</v>
      </c>
      <c r="F7" s="325" t="s">
        <v>435</v>
      </c>
      <c r="G7" s="326"/>
      <c r="H7" s="327">
        <v>413</v>
      </c>
      <c r="I7" s="328" t="s">
        <v>436</v>
      </c>
      <c r="J7" s="329" t="s">
        <v>437</v>
      </c>
      <c r="K7" s="327">
        <f>413*0.75</f>
        <v>309.75</v>
      </c>
      <c r="L7" s="328" t="s">
        <v>436</v>
      </c>
      <c r="M7" s="329" t="s">
        <v>437</v>
      </c>
      <c r="N7" s="330" t="s">
        <v>34</v>
      </c>
      <c r="O7" s="331"/>
      <c r="P7" s="332">
        <v>15</v>
      </c>
      <c r="Q7" s="322" t="s">
        <v>380</v>
      </c>
      <c r="R7" s="333" t="s">
        <v>15</v>
      </c>
      <c r="S7" s="325" t="s">
        <v>438</v>
      </c>
      <c r="T7" s="325" t="s">
        <v>434</v>
      </c>
      <c r="U7" s="325" t="s">
        <v>435</v>
      </c>
      <c r="V7" s="326"/>
      <c r="W7" s="334">
        <v>413</v>
      </c>
      <c r="X7" s="328" t="s">
        <v>436</v>
      </c>
      <c r="Y7" s="329" t="s">
        <v>437</v>
      </c>
      <c r="Z7" s="334">
        <f>413*0.75</f>
        <v>309.75</v>
      </c>
      <c r="AA7" s="328" t="s">
        <v>436</v>
      </c>
      <c r="AB7" s="329" t="s">
        <v>437</v>
      </c>
      <c r="AC7" s="330" t="s">
        <v>34</v>
      </c>
    </row>
    <row r="8" spans="1:29" ht="12.75" customHeight="1" x14ac:dyDescent="0.15">
      <c r="A8" s="322"/>
      <c r="B8" s="335"/>
      <c r="C8" s="336" t="s">
        <v>20</v>
      </c>
      <c r="D8" s="325"/>
      <c r="E8" s="325"/>
      <c r="F8" s="325"/>
      <c r="G8" s="326"/>
      <c r="H8" s="337">
        <v>14.099999999999998</v>
      </c>
      <c r="I8" s="338" t="s">
        <v>439</v>
      </c>
      <c r="J8" s="339"/>
      <c r="K8" s="337">
        <f>14.1*0.75</f>
        <v>10.574999999999999</v>
      </c>
      <c r="L8" s="338" t="s">
        <v>439</v>
      </c>
      <c r="M8" s="339"/>
      <c r="N8" s="340" t="s">
        <v>440</v>
      </c>
      <c r="O8" s="331"/>
      <c r="P8" s="341"/>
      <c r="Q8" s="322"/>
      <c r="R8" s="336" t="s">
        <v>20</v>
      </c>
      <c r="S8" s="325"/>
      <c r="T8" s="325"/>
      <c r="U8" s="325"/>
      <c r="V8" s="326"/>
      <c r="W8" s="337">
        <v>14.099999999999998</v>
      </c>
      <c r="X8" s="333" t="s">
        <v>439</v>
      </c>
      <c r="Y8" s="339"/>
      <c r="Z8" s="337">
        <f>14.1*0.75</f>
        <v>10.574999999999999</v>
      </c>
      <c r="AA8" s="333" t="s">
        <v>439</v>
      </c>
      <c r="AB8" s="339"/>
      <c r="AC8" s="340" t="s">
        <v>440</v>
      </c>
    </row>
    <row r="9" spans="1:29" ht="12.75" customHeight="1" x14ac:dyDescent="0.15">
      <c r="A9" s="322"/>
      <c r="B9" s="335"/>
      <c r="C9" s="333" t="s">
        <v>44</v>
      </c>
      <c r="D9" s="325"/>
      <c r="E9" s="325"/>
      <c r="F9" s="325"/>
      <c r="G9" s="326"/>
      <c r="H9" s="337">
        <v>13.099999999999998</v>
      </c>
      <c r="I9" s="338" t="s">
        <v>439</v>
      </c>
      <c r="J9" s="339"/>
      <c r="K9" s="337">
        <f>13.1*0.75</f>
        <v>9.8249999999999993</v>
      </c>
      <c r="L9" s="338" t="s">
        <v>439</v>
      </c>
      <c r="M9" s="339"/>
      <c r="N9" s="340"/>
      <c r="O9" s="331"/>
      <c r="P9" s="341"/>
      <c r="Q9" s="322"/>
      <c r="R9" s="333" t="s">
        <v>44</v>
      </c>
      <c r="S9" s="325"/>
      <c r="T9" s="325"/>
      <c r="U9" s="325"/>
      <c r="V9" s="326"/>
      <c r="W9" s="337">
        <v>13.099999999999998</v>
      </c>
      <c r="X9" s="333" t="s">
        <v>439</v>
      </c>
      <c r="Y9" s="339"/>
      <c r="Z9" s="337">
        <f>13.1*0.75</f>
        <v>9.8249999999999993</v>
      </c>
      <c r="AA9" s="333" t="s">
        <v>439</v>
      </c>
      <c r="AB9" s="339"/>
      <c r="AC9" s="340"/>
    </row>
    <row r="10" spans="1:29" ht="12.75" customHeight="1" x14ac:dyDescent="0.15">
      <c r="A10" s="322"/>
      <c r="B10" s="335"/>
      <c r="C10" s="333" t="s">
        <v>52</v>
      </c>
      <c r="D10" s="325"/>
      <c r="E10" s="325"/>
      <c r="F10" s="325"/>
      <c r="G10" s="326"/>
      <c r="H10" s="337">
        <v>55.9</v>
      </c>
      <c r="I10" s="338" t="s">
        <v>439</v>
      </c>
      <c r="J10" s="339"/>
      <c r="K10" s="337">
        <f>55.9*0.75</f>
        <v>41.924999999999997</v>
      </c>
      <c r="L10" s="338" t="s">
        <v>439</v>
      </c>
      <c r="M10" s="339"/>
      <c r="N10" s="340"/>
      <c r="O10" s="331"/>
      <c r="P10" s="341"/>
      <c r="Q10" s="322"/>
      <c r="R10" s="333" t="s">
        <v>52</v>
      </c>
      <c r="S10" s="325"/>
      <c r="T10" s="325"/>
      <c r="U10" s="325"/>
      <c r="V10" s="326"/>
      <c r="W10" s="337">
        <v>55.9</v>
      </c>
      <c r="X10" s="333" t="s">
        <v>439</v>
      </c>
      <c r="Y10" s="339"/>
      <c r="Z10" s="337">
        <f>55.9*0.75</f>
        <v>41.924999999999997</v>
      </c>
      <c r="AA10" s="333" t="s">
        <v>439</v>
      </c>
      <c r="AB10" s="339"/>
      <c r="AC10" s="340"/>
    </row>
    <row r="11" spans="1:29" ht="12.75" customHeight="1" x14ac:dyDescent="0.15">
      <c r="A11" s="322"/>
      <c r="B11" s="342"/>
      <c r="C11" s="343"/>
      <c r="D11" s="325"/>
      <c r="E11" s="325"/>
      <c r="F11" s="325"/>
      <c r="G11" s="326"/>
      <c r="H11" s="344">
        <v>1.1000000000000001</v>
      </c>
      <c r="I11" s="345" t="s">
        <v>439</v>
      </c>
      <c r="J11" s="346"/>
      <c r="K11" s="344">
        <f>1.1*0.75</f>
        <v>0.82500000000000007</v>
      </c>
      <c r="L11" s="345" t="s">
        <v>439</v>
      </c>
      <c r="M11" s="346"/>
      <c r="N11" s="347"/>
      <c r="O11" s="331"/>
      <c r="P11" s="341"/>
      <c r="Q11" s="322"/>
      <c r="R11" s="343"/>
      <c r="S11" s="325"/>
      <c r="T11" s="325"/>
      <c r="U11" s="325"/>
      <c r="V11" s="326"/>
      <c r="W11" s="344">
        <v>1.1000000000000001</v>
      </c>
      <c r="X11" s="343" t="s">
        <v>439</v>
      </c>
      <c r="Y11" s="346"/>
      <c r="Z11" s="344">
        <f>1.1*0.75</f>
        <v>0.82500000000000007</v>
      </c>
      <c r="AA11" s="343" t="s">
        <v>439</v>
      </c>
      <c r="AB11" s="346"/>
      <c r="AC11" s="347"/>
    </row>
    <row r="12" spans="1:29" ht="12.75" customHeight="1" x14ac:dyDescent="0.15">
      <c r="A12" s="332">
        <v>2</v>
      </c>
      <c r="B12" s="348" t="s">
        <v>37</v>
      </c>
      <c r="C12" s="328" t="s">
        <v>16</v>
      </c>
      <c r="D12" s="325" t="s">
        <v>441</v>
      </c>
      <c r="E12" s="325" t="s">
        <v>442</v>
      </c>
      <c r="F12" s="325" t="s">
        <v>443</v>
      </c>
      <c r="G12" s="326"/>
      <c r="H12" s="334">
        <v>398</v>
      </c>
      <c r="I12" s="324" t="s">
        <v>444</v>
      </c>
      <c r="J12" s="329" t="s">
        <v>33</v>
      </c>
      <c r="K12" s="334">
        <f>398*0.75</f>
        <v>298.5</v>
      </c>
      <c r="L12" s="324" t="s">
        <v>444</v>
      </c>
      <c r="M12" s="329" t="s">
        <v>33</v>
      </c>
      <c r="N12" s="330" t="s">
        <v>34</v>
      </c>
      <c r="O12" s="331"/>
      <c r="P12" s="341">
        <v>16</v>
      </c>
      <c r="Q12" s="341" t="s">
        <v>37</v>
      </c>
      <c r="R12" s="328" t="s">
        <v>16</v>
      </c>
      <c r="S12" s="325" t="s">
        <v>445</v>
      </c>
      <c r="T12" s="325" t="s">
        <v>446</v>
      </c>
      <c r="U12" s="325" t="s">
        <v>447</v>
      </c>
      <c r="V12" s="326"/>
      <c r="W12" s="327">
        <v>398</v>
      </c>
      <c r="X12" s="328" t="s">
        <v>448</v>
      </c>
      <c r="Y12" s="329" t="s">
        <v>33</v>
      </c>
      <c r="Z12" s="327">
        <f>398*0.75</f>
        <v>298.5</v>
      </c>
      <c r="AA12" s="328" t="s">
        <v>449</v>
      </c>
      <c r="AB12" s="329" t="s">
        <v>33</v>
      </c>
      <c r="AC12" s="330" t="s">
        <v>34</v>
      </c>
    </row>
    <row r="13" spans="1:29" ht="12.75" customHeight="1" x14ac:dyDescent="0.15">
      <c r="A13" s="332"/>
      <c r="B13" s="348"/>
      <c r="C13" s="349" t="s">
        <v>74</v>
      </c>
      <c r="D13" s="350"/>
      <c r="E13" s="350"/>
      <c r="F13" s="325"/>
      <c r="G13" s="326"/>
      <c r="H13" s="337">
        <v>19.600000000000001</v>
      </c>
      <c r="I13" s="333" t="s">
        <v>450</v>
      </c>
      <c r="J13" s="339"/>
      <c r="K13" s="337">
        <f>19.6*0.75</f>
        <v>14.700000000000001</v>
      </c>
      <c r="L13" s="333" t="s">
        <v>450</v>
      </c>
      <c r="M13" s="339"/>
      <c r="N13" s="340" t="s">
        <v>451</v>
      </c>
      <c r="O13" s="331"/>
      <c r="P13" s="351"/>
      <c r="Q13" s="341"/>
      <c r="R13" s="349" t="s">
        <v>74</v>
      </c>
      <c r="S13" s="350"/>
      <c r="T13" s="350"/>
      <c r="U13" s="325"/>
      <c r="V13" s="326"/>
      <c r="W13" s="337">
        <v>19.600000000000001</v>
      </c>
      <c r="X13" s="338" t="s">
        <v>450</v>
      </c>
      <c r="Y13" s="339"/>
      <c r="Z13" s="337">
        <f>19.6*0.75</f>
        <v>14.700000000000001</v>
      </c>
      <c r="AA13" s="338" t="s">
        <v>450</v>
      </c>
      <c r="AB13" s="339"/>
      <c r="AC13" s="340" t="s">
        <v>451</v>
      </c>
    </row>
    <row r="14" spans="1:29" ht="12.75" customHeight="1" x14ac:dyDescent="0.15">
      <c r="A14" s="332"/>
      <c r="B14" s="348"/>
      <c r="C14" s="333" t="s">
        <v>81</v>
      </c>
      <c r="D14" s="350"/>
      <c r="E14" s="350"/>
      <c r="F14" s="325"/>
      <c r="G14" s="326"/>
      <c r="H14" s="337">
        <v>10</v>
      </c>
      <c r="I14" s="333" t="s">
        <v>450</v>
      </c>
      <c r="J14" s="339"/>
      <c r="K14" s="337">
        <f>10*0.75</f>
        <v>7.5</v>
      </c>
      <c r="L14" s="333" t="s">
        <v>452</v>
      </c>
      <c r="M14" s="339"/>
      <c r="N14" s="340" t="s">
        <v>453</v>
      </c>
      <c r="O14" s="331"/>
      <c r="P14" s="351"/>
      <c r="Q14" s="341"/>
      <c r="R14" s="333" t="s">
        <v>81</v>
      </c>
      <c r="S14" s="350"/>
      <c r="T14" s="350"/>
      <c r="U14" s="325"/>
      <c r="V14" s="326"/>
      <c r="W14" s="337">
        <v>10</v>
      </c>
      <c r="X14" s="338" t="s">
        <v>452</v>
      </c>
      <c r="Y14" s="339"/>
      <c r="Z14" s="337">
        <f>10*0.75</f>
        <v>7.5</v>
      </c>
      <c r="AA14" s="338" t="s">
        <v>454</v>
      </c>
      <c r="AB14" s="339"/>
      <c r="AC14" s="340" t="s">
        <v>455</v>
      </c>
    </row>
    <row r="15" spans="1:29" ht="12.75" customHeight="1" x14ac:dyDescent="0.15">
      <c r="A15" s="332"/>
      <c r="B15" s="348"/>
      <c r="C15" s="333" t="s">
        <v>52</v>
      </c>
      <c r="D15" s="350"/>
      <c r="E15" s="350"/>
      <c r="F15" s="325"/>
      <c r="G15" s="326"/>
      <c r="H15" s="337">
        <v>53.6</v>
      </c>
      <c r="I15" s="333" t="s">
        <v>454</v>
      </c>
      <c r="J15" s="339"/>
      <c r="K15" s="337">
        <f>53.6*0.75</f>
        <v>40.200000000000003</v>
      </c>
      <c r="L15" s="333" t="s">
        <v>454</v>
      </c>
      <c r="M15" s="339"/>
      <c r="N15" s="340"/>
      <c r="O15" s="331"/>
      <c r="P15" s="351"/>
      <c r="Q15" s="341"/>
      <c r="R15" s="333" t="s">
        <v>52</v>
      </c>
      <c r="S15" s="350"/>
      <c r="T15" s="350"/>
      <c r="U15" s="325"/>
      <c r="V15" s="326"/>
      <c r="W15" s="337">
        <v>53.6</v>
      </c>
      <c r="X15" s="338" t="s">
        <v>454</v>
      </c>
      <c r="Y15" s="339"/>
      <c r="Z15" s="337">
        <f>53.6*0.75</f>
        <v>40.200000000000003</v>
      </c>
      <c r="AA15" s="338" t="s">
        <v>454</v>
      </c>
      <c r="AB15" s="339"/>
      <c r="AC15" s="340"/>
    </row>
    <row r="16" spans="1:29" ht="12.75" customHeight="1" x14ac:dyDescent="0.15">
      <c r="A16" s="332"/>
      <c r="B16" s="348"/>
      <c r="C16" s="343" t="s">
        <v>140</v>
      </c>
      <c r="D16" s="350"/>
      <c r="E16" s="350"/>
      <c r="F16" s="325"/>
      <c r="G16" s="326"/>
      <c r="H16" s="344">
        <v>1</v>
      </c>
      <c r="I16" s="343" t="s">
        <v>456</v>
      </c>
      <c r="J16" s="346"/>
      <c r="K16" s="344">
        <f>1*0.75</f>
        <v>0.75</v>
      </c>
      <c r="L16" s="343" t="s">
        <v>457</v>
      </c>
      <c r="M16" s="346"/>
      <c r="N16" s="347"/>
      <c r="O16" s="331"/>
      <c r="P16" s="351"/>
      <c r="Q16" s="341"/>
      <c r="R16" s="343" t="s">
        <v>140</v>
      </c>
      <c r="S16" s="350"/>
      <c r="T16" s="350"/>
      <c r="U16" s="325"/>
      <c r="V16" s="326"/>
      <c r="W16" s="344">
        <v>1</v>
      </c>
      <c r="X16" s="345" t="s">
        <v>439</v>
      </c>
      <c r="Y16" s="346"/>
      <c r="Z16" s="344">
        <f>1*0.75</f>
        <v>0.75</v>
      </c>
      <c r="AA16" s="345" t="s">
        <v>439</v>
      </c>
      <c r="AB16" s="346"/>
      <c r="AC16" s="347"/>
    </row>
    <row r="17" spans="1:29" ht="12.75" customHeight="1" x14ac:dyDescent="0.15">
      <c r="A17" s="332">
        <v>3</v>
      </c>
      <c r="B17" s="348" t="s">
        <v>389</v>
      </c>
      <c r="C17" s="352" t="s">
        <v>100</v>
      </c>
      <c r="D17" s="325" t="s">
        <v>458</v>
      </c>
      <c r="E17" s="325" t="s">
        <v>459</v>
      </c>
      <c r="F17" s="325" t="s">
        <v>460</v>
      </c>
      <c r="G17" s="326"/>
      <c r="H17" s="334">
        <v>356</v>
      </c>
      <c r="I17" s="328" t="s">
        <v>449</v>
      </c>
      <c r="J17" s="329" t="s">
        <v>114</v>
      </c>
      <c r="K17" s="334">
        <f>356*0.75</f>
        <v>267</v>
      </c>
      <c r="L17" s="328" t="s">
        <v>461</v>
      </c>
      <c r="M17" s="329" t="s">
        <v>114</v>
      </c>
      <c r="N17" s="330" t="s">
        <v>34</v>
      </c>
      <c r="O17" s="331"/>
      <c r="P17" s="341">
        <v>17</v>
      </c>
      <c r="Q17" s="341" t="s">
        <v>389</v>
      </c>
      <c r="R17" s="352" t="s">
        <v>100</v>
      </c>
      <c r="S17" s="325" t="s">
        <v>458</v>
      </c>
      <c r="T17" s="325" t="s">
        <v>459</v>
      </c>
      <c r="U17" s="325" t="s">
        <v>462</v>
      </c>
      <c r="V17" s="326"/>
      <c r="W17" s="334">
        <v>356</v>
      </c>
      <c r="X17" s="324" t="s">
        <v>444</v>
      </c>
      <c r="Y17" s="329" t="s">
        <v>114</v>
      </c>
      <c r="Z17" s="334">
        <f>356*0.75</f>
        <v>267</v>
      </c>
      <c r="AA17" s="324" t="s">
        <v>444</v>
      </c>
      <c r="AB17" s="329" t="s">
        <v>114</v>
      </c>
      <c r="AC17" s="330" t="s">
        <v>34</v>
      </c>
    </row>
    <row r="18" spans="1:29" ht="12.75" customHeight="1" x14ac:dyDescent="0.15">
      <c r="A18" s="353"/>
      <c r="B18" s="348"/>
      <c r="C18" s="333" t="s">
        <v>103</v>
      </c>
      <c r="D18" s="325"/>
      <c r="E18" s="325"/>
      <c r="F18" s="325"/>
      <c r="G18" s="326"/>
      <c r="H18" s="337">
        <v>11.999999999999998</v>
      </c>
      <c r="I18" s="333" t="s">
        <v>452</v>
      </c>
      <c r="J18" s="339"/>
      <c r="K18" s="337">
        <f>12*0.75</f>
        <v>9</v>
      </c>
      <c r="L18" s="333" t="s">
        <v>463</v>
      </c>
      <c r="M18" s="339"/>
      <c r="N18" s="340" t="s">
        <v>464</v>
      </c>
      <c r="O18" s="331"/>
      <c r="P18" s="341"/>
      <c r="Q18" s="341"/>
      <c r="R18" s="333" t="s">
        <v>103</v>
      </c>
      <c r="S18" s="325"/>
      <c r="T18" s="325"/>
      <c r="U18" s="325"/>
      <c r="V18" s="326"/>
      <c r="W18" s="337">
        <v>11.999999999999998</v>
      </c>
      <c r="X18" s="333" t="s">
        <v>463</v>
      </c>
      <c r="Y18" s="339"/>
      <c r="Z18" s="337">
        <f>12*0.75</f>
        <v>9</v>
      </c>
      <c r="AA18" s="333" t="s">
        <v>454</v>
      </c>
      <c r="AB18" s="339"/>
      <c r="AC18" s="340" t="s">
        <v>465</v>
      </c>
    </row>
    <row r="19" spans="1:29" ht="12.75" customHeight="1" x14ac:dyDescent="0.15">
      <c r="A19" s="353"/>
      <c r="B19" s="348"/>
      <c r="C19" s="333" t="s">
        <v>107</v>
      </c>
      <c r="D19" s="325"/>
      <c r="E19" s="325"/>
      <c r="F19" s="325"/>
      <c r="G19" s="326"/>
      <c r="H19" s="337">
        <v>12.4</v>
      </c>
      <c r="I19" s="333" t="s">
        <v>454</v>
      </c>
      <c r="J19" s="339"/>
      <c r="K19" s="337">
        <f>12.4*0.75</f>
        <v>9.3000000000000007</v>
      </c>
      <c r="L19" s="333" t="s">
        <v>454</v>
      </c>
      <c r="M19" s="339"/>
      <c r="N19" s="340"/>
      <c r="O19" s="331"/>
      <c r="P19" s="341"/>
      <c r="Q19" s="341"/>
      <c r="R19" s="333" t="s">
        <v>107</v>
      </c>
      <c r="S19" s="325"/>
      <c r="T19" s="325"/>
      <c r="U19" s="325"/>
      <c r="V19" s="326"/>
      <c r="W19" s="337">
        <v>12.4</v>
      </c>
      <c r="X19" s="333" t="s">
        <v>454</v>
      </c>
      <c r="Y19" s="339"/>
      <c r="Z19" s="337">
        <f>12.4*0.75</f>
        <v>9.3000000000000007</v>
      </c>
      <c r="AA19" s="333" t="s">
        <v>454</v>
      </c>
      <c r="AB19" s="339"/>
      <c r="AC19" s="340"/>
    </row>
    <row r="20" spans="1:29" ht="12.75" customHeight="1" x14ac:dyDescent="0.15">
      <c r="A20" s="353"/>
      <c r="B20" s="348"/>
      <c r="C20" s="333"/>
      <c r="D20" s="325"/>
      <c r="E20" s="325"/>
      <c r="F20" s="325"/>
      <c r="G20" s="326"/>
      <c r="H20" s="337">
        <v>48.400000000000006</v>
      </c>
      <c r="I20" s="333" t="s">
        <v>454</v>
      </c>
      <c r="J20" s="339"/>
      <c r="K20" s="337">
        <f>48.4*0.75</f>
        <v>36.299999999999997</v>
      </c>
      <c r="L20" s="333" t="s">
        <v>454</v>
      </c>
      <c r="M20" s="339"/>
      <c r="N20" s="340"/>
      <c r="O20" s="331"/>
      <c r="P20" s="341"/>
      <c r="Q20" s="341"/>
      <c r="R20" s="333"/>
      <c r="S20" s="325"/>
      <c r="T20" s="325"/>
      <c r="U20" s="325"/>
      <c r="V20" s="326"/>
      <c r="W20" s="337">
        <v>48.400000000000006</v>
      </c>
      <c r="X20" s="333" t="s">
        <v>454</v>
      </c>
      <c r="Y20" s="339"/>
      <c r="Z20" s="337">
        <f>48.4*0.75</f>
        <v>36.299999999999997</v>
      </c>
      <c r="AA20" s="333" t="s">
        <v>454</v>
      </c>
      <c r="AB20" s="339"/>
      <c r="AC20" s="340"/>
    </row>
    <row r="21" spans="1:29" ht="12.75" customHeight="1" x14ac:dyDescent="0.15">
      <c r="A21" s="353"/>
      <c r="B21" s="348"/>
      <c r="C21" s="343"/>
      <c r="D21" s="325"/>
      <c r="E21" s="325"/>
      <c r="F21" s="325"/>
      <c r="G21" s="326"/>
      <c r="H21" s="344">
        <v>0.99999999999999989</v>
      </c>
      <c r="I21" s="343" t="s">
        <v>454</v>
      </c>
      <c r="J21" s="346"/>
      <c r="K21" s="344">
        <f>1*0.75</f>
        <v>0.75</v>
      </c>
      <c r="L21" s="343" t="s">
        <v>439</v>
      </c>
      <c r="M21" s="346"/>
      <c r="N21" s="347"/>
      <c r="O21" s="331"/>
      <c r="P21" s="341"/>
      <c r="Q21" s="341"/>
      <c r="R21" s="343"/>
      <c r="S21" s="325"/>
      <c r="T21" s="325"/>
      <c r="U21" s="325"/>
      <c r="V21" s="326"/>
      <c r="W21" s="344">
        <v>0.99999999999999989</v>
      </c>
      <c r="X21" s="343" t="s">
        <v>457</v>
      </c>
      <c r="Y21" s="346"/>
      <c r="Z21" s="344">
        <f>1*0.75</f>
        <v>0.75</v>
      </c>
      <c r="AA21" s="343" t="s">
        <v>457</v>
      </c>
      <c r="AB21" s="346"/>
      <c r="AC21" s="347"/>
    </row>
    <row r="22" spans="1:29" ht="12.75" customHeight="1" x14ac:dyDescent="0.15">
      <c r="A22" s="332">
        <v>4</v>
      </c>
      <c r="B22" s="348" t="s">
        <v>392</v>
      </c>
      <c r="C22" s="324" t="s">
        <v>16</v>
      </c>
      <c r="D22" s="325" t="s">
        <v>466</v>
      </c>
      <c r="E22" s="325" t="s">
        <v>467</v>
      </c>
      <c r="F22" s="325" t="s">
        <v>468</v>
      </c>
      <c r="G22" s="326"/>
      <c r="H22" s="334">
        <v>363</v>
      </c>
      <c r="I22" s="328" t="s">
        <v>448</v>
      </c>
      <c r="J22" s="329" t="s">
        <v>118</v>
      </c>
      <c r="K22" s="334">
        <f>363*0.75</f>
        <v>272.25</v>
      </c>
      <c r="L22" s="328" t="s">
        <v>449</v>
      </c>
      <c r="M22" s="329" t="s">
        <v>118</v>
      </c>
      <c r="N22" s="330" t="s">
        <v>34</v>
      </c>
      <c r="O22" s="331"/>
      <c r="P22" s="332">
        <v>18</v>
      </c>
      <c r="Q22" s="348" t="s">
        <v>392</v>
      </c>
      <c r="R22" s="324" t="s">
        <v>16</v>
      </c>
      <c r="S22" s="325" t="s">
        <v>469</v>
      </c>
      <c r="T22" s="325" t="s">
        <v>470</v>
      </c>
      <c r="U22" s="325" t="s">
        <v>468</v>
      </c>
      <c r="V22" s="326"/>
      <c r="W22" s="334">
        <v>363</v>
      </c>
      <c r="X22" s="328" t="s">
        <v>449</v>
      </c>
      <c r="Y22" s="329" t="s">
        <v>118</v>
      </c>
      <c r="Z22" s="334">
        <f>363*0.75</f>
        <v>272.25</v>
      </c>
      <c r="AA22" s="328" t="s">
        <v>461</v>
      </c>
      <c r="AB22" s="329" t="s">
        <v>118</v>
      </c>
      <c r="AC22" s="330" t="s">
        <v>34</v>
      </c>
    </row>
    <row r="23" spans="1:29" ht="12.75" customHeight="1" x14ac:dyDescent="0.15">
      <c r="A23" s="353"/>
      <c r="B23" s="348"/>
      <c r="C23" s="349" t="s">
        <v>132</v>
      </c>
      <c r="D23" s="325"/>
      <c r="E23" s="325"/>
      <c r="F23" s="325"/>
      <c r="G23" s="326"/>
      <c r="H23" s="337">
        <v>12.499999999999998</v>
      </c>
      <c r="I23" s="333" t="s">
        <v>450</v>
      </c>
      <c r="J23" s="339"/>
      <c r="K23" s="337">
        <f>12.5*0.75</f>
        <v>9.375</v>
      </c>
      <c r="L23" s="333" t="s">
        <v>450</v>
      </c>
      <c r="M23" s="339"/>
      <c r="N23" s="340" t="s">
        <v>471</v>
      </c>
      <c r="O23" s="331"/>
      <c r="P23" s="353"/>
      <c r="Q23" s="348"/>
      <c r="R23" s="349" t="s">
        <v>132</v>
      </c>
      <c r="S23" s="325"/>
      <c r="T23" s="325"/>
      <c r="U23" s="325"/>
      <c r="V23" s="326"/>
      <c r="W23" s="337">
        <v>12.499999999999998</v>
      </c>
      <c r="X23" s="333" t="s">
        <v>450</v>
      </c>
      <c r="Y23" s="339"/>
      <c r="Z23" s="337">
        <f>12.5*0.75</f>
        <v>9.375</v>
      </c>
      <c r="AA23" s="333" t="s">
        <v>450</v>
      </c>
      <c r="AB23" s="339"/>
      <c r="AC23" s="340" t="s">
        <v>472</v>
      </c>
    </row>
    <row r="24" spans="1:29" ht="12.75" customHeight="1" x14ac:dyDescent="0.15">
      <c r="A24" s="353"/>
      <c r="B24" s="348"/>
      <c r="C24" s="333" t="s">
        <v>473</v>
      </c>
      <c r="D24" s="325"/>
      <c r="E24" s="325"/>
      <c r="F24" s="325"/>
      <c r="G24" s="326"/>
      <c r="H24" s="337">
        <v>8.6</v>
      </c>
      <c r="I24" s="333" t="s">
        <v>450</v>
      </c>
      <c r="J24" s="339"/>
      <c r="K24" s="337">
        <f>8.6*0.75</f>
        <v>6.4499999999999993</v>
      </c>
      <c r="L24" s="333" t="s">
        <v>450</v>
      </c>
      <c r="M24" s="339"/>
      <c r="N24" s="340" t="s">
        <v>474</v>
      </c>
      <c r="O24" s="331"/>
      <c r="P24" s="353"/>
      <c r="Q24" s="348"/>
      <c r="R24" s="333" t="s">
        <v>473</v>
      </c>
      <c r="S24" s="325"/>
      <c r="T24" s="325"/>
      <c r="U24" s="325"/>
      <c r="V24" s="326"/>
      <c r="W24" s="337">
        <v>8.6</v>
      </c>
      <c r="X24" s="333" t="s">
        <v>450</v>
      </c>
      <c r="Y24" s="339"/>
      <c r="Z24" s="337">
        <f>8.6*0.75</f>
        <v>6.4499999999999993</v>
      </c>
      <c r="AA24" s="333" t="s">
        <v>450</v>
      </c>
      <c r="AB24" s="339"/>
      <c r="AC24" s="340" t="s">
        <v>474</v>
      </c>
    </row>
    <row r="25" spans="1:29" ht="12.75" customHeight="1" x14ac:dyDescent="0.15">
      <c r="A25" s="353"/>
      <c r="B25" s="348"/>
      <c r="C25" s="333" t="s">
        <v>138</v>
      </c>
      <c r="D25" s="325"/>
      <c r="E25" s="325"/>
      <c r="F25" s="325"/>
      <c r="G25" s="326"/>
      <c r="H25" s="337">
        <v>57.099999999999994</v>
      </c>
      <c r="I25" s="333" t="s">
        <v>450</v>
      </c>
      <c r="J25" s="339"/>
      <c r="K25" s="337">
        <f>57.1*0.75</f>
        <v>42.825000000000003</v>
      </c>
      <c r="L25" s="333" t="s">
        <v>450</v>
      </c>
      <c r="M25" s="339"/>
      <c r="N25" s="340"/>
      <c r="O25" s="331"/>
      <c r="P25" s="353"/>
      <c r="Q25" s="348"/>
      <c r="R25" s="333" t="s">
        <v>138</v>
      </c>
      <c r="S25" s="325"/>
      <c r="T25" s="325"/>
      <c r="U25" s="325"/>
      <c r="V25" s="326"/>
      <c r="W25" s="337">
        <v>57.099999999999994</v>
      </c>
      <c r="X25" s="333" t="s">
        <v>450</v>
      </c>
      <c r="Y25" s="339"/>
      <c r="Z25" s="337">
        <f>57.1*0.75</f>
        <v>42.825000000000003</v>
      </c>
      <c r="AA25" s="333" t="s">
        <v>450</v>
      </c>
      <c r="AB25" s="339"/>
      <c r="AC25" s="340"/>
    </row>
    <row r="26" spans="1:29" ht="12.75" customHeight="1" x14ac:dyDescent="0.15">
      <c r="A26" s="353"/>
      <c r="B26" s="348"/>
      <c r="C26" s="343" t="s">
        <v>70</v>
      </c>
      <c r="D26" s="325"/>
      <c r="E26" s="325"/>
      <c r="F26" s="325"/>
      <c r="G26" s="326"/>
      <c r="H26" s="344">
        <v>0.99999999999999989</v>
      </c>
      <c r="I26" s="343" t="s">
        <v>450</v>
      </c>
      <c r="J26" s="346"/>
      <c r="K26" s="344">
        <f>1*0.75</f>
        <v>0.75</v>
      </c>
      <c r="L26" s="343" t="s">
        <v>452</v>
      </c>
      <c r="M26" s="346"/>
      <c r="N26" s="347"/>
      <c r="O26" s="331"/>
      <c r="P26" s="353"/>
      <c r="Q26" s="348"/>
      <c r="R26" s="343" t="s">
        <v>70</v>
      </c>
      <c r="S26" s="325"/>
      <c r="T26" s="325"/>
      <c r="U26" s="325"/>
      <c r="V26" s="326"/>
      <c r="W26" s="344">
        <v>0.99999999999999989</v>
      </c>
      <c r="X26" s="343" t="s">
        <v>452</v>
      </c>
      <c r="Y26" s="346"/>
      <c r="Z26" s="344">
        <f>1*0.75</f>
        <v>0.75</v>
      </c>
      <c r="AA26" s="343" t="s">
        <v>475</v>
      </c>
      <c r="AB26" s="346"/>
      <c r="AC26" s="347"/>
    </row>
    <row r="27" spans="1:29" ht="12.75" customHeight="1" x14ac:dyDescent="0.15">
      <c r="A27" s="354"/>
      <c r="B27" s="355"/>
      <c r="C27" s="355"/>
      <c r="D27" s="355"/>
      <c r="E27" s="355"/>
      <c r="F27" s="355"/>
      <c r="G27" s="355"/>
      <c r="H27" s="355"/>
      <c r="I27" s="355"/>
      <c r="J27" s="355"/>
      <c r="K27" s="355"/>
      <c r="L27" s="355"/>
      <c r="M27" s="355"/>
      <c r="N27" s="356"/>
      <c r="O27" s="331"/>
      <c r="P27" s="354"/>
      <c r="Q27" s="355"/>
      <c r="R27" s="355"/>
      <c r="S27" s="355"/>
      <c r="T27" s="355"/>
      <c r="U27" s="355"/>
      <c r="V27" s="355"/>
      <c r="W27" s="355"/>
      <c r="X27" s="355"/>
      <c r="Y27" s="355"/>
      <c r="Z27" s="355"/>
      <c r="AA27" s="355"/>
      <c r="AB27" s="355"/>
      <c r="AC27" s="356"/>
    </row>
    <row r="28" spans="1:29" ht="12.75" customHeight="1" x14ac:dyDescent="0.15">
      <c r="A28" s="357"/>
      <c r="B28" s="358"/>
      <c r="C28" s="358"/>
      <c r="D28" s="358"/>
      <c r="E28" s="358"/>
      <c r="F28" s="358"/>
      <c r="G28" s="358"/>
      <c r="H28" s="358"/>
      <c r="I28" s="358"/>
      <c r="J28" s="358"/>
      <c r="K28" s="358"/>
      <c r="L28" s="358"/>
      <c r="M28" s="358"/>
      <c r="N28" s="359"/>
      <c r="O28" s="331"/>
      <c r="P28" s="357"/>
      <c r="Q28" s="358"/>
      <c r="R28" s="358"/>
      <c r="S28" s="358"/>
      <c r="T28" s="358"/>
      <c r="U28" s="358"/>
      <c r="V28" s="358"/>
      <c r="W28" s="358"/>
      <c r="X28" s="358"/>
      <c r="Y28" s="358"/>
      <c r="Z28" s="358"/>
      <c r="AA28" s="358"/>
      <c r="AB28" s="358"/>
      <c r="AC28" s="359"/>
    </row>
    <row r="29" spans="1:29" ht="12.75" customHeight="1" x14ac:dyDescent="0.15">
      <c r="A29" s="341">
        <v>7</v>
      </c>
      <c r="B29" s="348" t="s">
        <v>397</v>
      </c>
      <c r="C29" s="324" t="s">
        <v>16</v>
      </c>
      <c r="D29" s="325" t="s">
        <v>476</v>
      </c>
      <c r="E29" s="325" t="s">
        <v>477</v>
      </c>
      <c r="F29" s="325" t="s">
        <v>478</v>
      </c>
      <c r="G29" s="326"/>
      <c r="H29" s="334">
        <v>393</v>
      </c>
      <c r="I29" s="328" t="s">
        <v>479</v>
      </c>
      <c r="J29" s="329" t="s">
        <v>114</v>
      </c>
      <c r="K29" s="334">
        <f>393*0.75</f>
        <v>294.75</v>
      </c>
      <c r="L29" s="328" t="s">
        <v>436</v>
      </c>
      <c r="M29" s="329" t="s">
        <v>114</v>
      </c>
      <c r="N29" s="330" t="s">
        <v>34</v>
      </c>
      <c r="O29" s="331"/>
      <c r="P29" s="360" t="s">
        <v>480</v>
      </c>
      <c r="Q29" s="361" t="s">
        <v>481</v>
      </c>
      <c r="R29" s="324" t="s">
        <v>16</v>
      </c>
      <c r="S29" s="325" t="s">
        <v>482</v>
      </c>
      <c r="T29" s="325" t="s">
        <v>483</v>
      </c>
      <c r="U29" s="325" t="s">
        <v>478</v>
      </c>
      <c r="V29" s="326"/>
      <c r="W29" s="334">
        <v>375</v>
      </c>
      <c r="X29" s="328" t="s">
        <v>436</v>
      </c>
      <c r="Y29" s="329" t="s">
        <v>114</v>
      </c>
      <c r="Z29" s="334">
        <f>375*0.75</f>
        <v>281.25</v>
      </c>
      <c r="AA29" s="328" t="s">
        <v>448</v>
      </c>
      <c r="AB29" s="329" t="s">
        <v>114</v>
      </c>
      <c r="AC29" s="330" t="s">
        <v>34</v>
      </c>
    </row>
    <row r="30" spans="1:29" ht="12.75" customHeight="1" x14ac:dyDescent="0.15">
      <c r="A30" s="351"/>
      <c r="B30" s="348"/>
      <c r="C30" s="349" t="s">
        <v>151</v>
      </c>
      <c r="D30" s="325"/>
      <c r="E30" s="325"/>
      <c r="F30" s="325"/>
      <c r="G30" s="326"/>
      <c r="H30" s="337">
        <v>13.699999999999998</v>
      </c>
      <c r="I30" s="333" t="s">
        <v>439</v>
      </c>
      <c r="J30" s="339"/>
      <c r="K30" s="337">
        <f>13.7*0.75</f>
        <v>10.274999999999999</v>
      </c>
      <c r="L30" s="333" t="s">
        <v>439</v>
      </c>
      <c r="M30" s="339"/>
      <c r="N30" s="340" t="s">
        <v>484</v>
      </c>
      <c r="O30" s="331"/>
      <c r="P30" s="362"/>
      <c r="Q30" s="361"/>
      <c r="R30" s="349" t="s">
        <v>151</v>
      </c>
      <c r="S30" s="325"/>
      <c r="T30" s="325"/>
      <c r="U30" s="325"/>
      <c r="V30" s="326"/>
      <c r="W30" s="337">
        <v>10.099999999999998</v>
      </c>
      <c r="X30" s="333" t="s">
        <v>439</v>
      </c>
      <c r="Y30" s="339"/>
      <c r="Z30" s="337">
        <f>10.1*0.75</f>
        <v>7.5749999999999993</v>
      </c>
      <c r="AA30" s="333" t="s">
        <v>439</v>
      </c>
      <c r="AB30" s="339"/>
      <c r="AC30" s="340" t="s">
        <v>484</v>
      </c>
    </row>
    <row r="31" spans="1:29" ht="12.75" customHeight="1" x14ac:dyDescent="0.15">
      <c r="A31" s="351"/>
      <c r="B31" s="348"/>
      <c r="C31" s="333" t="s">
        <v>159</v>
      </c>
      <c r="D31" s="325"/>
      <c r="E31" s="325"/>
      <c r="F31" s="325"/>
      <c r="G31" s="326"/>
      <c r="H31" s="337">
        <v>10.699999999999998</v>
      </c>
      <c r="I31" s="333" t="s">
        <v>439</v>
      </c>
      <c r="J31" s="339"/>
      <c r="K31" s="337">
        <f>10.7*0.75</f>
        <v>8.0249999999999986</v>
      </c>
      <c r="L31" s="333" t="s">
        <v>439</v>
      </c>
      <c r="M31" s="339"/>
      <c r="N31" s="340"/>
      <c r="O31" s="331"/>
      <c r="P31" s="362"/>
      <c r="Q31" s="361"/>
      <c r="R31" s="333" t="s">
        <v>485</v>
      </c>
      <c r="S31" s="325"/>
      <c r="T31" s="325"/>
      <c r="U31" s="325"/>
      <c r="V31" s="326"/>
      <c r="W31" s="337">
        <v>7.3</v>
      </c>
      <c r="X31" s="333" t="s">
        <v>439</v>
      </c>
      <c r="Y31" s="339"/>
      <c r="Z31" s="337">
        <f>7.3*0.75</f>
        <v>5.4749999999999996</v>
      </c>
      <c r="AA31" s="333" t="s">
        <v>439</v>
      </c>
      <c r="AB31" s="339"/>
      <c r="AC31" s="340"/>
    </row>
    <row r="32" spans="1:29" ht="12.75" customHeight="1" x14ac:dyDescent="0.15">
      <c r="A32" s="351"/>
      <c r="B32" s="348"/>
      <c r="C32" s="333" t="s">
        <v>52</v>
      </c>
      <c r="D32" s="325"/>
      <c r="E32" s="325"/>
      <c r="F32" s="325"/>
      <c r="G32" s="326"/>
      <c r="H32" s="337">
        <v>58.900000000000006</v>
      </c>
      <c r="I32" s="333" t="s">
        <v>439</v>
      </c>
      <c r="J32" s="339"/>
      <c r="K32" s="337">
        <f>58.9*0.75</f>
        <v>44.174999999999997</v>
      </c>
      <c r="L32" s="333" t="s">
        <v>439</v>
      </c>
      <c r="M32" s="339"/>
      <c r="N32" s="340"/>
      <c r="O32" s="331"/>
      <c r="P32" s="362"/>
      <c r="Q32" s="361"/>
      <c r="R32" s="333" t="s">
        <v>52</v>
      </c>
      <c r="S32" s="325"/>
      <c r="T32" s="325"/>
      <c r="U32" s="325"/>
      <c r="V32" s="326"/>
      <c r="W32" s="337">
        <v>66.8</v>
      </c>
      <c r="X32" s="333" t="s">
        <v>439</v>
      </c>
      <c r="Y32" s="339"/>
      <c r="Z32" s="337">
        <f>66.8*0.75</f>
        <v>50.099999999999994</v>
      </c>
      <c r="AA32" s="333" t="s">
        <v>439</v>
      </c>
      <c r="AB32" s="339"/>
      <c r="AC32" s="340"/>
    </row>
    <row r="33" spans="1:29" ht="12.75" customHeight="1" x14ac:dyDescent="0.15">
      <c r="A33" s="351"/>
      <c r="B33" s="348"/>
      <c r="C33" s="343" t="s">
        <v>147</v>
      </c>
      <c r="D33" s="325"/>
      <c r="E33" s="325"/>
      <c r="F33" s="325"/>
      <c r="G33" s="326"/>
      <c r="H33" s="344">
        <v>0.9</v>
      </c>
      <c r="I33" s="343" t="s">
        <v>439</v>
      </c>
      <c r="J33" s="346"/>
      <c r="K33" s="344">
        <f>0.9*0.75</f>
        <v>0.67500000000000004</v>
      </c>
      <c r="L33" s="343" t="s">
        <v>439</v>
      </c>
      <c r="M33" s="346"/>
      <c r="N33" s="347"/>
      <c r="O33" s="331"/>
      <c r="P33" s="362"/>
      <c r="Q33" s="361"/>
      <c r="R33" s="343" t="s">
        <v>147</v>
      </c>
      <c r="S33" s="325"/>
      <c r="T33" s="325"/>
      <c r="U33" s="325"/>
      <c r="V33" s="326"/>
      <c r="W33" s="344">
        <v>0.9</v>
      </c>
      <c r="X33" s="343" t="s">
        <v>439</v>
      </c>
      <c r="Y33" s="346"/>
      <c r="Z33" s="344">
        <f>0.9*0.75</f>
        <v>0.67500000000000004</v>
      </c>
      <c r="AA33" s="343" t="s">
        <v>439</v>
      </c>
      <c r="AB33" s="346"/>
      <c r="AC33" s="347" t="s">
        <v>486</v>
      </c>
    </row>
    <row r="34" spans="1:29" ht="12.75" customHeight="1" x14ac:dyDescent="0.15">
      <c r="A34" s="322">
        <v>8</v>
      </c>
      <c r="B34" s="348" t="s">
        <v>380</v>
      </c>
      <c r="C34" s="324" t="s">
        <v>16</v>
      </c>
      <c r="D34" s="325" t="s">
        <v>487</v>
      </c>
      <c r="E34" s="325" t="s">
        <v>488</v>
      </c>
      <c r="F34" s="325" t="s">
        <v>489</v>
      </c>
      <c r="G34" s="326"/>
      <c r="H34" s="334">
        <v>462</v>
      </c>
      <c r="I34" s="328" t="s">
        <v>448</v>
      </c>
      <c r="J34" s="329" t="s">
        <v>118</v>
      </c>
      <c r="K34" s="334">
        <f>462*0.75</f>
        <v>346.5</v>
      </c>
      <c r="L34" s="328" t="s">
        <v>448</v>
      </c>
      <c r="M34" s="329" t="s">
        <v>118</v>
      </c>
      <c r="N34" s="330" t="s">
        <v>34</v>
      </c>
      <c r="O34" s="331"/>
      <c r="P34" s="332">
        <v>22</v>
      </c>
      <c r="Q34" s="341" t="s">
        <v>380</v>
      </c>
      <c r="R34" s="324" t="s">
        <v>16</v>
      </c>
      <c r="S34" s="325" t="s">
        <v>487</v>
      </c>
      <c r="T34" s="325" t="s">
        <v>490</v>
      </c>
      <c r="U34" s="325" t="s">
        <v>489</v>
      </c>
      <c r="V34" s="326"/>
      <c r="W34" s="334">
        <v>462</v>
      </c>
      <c r="X34" s="328" t="s">
        <v>448</v>
      </c>
      <c r="Y34" s="329" t="s">
        <v>118</v>
      </c>
      <c r="Z34" s="334">
        <f>462*0.75</f>
        <v>346.5</v>
      </c>
      <c r="AA34" s="328" t="s">
        <v>449</v>
      </c>
      <c r="AB34" s="329" t="s">
        <v>118</v>
      </c>
      <c r="AC34" s="330" t="s">
        <v>34</v>
      </c>
    </row>
    <row r="35" spans="1:29" ht="12.75" customHeight="1" x14ac:dyDescent="0.15">
      <c r="A35" s="363"/>
      <c r="B35" s="348"/>
      <c r="C35" s="364" t="s">
        <v>166</v>
      </c>
      <c r="D35" s="325"/>
      <c r="E35" s="325"/>
      <c r="F35" s="325"/>
      <c r="G35" s="326"/>
      <c r="H35" s="337">
        <v>12.399999999999999</v>
      </c>
      <c r="I35" s="333" t="s">
        <v>450</v>
      </c>
      <c r="J35" s="339"/>
      <c r="K35" s="337">
        <f>12.4*0.75</f>
        <v>9.3000000000000007</v>
      </c>
      <c r="L35" s="333" t="s">
        <v>450</v>
      </c>
      <c r="M35" s="339"/>
      <c r="N35" s="340" t="s">
        <v>491</v>
      </c>
      <c r="O35" s="331"/>
      <c r="P35" s="341"/>
      <c r="Q35" s="341"/>
      <c r="R35" s="364" t="s">
        <v>166</v>
      </c>
      <c r="S35" s="325"/>
      <c r="T35" s="325"/>
      <c r="U35" s="325"/>
      <c r="V35" s="326"/>
      <c r="W35" s="337">
        <v>12.399999999999999</v>
      </c>
      <c r="X35" s="333" t="s">
        <v>450</v>
      </c>
      <c r="Y35" s="339"/>
      <c r="Z35" s="337">
        <f>12.4*0.75</f>
        <v>9.3000000000000007</v>
      </c>
      <c r="AA35" s="333" t="s">
        <v>450</v>
      </c>
      <c r="AB35" s="339"/>
      <c r="AC35" s="340" t="s">
        <v>491</v>
      </c>
    </row>
    <row r="36" spans="1:29" ht="12.75" customHeight="1" x14ac:dyDescent="0.15">
      <c r="A36" s="363"/>
      <c r="B36" s="348"/>
      <c r="C36" s="333" t="s">
        <v>170</v>
      </c>
      <c r="D36" s="325"/>
      <c r="E36" s="325"/>
      <c r="F36" s="325"/>
      <c r="G36" s="326"/>
      <c r="H36" s="337">
        <v>15.099999999999998</v>
      </c>
      <c r="I36" s="333" t="s">
        <v>450</v>
      </c>
      <c r="J36" s="339"/>
      <c r="K36" s="337">
        <f>15.1*0.75</f>
        <v>11.324999999999999</v>
      </c>
      <c r="L36" s="333" t="s">
        <v>450</v>
      </c>
      <c r="M36" s="339"/>
      <c r="N36" s="340"/>
      <c r="O36" s="331"/>
      <c r="P36" s="341"/>
      <c r="Q36" s="341"/>
      <c r="R36" s="333" t="s">
        <v>170</v>
      </c>
      <c r="S36" s="325"/>
      <c r="T36" s="325"/>
      <c r="U36" s="325"/>
      <c r="V36" s="326"/>
      <c r="W36" s="337">
        <v>15.099999999999998</v>
      </c>
      <c r="X36" s="333" t="s">
        <v>450</v>
      </c>
      <c r="Y36" s="339"/>
      <c r="Z36" s="337">
        <f>15.1*0.75</f>
        <v>11.324999999999999</v>
      </c>
      <c r="AA36" s="333" t="s">
        <v>450</v>
      </c>
      <c r="AB36" s="339"/>
      <c r="AC36" s="340"/>
    </row>
    <row r="37" spans="1:29" ht="12.75" customHeight="1" x14ac:dyDescent="0.15">
      <c r="A37" s="363"/>
      <c r="B37" s="348"/>
      <c r="C37" s="333" t="s">
        <v>52</v>
      </c>
      <c r="D37" s="325"/>
      <c r="E37" s="325"/>
      <c r="F37" s="325"/>
      <c r="G37" s="326"/>
      <c r="H37" s="337">
        <v>67.59999999999998</v>
      </c>
      <c r="I37" s="333" t="s">
        <v>450</v>
      </c>
      <c r="J37" s="339"/>
      <c r="K37" s="337">
        <f>67.6*0.75</f>
        <v>50.699999999999996</v>
      </c>
      <c r="L37" s="333" t="s">
        <v>450</v>
      </c>
      <c r="M37" s="339"/>
      <c r="N37" s="340"/>
      <c r="O37" s="331"/>
      <c r="P37" s="341"/>
      <c r="Q37" s="341"/>
      <c r="R37" s="333" t="s">
        <v>52</v>
      </c>
      <c r="S37" s="325"/>
      <c r="T37" s="325"/>
      <c r="U37" s="325"/>
      <c r="V37" s="326"/>
      <c r="W37" s="337">
        <v>67.59999999999998</v>
      </c>
      <c r="X37" s="333" t="s">
        <v>450</v>
      </c>
      <c r="Y37" s="339"/>
      <c r="Z37" s="337">
        <f>67.6*0.75</f>
        <v>50.699999999999996</v>
      </c>
      <c r="AA37" s="333" t="s">
        <v>450</v>
      </c>
      <c r="AB37" s="339"/>
      <c r="AC37" s="340"/>
    </row>
    <row r="38" spans="1:29" ht="12.75" customHeight="1" x14ac:dyDescent="0.15">
      <c r="A38" s="363"/>
      <c r="B38" s="348"/>
      <c r="C38" s="343"/>
      <c r="D38" s="325"/>
      <c r="E38" s="325"/>
      <c r="F38" s="325"/>
      <c r="G38" s="326"/>
      <c r="H38" s="344">
        <v>0.9</v>
      </c>
      <c r="I38" s="343" t="s">
        <v>450</v>
      </c>
      <c r="J38" s="346"/>
      <c r="K38" s="344">
        <f>0.9*0.75</f>
        <v>0.67500000000000004</v>
      </c>
      <c r="L38" s="343" t="s">
        <v>450</v>
      </c>
      <c r="M38" s="346"/>
      <c r="N38" s="347"/>
      <c r="O38" s="331"/>
      <c r="P38" s="341"/>
      <c r="Q38" s="341"/>
      <c r="R38" s="343"/>
      <c r="S38" s="325"/>
      <c r="T38" s="325"/>
      <c r="U38" s="325"/>
      <c r="V38" s="326"/>
      <c r="W38" s="344">
        <v>0.9</v>
      </c>
      <c r="X38" s="343" t="s">
        <v>450</v>
      </c>
      <c r="Y38" s="346"/>
      <c r="Z38" s="344">
        <f>0.9*0.75</f>
        <v>0.67500000000000004</v>
      </c>
      <c r="AA38" s="343" t="s">
        <v>450</v>
      </c>
      <c r="AB38" s="346"/>
      <c r="AC38" s="347"/>
    </row>
    <row r="39" spans="1:29" ht="12.75" customHeight="1" x14ac:dyDescent="0.15">
      <c r="A39" s="341">
        <v>9</v>
      </c>
      <c r="B39" s="348" t="s">
        <v>37</v>
      </c>
      <c r="C39" s="352" t="s">
        <v>492</v>
      </c>
      <c r="D39" s="325" t="s">
        <v>493</v>
      </c>
      <c r="E39" s="325" t="s">
        <v>494</v>
      </c>
      <c r="F39" s="325" t="s">
        <v>495</v>
      </c>
      <c r="G39" s="326"/>
      <c r="H39" s="334">
        <v>353</v>
      </c>
      <c r="I39" s="328" t="s">
        <v>461</v>
      </c>
      <c r="J39" s="329" t="s">
        <v>496</v>
      </c>
      <c r="K39" s="334">
        <f>353*0.75</f>
        <v>264.75</v>
      </c>
      <c r="L39" s="328" t="s">
        <v>449</v>
      </c>
      <c r="M39" s="329" t="s">
        <v>497</v>
      </c>
      <c r="N39" s="330" t="s">
        <v>34</v>
      </c>
      <c r="O39" s="331"/>
      <c r="P39" s="341">
        <v>23</v>
      </c>
      <c r="Q39" s="341" t="s">
        <v>37</v>
      </c>
      <c r="R39" s="352" t="s">
        <v>492</v>
      </c>
      <c r="S39" s="325" t="s">
        <v>498</v>
      </c>
      <c r="T39" s="325" t="s">
        <v>494</v>
      </c>
      <c r="U39" s="325" t="s">
        <v>499</v>
      </c>
      <c r="V39" s="326"/>
      <c r="W39" s="334">
        <v>353</v>
      </c>
      <c r="X39" s="328" t="s">
        <v>449</v>
      </c>
      <c r="Y39" s="329" t="s">
        <v>497</v>
      </c>
      <c r="Z39" s="334">
        <f>353*0.75</f>
        <v>264.75</v>
      </c>
      <c r="AA39" s="328" t="s">
        <v>500</v>
      </c>
      <c r="AB39" s="329" t="s">
        <v>501</v>
      </c>
      <c r="AC39" s="330" t="s">
        <v>34</v>
      </c>
    </row>
    <row r="40" spans="1:29" ht="12.75" customHeight="1" x14ac:dyDescent="0.15">
      <c r="A40" s="351"/>
      <c r="B40" s="348"/>
      <c r="C40" s="333" t="s">
        <v>180</v>
      </c>
      <c r="D40" s="325"/>
      <c r="E40" s="325"/>
      <c r="F40" s="325"/>
      <c r="G40" s="326"/>
      <c r="H40" s="337">
        <v>12.6</v>
      </c>
      <c r="I40" s="333" t="s">
        <v>502</v>
      </c>
      <c r="J40" s="339"/>
      <c r="K40" s="337">
        <f>12.6*0.75</f>
        <v>9.4499999999999993</v>
      </c>
      <c r="L40" s="333" t="s">
        <v>502</v>
      </c>
      <c r="M40" s="339"/>
      <c r="N40" s="340" t="s">
        <v>503</v>
      </c>
      <c r="O40" s="331"/>
      <c r="P40" s="341"/>
      <c r="Q40" s="341"/>
      <c r="R40" s="333" t="s">
        <v>180</v>
      </c>
      <c r="S40" s="325"/>
      <c r="T40" s="325"/>
      <c r="U40" s="325"/>
      <c r="V40" s="326"/>
      <c r="W40" s="337">
        <v>12.6</v>
      </c>
      <c r="X40" s="333" t="s">
        <v>502</v>
      </c>
      <c r="Y40" s="339"/>
      <c r="Z40" s="337">
        <f>12.6*0.75</f>
        <v>9.4499999999999993</v>
      </c>
      <c r="AA40" s="333" t="s">
        <v>502</v>
      </c>
      <c r="AB40" s="339"/>
      <c r="AC40" s="340" t="s">
        <v>503</v>
      </c>
    </row>
    <row r="41" spans="1:29" ht="12.75" customHeight="1" x14ac:dyDescent="0.15">
      <c r="A41" s="351"/>
      <c r="B41" s="348"/>
      <c r="C41" s="333" t="s">
        <v>88</v>
      </c>
      <c r="D41" s="325"/>
      <c r="E41" s="325"/>
      <c r="F41" s="325"/>
      <c r="G41" s="326"/>
      <c r="H41" s="337">
        <v>8.3999999999999986</v>
      </c>
      <c r="I41" s="333" t="s">
        <v>502</v>
      </c>
      <c r="J41" s="339"/>
      <c r="K41" s="337">
        <f>8.4*0.75</f>
        <v>6.3000000000000007</v>
      </c>
      <c r="L41" s="333" t="s">
        <v>502</v>
      </c>
      <c r="M41" s="339"/>
      <c r="N41" s="340"/>
      <c r="O41" s="331"/>
      <c r="P41" s="341"/>
      <c r="Q41" s="341"/>
      <c r="R41" s="333" t="s">
        <v>88</v>
      </c>
      <c r="S41" s="325"/>
      <c r="T41" s="325"/>
      <c r="U41" s="325"/>
      <c r="V41" s="326"/>
      <c r="W41" s="337">
        <v>8.3999999999999986</v>
      </c>
      <c r="X41" s="333" t="s">
        <v>502</v>
      </c>
      <c r="Y41" s="339"/>
      <c r="Z41" s="337">
        <f>8.4*0.75</f>
        <v>6.3000000000000007</v>
      </c>
      <c r="AA41" s="333" t="s">
        <v>502</v>
      </c>
      <c r="AB41" s="339"/>
      <c r="AC41" s="340"/>
    </row>
    <row r="42" spans="1:29" ht="12.75" customHeight="1" x14ac:dyDescent="0.15">
      <c r="A42" s="351"/>
      <c r="B42" s="348"/>
      <c r="C42" s="333"/>
      <c r="D42" s="325"/>
      <c r="E42" s="325"/>
      <c r="F42" s="325"/>
      <c r="G42" s="326"/>
      <c r="H42" s="337">
        <v>55.000000000000007</v>
      </c>
      <c r="I42" s="333" t="s">
        <v>502</v>
      </c>
      <c r="J42" s="339"/>
      <c r="K42" s="337">
        <f>55*0.75</f>
        <v>41.25</v>
      </c>
      <c r="L42" s="333" t="s">
        <v>454</v>
      </c>
      <c r="M42" s="339"/>
      <c r="N42" s="340"/>
      <c r="O42" s="331"/>
      <c r="P42" s="341"/>
      <c r="Q42" s="341"/>
      <c r="R42" s="333"/>
      <c r="S42" s="325"/>
      <c r="T42" s="325"/>
      <c r="U42" s="325"/>
      <c r="V42" s="326"/>
      <c r="W42" s="337">
        <v>55.000000000000007</v>
      </c>
      <c r="X42" s="333" t="s">
        <v>454</v>
      </c>
      <c r="Y42" s="339"/>
      <c r="Z42" s="337">
        <f>55*0.75</f>
        <v>41.25</v>
      </c>
      <c r="AA42" s="333" t="s">
        <v>439</v>
      </c>
      <c r="AB42" s="339"/>
      <c r="AC42" s="340"/>
    </row>
    <row r="43" spans="1:29" ht="12.75" customHeight="1" x14ac:dyDescent="0.15">
      <c r="A43" s="351"/>
      <c r="B43" s="348"/>
      <c r="C43" s="343"/>
      <c r="D43" s="325"/>
      <c r="E43" s="325"/>
      <c r="F43" s="325"/>
      <c r="G43" s="326"/>
      <c r="H43" s="344">
        <v>2.3000000000000003</v>
      </c>
      <c r="I43" s="343" t="s">
        <v>439</v>
      </c>
      <c r="J43" s="346"/>
      <c r="K43" s="344">
        <f>2.3*0.75</f>
        <v>1.7249999999999999</v>
      </c>
      <c r="L43" s="343" t="s">
        <v>439</v>
      </c>
      <c r="M43" s="346"/>
      <c r="N43" s="347"/>
      <c r="O43" s="331"/>
      <c r="P43" s="341"/>
      <c r="Q43" s="341"/>
      <c r="R43" s="343"/>
      <c r="S43" s="325"/>
      <c r="T43" s="325"/>
      <c r="U43" s="325"/>
      <c r="V43" s="326"/>
      <c r="W43" s="344">
        <v>2.3000000000000003</v>
      </c>
      <c r="X43" s="343" t="s">
        <v>439</v>
      </c>
      <c r="Y43" s="346"/>
      <c r="Z43" s="344">
        <f>2.3*0.75</f>
        <v>1.7249999999999999</v>
      </c>
      <c r="AA43" s="343" t="s">
        <v>439</v>
      </c>
      <c r="AB43" s="346"/>
      <c r="AC43" s="347"/>
    </row>
    <row r="44" spans="1:29" ht="12.75" customHeight="1" x14ac:dyDescent="0.15">
      <c r="A44" s="341">
        <v>10</v>
      </c>
      <c r="B44" s="348" t="s">
        <v>389</v>
      </c>
      <c r="C44" s="324" t="s">
        <v>15</v>
      </c>
      <c r="D44" s="325" t="s">
        <v>504</v>
      </c>
      <c r="E44" s="325" t="s">
        <v>505</v>
      </c>
      <c r="F44" s="325" t="s">
        <v>506</v>
      </c>
      <c r="G44" s="326"/>
      <c r="H44" s="334">
        <v>390</v>
      </c>
      <c r="I44" s="328" t="s">
        <v>448</v>
      </c>
      <c r="J44" s="329" t="s">
        <v>507</v>
      </c>
      <c r="K44" s="334">
        <f>390*0.75</f>
        <v>292.5</v>
      </c>
      <c r="L44" s="328" t="s">
        <v>448</v>
      </c>
      <c r="M44" s="329" t="s">
        <v>507</v>
      </c>
      <c r="N44" s="330" t="s">
        <v>34</v>
      </c>
      <c r="O44" s="331"/>
      <c r="P44" s="341">
        <v>24</v>
      </c>
      <c r="Q44" s="341" t="s">
        <v>389</v>
      </c>
      <c r="R44" s="324" t="s">
        <v>15</v>
      </c>
      <c r="S44" s="325" t="s">
        <v>508</v>
      </c>
      <c r="T44" s="325" t="s">
        <v>505</v>
      </c>
      <c r="U44" s="325" t="s">
        <v>506</v>
      </c>
      <c r="V44" s="326"/>
      <c r="W44" s="334">
        <v>390</v>
      </c>
      <c r="X44" s="328" t="s">
        <v>448</v>
      </c>
      <c r="Y44" s="329" t="s">
        <v>507</v>
      </c>
      <c r="Z44" s="334">
        <f>390*0.75</f>
        <v>292.5</v>
      </c>
      <c r="AA44" s="328" t="s">
        <v>449</v>
      </c>
      <c r="AB44" s="329" t="s">
        <v>509</v>
      </c>
      <c r="AC44" s="330" t="s">
        <v>34</v>
      </c>
    </row>
    <row r="45" spans="1:29" ht="12.75" customHeight="1" x14ac:dyDescent="0.15">
      <c r="A45" s="351"/>
      <c r="B45" s="348"/>
      <c r="C45" s="349" t="s">
        <v>186</v>
      </c>
      <c r="D45" s="325"/>
      <c r="E45" s="325"/>
      <c r="F45" s="325"/>
      <c r="G45" s="326"/>
      <c r="H45" s="337">
        <v>13.899999999999999</v>
      </c>
      <c r="I45" s="333" t="s">
        <v>452</v>
      </c>
      <c r="J45" s="339"/>
      <c r="K45" s="337">
        <f>13.9*0.75</f>
        <v>10.425000000000001</v>
      </c>
      <c r="L45" s="333" t="s">
        <v>452</v>
      </c>
      <c r="M45" s="339"/>
      <c r="N45" s="340" t="s">
        <v>510</v>
      </c>
      <c r="O45" s="331"/>
      <c r="P45" s="341"/>
      <c r="Q45" s="341"/>
      <c r="R45" s="349" t="s">
        <v>186</v>
      </c>
      <c r="S45" s="325"/>
      <c r="T45" s="325"/>
      <c r="U45" s="325"/>
      <c r="V45" s="326"/>
      <c r="W45" s="337">
        <v>13.899999999999999</v>
      </c>
      <c r="X45" s="333" t="s">
        <v>452</v>
      </c>
      <c r="Y45" s="339"/>
      <c r="Z45" s="337">
        <f>13.9*0.75</f>
        <v>10.425000000000001</v>
      </c>
      <c r="AA45" s="333" t="s">
        <v>452</v>
      </c>
      <c r="AB45" s="339"/>
      <c r="AC45" s="340" t="s">
        <v>510</v>
      </c>
    </row>
    <row r="46" spans="1:29" ht="12.75" customHeight="1" x14ac:dyDescent="0.15">
      <c r="A46" s="351"/>
      <c r="B46" s="348"/>
      <c r="C46" s="333" t="s">
        <v>190</v>
      </c>
      <c r="D46" s="325"/>
      <c r="E46" s="325"/>
      <c r="F46" s="325"/>
      <c r="G46" s="326"/>
      <c r="H46" s="337">
        <v>9.3999999999999986</v>
      </c>
      <c r="I46" s="333" t="s">
        <v>452</v>
      </c>
      <c r="J46" s="339"/>
      <c r="K46" s="337">
        <f>9.4*0.75</f>
        <v>7.0500000000000007</v>
      </c>
      <c r="L46" s="333" t="s">
        <v>452</v>
      </c>
      <c r="M46" s="339"/>
      <c r="N46" s="340"/>
      <c r="O46" s="331"/>
      <c r="P46" s="341"/>
      <c r="Q46" s="341"/>
      <c r="R46" s="333" t="s">
        <v>190</v>
      </c>
      <c r="S46" s="325"/>
      <c r="T46" s="325"/>
      <c r="U46" s="325"/>
      <c r="V46" s="326"/>
      <c r="W46" s="337">
        <v>9.3999999999999986</v>
      </c>
      <c r="X46" s="333" t="s">
        <v>452</v>
      </c>
      <c r="Y46" s="339"/>
      <c r="Z46" s="337">
        <f>9.4*0.75</f>
        <v>7.0500000000000007</v>
      </c>
      <c r="AA46" s="333" t="s">
        <v>452</v>
      </c>
      <c r="AB46" s="339"/>
      <c r="AC46" s="340"/>
    </row>
    <row r="47" spans="1:29" ht="12.75" customHeight="1" x14ac:dyDescent="0.15">
      <c r="A47" s="351"/>
      <c r="B47" s="348"/>
      <c r="C47" s="333" t="s">
        <v>52</v>
      </c>
      <c r="D47" s="325"/>
      <c r="E47" s="325"/>
      <c r="F47" s="325"/>
      <c r="G47" s="326"/>
      <c r="H47" s="337">
        <v>60.199999999999989</v>
      </c>
      <c r="I47" s="333" t="s">
        <v>452</v>
      </c>
      <c r="J47" s="339"/>
      <c r="K47" s="337">
        <f>60.2*0.75</f>
        <v>45.150000000000006</v>
      </c>
      <c r="L47" s="333" t="s">
        <v>452</v>
      </c>
      <c r="M47" s="339"/>
      <c r="N47" s="340"/>
      <c r="O47" s="331"/>
      <c r="P47" s="341"/>
      <c r="Q47" s="341"/>
      <c r="R47" s="333" t="s">
        <v>52</v>
      </c>
      <c r="S47" s="325"/>
      <c r="T47" s="325"/>
      <c r="U47" s="325"/>
      <c r="V47" s="326"/>
      <c r="W47" s="337">
        <v>60.199999999999989</v>
      </c>
      <c r="X47" s="333" t="s">
        <v>452</v>
      </c>
      <c r="Y47" s="339"/>
      <c r="Z47" s="337">
        <f>60.2*0.75</f>
        <v>45.150000000000006</v>
      </c>
      <c r="AA47" s="333" t="s">
        <v>452</v>
      </c>
      <c r="AB47" s="339"/>
      <c r="AC47" s="340"/>
    </row>
    <row r="48" spans="1:29" ht="12.75" customHeight="1" x14ac:dyDescent="0.15">
      <c r="A48" s="351"/>
      <c r="B48" s="348"/>
      <c r="C48" s="343" t="s">
        <v>126</v>
      </c>
      <c r="D48" s="325"/>
      <c r="E48" s="325"/>
      <c r="F48" s="325"/>
      <c r="G48" s="326"/>
      <c r="H48" s="344">
        <v>0.9</v>
      </c>
      <c r="I48" s="343" t="s">
        <v>452</v>
      </c>
      <c r="J48" s="346"/>
      <c r="K48" s="344">
        <f>0.9*0.75</f>
        <v>0.67500000000000004</v>
      </c>
      <c r="L48" s="343" t="s">
        <v>452</v>
      </c>
      <c r="M48" s="346"/>
      <c r="N48" s="347"/>
      <c r="O48" s="331"/>
      <c r="P48" s="341"/>
      <c r="Q48" s="341"/>
      <c r="R48" s="343" t="s">
        <v>126</v>
      </c>
      <c r="S48" s="325"/>
      <c r="T48" s="325"/>
      <c r="U48" s="325"/>
      <c r="V48" s="326"/>
      <c r="W48" s="344">
        <v>0.9</v>
      </c>
      <c r="X48" s="343" t="s">
        <v>452</v>
      </c>
      <c r="Y48" s="346"/>
      <c r="Z48" s="344">
        <f>0.9*0.75</f>
        <v>0.67500000000000004</v>
      </c>
      <c r="AA48" s="343" t="s">
        <v>452</v>
      </c>
      <c r="AB48" s="346"/>
      <c r="AC48" s="347"/>
    </row>
    <row r="49" spans="1:29" ht="12.75" customHeight="1" x14ac:dyDescent="0.15">
      <c r="A49" s="360" t="s">
        <v>511</v>
      </c>
      <c r="B49" s="361" t="s">
        <v>481</v>
      </c>
      <c r="C49" s="365" t="s">
        <v>195</v>
      </c>
      <c r="D49" s="325" t="s">
        <v>512</v>
      </c>
      <c r="E49" s="325" t="s">
        <v>513</v>
      </c>
      <c r="F49" s="325" t="s">
        <v>514</v>
      </c>
      <c r="G49" s="326"/>
      <c r="H49" s="334">
        <v>385</v>
      </c>
      <c r="I49" s="328" t="s">
        <v>449</v>
      </c>
      <c r="J49" s="329" t="s">
        <v>515</v>
      </c>
      <c r="K49" s="334">
        <f>385*0.75</f>
        <v>288.75</v>
      </c>
      <c r="L49" s="328" t="s">
        <v>461</v>
      </c>
      <c r="M49" s="329" t="s">
        <v>515</v>
      </c>
      <c r="N49" s="330" t="s">
        <v>34</v>
      </c>
      <c r="O49" s="331"/>
      <c r="P49" s="360" t="s">
        <v>516</v>
      </c>
      <c r="Q49" s="361" t="s">
        <v>481</v>
      </c>
      <c r="R49" s="365" t="s">
        <v>227</v>
      </c>
      <c r="S49" s="325" t="s">
        <v>517</v>
      </c>
      <c r="T49" s="325" t="s">
        <v>518</v>
      </c>
      <c r="U49" s="325" t="s">
        <v>519</v>
      </c>
      <c r="V49" s="326"/>
      <c r="W49" s="334">
        <v>419</v>
      </c>
      <c r="X49" s="328" t="s">
        <v>461</v>
      </c>
      <c r="Y49" s="329" t="s">
        <v>515</v>
      </c>
      <c r="Z49" s="334">
        <f>419*0.75</f>
        <v>314.25</v>
      </c>
      <c r="AA49" s="328" t="s">
        <v>449</v>
      </c>
      <c r="AB49" s="329" t="s">
        <v>515</v>
      </c>
      <c r="AC49" s="330" t="s">
        <v>34</v>
      </c>
    </row>
    <row r="50" spans="1:29" ht="12.75" customHeight="1" x14ac:dyDescent="0.15">
      <c r="A50" s="366"/>
      <c r="B50" s="361"/>
      <c r="C50" s="336" t="s">
        <v>197</v>
      </c>
      <c r="D50" s="325"/>
      <c r="E50" s="325"/>
      <c r="F50" s="325"/>
      <c r="G50" s="326"/>
      <c r="H50" s="337">
        <v>12.799999999999997</v>
      </c>
      <c r="I50" s="333" t="s">
        <v>452</v>
      </c>
      <c r="J50" s="339"/>
      <c r="K50" s="337">
        <f>12.8*0.75</f>
        <v>9.6000000000000014</v>
      </c>
      <c r="L50" s="333" t="s">
        <v>452</v>
      </c>
      <c r="M50" s="339"/>
      <c r="N50" s="340" t="s">
        <v>520</v>
      </c>
      <c r="O50" s="331"/>
      <c r="P50" s="362"/>
      <c r="Q50" s="361"/>
      <c r="R50" s="336" t="s">
        <v>230</v>
      </c>
      <c r="S50" s="325"/>
      <c r="T50" s="325"/>
      <c r="U50" s="325"/>
      <c r="V50" s="326"/>
      <c r="W50" s="337">
        <v>13.399999999999997</v>
      </c>
      <c r="X50" s="333" t="s">
        <v>452</v>
      </c>
      <c r="Y50" s="339"/>
      <c r="Z50" s="337">
        <f>13.4*0.75</f>
        <v>10.050000000000001</v>
      </c>
      <c r="AA50" s="333" t="s">
        <v>452</v>
      </c>
      <c r="AB50" s="339"/>
      <c r="AC50" s="340" t="s">
        <v>521</v>
      </c>
    </row>
    <row r="51" spans="1:29" ht="12.75" customHeight="1" x14ac:dyDescent="0.15">
      <c r="A51" s="366"/>
      <c r="B51" s="361"/>
      <c r="C51" s="333" t="s">
        <v>202</v>
      </c>
      <c r="D51" s="325"/>
      <c r="E51" s="325"/>
      <c r="F51" s="325"/>
      <c r="G51" s="326"/>
      <c r="H51" s="337">
        <v>9.6</v>
      </c>
      <c r="I51" s="333" t="s">
        <v>452</v>
      </c>
      <c r="J51" s="339"/>
      <c r="K51" s="337">
        <f>9.6*0.75</f>
        <v>7.1999999999999993</v>
      </c>
      <c r="L51" s="333" t="s">
        <v>452</v>
      </c>
      <c r="M51" s="339"/>
      <c r="N51" s="340" t="s">
        <v>522</v>
      </c>
      <c r="O51" s="331"/>
      <c r="P51" s="362"/>
      <c r="Q51" s="361"/>
      <c r="R51" s="333" t="s">
        <v>237</v>
      </c>
      <c r="S51" s="325"/>
      <c r="T51" s="325"/>
      <c r="U51" s="325"/>
      <c r="V51" s="326"/>
      <c r="W51" s="337">
        <v>12.9</v>
      </c>
      <c r="X51" s="333" t="s">
        <v>452</v>
      </c>
      <c r="Y51" s="339"/>
      <c r="Z51" s="337">
        <f>12.9*0.75</f>
        <v>9.6750000000000007</v>
      </c>
      <c r="AA51" s="333" t="s">
        <v>452</v>
      </c>
      <c r="AB51" s="339"/>
      <c r="AC51" s="340"/>
    </row>
    <row r="52" spans="1:29" ht="12.75" customHeight="1" x14ac:dyDescent="0.15">
      <c r="A52" s="366"/>
      <c r="B52" s="361"/>
      <c r="C52" s="333" t="s">
        <v>70</v>
      </c>
      <c r="D52" s="325"/>
      <c r="E52" s="325"/>
      <c r="F52" s="325"/>
      <c r="G52" s="326"/>
      <c r="H52" s="337">
        <v>59.6</v>
      </c>
      <c r="I52" s="333" t="s">
        <v>452</v>
      </c>
      <c r="J52" s="339"/>
      <c r="K52" s="337">
        <f>59.6*0.75</f>
        <v>44.7</v>
      </c>
      <c r="L52" s="333" t="s">
        <v>452</v>
      </c>
      <c r="M52" s="339"/>
      <c r="N52" s="340"/>
      <c r="O52" s="331"/>
      <c r="P52" s="362"/>
      <c r="Q52" s="361"/>
      <c r="R52" s="333" t="s">
        <v>206</v>
      </c>
      <c r="S52" s="325"/>
      <c r="T52" s="325"/>
      <c r="U52" s="325"/>
      <c r="V52" s="326"/>
      <c r="W52" s="337">
        <v>59.8</v>
      </c>
      <c r="X52" s="333" t="s">
        <v>452</v>
      </c>
      <c r="Y52" s="339"/>
      <c r="Z52" s="337">
        <f>59.8*0.75</f>
        <v>44.849999999999994</v>
      </c>
      <c r="AA52" s="333" t="s">
        <v>452</v>
      </c>
      <c r="AB52" s="339"/>
      <c r="AC52" s="340"/>
    </row>
    <row r="53" spans="1:29" ht="12.75" customHeight="1" x14ac:dyDescent="0.15">
      <c r="A53" s="366"/>
      <c r="B53" s="361"/>
      <c r="C53" s="343"/>
      <c r="D53" s="325"/>
      <c r="E53" s="325"/>
      <c r="F53" s="325"/>
      <c r="G53" s="326"/>
      <c r="H53" s="344">
        <v>0.8</v>
      </c>
      <c r="I53" s="343" t="s">
        <v>452</v>
      </c>
      <c r="J53" s="346"/>
      <c r="K53" s="344">
        <f>0.8*0.75</f>
        <v>0.60000000000000009</v>
      </c>
      <c r="L53" s="343" t="s">
        <v>452</v>
      </c>
      <c r="M53" s="346"/>
      <c r="N53" s="347"/>
      <c r="O53" s="331"/>
      <c r="P53" s="362"/>
      <c r="Q53" s="361"/>
      <c r="R53" s="343" t="s">
        <v>70</v>
      </c>
      <c r="S53" s="325"/>
      <c r="T53" s="325"/>
      <c r="U53" s="325"/>
      <c r="V53" s="326"/>
      <c r="W53" s="344">
        <v>1.1000000000000001</v>
      </c>
      <c r="X53" s="343" t="s">
        <v>452</v>
      </c>
      <c r="Y53" s="346"/>
      <c r="Z53" s="344">
        <f>1.1*0.75</f>
        <v>0.82500000000000007</v>
      </c>
      <c r="AA53" s="343" t="s">
        <v>452</v>
      </c>
      <c r="AB53" s="346"/>
      <c r="AC53" s="347" t="s">
        <v>523</v>
      </c>
    </row>
    <row r="54" spans="1:29" ht="12.75" customHeight="1" x14ac:dyDescent="0.15">
      <c r="A54" s="354"/>
      <c r="B54" s="355"/>
      <c r="C54" s="355"/>
      <c r="D54" s="355"/>
      <c r="E54" s="355"/>
      <c r="F54" s="355"/>
      <c r="G54" s="355"/>
      <c r="H54" s="355"/>
      <c r="I54" s="355"/>
      <c r="J54" s="355"/>
      <c r="K54" s="355"/>
      <c r="L54" s="355"/>
      <c r="M54" s="355"/>
      <c r="N54" s="356"/>
      <c r="O54" s="331"/>
      <c r="P54" s="354"/>
      <c r="Q54" s="355"/>
      <c r="R54" s="355"/>
      <c r="S54" s="355"/>
      <c r="T54" s="355"/>
      <c r="U54" s="355"/>
      <c r="V54" s="355"/>
      <c r="W54" s="355"/>
      <c r="X54" s="355"/>
      <c r="Y54" s="355"/>
      <c r="Z54" s="355"/>
      <c r="AA54" s="355"/>
      <c r="AB54" s="355"/>
      <c r="AC54" s="356"/>
    </row>
    <row r="55" spans="1:29" ht="12.75" customHeight="1" x14ac:dyDescent="0.15">
      <c r="A55" s="357"/>
      <c r="B55" s="358"/>
      <c r="C55" s="358"/>
      <c r="D55" s="358"/>
      <c r="E55" s="358"/>
      <c r="F55" s="358"/>
      <c r="G55" s="358"/>
      <c r="H55" s="358"/>
      <c r="I55" s="358"/>
      <c r="J55" s="358"/>
      <c r="K55" s="358"/>
      <c r="L55" s="358"/>
      <c r="M55" s="358"/>
      <c r="N55" s="359"/>
      <c r="O55" s="331"/>
      <c r="P55" s="357"/>
      <c r="Q55" s="358"/>
      <c r="R55" s="358"/>
      <c r="S55" s="358"/>
      <c r="T55" s="358"/>
      <c r="U55" s="358"/>
      <c r="V55" s="358"/>
      <c r="W55" s="358"/>
      <c r="X55" s="358"/>
      <c r="Y55" s="358"/>
      <c r="Z55" s="358"/>
      <c r="AA55" s="358"/>
      <c r="AB55" s="358"/>
      <c r="AC55" s="359"/>
    </row>
    <row r="56" spans="1:29" ht="12.75" customHeight="1" x14ac:dyDescent="0.15">
      <c r="A56" s="341">
        <v>14</v>
      </c>
      <c r="B56" s="348" t="s">
        <v>397</v>
      </c>
      <c r="C56" s="367" t="s">
        <v>208</v>
      </c>
      <c r="D56" s="325" t="s">
        <v>524</v>
      </c>
      <c r="E56" s="325" t="s">
        <v>525</v>
      </c>
      <c r="F56" s="325" t="s">
        <v>526</v>
      </c>
      <c r="G56" s="326"/>
      <c r="H56" s="334">
        <v>435</v>
      </c>
      <c r="I56" s="328" t="s">
        <v>449</v>
      </c>
      <c r="J56" s="329" t="s">
        <v>515</v>
      </c>
      <c r="K56" s="334">
        <f>435*0.75</f>
        <v>326.25</v>
      </c>
      <c r="L56" s="328" t="s">
        <v>436</v>
      </c>
      <c r="M56" s="329" t="s">
        <v>515</v>
      </c>
      <c r="N56" s="330" t="s">
        <v>34</v>
      </c>
      <c r="O56" s="331"/>
      <c r="P56" s="341">
        <v>28</v>
      </c>
      <c r="Q56" s="341" t="s">
        <v>397</v>
      </c>
      <c r="R56" s="367" t="s">
        <v>208</v>
      </c>
      <c r="S56" s="325" t="s">
        <v>527</v>
      </c>
      <c r="T56" s="325" t="s">
        <v>528</v>
      </c>
      <c r="U56" s="325" t="s">
        <v>529</v>
      </c>
      <c r="V56" s="326"/>
      <c r="W56" s="334">
        <v>441</v>
      </c>
      <c r="X56" s="328" t="s">
        <v>436</v>
      </c>
      <c r="Y56" s="329" t="s">
        <v>515</v>
      </c>
      <c r="Z56" s="334">
        <f>441*0.75</f>
        <v>330.75</v>
      </c>
      <c r="AA56" s="328" t="s">
        <v>448</v>
      </c>
      <c r="AB56" s="329" t="s">
        <v>515</v>
      </c>
      <c r="AC56" s="330" t="s">
        <v>34</v>
      </c>
    </row>
    <row r="57" spans="1:29" ht="12.75" customHeight="1" x14ac:dyDescent="0.15">
      <c r="A57" s="351"/>
      <c r="B57" s="348"/>
      <c r="C57" s="333" t="s">
        <v>530</v>
      </c>
      <c r="D57" s="350"/>
      <c r="E57" s="350"/>
      <c r="F57" s="350"/>
      <c r="G57" s="368"/>
      <c r="H57" s="337">
        <v>12.799999999999999</v>
      </c>
      <c r="I57" s="333" t="s">
        <v>439</v>
      </c>
      <c r="J57" s="339"/>
      <c r="K57" s="337">
        <f>12.8*0.75</f>
        <v>9.6000000000000014</v>
      </c>
      <c r="L57" s="333" t="s">
        <v>439</v>
      </c>
      <c r="M57" s="339"/>
      <c r="N57" s="340" t="s">
        <v>531</v>
      </c>
      <c r="O57" s="331"/>
      <c r="P57" s="341"/>
      <c r="Q57" s="341"/>
      <c r="R57" s="333" t="s">
        <v>530</v>
      </c>
      <c r="S57" s="350"/>
      <c r="T57" s="350"/>
      <c r="U57" s="350"/>
      <c r="V57" s="368"/>
      <c r="W57" s="337">
        <v>12.7</v>
      </c>
      <c r="X57" s="333" t="s">
        <v>439</v>
      </c>
      <c r="Y57" s="339"/>
      <c r="Z57" s="337">
        <f>12.7*0.75</f>
        <v>9.5249999999999986</v>
      </c>
      <c r="AA57" s="333" t="s">
        <v>439</v>
      </c>
      <c r="AB57" s="339"/>
      <c r="AC57" s="340" t="s">
        <v>531</v>
      </c>
    </row>
    <row r="58" spans="1:29" ht="12.75" customHeight="1" x14ac:dyDescent="0.15">
      <c r="A58" s="351"/>
      <c r="B58" s="348"/>
      <c r="C58" s="333" t="s">
        <v>147</v>
      </c>
      <c r="D58" s="350"/>
      <c r="E58" s="350"/>
      <c r="F58" s="350"/>
      <c r="G58" s="368"/>
      <c r="H58" s="337">
        <v>13.299999999999999</v>
      </c>
      <c r="I58" s="333" t="s">
        <v>439</v>
      </c>
      <c r="J58" s="339"/>
      <c r="K58" s="337">
        <f>13.3*0.75</f>
        <v>9.9750000000000014</v>
      </c>
      <c r="L58" s="333" t="s">
        <v>439</v>
      </c>
      <c r="M58" s="339"/>
      <c r="N58" s="340"/>
      <c r="O58" s="331"/>
      <c r="P58" s="341"/>
      <c r="Q58" s="341"/>
      <c r="R58" s="333" t="s">
        <v>238</v>
      </c>
      <c r="S58" s="350"/>
      <c r="T58" s="350"/>
      <c r="U58" s="350"/>
      <c r="V58" s="368"/>
      <c r="W58" s="337">
        <v>13.299999999999999</v>
      </c>
      <c r="X58" s="333" t="s">
        <v>439</v>
      </c>
      <c r="Y58" s="339"/>
      <c r="Z58" s="337">
        <f>13.3*0.75</f>
        <v>9.9750000000000014</v>
      </c>
      <c r="AA58" s="333" t="s">
        <v>439</v>
      </c>
      <c r="AB58" s="339"/>
      <c r="AC58" s="340"/>
    </row>
    <row r="59" spans="1:29" ht="12.75" customHeight="1" x14ac:dyDescent="0.15">
      <c r="A59" s="351"/>
      <c r="B59" s="348"/>
      <c r="C59" s="333"/>
      <c r="D59" s="350"/>
      <c r="E59" s="350"/>
      <c r="F59" s="350"/>
      <c r="G59" s="368"/>
      <c r="H59" s="337">
        <v>64.8</v>
      </c>
      <c r="I59" s="333" t="s">
        <v>439</v>
      </c>
      <c r="J59" s="339"/>
      <c r="K59" s="337">
        <f>64.8*0.75</f>
        <v>48.599999999999994</v>
      </c>
      <c r="L59" s="333" t="s">
        <v>439</v>
      </c>
      <c r="M59" s="339"/>
      <c r="N59" s="340"/>
      <c r="O59" s="331"/>
      <c r="P59" s="341"/>
      <c r="Q59" s="341"/>
      <c r="R59" s="333"/>
      <c r="S59" s="350"/>
      <c r="T59" s="350"/>
      <c r="U59" s="350"/>
      <c r="V59" s="368"/>
      <c r="W59" s="337">
        <v>65.899999999999991</v>
      </c>
      <c r="X59" s="333" t="s">
        <v>439</v>
      </c>
      <c r="Y59" s="339"/>
      <c r="Z59" s="337">
        <f>65.9*0.75</f>
        <v>49.425000000000004</v>
      </c>
      <c r="AA59" s="333" t="s">
        <v>439</v>
      </c>
      <c r="AB59" s="339"/>
      <c r="AC59" s="340"/>
    </row>
    <row r="60" spans="1:29" ht="12.75" customHeight="1" x14ac:dyDescent="0.15">
      <c r="A60" s="351"/>
      <c r="B60" s="348"/>
      <c r="C60" s="343"/>
      <c r="D60" s="350"/>
      <c r="E60" s="350"/>
      <c r="F60" s="350"/>
      <c r="G60" s="368"/>
      <c r="H60" s="344">
        <v>1.6000000000000003</v>
      </c>
      <c r="I60" s="343" t="s">
        <v>439</v>
      </c>
      <c r="J60" s="346"/>
      <c r="K60" s="344">
        <f>1.6*0.75</f>
        <v>1.2000000000000002</v>
      </c>
      <c r="L60" s="343" t="s">
        <v>439</v>
      </c>
      <c r="M60" s="346"/>
      <c r="N60" s="347"/>
      <c r="O60" s="331"/>
      <c r="P60" s="341"/>
      <c r="Q60" s="341"/>
      <c r="R60" s="343"/>
      <c r="S60" s="350"/>
      <c r="T60" s="350"/>
      <c r="U60" s="350"/>
      <c r="V60" s="368"/>
      <c r="W60" s="344">
        <v>1.6000000000000003</v>
      </c>
      <c r="X60" s="343" t="s">
        <v>439</v>
      </c>
      <c r="Y60" s="346"/>
      <c r="Z60" s="344">
        <f>1.6*0.75</f>
        <v>1.2000000000000002</v>
      </c>
      <c r="AA60" s="343" t="s">
        <v>439</v>
      </c>
      <c r="AB60" s="346"/>
      <c r="AC60" s="347"/>
    </row>
    <row r="61" spans="1:29" ht="12.75" customHeight="1" x14ac:dyDescent="0.15">
      <c r="N61" s="369"/>
      <c r="O61" s="370"/>
      <c r="P61" s="371" t="s">
        <v>532</v>
      </c>
      <c r="Q61" s="372"/>
      <c r="R61" s="372"/>
      <c r="S61" s="372"/>
      <c r="T61" s="372"/>
      <c r="U61" s="372"/>
      <c r="V61" s="372"/>
      <c r="W61" s="372"/>
      <c r="X61" s="372"/>
      <c r="Y61" s="372"/>
      <c r="Z61" s="372"/>
      <c r="AA61" s="372"/>
      <c r="AB61" s="372"/>
      <c r="AC61" s="373"/>
    </row>
    <row r="62" spans="1:29" ht="12.75" customHeight="1" x14ac:dyDescent="0.15">
      <c r="A62" s="341" t="s">
        <v>533</v>
      </c>
      <c r="B62" s="341"/>
      <c r="C62" s="374" t="s">
        <v>534</v>
      </c>
      <c r="D62" s="341" t="s">
        <v>535</v>
      </c>
      <c r="E62" s="341"/>
      <c r="F62" s="341"/>
      <c r="G62" s="341"/>
      <c r="H62" s="341"/>
      <c r="I62" s="341"/>
      <c r="J62" s="341"/>
      <c r="K62" s="341"/>
      <c r="L62" s="341"/>
      <c r="M62" s="369"/>
      <c r="N62" s="369"/>
      <c r="O62" s="370"/>
      <c r="P62" s="375" t="s">
        <v>536</v>
      </c>
      <c r="Q62" s="376"/>
      <c r="R62" s="377"/>
      <c r="S62" s="377"/>
      <c r="T62" s="377"/>
      <c r="U62" s="377"/>
      <c r="V62" s="377"/>
      <c r="W62" s="377"/>
      <c r="X62" s="377"/>
      <c r="Y62" s="369"/>
      <c r="Z62" s="378"/>
      <c r="AA62" s="369"/>
      <c r="AB62" s="369"/>
      <c r="AC62" s="377"/>
    </row>
    <row r="63" spans="1:29" ht="12.75" customHeight="1" x14ac:dyDescent="0.15">
      <c r="A63" s="341"/>
      <c r="B63" s="341"/>
      <c r="C63" s="374" t="s">
        <v>537</v>
      </c>
      <c r="D63" s="379" t="s">
        <v>538</v>
      </c>
      <c r="E63" s="379" t="s">
        <v>539</v>
      </c>
      <c r="F63" s="379" t="s">
        <v>540</v>
      </c>
      <c r="G63" s="379"/>
      <c r="H63" s="341" t="s">
        <v>541</v>
      </c>
      <c r="I63" s="341"/>
      <c r="J63" s="341"/>
      <c r="K63" s="341" t="s">
        <v>542</v>
      </c>
      <c r="L63" s="341"/>
      <c r="M63" s="380"/>
      <c r="N63" s="369"/>
      <c r="O63" s="370"/>
      <c r="P63" s="381" t="s">
        <v>543</v>
      </c>
      <c r="Q63" s="382"/>
      <c r="R63" s="383"/>
      <c r="S63" s="384"/>
      <c r="T63" s="384"/>
      <c r="U63" s="384"/>
      <c r="V63" s="384"/>
      <c r="W63" s="378"/>
      <c r="X63" s="369"/>
      <c r="Y63" s="369"/>
      <c r="Z63" s="378"/>
      <c r="AA63" s="369"/>
      <c r="AB63" s="369"/>
      <c r="AC63" s="296"/>
    </row>
    <row r="64" spans="1:29" ht="12.75" customHeight="1" x14ac:dyDescent="0.15">
      <c r="A64" s="385" t="s">
        <v>544</v>
      </c>
      <c r="B64" s="386" t="s">
        <v>545</v>
      </c>
      <c r="C64" s="374" t="s">
        <v>546</v>
      </c>
      <c r="D64" s="387">
        <f>12240/31</f>
        <v>394.83870967741933</v>
      </c>
      <c r="E64" s="388">
        <f>449.100000000001/31</f>
        <v>14.48709677419358</v>
      </c>
      <c r="F64" s="388">
        <f>340.3/31</f>
        <v>10.977419354838711</v>
      </c>
      <c r="G64" s="388"/>
      <c r="H64" s="389">
        <f>1779/31</f>
        <v>57.387096774193552</v>
      </c>
      <c r="I64" s="389"/>
      <c r="J64" s="389"/>
      <c r="K64" s="390">
        <f>34.8000000000001/31</f>
        <v>1.1225806451612934</v>
      </c>
      <c r="L64" s="390"/>
      <c r="M64" s="369"/>
      <c r="N64" s="369"/>
      <c r="O64" s="370"/>
      <c r="P64" s="381" t="s">
        <v>547</v>
      </c>
      <c r="Q64" s="382"/>
      <c r="R64" s="383"/>
      <c r="S64" s="384"/>
      <c r="T64" s="384"/>
      <c r="U64" s="384"/>
      <c r="V64" s="384"/>
      <c r="W64" s="378"/>
      <c r="X64" s="369"/>
      <c r="Y64" s="369"/>
      <c r="Z64" s="378"/>
      <c r="AA64" s="369"/>
      <c r="AB64" s="369"/>
      <c r="AC64" s="384"/>
    </row>
    <row r="65" spans="1:29" ht="12.75" customHeight="1" x14ac:dyDescent="0.15">
      <c r="A65" s="385" t="s">
        <v>548</v>
      </c>
      <c r="B65" s="386" t="s">
        <v>545</v>
      </c>
      <c r="C65" s="374" t="s">
        <v>549</v>
      </c>
      <c r="D65" s="387">
        <f>(12240*0.75)/31</f>
        <v>296.12903225806451</v>
      </c>
      <c r="E65" s="388">
        <f>(449.100000000001*0.75)/31</f>
        <v>10.865322580645184</v>
      </c>
      <c r="F65" s="388">
        <f>(340.3*0.75)/31</f>
        <v>8.2330645161290334</v>
      </c>
      <c r="G65" s="388"/>
      <c r="H65" s="389">
        <f>(1779*0.75)/31</f>
        <v>43.04032258064516</v>
      </c>
      <c r="I65" s="389"/>
      <c r="J65" s="389"/>
      <c r="K65" s="390">
        <f>(34.8000000000001*0.75)/31</f>
        <v>0.84193548387097006</v>
      </c>
      <c r="L65" s="390"/>
      <c r="M65" s="369"/>
      <c r="N65" s="369"/>
      <c r="O65" s="370"/>
      <c r="P65" s="391" t="s">
        <v>550</v>
      </c>
      <c r="Q65" s="391"/>
      <c r="R65" s="391"/>
      <c r="S65" s="391"/>
      <c r="T65" s="391"/>
      <c r="U65" s="391"/>
      <c r="V65" s="391"/>
      <c r="W65" s="378"/>
      <c r="X65" s="369"/>
      <c r="Y65" s="369"/>
      <c r="Z65" s="378"/>
      <c r="AA65" s="369"/>
      <c r="AB65" s="369"/>
      <c r="AC65" s="392"/>
    </row>
    <row r="66" spans="1:29" ht="12.75" customHeight="1" x14ac:dyDescent="0.15">
      <c r="A66" s="167"/>
      <c r="B66" s="393"/>
      <c r="C66" s="394"/>
      <c r="D66" s="395"/>
      <c r="E66" s="396"/>
      <c r="F66" s="396"/>
      <c r="G66" s="396"/>
      <c r="H66" s="378"/>
      <c r="I66" s="369"/>
      <c r="J66" s="380"/>
      <c r="K66" s="378"/>
      <c r="L66" s="369"/>
      <c r="N66" s="378"/>
      <c r="O66" s="370"/>
      <c r="P66" s="391" t="s">
        <v>551</v>
      </c>
      <c r="Q66" s="391"/>
      <c r="R66" s="391"/>
      <c r="S66" s="391"/>
      <c r="T66" s="391"/>
      <c r="U66" s="391"/>
      <c r="V66" s="391"/>
      <c r="W66" s="378"/>
      <c r="X66" s="369"/>
      <c r="Y66" s="369"/>
      <c r="Z66" s="378"/>
      <c r="AA66" s="369"/>
      <c r="AB66" s="369"/>
      <c r="AC66" s="392"/>
    </row>
    <row r="67" spans="1:29" ht="12.75" customHeight="1" x14ac:dyDescent="0.15">
      <c r="I67" s="369"/>
      <c r="L67" s="369"/>
      <c r="M67" s="397"/>
      <c r="N67" s="369"/>
      <c r="O67" s="370"/>
      <c r="P67" s="391"/>
      <c r="Q67" s="369"/>
      <c r="R67" s="369"/>
      <c r="S67" s="369"/>
      <c r="T67" s="378"/>
      <c r="U67" s="369"/>
      <c r="V67" s="369"/>
      <c r="W67" s="378"/>
      <c r="X67" s="369"/>
      <c r="Y67" s="369"/>
      <c r="Z67" s="378"/>
      <c r="AA67" s="369"/>
      <c r="AB67" s="369"/>
      <c r="AC67" s="398"/>
    </row>
    <row r="68" spans="1:29" ht="12.75" customHeight="1" x14ac:dyDescent="0.15">
      <c r="M68" s="397"/>
      <c r="N68" s="369"/>
      <c r="O68" s="370"/>
      <c r="P68" s="391"/>
      <c r="Q68" s="369"/>
      <c r="R68" s="369"/>
      <c r="S68" s="369"/>
      <c r="T68" s="369"/>
      <c r="U68" s="369"/>
      <c r="V68" s="369"/>
      <c r="W68" s="378"/>
      <c r="X68" s="369"/>
      <c r="Y68" s="369"/>
      <c r="Z68" s="378"/>
      <c r="AA68" s="369"/>
      <c r="AB68" s="369"/>
      <c r="AC68" s="369"/>
    </row>
    <row r="69" spans="1:29" ht="12.75" customHeight="1" x14ac:dyDescent="0.15">
      <c r="N69" s="369"/>
      <c r="O69" s="370"/>
      <c r="P69" s="391"/>
      <c r="Q69" s="369"/>
      <c r="R69" s="369"/>
      <c r="S69" s="369"/>
      <c r="T69" s="369"/>
      <c r="U69" s="369"/>
      <c r="V69" s="369"/>
      <c r="W69" s="378"/>
      <c r="X69" s="369"/>
      <c r="Y69" s="369"/>
      <c r="Z69" s="378"/>
      <c r="AA69" s="369"/>
      <c r="AB69" s="369"/>
    </row>
    <row r="70" spans="1:29" ht="12.75" customHeight="1" x14ac:dyDescent="0.15">
      <c r="N70" s="369"/>
      <c r="O70" s="370"/>
      <c r="P70" s="391"/>
      <c r="Q70" s="369"/>
      <c r="R70" s="369"/>
      <c r="S70" s="369"/>
      <c r="T70" s="369"/>
      <c r="U70" s="369"/>
      <c r="V70" s="369"/>
      <c r="W70" s="378"/>
      <c r="X70" s="369"/>
      <c r="Y70" s="369"/>
      <c r="Z70" s="378"/>
      <c r="AA70" s="369"/>
      <c r="AB70" s="369"/>
    </row>
    <row r="71" spans="1:29" ht="12.75" customHeight="1" x14ac:dyDescent="0.15">
      <c r="N71" s="369"/>
      <c r="O71" s="370"/>
      <c r="P71" s="391"/>
      <c r="Q71" s="369"/>
      <c r="R71" s="369"/>
      <c r="S71" s="369"/>
      <c r="T71" s="369"/>
      <c r="U71" s="369"/>
      <c r="V71" s="369"/>
      <c r="W71" s="378"/>
      <c r="X71" s="369"/>
      <c r="Y71" s="369"/>
      <c r="Z71" s="378"/>
      <c r="AA71" s="369"/>
      <c r="AB71" s="369"/>
    </row>
    <row r="72" spans="1:29" ht="12.75" customHeight="1" x14ac:dyDescent="0.15">
      <c r="N72" s="369"/>
      <c r="O72" s="370"/>
      <c r="P72" s="391"/>
      <c r="Q72" s="369"/>
      <c r="R72" s="369"/>
      <c r="S72" s="369"/>
      <c r="T72" s="369"/>
      <c r="U72" s="369"/>
      <c r="V72" s="369"/>
      <c r="W72" s="378"/>
      <c r="X72" s="369"/>
      <c r="Y72" s="369"/>
      <c r="Z72" s="378"/>
      <c r="AA72" s="369"/>
      <c r="AB72" s="369"/>
    </row>
    <row r="73" spans="1:29" ht="12.75" customHeight="1" x14ac:dyDescent="0.15">
      <c r="N73" s="369"/>
      <c r="O73" s="370"/>
      <c r="P73" s="391"/>
      <c r="Q73" s="369"/>
      <c r="R73" s="369"/>
      <c r="S73" s="369"/>
      <c r="T73" s="369"/>
      <c r="U73" s="369"/>
      <c r="V73" s="369"/>
      <c r="W73" s="378"/>
      <c r="X73" s="369"/>
      <c r="Y73" s="369"/>
      <c r="Z73" s="378"/>
      <c r="AA73" s="369"/>
      <c r="AB73" s="369"/>
    </row>
    <row r="74" spans="1:29" ht="12.75" customHeight="1" x14ac:dyDescent="0.15">
      <c r="N74" s="369"/>
      <c r="O74" s="370"/>
      <c r="P74" s="391"/>
      <c r="Q74" s="369"/>
      <c r="R74" s="369"/>
      <c r="S74" s="369"/>
      <c r="T74" s="369"/>
      <c r="U74" s="369"/>
      <c r="V74" s="369"/>
      <c r="W74" s="378"/>
      <c r="X74" s="369"/>
      <c r="Y74" s="369"/>
      <c r="Z74" s="378"/>
      <c r="AA74" s="369"/>
      <c r="AB74" s="369"/>
    </row>
    <row r="75" spans="1:29" ht="12.75" customHeight="1" x14ac:dyDescent="0.15">
      <c r="N75" s="369"/>
      <c r="O75" s="370"/>
      <c r="P75" s="391"/>
      <c r="Q75" s="369"/>
      <c r="R75" s="369"/>
      <c r="S75" s="369"/>
      <c r="T75" s="369"/>
      <c r="U75" s="369"/>
      <c r="V75" s="369"/>
      <c r="W75" s="378"/>
      <c r="X75" s="369"/>
      <c r="Y75" s="369"/>
      <c r="Z75" s="378"/>
      <c r="AA75" s="369"/>
      <c r="AB75" s="369"/>
    </row>
    <row r="76" spans="1:29" ht="12.75" customHeight="1" x14ac:dyDescent="0.15">
      <c r="N76" s="369"/>
      <c r="O76" s="370"/>
      <c r="P76" s="391"/>
      <c r="Q76" s="369"/>
      <c r="R76" s="369"/>
      <c r="S76" s="369"/>
      <c r="T76" s="369"/>
      <c r="U76" s="369"/>
      <c r="V76" s="369"/>
      <c r="W76" s="378"/>
      <c r="X76" s="369"/>
      <c r="Y76" s="369"/>
      <c r="Z76" s="378"/>
      <c r="AA76" s="369"/>
      <c r="AB76" s="369"/>
    </row>
    <row r="77" spans="1:29" ht="12.75" customHeight="1" x14ac:dyDescent="0.15">
      <c r="N77" s="369"/>
      <c r="O77" s="370"/>
      <c r="P77" s="391"/>
      <c r="Q77" s="369"/>
      <c r="R77" s="369"/>
      <c r="S77" s="369"/>
      <c r="T77" s="369"/>
      <c r="U77" s="369"/>
      <c r="V77" s="369"/>
      <c r="W77" s="378"/>
      <c r="X77" s="369"/>
      <c r="Y77" s="369"/>
      <c r="Z77" s="378"/>
      <c r="AA77" s="369"/>
      <c r="AB77" s="369"/>
    </row>
    <row r="78" spans="1:29" ht="12.75" customHeight="1" x14ac:dyDescent="0.15">
      <c r="N78" s="369"/>
      <c r="O78" s="370"/>
      <c r="P78" s="391"/>
      <c r="Q78" s="369"/>
      <c r="R78" s="369"/>
      <c r="S78" s="369"/>
      <c r="T78" s="369"/>
      <c r="U78" s="369"/>
      <c r="V78" s="369"/>
      <c r="W78" s="378"/>
      <c r="X78" s="369"/>
      <c r="Y78" s="369"/>
      <c r="Z78" s="378"/>
      <c r="AA78" s="369"/>
      <c r="AB78" s="369"/>
    </row>
    <row r="79" spans="1:29" ht="12.75" customHeight="1" x14ac:dyDescent="0.15">
      <c r="N79" s="369"/>
      <c r="O79" s="370"/>
      <c r="P79" s="391"/>
      <c r="Q79" s="369"/>
      <c r="R79" s="369"/>
      <c r="S79" s="369"/>
      <c r="T79" s="369"/>
      <c r="U79" s="369"/>
      <c r="V79" s="369"/>
      <c r="W79" s="378"/>
      <c r="X79" s="369"/>
      <c r="Y79" s="369"/>
      <c r="Z79" s="378"/>
      <c r="AA79" s="369"/>
      <c r="AB79" s="369"/>
    </row>
    <row r="80" spans="1:29" ht="12.75" customHeight="1" x14ac:dyDescent="0.15">
      <c r="N80" s="369"/>
      <c r="O80" s="370"/>
      <c r="P80" s="391"/>
      <c r="Q80" s="369"/>
      <c r="R80" s="369"/>
      <c r="S80" s="369"/>
      <c r="T80" s="369"/>
      <c r="U80" s="369"/>
      <c r="V80" s="369"/>
      <c r="W80" s="378"/>
      <c r="X80" s="369"/>
      <c r="Y80" s="369"/>
      <c r="Z80" s="378"/>
      <c r="AA80" s="369"/>
      <c r="AB80" s="369"/>
    </row>
    <row r="81" spans="14:28" ht="12.75" customHeight="1" x14ac:dyDescent="0.15">
      <c r="N81" s="369"/>
      <c r="O81" s="370"/>
      <c r="P81" s="391"/>
      <c r="Q81" s="369"/>
      <c r="R81" s="369"/>
      <c r="S81" s="369"/>
      <c r="T81" s="369"/>
      <c r="U81" s="369"/>
      <c r="V81" s="369"/>
      <c r="W81" s="378"/>
      <c r="X81" s="369"/>
      <c r="Y81" s="369"/>
      <c r="Z81" s="378"/>
      <c r="AA81" s="369"/>
      <c r="AB81" s="369"/>
    </row>
    <row r="82" spans="14:28" ht="12.75" customHeight="1" x14ac:dyDescent="0.15">
      <c r="N82" s="369"/>
      <c r="O82" s="369"/>
      <c r="P82" s="391"/>
      <c r="Q82" s="369"/>
      <c r="R82" s="369"/>
      <c r="S82" s="369"/>
      <c r="T82" s="369"/>
      <c r="U82" s="369"/>
      <c r="V82" s="369"/>
      <c r="W82" s="378"/>
      <c r="X82" s="369"/>
      <c r="Y82" s="369"/>
      <c r="Z82" s="378"/>
      <c r="AA82" s="369"/>
      <c r="AB82" s="369"/>
    </row>
    <row r="83" spans="14:28" ht="12.75" customHeight="1" x14ac:dyDescent="0.15">
      <c r="O83" s="380"/>
    </row>
    <row r="84" spans="14:28" ht="12.75" customHeight="1" x14ac:dyDescent="0.15">
      <c r="O84" s="369"/>
    </row>
    <row r="85" spans="14:28" ht="12.75" customHeight="1" x14ac:dyDescent="0.15">
      <c r="O85" s="369"/>
    </row>
    <row r="86" spans="14:28" ht="12.75" customHeight="1" x14ac:dyDescent="0.15"/>
    <row r="87" spans="14:28" ht="12.75" customHeight="1" x14ac:dyDescent="0.15">
      <c r="O87" s="397"/>
    </row>
    <row r="88" spans="14:28" ht="12.75" customHeight="1" x14ac:dyDescent="0.15">
      <c r="O88" s="397"/>
    </row>
    <row r="89" spans="14:28" ht="12.75" customHeight="1" x14ac:dyDescent="0.15"/>
    <row r="90" spans="14:28" ht="12.75" customHeight="1" x14ac:dyDescent="0.15"/>
    <row r="91" spans="14:28" ht="12.75" customHeight="1" x14ac:dyDescent="0.15"/>
    <row r="92" spans="14:28" ht="12.75" customHeight="1" x14ac:dyDescent="0.15"/>
    <row r="93" spans="14:28" ht="12.75" customHeight="1" x14ac:dyDescent="0.15"/>
  </sheetData>
  <mergeCells count="181">
    <mergeCell ref="H64:J64"/>
    <mergeCell ref="K64:L64"/>
    <mergeCell ref="H65:J65"/>
    <mergeCell ref="K65:L65"/>
    <mergeCell ref="Y56:Y60"/>
    <mergeCell ref="AB56:AB60"/>
    <mergeCell ref="P61:AB61"/>
    <mergeCell ref="A62:B63"/>
    <mergeCell ref="D62:L62"/>
    <mergeCell ref="H63:J63"/>
    <mergeCell ref="K63:L63"/>
    <mergeCell ref="M56:M60"/>
    <mergeCell ref="P56:P60"/>
    <mergeCell ref="Q56:Q60"/>
    <mergeCell ref="S56:S60"/>
    <mergeCell ref="T56:T60"/>
    <mergeCell ref="U56:U60"/>
    <mergeCell ref="Y49:Y53"/>
    <mergeCell ref="AB49:AB53"/>
    <mergeCell ref="A54:N55"/>
    <mergeCell ref="P54:AC55"/>
    <mergeCell ref="A56:A60"/>
    <mergeCell ref="B56:B60"/>
    <mergeCell ref="D56:D60"/>
    <mergeCell ref="E56:E60"/>
    <mergeCell ref="F56:F60"/>
    <mergeCell ref="J56:J60"/>
    <mergeCell ref="M49:M53"/>
    <mergeCell ref="P49:P53"/>
    <mergeCell ref="Q49:Q53"/>
    <mergeCell ref="S49:S53"/>
    <mergeCell ref="T49:T53"/>
    <mergeCell ref="U49:U53"/>
    <mergeCell ref="A49:A53"/>
    <mergeCell ref="B49:B53"/>
    <mergeCell ref="D49:D53"/>
    <mergeCell ref="E49:E53"/>
    <mergeCell ref="F49:F53"/>
    <mergeCell ref="J49:J53"/>
    <mergeCell ref="Q44:Q48"/>
    <mergeCell ref="S44:S48"/>
    <mergeCell ref="T44:T48"/>
    <mergeCell ref="U44:U48"/>
    <mergeCell ref="Y44:Y48"/>
    <mergeCell ref="AB44:AB48"/>
    <mergeCell ref="Y39:Y43"/>
    <mergeCell ref="AB39:AB43"/>
    <mergeCell ref="A44:A48"/>
    <mergeCell ref="B44:B48"/>
    <mergeCell ref="D44:D48"/>
    <mergeCell ref="E44:E48"/>
    <mergeCell ref="F44:F48"/>
    <mergeCell ref="J44:J48"/>
    <mergeCell ref="M44:M48"/>
    <mergeCell ref="P44:P48"/>
    <mergeCell ref="M39:M43"/>
    <mergeCell ref="P39:P43"/>
    <mergeCell ref="Q39:Q43"/>
    <mergeCell ref="S39:S43"/>
    <mergeCell ref="T39:T43"/>
    <mergeCell ref="U39:U43"/>
    <mergeCell ref="A39:A43"/>
    <mergeCell ref="B39:B43"/>
    <mergeCell ref="D39:D43"/>
    <mergeCell ref="E39:E43"/>
    <mergeCell ref="F39:F43"/>
    <mergeCell ref="J39:J43"/>
    <mergeCell ref="Q34:Q38"/>
    <mergeCell ref="S34:S38"/>
    <mergeCell ref="T34:T38"/>
    <mergeCell ref="U34:U38"/>
    <mergeCell ref="Y34:Y38"/>
    <mergeCell ref="AB34:AB38"/>
    <mergeCell ref="Y29:Y33"/>
    <mergeCell ref="AB29:AB33"/>
    <mergeCell ref="A34:A38"/>
    <mergeCell ref="B34:B38"/>
    <mergeCell ref="D34:D38"/>
    <mergeCell ref="E34:E38"/>
    <mergeCell ref="F34:F38"/>
    <mergeCell ref="J34:J38"/>
    <mergeCell ref="M34:M38"/>
    <mergeCell ref="P34:P38"/>
    <mergeCell ref="M29:M33"/>
    <mergeCell ref="P29:P33"/>
    <mergeCell ref="Q29:Q33"/>
    <mergeCell ref="S29:S33"/>
    <mergeCell ref="T29:T33"/>
    <mergeCell ref="U29:U33"/>
    <mergeCell ref="Y22:Y26"/>
    <mergeCell ref="AB22:AB26"/>
    <mergeCell ref="A27:N28"/>
    <mergeCell ref="P27:AC28"/>
    <mergeCell ref="A29:A33"/>
    <mergeCell ref="B29:B33"/>
    <mergeCell ref="D29:D33"/>
    <mergeCell ref="E29:E33"/>
    <mergeCell ref="F29:F33"/>
    <mergeCell ref="J29:J33"/>
    <mergeCell ref="M22:M26"/>
    <mergeCell ref="P22:P26"/>
    <mergeCell ref="Q22:Q26"/>
    <mergeCell ref="S22:S26"/>
    <mergeCell ref="T22:T26"/>
    <mergeCell ref="U22:U26"/>
    <mergeCell ref="A22:A26"/>
    <mergeCell ref="B22:B26"/>
    <mergeCell ref="D22:D26"/>
    <mergeCell ref="E22:E26"/>
    <mergeCell ref="F22:F26"/>
    <mergeCell ref="J22:J26"/>
    <mergeCell ref="Q17:Q21"/>
    <mergeCell ref="S17:S21"/>
    <mergeCell ref="T17:T21"/>
    <mergeCell ref="U17:U21"/>
    <mergeCell ref="Y17:Y21"/>
    <mergeCell ref="AB17:AB21"/>
    <mergeCell ref="Y12:Y16"/>
    <mergeCell ref="AB12:AB16"/>
    <mergeCell ref="A17:A21"/>
    <mergeCell ref="B17:B21"/>
    <mergeCell ref="D17:D21"/>
    <mergeCell ref="E17:E21"/>
    <mergeCell ref="F17:F21"/>
    <mergeCell ref="J17:J21"/>
    <mergeCell ref="M17:M21"/>
    <mergeCell ref="P17:P21"/>
    <mergeCell ref="M12:M16"/>
    <mergeCell ref="P12:P16"/>
    <mergeCell ref="Q12:Q16"/>
    <mergeCell ref="S12:S16"/>
    <mergeCell ref="T12:T16"/>
    <mergeCell ref="U12:U16"/>
    <mergeCell ref="A12:A16"/>
    <mergeCell ref="B12:B16"/>
    <mergeCell ref="D12:D16"/>
    <mergeCell ref="E12:E16"/>
    <mergeCell ref="F12:F16"/>
    <mergeCell ref="J12:J16"/>
    <mergeCell ref="Q7:Q11"/>
    <mergeCell ref="S7:S11"/>
    <mergeCell ref="T7:T11"/>
    <mergeCell ref="U7:U11"/>
    <mergeCell ref="Y7:Y11"/>
    <mergeCell ref="AB7:AB11"/>
    <mergeCell ref="AB3:AB6"/>
    <mergeCell ref="AC3:AC6"/>
    <mergeCell ref="A7:A11"/>
    <mergeCell ref="B7:B11"/>
    <mergeCell ref="D7:D11"/>
    <mergeCell ref="E7:E11"/>
    <mergeCell ref="F7:F11"/>
    <mergeCell ref="J7:J11"/>
    <mergeCell ref="M7:M11"/>
    <mergeCell ref="P7:P11"/>
    <mergeCell ref="J3:J6"/>
    <mergeCell ref="K3:L6"/>
    <mergeCell ref="M3:M6"/>
    <mergeCell ref="N3:N6"/>
    <mergeCell ref="S3:S6"/>
    <mergeCell ref="T3:T6"/>
    <mergeCell ref="P2:P6"/>
    <mergeCell ref="Q2:Q6"/>
    <mergeCell ref="R2:R6"/>
    <mergeCell ref="S2:U2"/>
    <mergeCell ref="W2:Y2"/>
    <mergeCell ref="Z2:AB2"/>
    <mergeCell ref="U3:V6"/>
    <mergeCell ref="W3:X6"/>
    <mergeCell ref="Y3:Y6"/>
    <mergeCell ref="Z3:AA6"/>
    <mergeCell ref="A2:A6"/>
    <mergeCell ref="B2:B6"/>
    <mergeCell ref="C2:C6"/>
    <mergeCell ref="D2:F2"/>
    <mergeCell ref="H2:J2"/>
    <mergeCell ref="K2:M2"/>
    <mergeCell ref="D3:D6"/>
    <mergeCell ref="E3:E6"/>
    <mergeCell ref="F3:G6"/>
    <mergeCell ref="H3:I6"/>
  </mergeCells>
  <phoneticPr fontId="22"/>
  <printOptions horizontalCentered="1" verticalCentered="1"/>
  <pageMargins left="0.39370078740157483" right="0.39370078740157483" top="0.39370078740157483" bottom="0.39370078740157483" header="0.19685039370078741" footer="0.19685039370078741"/>
  <pageSetup paperSize="12" scale="6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325</v>
      </c>
      <c r="B3" s="273"/>
      <c r="C3" s="273"/>
      <c r="D3" s="148"/>
      <c r="E3" s="274" t="s">
        <v>317</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295</v>
      </c>
      <c r="I5" s="262" t="s">
        <v>293</v>
      </c>
      <c r="J5" s="263"/>
      <c r="K5" s="263"/>
      <c r="L5" s="264" t="s">
        <v>292</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324</v>
      </c>
      <c r="C9" s="113" t="s">
        <v>60</v>
      </c>
      <c r="D9" s="111" t="s">
        <v>61</v>
      </c>
      <c r="E9" s="50"/>
      <c r="F9" s="112"/>
      <c r="G9" s="109"/>
      <c r="H9" s="155">
        <v>0.7</v>
      </c>
      <c r="I9" s="111" t="s">
        <v>324</v>
      </c>
      <c r="J9" s="108" t="s">
        <v>60</v>
      </c>
      <c r="K9" s="154">
        <v>0.3</v>
      </c>
      <c r="L9" s="109" t="s">
        <v>323</v>
      </c>
      <c r="M9" s="108" t="s">
        <v>60</v>
      </c>
      <c r="N9" s="150">
        <v>0.2</v>
      </c>
      <c r="O9" s="106" t="s">
        <v>61</v>
      </c>
    </row>
    <row r="10" spans="1:21" ht="23.1" customHeight="1" x14ac:dyDescent="0.15">
      <c r="A10" s="268"/>
      <c r="B10" s="108"/>
      <c r="C10" s="113" t="s">
        <v>49</v>
      </c>
      <c r="D10" s="111"/>
      <c r="E10" s="50"/>
      <c r="F10" s="112"/>
      <c r="G10" s="109"/>
      <c r="H10" s="107">
        <v>10</v>
      </c>
      <c r="I10" s="111"/>
      <c r="J10" s="108" t="s">
        <v>49</v>
      </c>
      <c r="K10" s="110">
        <v>10</v>
      </c>
      <c r="L10" s="109"/>
      <c r="M10" s="108" t="s">
        <v>49</v>
      </c>
      <c r="N10" s="107">
        <v>10</v>
      </c>
      <c r="O10" s="106"/>
    </row>
    <row r="11" spans="1:21" ht="23.1" customHeight="1" x14ac:dyDescent="0.15">
      <c r="A11" s="268"/>
      <c r="B11" s="108"/>
      <c r="C11" s="113" t="s">
        <v>135</v>
      </c>
      <c r="D11" s="111"/>
      <c r="E11" s="50"/>
      <c r="F11" s="112"/>
      <c r="G11" s="109"/>
      <c r="H11" s="107">
        <v>10</v>
      </c>
      <c r="I11" s="111"/>
      <c r="J11" s="108" t="s">
        <v>135</v>
      </c>
      <c r="K11" s="110">
        <v>10</v>
      </c>
      <c r="L11" s="109"/>
      <c r="M11" s="108" t="s">
        <v>135</v>
      </c>
      <c r="N11" s="107">
        <v>10</v>
      </c>
      <c r="O11" s="106"/>
    </row>
    <row r="12" spans="1:21" ht="23.1" customHeight="1" x14ac:dyDescent="0.15">
      <c r="A12" s="268"/>
      <c r="B12" s="108"/>
      <c r="C12" s="113" t="s">
        <v>53</v>
      </c>
      <c r="D12" s="111"/>
      <c r="E12" s="50" t="s">
        <v>54</v>
      </c>
      <c r="F12" s="112"/>
      <c r="G12" s="109"/>
      <c r="H12" s="116">
        <v>0.13</v>
      </c>
      <c r="I12" s="111"/>
      <c r="J12" s="108" t="s">
        <v>277</v>
      </c>
      <c r="K12" s="115">
        <v>0.13</v>
      </c>
      <c r="L12" s="121"/>
      <c r="M12" s="118"/>
      <c r="N12" s="120"/>
      <c r="O12" s="124"/>
    </row>
    <row r="13" spans="1:21" ht="23.1" customHeight="1" x14ac:dyDescent="0.15">
      <c r="A13" s="268"/>
      <c r="B13" s="108"/>
      <c r="C13" s="113"/>
      <c r="D13" s="111"/>
      <c r="E13" s="50"/>
      <c r="F13" s="112"/>
      <c r="G13" s="109" t="s">
        <v>57</v>
      </c>
      <c r="H13" s="107" t="s">
        <v>276</v>
      </c>
      <c r="I13" s="111"/>
      <c r="J13" s="108"/>
      <c r="K13" s="110"/>
      <c r="L13" s="109" t="s">
        <v>322</v>
      </c>
      <c r="M13" s="108" t="s">
        <v>26</v>
      </c>
      <c r="N13" s="107">
        <v>10</v>
      </c>
      <c r="O13" s="106"/>
    </row>
    <row r="14" spans="1:21" ht="23.1" customHeight="1" x14ac:dyDescent="0.15">
      <c r="A14" s="268"/>
      <c r="B14" s="118"/>
      <c r="C14" s="123"/>
      <c r="D14" s="119"/>
      <c r="E14" s="44"/>
      <c r="F14" s="122"/>
      <c r="G14" s="121"/>
      <c r="H14" s="120"/>
      <c r="I14" s="119"/>
      <c r="J14" s="118"/>
      <c r="K14" s="117"/>
      <c r="L14" s="109"/>
      <c r="M14" s="108" t="s">
        <v>83</v>
      </c>
      <c r="N14" s="152">
        <v>0.1</v>
      </c>
      <c r="O14" s="106"/>
    </row>
    <row r="15" spans="1:21" ht="23.1" customHeight="1" x14ac:dyDescent="0.15">
      <c r="A15" s="268"/>
      <c r="B15" s="108" t="s">
        <v>321</v>
      </c>
      <c r="C15" s="113" t="s">
        <v>97</v>
      </c>
      <c r="D15" s="111"/>
      <c r="E15" s="50"/>
      <c r="F15" s="112"/>
      <c r="G15" s="109"/>
      <c r="H15" s="107">
        <v>10</v>
      </c>
      <c r="I15" s="111" t="s">
        <v>320</v>
      </c>
      <c r="J15" s="108" t="s">
        <v>87</v>
      </c>
      <c r="K15" s="110">
        <v>0.5</v>
      </c>
      <c r="L15" s="121"/>
      <c r="M15" s="118"/>
      <c r="N15" s="120"/>
      <c r="O15" s="124"/>
    </row>
    <row r="16" spans="1:21" ht="23.1" customHeight="1" x14ac:dyDescent="0.15">
      <c r="A16" s="268"/>
      <c r="B16" s="108"/>
      <c r="C16" s="113" t="s">
        <v>87</v>
      </c>
      <c r="D16" s="111"/>
      <c r="E16" s="50"/>
      <c r="F16" s="112"/>
      <c r="G16" s="109"/>
      <c r="H16" s="107">
        <v>0.5</v>
      </c>
      <c r="I16" s="119"/>
      <c r="J16" s="118"/>
      <c r="K16" s="117"/>
      <c r="L16" s="109" t="s">
        <v>319</v>
      </c>
      <c r="M16" s="108" t="s">
        <v>72</v>
      </c>
      <c r="N16" s="156">
        <v>0.08</v>
      </c>
      <c r="O16" s="106"/>
    </row>
    <row r="17" spans="1:15" ht="23.1" customHeight="1" x14ac:dyDescent="0.15">
      <c r="A17" s="268"/>
      <c r="B17" s="118"/>
      <c r="C17" s="123"/>
      <c r="D17" s="119"/>
      <c r="E17" s="44"/>
      <c r="F17" s="122"/>
      <c r="G17" s="121"/>
      <c r="H17" s="120"/>
      <c r="I17" s="111" t="s">
        <v>138</v>
      </c>
      <c r="J17" s="108" t="s">
        <v>26</v>
      </c>
      <c r="K17" s="110">
        <v>20</v>
      </c>
      <c r="L17" s="109"/>
      <c r="M17" s="108"/>
      <c r="N17" s="107"/>
      <c r="O17" s="106"/>
    </row>
    <row r="18" spans="1:15" ht="23.1" customHeight="1" x14ac:dyDescent="0.15">
      <c r="A18" s="268"/>
      <c r="B18" s="108" t="s">
        <v>138</v>
      </c>
      <c r="C18" s="113" t="s">
        <v>26</v>
      </c>
      <c r="D18" s="111"/>
      <c r="E18" s="50"/>
      <c r="F18" s="112"/>
      <c r="G18" s="109"/>
      <c r="H18" s="107">
        <v>20</v>
      </c>
      <c r="I18" s="111"/>
      <c r="J18" s="108" t="s">
        <v>83</v>
      </c>
      <c r="K18" s="153">
        <v>0.1</v>
      </c>
      <c r="L18" s="109"/>
      <c r="M18" s="108"/>
      <c r="N18" s="107"/>
      <c r="O18" s="106"/>
    </row>
    <row r="19" spans="1:15" ht="23.1" customHeight="1" x14ac:dyDescent="0.15">
      <c r="A19" s="268"/>
      <c r="B19" s="108"/>
      <c r="C19" s="113" t="s">
        <v>83</v>
      </c>
      <c r="D19" s="111"/>
      <c r="E19" s="50"/>
      <c r="F19" s="114"/>
      <c r="G19" s="109"/>
      <c r="H19" s="152">
        <v>0.1</v>
      </c>
      <c r="I19" s="111"/>
      <c r="J19" s="108"/>
      <c r="K19" s="110"/>
      <c r="L19" s="109"/>
      <c r="M19" s="108"/>
      <c r="N19" s="107"/>
      <c r="O19" s="106"/>
    </row>
    <row r="20" spans="1:15" ht="23.1" customHeight="1" x14ac:dyDescent="0.15">
      <c r="A20" s="268"/>
      <c r="B20" s="108"/>
      <c r="C20" s="113"/>
      <c r="D20" s="111"/>
      <c r="E20" s="50"/>
      <c r="F20" s="112"/>
      <c r="G20" s="109" t="s">
        <v>57</v>
      </c>
      <c r="H20" s="107" t="s">
        <v>276</v>
      </c>
      <c r="I20" s="111"/>
      <c r="J20" s="108"/>
      <c r="K20" s="110"/>
      <c r="L20" s="109"/>
      <c r="M20" s="108"/>
      <c r="N20" s="107"/>
      <c r="O20" s="106"/>
    </row>
    <row r="21" spans="1:15" ht="23.1" customHeight="1" x14ac:dyDescent="0.15">
      <c r="A21" s="268"/>
      <c r="B21" s="108"/>
      <c r="C21" s="113"/>
      <c r="D21" s="111"/>
      <c r="E21" s="50"/>
      <c r="F21" s="112" t="s">
        <v>33</v>
      </c>
      <c r="G21" s="109" t="s">
        <v>50</v>
      </c>
      <c r="H21" s="107" t="s">
        <v>275</v>
      </c>
      <c r="I21" s="119"/>
      <c r="J21" s="118"/>
      <c r="K21" s="117"/>
      <c r="L21" s="109"/>
      <c r="M21" s="108"/>
      <c r="N21" s="107"/>
      <c r="O21" s="106"/>
    </row>
    <row r="22" spans="1:15" ht="23.1" customHeight="1" x14ac:dyDescent="0.15">
      <c r="A22" s="268"/>
      <c r="B22" s="118"/>
      <c r="C22" s="123"/>
      <c r="D22" s="119"/>
      <c r="E22" s="44"/>
      <c r="F22" s="122"/>
      <c r="G22" s="121"/>
      <c r="H22" s="120"/>
      <c r="I22" s="111" t="s">
        <v>70</v>
      </c>
      <c r="J22" s="108" t="s">
        <v>72</v>
      </c>
      <c r="K22" s="153">
        <v>0.1</v>
      </c>
      <c r="L22" s="109"/>
      <c r="M22" s="108"/>
      <c r="N22" s="107"/>
      <c r="O22" s="106"/>
    </row>
    <row r="23" spans="1:15" ht="23.1" customHeight="1" x14ac:dyDescent="0.15">
      <c r="A23" s="268"/>
      <c r="B23" s="108" t="s">
        <v>70</v>
      </c>
      <c r="C23" s="113" t="s">
        <v>72</v>
      </c>
      <c r="D23" s="111"/>
      <c r="E23" s="50"/>
      <c r="F23" s="112"/>
      <c r="G23" s="109"/>
      <c r="H23" s="152">
        <v>0.1</v>
      </c>
      <c r="I23" s="111"/>
      <c r="J23" s="108"/>
      <c r="K23" s="110"/>
      <c r="L23" s="109"/>
      <c r="M23" s="108"/>
      <c r="N23" s="107"/>
      <c r="O23" s="106"/>
    </row>
    <row r="24" spans="1:15" ht="23.1" customHeight="1" thickBot="1" x14ac:dyDescent="0.2">
      <c r="A24" s="269"/>
      <c r="B24" s="100"/>
      <c r="C24" s="105"/>
      <c r="D24" s="103"/>
      <c r="E24" s="57"/>
      <c r="F24" s="104"/>
      <c r="G24" s="101"/>
      <c r="H24" s="99"/>
      <c r="I24" s="103"/>
      <c r="J24" s="100"/>
      <c r="K24" s="102"/>
      <c r="L24" s="101"/>
      <c r="M24" s="100"/>
      <c r="N24" s="99"/>
      <c r="O24" s="98"/>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row r="59" spans="2:14" ht="14.25" x14ac:dyDescent="0.15">
      <c r="B59" s="97"/>
      <c r="C59" s="97"/>
      <c r="D59" s="97"/>
      <c r="G59" s="97"/>
      <c r="H59" s="96"/>
      <c r="I59" s="97"/>
      <c r="J59" s="97"/>
      <c r="K59" s="96"/>
      <c r="L59" s="97"/>
      <c r="M59" s="97"/>
      <c r="N59" s="96"/>
    </row>
    <row r="60" spans="2:14" ht="14.25" x14ac:dyDescent="0.15">
      <c r="B60" s="97"/>
      <c r="C60" s="97"/>
      <c r="D60" s="97"/>
      <c r="G60" s="97"/>
      <c r="H60" s="96"/>
      <c r="I60" s="97"/>
      <c r="J60" s="97"/>
      <c r="K60" s="96"/>
      <c r="L60" s="97"/>
      <c r="M60" s="97"/>
      <c r="N60" s="96"/>
    </row>
    <row r="61" spans="2:14" ht="14.25" x14ac:dyDescent="0.15">
      <c r="B61" s="97"/>
      <c r="C61" s="97"/>
      <c r="D61" s="97"/>
      <c r="G61" s="97"/>
      <c r="H61" s="96"/>
      <c r="I61" s="97"/>
      <c r="J61" s="97"/>
      <c r="K61" s="96"/>
      <c r="L61" s="97"/>
      <c r="M61" s="97"/>
      <c r="N61" s="96"/>
    </row>
    <row r="62" spans="2:14" ht="14.25" x14ac:dyDescent="0.15">
      <c r="B62" s="97"/>
      <c r="C62" s="97"/>
      <c r="D62" s="97"/>
      <c r="G62" s="97"/>
      <c r="H62" s="96"/>
      <c r="I62" s="97"/>
      <c r="J62" s="97"/>
      <c r="K62" s="96"/>
      <c r="L62" s="97"/>
      <c r="M62" s="97"/>
      <c r="N62" s="96"/>
    </row>
    <row r="63" spans="2:14" ht="14.25" x14ac:dyDescent="0.15">
      <c r="B63" s="97"/>
      <c r="C63" s="97"/>
      <c r="D63" s="97"/>
      <c r="G63" s="97"/>
      <c r="H63" s="96"/>
      <c r="I63" s="97"/>
      <c r="J63" s="97"/>
      <c r="K63" s="96"/>
      <c r="L63" s="97"/>
      <c r="M63" s="97"/>
      <c r="N63" s="96"/>
    </row>
    <row r="64" spans="2:14" ht="14.25" x14ac:dyDescent="0.15">
      <c r="B64" s="97"/>
      <c r="C64" s="97"/>
      <c r="D64" s="97"/>
      <c r="G64" s="97"/>
      <c r="H64" s="96"/>
      <c r="I64" s="97"/>
      <c r="J64" s="97"/>
      <c r="K64" s="96"/>
      <c r="L64" s="97"/>
      <c r="M64" s="97"/>
      <c r="N64" s="96"/>
    </row>
    <row r="65" spans="2:14" ht="14.25" x14ac:dyDescent="0.15">
      <c r="B65" s="97"/>
      <c r="C65" s="97"/>
      <c r="D65" s="97"/>
      <c r="G65" s="97"/>
      <c r="H65" s="96"/>
      <c r="I65" s="97"/>
      <c r="J65" s="97"/>
      <c r="K65" s="96"/>
      <c r="L65" s="97"/>
      <c r="M65" s="97"/>
      <c r="N65" s="96"/>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150</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1" customHeight="1" x14ac:dyDescent="0.15">
      <c r="A5" s="256" t="s">
        <v>59</v>
      </c>
      <c r="B5" s="64" t="s">
        <v>16</v>
      </c>
      <c r="C5" s="36"/>
      <c r="D5" s="37"/>
      <c r="E5" s="42"/>
      <c r="F5" s="39"/>
      <c r="G5" s="68"/>
      <c r="H5" s="72"/>
      <c r="I5" s="37"/>
      <c r="J5" s="39"/>
      <c r="K5" s="39"/>
      <c r="L5" s="39"/>
      <c r="M5" s="76"/>
      <c r="N5" s="64"/>
      <c r="O5" s="40" t="s">
        <v>16</v>
      </c>
      <c r="P5" s="37"/>
      <c r="Q5" s="41">
        <v>110</v>
      </c>
      <c r="R5" s="87">
        <f>ROUNDUP(Q5*0.75,2)</f>
        <v>82.5</v>
      </c>
    </row>
    <row r="6" spans="1:19" ht="21" customHeight="1" x14ac:dyDescent="0.15">
      <c r="A6" s="257"/>
      <c r="B6" s="65"/>
      <c r="C6" s="43"/>
      <c r="D6" s="44"/>
      <c r="E6" s="45"/>
      <c r="F6" s="46"/>
      <c r="G6" s="69"/>
      <c r="H6" s="73"/>
      <c r="I6" s="44"/>
      <c r="J6" s="46"/>
      <c r="K6" s="46"/>
      <c r="L6" s="46"/>
      <c r="M6" s="77"/>
      <c r="N6" s="65"/>
      <c r="O6" s="47"/>
      <c r="P6" s="44"/>
      <c r="Q6" s="48"/>
      <c r="R6" s="88"/>
    </row>
    <row r="7" spans="1:19" ht="21" customHeight="1" x14ac:dyDescent="0.15">
      <c r="A7" s="257"/>
      <c r="B7" s="66" t="s">
        <v>151</v>
      </c>
      <c r="C7" s="49" t="s">
        <v>119</v>
      </c>
      <c r="D7" s="50"/>
      <c r="E7" s="51">
        <v>1</v>
      </c>
      <c r="F7" s="52" t="s">
        <v>62</v>
      </c>
      <c r="G7" s="70" t="s">
        <v>61</v>
      </c>
      <c r="H7" s="74" t="s">
        <v>119</v>
      </c>
      <c r="I7" s="50"/>
      <c r="J7" s="52">
        <f>ROUNDUP(E7*0.75,2)</f>
        <v>0.75</v>
      </c>
      <c r="K7" s="52" t="s">
        <v>62</v>
      </c>
      <c r="L7" s="52" t="s">
        <v>61</v>
      </c>
      <c r="M7" s="78" t="e">
        <f>#REF!</f>
        <v>#REF!</v>
      </c>
      <c r="N7" s="66" t="s">
        <v>152</v>
      </c>
      <c r="O7" s="53" t="s">
        <v>50</v>
      </c>
      <c r="P7" s="50" t="s">
        <v>33</v>
      </c>
      <c r="Q7" s="54">
        <v>1</v>
      </c>
      <c r="R7" s="89">
        <f t="shared" ref="R7:R13" si="0">ROUNDUP(Q7*0.75,2)</f>
        <v>0.75</v>
      </c>
    </row>
    <row r="8" spans="1:19" ht="21" customHeight="1" x14ac:dyDescent="0.15">
      <c r="A8" s="257"/>
      <c r="B8" s="66"/>
      <c r="C8" s="49" t="s">
        <v>155</v>
      </c>
      <c r="D8" s="50"/>
      <c r="E8" s="51">
        <v>0.1</v>
      </c>
      <c r="F8" s="52" t="s">
        <v>27</v>
      </c>
      <c r="G8" s="70" t="s">
        <v>156</v>
      </c>
      <c r="H8" s="74" t="s">
        <v>155</v>
      </c>
      <c r="I8" s="50"/>
      <c r="J8" s="52">
        <f>ROUNDUP(E8*0.75,2)</f>
        <v>0.08</v>
      </c>
      <c r="K8" s="52" t="s">
        <v>27</v>
      </c>
      <c r="L8" s="52" t="s">
        <v>156</v>
      </c>
      <c r="M8" s="78" t="e">
        <f>#REF!</f>
        <v>#REF!</v>
      </c>
      <c r="N8" s="66" t="s">
        <v>153</v>
      </c>
      <c r="O8" s="53" t="s">
        <v>78</v>
      </c>
      <c r="P8" s="50"/>
      <c r="Q8" s="54">
        <v>0.5</v>
      </c>
      <c r="R8" s="89">
        <f t="shared" si="0"/>
        <v>0.38</v>
      </c>
    </row>
    <row r="9" spans="1:19" ht="21" customHeight="1" x14ac:dyDescent="0.15">
      <c r="A9" s="257"/>
      <c r="B9" s="66"/>
      <c r="C9" s="49" t="s">
        <v>157</v>
      </c>
      <c r="D9" s="50"/>
      <c r="E9" s="51">
        <v>20</v>
      </c>
      <c r="F9" s="52" t="s">
        <v>27</v>
      </c>
      <c r="G9" s="70"/>
      <c r="H9" s="74" t="s">
        <v>157</v>
      </c>
      <c r="I9" s="50"/>
      <c r="J9" s="52">
        <f>ROUNDUP(E9*0.75,2)</f>
        <v>15</v>
      </c>
      <c r="K9" s="52" t="s">
        <v>27</v>
      </c>
      <c r="L9" s="52"/>
      <c r="M9" s="78" t="e">
        <f>#REF!</f>
        <v>#REF!</v>
      </c>
      <c r="N9" s="66" t="s">
        <v>154</v>
      </c>
      <c r="O9" s="53" t="s">
        <v>41</v>
      </c>
      <c r="P9" s="50"/>
      <c r="Q9" s="54">
        <v>2</v>
      </c>
      <c r="R9" s="89">
        <f t="shared" si="0"/>
        <v>1.5</v>
      </c>
    </row>
    <row r="10" spans="1:19" ht="21" customHeight="1" x14ac:dyDescent="0.15">
      <c r="A10" s="257"/>
      <c r="B10" s="66"/>
      <c r="C10" s="49" t="s">
        <v>158</v>
      </c>
      <c r="D10" s="50"/>
      <c r="E10" s="51">
        <v>5</v>
      </c>
      <c r="F10" s="52" t="s">
        <v>27</v>
      </c>
      <c r="G10" s="70"/>
      <c r="H10" s="74" t="s">
        <v>158</v>
      </c>
      <c r="I10" s="50"/>
      <c r="J10" s="52">
        <f>ROUNDUP(E10*0.75,2)</f>
        <v>3.75</v>
      </c>
      <c r="K10" s="52" t="s">
        <v>27</v>
      </c>
      <c r="L10" s="52"/>
      <c r="M10" s="78" t="e">
        <f>ROUND(#REF!+(#REF!*10/100),2)</f>
        <v>#REF!</v>
      </c>
      <c r="N10" s="66" t="s">
        <v>47</v>
      </c>
      <c r="O10" s="53" t="s">
        <v>63</v>
      </c>
      <c r="P10" s="50" t="s">
        <v>33</v>
      </c>
      <c r="Q10" s="54">
        <v>3</v>
      </c>
      <c r="R10" s="89">
        <f t="shared" si="0"/>
        <v>2.25</v>
      </c>
    </row>
    <row r="11" spans="1:19" ht="21" customHeight="1" x14ac:dyDescent="0.15">
      <c r="A11" s="257"/>
      <c r="B11" s="66"/>
      <c r="C11" s="49"/>
      <c r="D11" s="50"/>
      <c r="E11" s="51"/>
      <c r="F11" s="52"/>
      <c r="G11" s="70"/>
      <c r="H11" s="74"/>
      <c r="I11" s="50"/>
      <c r="J11" s="52"/>
      <c r="K11" s="52"/>
      <c r="L11" s="52"/>
      <c r="M11" s="78"/>
      <c r="N11" s="66"/>
      <c r="O11" s="53" t="s">
        <v>28</v>
      </c>
      <c r="P11" s="50"/>
      <c r="Q11" s="54">
        <v>2</v>
      </c>
      <c r="R11" s="89">
        <f t="shared" si="0"/>
        <v>1.5</v>
      </c>
    </row>
    <row r="12" spans="1:19" ht="21" customHeight="1" x14ac:dyDescent="0.15">
      <c r="A12" s="257"/>
      <c r="B12" s="66"/>
      <c r="C12" s="49"/>
      <c r="D12" s="50"/>
      <c r="E12" s="51"/>
      <c r="F12" s="52"/>
      <c r="G12" s="70"/>
      <c r="H12" s="74"/>
      <c r="I12" s="50"/>
      <c r="J12" s="52"/>
      <c r="K12" s="52"/>
      <c r="L12" s="52"/>
      <c r="M12" s="78"/>
      <c r="N12" s="66"/>
      <c r="O12" s="53" t="s">
        <v>64</v>
      </c>
      <c r="P12" s="50" t="s">
        <v>35</v>
      </c>
      <c r="Q12" s="54">
        <v>1</v>
      </c>
      <c r="R12" s="89">
        <f t="shared" si="0"/>
        <v>0.75</v>
      </c>
    </row>
    <row r="13" spans="1:19" ht="21" customHeight="1" x14ac:dyDescent="0.15">
      <c r="A13" s="257"/>
      <c r="B13" s="66"/>
      <c r="C13" s="49"/>
      <c r="D13" s="50"/>
      <c r="E13" s="51"/>
      <c r="F13" s="52"/>
      <c r="G13" s="70"/>
      <c r="H13" s="74"/>
      <c r="I13" s="50"/>
      <c r="J13" s="52"/>
      <c r="K13" s="52"/>
      <c r="L13" s="52"/>
      <c r="M13" s="78"/>
      <c r="N13" s="66"/>
      <c r="O13" s="53" t="s">
        <v>29</v>
      </c>
      <c r="P13" s="50"/>
      <c r="Q13" s="54">
        <v>0.05</v>
      </c>
      <c r="R13" s="89">
        <f t="shared" si="0"/>
        <v>0.04</v>
      </c>
    </row>
    <row r="14" spans="1:19" ht="21" customHeight="1" x14ac:dyDescent="0.15">
      <c r="A14" s="257"/>
      <c r="B14" s="65"/>
      <c r="C14" s="43"/>
      <c r="D14" s="44"/>
      <c r="E14" s="45"/>
      <c r="F14" s="46"/>
      <c r="G14" s="69"/>
      <c r="H14" s="73"/>
      <c r="I14" s="44"/>
      <c r="J14" s="46"/>
      <c r="K14" s="46"/>
      <c r="L14" s="46"/>
      <c r="M14" s="77"/>
      <c r="N14" s="65"/>
      <c r="O14" s="47"/>
      <c r="P14" s="44"/>
      <c r="Q14" s="48"/>
      <c r="R14" s="88"/>
    </row>
    <row r="15" spans="1:19" ht="21" customHeight="1" x14ac:dyDescent="0.15">
      <c r="A15" s="257"/>
      <c r="B15" s="66" t="s">
        <v>159</v>
      </c>
      <c r="C15" s="49" t="s">
        <v>85</v>
      </c>
      <c r="D15" s="50"/>
      <c r="E15" s="51">
        <v>20</v>
      </c>
      <c r="F15" s="52" t="s">
        <v>27</v>
      </c>
      <c r="G15" s="70"/>
      <c r="H15" s="74" t="s">
        <v>85</v>
      </c>
      <c r="I15" s="50"/>
      <c r="J15" s="52">
        <f>ROUNDUP(E15*0.75,2)</f>
        <v>15</v>
      </c>
      <c r="K15" s="52" t="s">
        <v>27</v>
      </c>
      <c r="L15" s="52"/>
      <c r="M15" s="78" t="e">
        <f>#REF!</f>
        <v>#REF!</v>
      </c>
      <c r="N15" s="66" t="s">
        <v>121</v>
      </c>
      <c r="O15" s="53" t="s">
        <v>78</v>
      </c>
      <c r="P15" s="50"/>
      <c r="Q15" s="54">
        <v>0.5</v>
      </c>
      <c r="R15" s="89">
        <f>ROUNDUP(Q15*0.75,2)</f>
        <v>0.38</v>
      </c>
    </row>
    <row r="16" spans="1:19" ht="21" customHeight="1" x14ac:dyDescent="0.15">
      <c r="A16" s="257"/>
      <c r="B16" s="66"/>
      <c r="C16" s="49" t="s">
        <v>67</v>
      </c>
      <c r="D16" s="50"/>
      <c r="E16" s="51">
        <v>30</v>
      </c>
      <c r="F16" s="52" t="s">
        <v>27</v>
      </c>
      <c r="G16" s="70"/>
      <c r="H16" s="74" t="s">
        <v>67</v>
      </c>
      <c r="I16" s="50"/>
      <c r="J16" s="52">
        <f>ROUNDUP(E16*0.75,2)</f>
        <v>22.5</v>
      </c>
      <c r="K16" s="52" t="s">
        <v>27</v>
      </c>
      <c r="L16" s="52"/>
      <c r="M16" s="78" t="e">
        <f>ROUND(#REF!+(#REF!*10/100),2)</f>
        <v>#REF!</v>
      </c>
      <c r="N16" s="66" t="s">
        <v>160</v>
      </c>
      <c r="O16" s="53" t="s">
        <v>28</v>
      </c>
      <c r="P16" s="50"/>
      <c r="Q16" s="54">
        <v>1.5</v>
      </c>
      <c r="R16" s="89">
        <f>ROUNDUP(Q16*0.75,2)</f>
        <v>1.1300000000000001</v>
      </c>
    </row>
    <row r="17" spans="1:18" ht="21" customHeight="1" x14ac:dyDescent="0.15">
      <c r="A17" s="257"/>
      <c r="B17" s="66"/>
      <c r="C17" s="49"/>
      <c r="D17" s="50"/>
      <c r="E17" s="51"/>
      <c r="F17" s="52"/>
      <c r="G17" s="70"/>
      <c r="H17" s="74"/>
      <c r="I17" s="50"/>
      <c r="J17" s="52"/>
      <c r="K17" s="52"/>
      <c r="L17" s="52"/>
      <c r="M17" s="78"/>
      <c r="N17" s="66" t="s">
        <v>47</v>
      </c>
      <c r="O17" s="53" t="s">
        <v>57</v>
      </c>
      <c r="P17" s="50"/>
      <c r="Q17" s="54">
        <v>30</v>
      </c>
      <c r="R17" s="89">
        <f>ROUNDUP(Q17*0.75,2)</f>
        <v>22.5</v>
      </c>
    </row>
    <row r="18" spans="1:18" ht="21" customHeight="1" x14ac:dyDescent="0.15">
      <c r="A18" s="257"/>
      <c r="B18" s="66"/>
      <c r="C18" s="49"/>
      <c r="D18" s="50"/>
      <c r="E18" s="51"/>
      <c r="F18" s="52"/>
      <c r="G18" s="70"/>
      <c r="H18" s="74"/>
      <c r="I18" s="50"/>
      <c r="J18" s="52"/>
      <c r="K18" s="52"/>
      <c r="L18" s="52"/>
      <c r="M18" s="78"/>
      <c r="N18" s="66"/>
      <c r="O18" s="53" t="s">
        <v>42</v>
      </c>
      <c r="P18" s="50"/>
      <c r="Q18" s="54">
        <v>1</v>
      </c>
      <c r="R18" s="89">
        <f>ROUNDUP(Q18*0.75,2)</f>
        <v>0.75</v>
      </c>
    </row>
    <row r="19" spans="1:18" ht="21" customHeight="1" x14ac:dyDescent="0.15">
      <c r="A19" s="257"/>
      <c r="B19" s="66"/>
      <c r="C19" s="49"/>
      <c r="D19" s="50"/>
      <c r="E19" s="51"/>
      <c r="F19" s="52"/>
      <c r="G19" s="70"/>
      <c r="H19" s="74"/>
      <c r="I19" s="50"/>
      <c r="J19" s="52"/>
      <c r="K19" s="52"/>
      <c r="L19" s="52"/>
      <c r="M19" s="78"/>
      <c r="N19" s="66"/>
      <c r="O19" s="53" t="s">
        <v>50</v>
      </c>
      <c r="P19" s="50" t="s">
        <v>33</v>
      </c>
      <c r="Q19" s="54">
        <v>1</v>
      </c>
      <c r="R19" s="89">
        <f>ROUNDUP(Q19*0.75,2)</f>
        <v>0.75</v>
      </c>
    </row>
    <row r="20" spans="1:18" ht="21" customHeight="1" x14ac:dyDescent="0.15">
      <c r="A20" s="257"/>
      <c r="B20" s="65"/>
      <c r="C20" s="43"/>
      <c r="D20" s="44"/>
      <c r="E20" s="45"/>
      <c r="F20" s="46"/>
      <c r="G20" s="69"/>
      <c r="H20" s="73"/>
      <c r="I20" s="44"/>
      <c r="J20" s="46"/>
      <c r="K20" s="46"/>
      <c r="L20" s="46"/>
      <c r="M20" s="77"/>
      <c r="N20" s="65"/>
      <c r="O20" s="47"/>
      <c r="P20" s="44"/>
      <c r="Q20" s="48"/>
      <c r="R20" s="88"/>
    </row>
    <row r="21" spans="1:18" ht="21" customHeight="1" x14ac:dyDescent="0.15">
      <c r="A21" s="257"/>
      <c r="B21" s="66" t="s">
        <v>52</v>
      </c>
      <c r="C21" s="49" t="s">
        <v>26</v>
      </c>
      <c r="D21" s="50"/>
      <c r="E21" s="51">
        <v>20</v>
      </c>
      <c r="F21" s="52" t="s">
        <v>27</v>
      </c>
      <c r="G21" s="70"/>
      <c r="H21" s="74" t="s">
        <v>26</v>
      </c>
      <c r="I21" s="50"/>
      <c r="J21" s="52">
        <f>ROUNDUP(E21*0.75,2)</f>
        <v>15</v>
      </c>
      <c r="K21" s="52" t="s">
        <v>27</v>
      </c>
      <c r="L21" s="52"/>
      <c r="M21" s="78" t="e">
        <f>ROUND(#REF!+(#REF!*6/100),2)</f>
        <v>#REF!</v>
      </c>
      <c r="N21" s="66" t="s">
        <v>47</v>
      </c>
      <c r="O21" s="53" t="s">
        <v>57</v>
      </c>
      <c r="P21" s="50"/>
      <c r="Q21" s="54">
        <v>100</v>
      </c>
      <c r="R21" s="89">
        <f>ROUNDUP(Q21*0.75,2)</f>
        <v>75</v>
      </c>
    </row>
    <row r="22" spans="1:18" ht="21" customHeight="1" x14ac:dyDescent="0.15">
      <c r="A22" s="257"/>
      <c r="B22" s="66"/>
      <c r="C22" s="49" t="s">
        <v>161</v>
      </c>
      <c r="D22" s="50"/>
      <c r="E22" s="51">
        <v>5</v>
      </c>
      <c r="F22" s="52" t="s">
        <v>27</v>
      </c>
      <c r="G22" s="70"/>
      <c r="H22" s="74" t="s">
        <v>161</v>
      </c>
      <c r="I22" s="50"/>
      <c r="J22" s="52">
        <f>ROUNDUP(E22*0.75,2)</f>
        <v>3.75</v>
      </c>
      <c r="K22" s="52" t="s">
        <v>27</v>
      </c>
      <c r="L22" s="52"/>
      <c r="M22" s="78" t="e">
        <f>#REF!</f>
        <v>#REF!</v>
      </c>
      <c r="N22" s="66"/>
      <c r="O22" s="53" t="s">
        <v>58</v>
      </c>
      <c r="P22" s="50"/>
      <c r="Q22" s="54">
        <v>3</v>
      </c>
      <c r="R22" s="89">
        <f>ROUNDUP(Q22*0.75,2)</f>
        <v>2.25</v>
      </c>
    </row>
    <row r="23" spans="1:18" ht="21" customHeight="1" x14ac:dyDescent="0.15">
      <c r="A23" s="257"/>
      <c r="B23" s="65"/>
      <c r="C23" s="43"/>
      <c r="D23" s="44"/>
      <c r="E23" s="45"/>
      <c r="F23" s="46"/>
      <c r="G23" s="69"/>
      <c r="H23" s="73"/>
      <c r="I23" s="44"/>
      <c r="J23" s="46"/>
      <c r="K23" s="46"/>
      <c r="L23" s="46"/>
      <c r="M23" s="77"/>
      <c r="N23" s="65"/>
      <c r="O23" s="47"/>
      <c r="P23" s="44"/>
      <c r="Q23" s="48"/>
      <c r="R23" s="88"/>
    </row>
    <row r="24" spans="1:18" ht="21" customHeight="1" x14ac:dyDescent="0.15">
      <c r="A24" s="257"/>
      <c r="B24" s="66" t="s">
        <v>147</v>
      </c>
      <c r="C24" s="49" t="s">
        <v>148</v>
      </c>
      <c r="D24" s="50"/>
      <c r="E24" s="81">
        <v>0.16666666666666666</v>
      </c>
      <c r="F24" s="52" t="s">
        <v>55</v>
      </c>
      <c r="G24" s="70"/>
      <c r="H24" s="74" t="s">
        <v>148</v>
      </c>
      <c r="I24" s="50"/>
      <c r="J24" s="52">
        <f>ROUNDUP(E24*0.75,2)</f>
        <v>0.13</v>
      </c>
      <c r="K24" s="52" t="s">
        <v>55</v>
      </c>
      <c r="L24" s="52"/>
      <c r="M24" s="78" t="e">
        <f>#REF!</f>
        <v>#REF!</v>
      </c>
      <c r="N24" s="66" t="s">
        <v>71</v>
      </c>
      <c r="O24" s="53"/>
      <c r="P24" s="50"/>
      <c r="Q24" s="54"/>
      <c r="R24" s="89"/>
    </row>
    <row r="25" spans="1:18" ht="21" customHeight="1" thickBot="1" x14ac:dyDescent="0.2">
      <c r="A25" s="258"/>
      <c r="B25" s="67"/>
      <c r="C25" s="56"/>
      <c r="D25" s="57"/>
      <c r="E25" s="58"/>
      <c r="F25" s="59"/>
      <c r="G25" s="71"/>
      <c r="H25" s="75"/>
      <c r="I25" s="57"/>
      <c r="J25" s="59"/>
      <c r="K25" s="59"/>
      <c r="L25" s="59"/>
      <c r="M25" s="79"/>
      <c r="N25" s="67"/>
      <c r="O25" s="60"/>
      <c r="P25" s="57"/>
      <c r="Q25" s="61"/>
      <c r="R25" s="90"/>
    </row>
  </sheetData>
  <mergeCells count="4">
    <mergeCell ref="H1:N1"/>
    <mergeCell ref="A2:R2"/>
    <mergeCell ref="A3:F3"/>
    <mergeCell ref="A5:A25"/>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150</v>
      </c>
      <c r="B3" s="273"/>
      <c r="C3" s="273"/>
      <c r="D3" s="148"/>
      <c r="E3" s="274" t="s">
        <v>317</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295</v>
      </c>
      <c r="I5" s="262" t="s">
        <v>293</v>
      </c>
      <c r="J5" s="263"/>
      <c r="K5" s="263"/>
      <c r="L5" s="264" t="s">
        <v>292</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330</v>
      </c>
      <c r="C9" s="113" t="s">
        <v>119</v>
      </c>
      <c r="D9" s="111" t="s">
        <v>61</v>
      </c>
      <c r="E9" s="50"/>
      <c r="F9" s="112"/>
      <c r="G9" s="109"/>
      <c r="H9" s="155">
        <v>0.7</v>
      </c>
      <c r="I9" s="111" t="s">
        <v>330</v>
      </c>
      <c r="J9" s="108" t="s">
        <v>119</v>
      </c>
      <c r="K9" s="154">
        <v>0.3</v>
      </c>
      <c r="L9" s="109" t="s">
        <v>329</v>
      </c>
      <c r="M9" s="108" t="s">
        <v>119</v>
      </c>
      <c r="N9" s="150">
        <v>0.2</v>
      </c>
      <c r="O9" s="106" t="s">
        <v>61</v>
      </c>
    </row>
    <row r="10" spans="1:21" ht="23.1" customHeight="1" x14ac:dyDescent="0.15">
      <c r="A10" s="268"/>
      <c r="B10" s="108"/>
      <c r="C10" s="113" t="s">
        <v>157</v>
      </c>
      <c r="D10" s="111"/>
      <c r="E10" s="50"/>
      <c r="F10" s="112"/>
      <c r="G10" s="109"/>
      <c r="H10" s="107">
        <v>10</v>
      </c>
      <c r="I10" s="111"/>
      <c r="J10" s="108" t="s">
        <v>157</v>
      </c>
      <c r="K10" s="110">
        <v>10</v>
      </c>
      <c r="L10" s="109"/>
      <c r="M10" s="108" t="s">
        <v>157</v>
      </c>
      <c r="N10" s="107">
        <v>10</v>
      </c>
      <c r="O10" s="106"/>
    </row>
    <row r="11" spans="1:21" ht="23.1" customHeight="1" x14ac:dyDescent="0.15">
      <c r="A11" s="268"/>
      <c r="B11" s="108"/>
      <c r="C11" s="113" t="s">
        <v>158</v>
      </c>
      <c r="D11" s="111"/>
      <c r="E11" s="50"/>
      <c r="F11" s="112"/>
      <c r="G11" s="109"/>
      <c r="H11" s="107">
        <v>5</v>
      </c>
      <c r="I11" s="111"/>
      <c r="J11" s="108" t="s">
        <v>158</v>
      </c>
      <c r="K11" s="110">
        <v>5</v>
      </c>
      <c r="L11" s="121"/>
      <c r="M11" s="118"/>
      <c r="N11" s="120"/>
      <c r="O11" s="124"/>
    </row>
    <row r="12" spans="1:21" ht="23.1" customHeight="1" x14ac:dyDescent="0.15">
      <c r="A12" s="268"/>
      <c r="B12" s="108"/>
      <c r="C12" s="113"/>
      <c r="D12" s="111"/>
      <c r="E12" s="50"/>
      <c r="F12" s="112"/>
      <c r="G12" s="109" t="s">
        <v>57</v>
      </c>
      <c r="H12" s="107" t="s">
        <v>276</v>
      </c>
      <c r="I12" s="111"/>
      <c r="J12" s="108"/>
      <c r="K12" s="110"/>
      <c r="L12" s="109" t="s">
        <v>328</v>
      </c>
      <c r="M12" s="108" t="s">
        <v>67</v>
      </c>
      <c r="N12" s="107">
        <v>10</v>
      </c>
      <c r="O12" s="106"/>
    </row>
    <row r="13" spans="1:21" ht="23.1" customHeight="1" x14ac:dyDescent="0.15">
      <c r="A13" s="268"/>
      <c r="B13" s="118"/>
      <c r="C13" s="123"/>
      <c r="D13" s="119"/>
      <c r="E13" s="44"/>
      <c r="F13" s="122"/>
      <c r="G13" s="121"/>
      <c r="H13" s="120"/>
      <c r="I13" s="119"/>
      <c r="J13" s="118"/>
      <c r="K13" s="117"/>
      <c r="L13" s="109"/>
      <c r="M13" s="108" t="s">
        <v>26</v>
      </c>
      <c r="N13" s="107">
        <v>5</v>
      </c>
      <c r="O13" s="106"/>
    </row>
    <row r="14" spans="1:21" ht="23.1" customHeight="1" x14ac:dyDescent="0.15">
      <c r="A14" s="268"/>
      <c r="B14" s="108" t="s">
        <v>327</v>
      </c>
      <c r="C14" s="113" t="s">
        <v>85</v>
      </c>
      <c r="D14" s="111"/>
      <c r="E14" s="50"/>
      <c r="F14" s="112"/>
      <c r="G14" s="109"/>
      <c r="H14" s="107">
        <v>5</v>
      </c>
      <c r="I14" s="111" t="s">
        <v>326</v>
      </c>
      <c r="J14" s="125" t="s">
        <v>146</v>
      </c>
      <c r="K14" s="110">
        <v>5</v>
      </c>
      <c r="L14" s="109"/>
      <c r="M14" s="108" t="s">
        <v>161</v>
      </c>
      <c r="N14" s="107">
        <v>5</v>
      </c>
      <c r="O14" s="106"/>
    </row>
    <row r="15" spans="1:21" ht="23.1" customHeight="1" x14ac:dyDescent="0.15">
      <c r="A15" s="268"/>
      <c r="B15" s="108"/>
      <c r="C15" s="113" t="s">
        <v>67</v>
      </c>
      <c r="D15" s="111"/>
      <c r="E15" s="50"/>
      <c r="F15" s="112"/>
      <c r="G15" s="109"/>
      <c r="H15" s="107">
        <v>20</v>
      </c>
      <c r="I15" s="111"/>
      <c r="J15" s="108" t="s">
        <v>67</v>
      </c>
      <c r="K15" s="110">
        <v>10</v>
      </c>
      <c r="L15" s="121"/>
      <c r="M15" s="118"/>
      <c r="N15" s="120"/>
      <c r="O15" s="124"/>
    </row>
    <row r="16" spans="1:21" ht="23.1" customHeight="1" x14ac:dyDescent="0.15">
      <c r="A16" s="268"/>
      <c r="B16" s="108"/>
      <c r="C16" s="113"/>
      <c r="D16" s="111"/>
      <c r="E16" s="50"/>
      <c r="F16" s="112"/>
      <c r="G16" s="109" t="s">
        <v>57</v>
      </c>
      <c r="H16" s="107" t="s">
        <v>276</v>
      </c>
      <c r="I16" s="111"/>
      <c r="J16" s="108"/>
      <c r="K16" s="110"/>
      <c r="L16" s="109" t="s">
        <v>147</v>
      </c>
      <c r="M16" s="108" t="s">
        <v>148</v>
      </c>
      <c r="N16" s="152">
        <v>0.1</v>
      </c>
      <c r="O16" s="106"/>
    </row>
    <row r="17" spans="1:15" ht="23.1" customHeight="1" x14ac:dyDescent="0.15">
      <c r="A17" s="268"/>
      <c r="B17" s="108"/>
      <c r="C17" s="113"/>
      <c r="D17" s="111"/>
      <c r="E17" s="50"/>
      <c r="F17" s="112" t="s">
        <v>33</v>
      </c>
      <c r="G17" s="109" t="s">
        <v>50</v>
      </c>
      <c r="H17" s="107" t="s">
        <v>275</v>
      </c>
      <c r="I17" s="111"/>
      <c r="J17" s="108"/>
      <c r="K17" s="110"/>
      <c r="L17" s="109"/>
      <c r="M17" s="108"/>
      <c r="N17" s="107"/>
      <c r="O17" s="106"/>
    </row>
    <row r="18" spans="1:15" ht="23.1" customHeight="1" x14ac:dyDescent="0.15">
      <c r="A18" s="268"/>
      <c r="B18" s="108"/>
      <c r="C18" s="113"/>
      <c r="D18" s="111"/>
      <c r="E18" s="50"/>
      <c r="F18" s="112"/>
      <c r="G18" s="109" t="s">
        <v>42</v>
      </c>
      <c r="H18" s="107" t="s">
        <v>275</v>
      </c>
      <c r="I18" s="111"/>
      <c r="J18" s="108"/>
      <c r="K18" s="110"/>
      <c r="L18" s="109"/>
      <c r="M18" s="108"/>
      <c r="N18" s="107"/>
      <c r="O18" s="106"/>
    </row>
    <row r="19" spans="1:15" ht="23.1" customHeight="1" x14ac:dyDescent="0.15">
      <c r="A19" s="268"/>
      <c r="B19" s="118"/>
      <c r="C19" s="123"/>
      <c r="D19" s="119"/>
      <c r="E19" s="44"/>
      <c r="F19" s="151"/>
      <c r="G19" s="121"/>
      <c r="H19" s="120"/>
      <c r="I19" s="119"/>
      <c r="J19" s="118"/>
      <c r="K19" s="117"/>
      <c r="L19" s="109"/>
      <c r="M19" s="108"/>
      <c r="N19" s="107"/>
      <c r="O19" s="106"/>
    </row>
    <row r="20" spans="1:15" ht="23.1" customHeight="1" x14ac:dyDescent="0.15">
      <c r="A20" s="268"/>
      <c r="B20" s="108" t="s">
        <v>52</v>
      </c>
      <c r="C20" s="113" t="s">
        <v>26</v>
      </c>
      <c r="D20" s="111"/>
      <c r="E20" s="50"/>
      <c r="F20" s="112"/>
      <c r="G20" s="109"/>
      <c r="H20" s="107">
        <v>10</v>
      </c>
      <c r="I20" s="111" t="s">
        <v>52</v>
      </c>
      <c r="J20" s="108" t="s">
        <v>26</v>
      </c>
      <c r="K20" s="110">
        <v>10</v>
      </c>
      <c r="L20" s="109"/>
      <c r="M20" s="108"/>
      <c r="N20" s="107"/>
      <c r="O20" s="106"/>
    </row>
    <row r="21" spans="1:15" ht="23.1" customHeight="1" x14ac:dyDescent="0.15">
      <c r="A21" s="268"/>
      <c r="B21" s="108"/>
      <c r="C21" s="113" t="s">
        <v>161</v>
      </c>
      <c r="D21" s="111"/>
      <c r="E21" s="50"/>
      <c r="F21" s="112"/>
      <c r="G21" s="109"/>
      <c r="H21" s="107">
        <v>5</v>
      </c>
      <c r="I21" s="111"/>
      <c r="J21" s="108" t="s">
        <v>161</v>
      </c>
      <c r="K21" s="110">
        <v>5</v>
      </c>
      <c r="L21" s="109"/>
      <c r="M21" s="108"/>
      <c r="N21" s="107"/>
      <c r="O21" s="106"/>
    </row>
    <row r="22" spans="1:15" ht="23.1" customHeight="1" x14ac:dyDescent="0.15">
      <c r="A22" s="268"/>
      <c r="B22" s="108"/>
      <c r="C22" s="113"/>
      <c r="D22" s="111"/>
      <c r="E22" s="50"/>
      <c r="F22" s="112"/>
      <c r="G22" s="109" t="s">
        <v>57</v>
      </c>
      <c r="H22" s="107" t="s">
        <v>276</v>
      </c>
      <c r="I22" s="111"/>
      <c r="J22" s="108"/>
      <c r="K22" s="110"/>
      <c r="L22" s="109"/>
      <c r="M22" s="108"/>
      <c r="N22" s="107"/>
      <c r="O22" s="106"/>
    </row>
    <row r="23" spans="1:15" ht="23.1" customHeight="1" x14ac:dyDescent="0.15">
      <c r="A23" s="268"/>
      <c r="B23" s="108"/>
      <c r="C23" s="113"/>
      <c r="D23" s="111"/>
      <c r="E23" s="50"/>
      <c r="F23" s="112"/>
      <c r="G23" s="109" t="s">
        <v>58</v>
      </c>
      <c r="H23" s="107" t="s">
        <v>275</v>
      </c>
      <c r="I23" s="111"/>
      <c r="J23" s="108"/>
      <c r="K23" s="110"/>
      <c r="L23" s="109"/>
      <c r="M23" s="108"/>
      <c r="N23" s="107"/>
      <c r="O23" s="106"/>
    </row>
    <row r="24" spans="1:15" ht="23.1" customHeight="1" x14ac:dyDescent="0.15">
      <c r="A24" s="268"/>
      <c r="B24" s="118"/>
      <c r="C24" s="123"/>
      <c r="D24" s="119"/>
      <c r="E24" s="44"/>
      <c r="F24" s="122"/>
      <c r="G24" s="121"/>
      <c r="H24" s="120"/>
      <c r="I24" s="119"/>
      <c r="J24" s="118"/>
      <c r="K24" s="117"/>
      <c r="L24" s="109"/>
      <c r="M24" s="108"/>
      <c r="N24" s="107"/>
      <c r="O24" s="106"/>
    </row>
    <row r="25" spans="1:15" ht="23.1" customHeight="1" x14ac:dyDescent="0.15">
      <c r="A25" s="268"/>
      <c r="B25" s="108" t="s">
        <v>147</v>
      </c>
      <c r="C25" s="113" t="s">
        <v>148</v>
      </c>
      <c r="D25" s="111"/>
      <c r="E25" s="50"/>
      <c r="F25" s="112"/>
      <c r="G25" s="109"/>
      <c r="H25" s="116">
        <v>0.13</v>
      </c>
      <c r="I25" s="111" t="s">
        <v>147</v>
      </c>
      <c r="J25" s="108" t="s">
        <v>148</v>
      </c>
      <c r="K25" s="115">
        <v>0.13</v>
      </c>
      <c r="L25" s="109"/>
      <c r="M25" s="108"/>
      <c r="N25" s="107"/>
      <c r="O25" s="106"/>
    </row>
    <row r="26" spans="1:15" ht="23.1" customHeight="1" thickBot="1" x14ac:dyDescent="0.2">
      <c r="A26" s="269"/>
      <c r="B26" s="100"/>
      <c r="C26" s="105"/>
      <c r="D26" s="103"/>
      <c r="E26" s="57"/>
      <c r="F26" s="104"/>
      <c r="G26" s="101"/>
      <c r="H26" s="99"/>
      <c r="I26" s="103"/>
      <c r="J26" s="100"/>
      <c r="K26" s="102"/>
      <c r="L26" s="101"/>
      <c r="M26" s="100"/>
      <c r="N26" s="99"/>
      <c r="O26" s="98"/>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sheetData>
  <mergeCells count="14">
    <mergeCell ref="O4:O6"/>
    <mergeCell ref="I5:K5"/>
    <mergeCell ref="L5:N5"/>
    <mergeCell ref="A7:A26"/>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165</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16</v>
      </c>
      <c r="C5" s="36"/>
      <c r="D5" s="37"/>
      <c r="E5" s="42"/>
      <c r="F5" s="39"/>
      <c r="G5" s="68"/>
      <c r="H5" s="72"/>
      <c r="I5" s="37"/>
      <c r="J5" s="39"/>
      <c r="K5" s="39"/>
      <c r="L5" s="39"/>
      <c r="M5" s="76"/>
      <c r="N5" s="64"/>
      <c r="O5" s="40" t="s">
        <v>16</v>
      </c>
      <c r="P5" s="37"/>
      <c r="Q5" s="41">
        <v>110</v>
      </c>
      <c r="R5" s="87">
        <f>ROUNDUP(Q5*0.75,2)</f>
        <v>82.5</v>
      </c>
    </row>
    <row r="6" spans="1:19" ht="23.1" customHeight="1" x14ac:dyDescent="0.15">
      <c r="A6" s="257"/>
      <c r="B6" s="65"/>
      <c r="C6" s="43"/>
      <c r="D6" s="44"/>
      <c r="E6" s="45"/>
      <c r="F6" s="46"/>
      <c r="G6" s="69"/>
      <c r="H6" s="73"/>
      <c r="I6" s="44"/>
      <c r="J6" s="46"/>
      <c r="K6" s="46"/>
      <c r="L6" s="46"/>
      <c r="M6" s="77"/>
      <c r="N6" s="65"/>
      <c r="O6" s="47"/>
      <c r="P6" s="44"/>
      <c r="Q6" s="48"/>
      <c r="R6" s="88"/>
    </row>
    <row r="7" spans="1:19" ht="23.1" customHeight="1" x14ac:dyDescent="0.15">
      <c r="A7" s="257"/>
      <c r="B7" s="66" t="s">
        <v>166</v>
      </c>
      <c r="C7" s="49" t="s">
        <v>98</v>
      </c>
      <c r="D7" s="50"/>
      <c r="E7" s="51">
        <v>50</v>
      </c>
      <c r="F7" s="52" t="s">
        <v>27</v>
      </c>
      <c r="G7" s="70"/>
      <c r="H7" s="74" t="s">
        <v>98</v>
      </c>
      <c r="I7" s="50"/>
      <c r="J7" s="52">
        <f>ROUNDUP(E7*0.75,2)</f>
        <v>37.5</v>
      </c>
      <c r="K7" s="52" t="s">
        <v>27</v>
      </c>
      <c r="L7" s="52"/>
      <c r="M7" s="78" t="e">
        <f>ROUND(#REF!+(#REF!*10/100),2)</f>
        <v>#REF!</v>
      </c>
      <c r="N7" s="66" t="s">
        <v>167</v>
      </c>
      <c r="O7" s="53" t="s">
        <v>28</v>
      </c>
      <c r="P7" s="50"/>
      <c r="Q7" s="54">
        <v>1</v>
      </c>
      <c r="R7" s="89">
        <f t="shared" ref="R7:R14" si="0">ROUNDUP(Q7*0.75,2)</f>
        <v>0.75</v>
      </c>
    </row>
    <row r="8" spans="1:19" ht="23.1" customHeight="1" x14ac:dyDescent="0.15">
      <c r="A8" s="257"/>
      <c r="B8" s="66"/>
      <c r="C8" s="49" t="s">
        <v>106</v>
      </c>
      <c r="D8" s="50"/>
      <c r="E8" s="51">
        <v>20</v>
      </c>
      <c r="F8" s="52" t="s">
        <v>27</v>
      </c>
      <c r="G8" s="70"/>
      <c r="H8" s="74" t="s">
        <v>106</v>
      </c>
      <c r="I8" s="50"/>
      <c r="J8" s="52">
        <f>ROUNDUP(E8*0.75,2)</f>
        <v>15</v>
      </c>
      <c r="K8" s="52" t="s">
        <v>27</v>
      </c>
      <c r="L8" s="52"/>
      <c r="M8" s="78" t="e">
        <f>#REF!</f>
        <v>#REF!</v>
      </c>
      <c r="N8" s="66" t="s">
        <v>168</v>
      </c>
      <c r="O8" s="53" t="s">
        <v>29</v>
      </c>
      <c r="P8" s="50"/>
      <c r="Q8" s="54">
        <v>0.1</v>
      </c>
      <c r="R8" s="89">
        <f t="shared" si="0"/>
        <v>0.08</v>
      </c>
    </row>
    <row r="9" spans="1:19" ht="23.1" customHeight="1" x14ac:dyDescent="0.15">
      <c r="A9" s="257"/>
      <c r="B9" s="66"/>
      <c r="C9" s="49" t="s">
        <v>26</v>
      </c>
      <c r="D9" s="50"/>
      <c r="E9" s="51">
        <v>20</v>
      </c>
      <c r="F9" s="52" t="s">
        <v>27</v>
      </c>
      <c r="G9" s="70"/>
      <c r="H9" s="74" t="s">
        <v>26</v>
      </c>
      <c r="I9" s="50"/>
      <c r="J9" s="52">
        <f>ROUNDUP(E9*0.75,2)</f>
        <v>15</v>
      </c>
      <c r="K9" s="52" t="s">
        <v>27</v>
      </c>
      <c r="L9" s="52"/>
      <c r="M9" s="78" t="e">
        <f>ROUND(#REF!+(#REF!*6/100),2)</f>
        <v>#REF!</v>
      </c>
      <c r="N9" s="83" t="s">
        <v>251</v>
      </c>
      <c r="O9" s="53" t="s">
        <v>30</v>
      </c>
      <c r="P9" s="50"/>
      <c r="Q9" s="54">
        <v>0.01</v>
      </c>
      <c r="R9" s="89">
        <f t="shared" si="0"/>
        <v>0.01</v>
      </c>
    </row>
    <row r="10" spans="1:19" ht="23.1" customHeight="1" x14ac:dyDescent="0.15">
      <c r="A10" s="257"/>
      <c r="B10" s="66"/>
      <c r="C10" s="49" t="s">
        <v>120</v>
      </c>
      <c r="D10" s="50"/>
      <c r="E10" s="51">
        <v>20</v>
      </c>
      <c r="F10" s="52" t="s">
        <v>27</v>
      </c>
      <c r="G10" s="70"/>
      <c r="H10" s="74" t="s">
        <v>120</v>
      </c>
      <c r="I10" s="50"/>
      <c r="J10" s="52">
        <f>ROUNDUP(E10*0.75,2)</f>
        <v>15</v>
      </c>
      <c r="K10" s="52" t="s">
        <v>27</v>
      </c>
      <c r="L10" s="52"/>
      <c r="M10" s="78" t="e">
        <f>ROUND(#REF!+(#REF!*3/100),2)</f>
        <v>#REF!</v>
      </c>
      <c r="N10" s="91" t="s">
        <v>252</v>
      </c>
      <c r="O10" s="53" t="s">
        <v>63</v>
      </c>
      <c r="P10" s="50" t="s">
        <v>33</v>
      </c>
      <c r="Q10" s="54">
        <v>4</v>
      </c>
      <c r="R10" s="89">
        <f t="shared" si="0"/>
        <v>3</v>
      </c>
    </row>
    <row r="11" spans="1:19" ht="23.1" customHeight="1" x14ac:dyDescent="0.15">
      <c r="A11" s="257"/>
      <c r="B11" s="66"/>
      <c r="C11" s="49"/>
      <c r="D11" s="50"/>
      <c r="E11" s="51"/>
      <c r="F11" s="52"/>
      <c r="G11" s="70"/>
      <c r="H11" s="74"/>
      <c r="I11" s="50"/>
      <c r="J11" s="52"/>
      <c r="K11" s="52"/>
      <c r="L11" s="52"/>
      <c r="M11" s="78"/>
      <c r="N11" s="66" t="s">
        <v>169</v>
      </c>
      <c r="O11" s="53" t="s">
        <v>63</v>
      </c>
      <c r="P11" s="50" t="s">
        <v>33</v>
      </c>
      <c r="Q11" s="54">
        <v>4</v>
      </c>
      <c r="R11" s="89">
        <f t="shared" si="0"/>
        <v>3</v>
      </c>
    </row>
    <row r="12" spans="1:19" ht="23.1" customHeight="1" x14ac:dyDescent="0.15">
      <c r="A12" s="257"/>
      <c r="B12" s="66"/>
      <c r="C12" s="49"/>
      <c r="D12" s="50"/>
      <c r="E12" s="51"/>
      <c r="F12" s="52"/>
      <c r="G12" s="70"/>
      <c r="H12" s="74"/>
      <c r="I12" s="50"/>
      <c r="J12" s="52"/>
      <c r="K12" s="52"/>
      <c r="L12" s="52"/>
      <c r="M12" s="78"/>
      <c r="N12" s="66" t="s">
        <v>25</v>
      </c>
      <c r="O12" s="53" t="s">
        <v>37</v>
      </c>
      <c r="P12" s="50"/>
      <c r="Q12" s="54">
        <v>8</v>
      </c>
      <c r="R12" s="89">
        <f t="shared" si="0"/>
        <v>6</v>
      </c>
    </row>
    <row r="13" spans="1:19" ht="23.1" customHeight="1" x14ac:dyDescent="0.15">
      <c r="A13" s="257"/>
      <c r="B13" s="66"/>
      <c r="C13" s="49"/>
      <c r="D13" s="50"/>
      <c r="E13" s="51"/>
      <c r="F13" s="52"/>
      <c r="G13" s="70"/>
      <c r="H13" s="74"/>
      <c r="I13" s="50"/>
      <c r="J13" s="52"/>
      <c r="K13" s="52"/>
      <c r="L13" s="52"/>
      <c r="M13" s="78"/>
      <c r="N13" s="66"/>
      <c r="O13" s="53" t="s">
        <v>32</v>
      </c>
      <c r="P13" s="50" t="s">
        <v>33</v>
      </c>
      <c r="Q13" s="54">
        <v>6</v>
      </c>
      <c r="R13" s="89">
        <f t="shared" si="0"/>
        <v>4.5</v>
      </c>
    </row>
    <row r="14" spans="1:19" ht="23.1" customHeight="1" x14ac:dyDescent="0.15">
      <c r="A14" s="257"/>
      <c r="B14" s="66"/>
      <c r="C14" s="49"/>
      <c r="D14" s="50"/>
      <c r="E14" s="51"/>
      <c r="F14" s="52"/>
      <c r="G14" s="70"/>
      <c r="H14" s="74"/>
      <c r="I14" s="50"/>
      <c r="J14" s="52"/>
      <c r="K14" s="52"/>
      <c r="L14" s="52"/>
      <c r="M14" s="78"/>
      <c r="N14" s="66"/>
      <c r="O14" s="53" t="s">
        <v>28</v>
      </c>
      <c r="P14" s="50"/>
      <c r="Q14" s="54">
        <v>6</v>
      </c>
      <c r="R14" s="89">
        <f t="shared" si="0"/>
        <v>4.5</v>
      </c>
    </row>
    <row r="15" spans="1:19" ht="23.1" customHeight="1" x14ac:dyDescent="0.15">
      <c r="A15" s="257"/>
      <c r="B15" s="65"/>
      <c r="C15" s="43"/>
      <c r="D15" s="44"/>
      <c r="E15" s="45"/>
      <c r="F15" s="46"/>
      <c r="G15" s="69"/>
      <c r="H15" s="73"/>
      <c r="I15" s="44"/>
      <c r="J15" s="46"/>
      <c r="K15" s="46"/>
      <c r="L15" s="46"/>
      <c r="M15" s="77"/>
      <c r="N15" s="65"/>
      <c r="O15" s="47"/>
      <c r="P15" s="44"/>
      <c r="Q15" s="48"/>
      <c r="R15" s="88"/>
    </row>
    <row r="16" spans="1:19" ht="23.1" customHeight="1" x14ac:dyDescent="0.15">
      <c r="A16" s="257"/>
      <c r="B16" s="66" t="s">
        <v>170</v>
      </c>
      <c r="C16" s="49" t="s">
        <v>69</v>
      </c>
      <c r="D16" s="50"/>
      <c r="E16" s="51">
        <v>20</v>
      </c>
      <c r="F16" s="52" t="s">
        <v>27</v>
      </c>
      <c r="G16" s="70"/>
      <c r="H16" s="74" t="s">
        <v>69</v>
      </c>
      <c r="I16" s="50"/>
      <c r="J16" s="52">
        <f>ROUNDUP(E16*0.75,2)</f>
        <v>15</v>
      </c>
      <c r="K16" s="52" t="s">
        <v>27</v>
      </c>
      <c r="L16" s="52"/>
      <c r="M16" s="78" t="e">
        <f>#REF!</f>
        <v>#REF!</v>
      </c>
      <c r="N16" s="66" t="s">
        <v>171</v>
      </c>
      <c r="O16" s="53" t="s">
        <v>42</v>
      </c>
      <c r="P16" s="50"/>
      <c r="Q16" s="54">
        <v>0.3</v>
      </c>
      <c r="R16" s="89">
        <f>ROUNDUP(Q16*0.75,2)</f>
        <v>0.23</v>
      </c>
    </row>
    <row r="17" spans="1:18" ht="23.1" customHeight="1" x14ac:dyDescent="0.15">
      <c r="A17" s="257"/>
      <c r="B17" s="66"/>
      <c r="C17" s="49" t="s">
        <v>172</v>
      </c>
      <c r="D17" s="50"/>
      <c r="E17" s="51">
        <v>10</v>
      </c>
      <c r="F17" s="52" t="s">
        <v>27</v>
      </c>
      <c r="G17" s="70"/>
      <c r="H17" s="74" t="s">
        <v>172</v>
      </c>
      <c r="I17" s="50"/>
      <c r="J17" s="52">
        <f>ROUNDUP(E17*0.75,2)</f>
        <v>7.5</v>
      </c>
      <c r="K17" s="52" t="s">
        <v>27</v>
      </c>
      <c r="L17" s="52"/>
      <c r="M17" s="78" t="e">
        <f>ROUND(#REF!+(#REF!*2/100),2)</f>
        <v>#REF!</v>
      </c>
      <c r="N17" s="66" t="s">
        <v>46</v>
      </c>
      <c r="O17" s="53" t="s">
        <v>117</v>
      </c>
      <c r="P17" s="50" t="s">
        <v>118</v>
      </c>
      <c r="Q17" s="54">
        <v>2</v>
      </c>
      <c r="R17" s="89">
        <f>ROUNDUP(Q17*0.75,2)</f>
        <v>1.5</v>
      </c>
    </row>
    <row r="18" spans="1:18" ht="23.1" customHeight="1" x14ac:dyDescent="0.15">
      <c r="A18" s="257"/>
      <c r="B18" s="66"/>
      <c r="C18" s="49" t="s">
        <v>49</v>
      </c>
      <c r="D18" s="50"/>
      <c r="E18" s="51">
        <v>10</v>
      </c>
      <c r="F18" s="52" t="s">
        <v>27</v>
      </c>
      <c r="G18" s="70"/>
      <c r="H18" s="74" t="s">
        <v>49</v>
      </c>
      <c r="I18" s="50"/>
      <c r="J18" s="52">
        <f>ROUNDUP(E18*0.75,2)</f>
        <v>7.5</v>
      </c>
      <c r="K18" s="52" t="s">
        <v>27</v>
      </c>
      <c r="L18" s="52"/>
      <c r="M18" s="78" t="e">
        <f>ROUND(#REF!+(#REF!*10/100),2)</f>
        <v>#REF!</v>
      </c>
      <c r="N18" s="66" t="s">
        <v>66</v>
      </c>
      <c r="O18" s="53" t="s">
        <v>39</v>
      </c>
      <c r="P18" s="50"/>
      <c r="Q18" s="54">
        <v>2</v>
      </c>
      <c r="R18" s="89">
        <f>ROUNDUP(Q18*0.75,2)</f>
        <v>1.5</v>
      </c>
    </row>
    <row r="19" spans="1:18" ht="23.1" customHeight="1" x14ac:dyDescent="0.15">
      <c r="A19" s="257"/>
      <c r="B19" s="66"/>
      <c r="C19" s="49"/>
      <c r="D19" s="50"/>
      <c r="E19" s="51"/>
      <c r="F19" s="52"/>
      <c r="G19" s="70"/>
      <c r="H19" s="74"/>
      <c r="I19" s="50"/>
      <c r="J19" s="52"/>
      <c r="K19" s="52"/>
      <c r="L19" s="52"/>
      <c r="M19" s="78"/>
      <c r="N19" s="66" t="s">
        <v>47</v>
      </c>
      <c r="O19" s="53"/>
      <c r="P19" s="50"/>
      <c r="Q19" s="54"/>
      <c r="R19" s="89"/>
    </row>
    <row r="20" spans="1:18" ht="23.1" customHeight="1" x14ac:dyDescent="0.15">
      <c r="A20" s="257"/>
      <c r="B20" s="65"/>
      <c r="C20" s="43"/>
      <c r="D20" s="44"/>
      <c r="E20" s="45"/>
      <c r="F20" s="46"/>
      <c r="G20" s="69"/>
      <c r="H20" s="73"/>
      <c r="I20" s="44"/>
      <c r="J20" s="46"/>
      <c r="K20" s="46"/>
      <c r="L20" s="46"/>
      <c r="M20" s="77"/>
      <c r="N20" s="65"/>
      <c r="O20" s="47"/>
      <c r="P20" s="44"/>
      <c r="Q20" s="48"/>
      <c r="R20" s="88"/>
    </row>
    <row r="21" spans="1:18" ht="23.1" customHeight="1" x14ac:dyDescent="0.15">
      <c r="A21" s="257"/>
      <c r="B21" s="66" t="s">
        <v>52</v>
      </c>
      <c r="C21" s="49" t="s">
        <v>68</v>
      </c>
      <c r="D21" s="50"/>
      <c r="E21" s="51">
        <v>5</v>
      </c>
      <c r="F21" s="52" t="s">
        <v>27</v>
      </c>
      <c r="G21" s="70"/>
      <c r="H21" s="74" t="s">
        <v>68</v>
      </c>
      <c r="I21" s="50"/>
      <c r="J21" s="52">
        <f>ROUNDUP(E21*0.75,2)</f>
        <v>3.75</v>
      </c>
      <c r="K21" s="52" t="s">
        <v>27</v>
      </c>
      <c r="L21" s="52"/>
      <c r="M21" s="78" t="e">
        <f>#REF!</f>
        <v>#REF!</v>
      </c>
      <c r="N21" s="66" t="s">
        <v>47</v>
      </c>
      <c r="O21" s="53" t="s">
        <v>57</v>
      </c>
      <c r="P21" s="50"/>
      <c r="Q21" s="54">
        <v>100</v>
      </c>
      <c r="R21" s="89">
        <f>ROUNDUP(Q21*0.75,2)</f>
        <v>75</v>
      </c>
    </row>
    <row r="22" spans="1:18" ht="23.1" customHeight="1" x14ac:dyDescent="0.15">
      <c r="A22" s="257"/>
      <c r="B22" s="66"/>
      <c r="C22" s="49" t="s">
        <v>173</v>
      </c>
      <c r="D22" s="50"/>
      <c r="E22" s="51">
        <v>5</v>
      </c>
      <c r="F22" s="52" t="s">
        <v>27</v>
      </c>
      <c r="G22" s="70"/>
      <c r="H22" s="74" t="s">
        <v>173</v>
      </c>
      <c r="I22" s="50"/>
      <c r="J22" s="52">
        <f>ROUNDUP(E22*0.75,2)</f>
        <v>3.75</v>
      </c>
      <c r="K22" s="52" t="s">
        <v>27</v>
      </c>
      <c r="L22" s="52"/>
      <c r="M22" s="78" t="e">
        <f>ROUND(#REF!+(#REF!*10/100),2)</f>
        <v>#REF!</v>
      </c>
      <c r="N22" s="66"/>
      <c r="O22" s="53" t="s">
        <v>58</v>
      </c>
      <c r="P22" s="50"/>
      <c r="Q22" s="54">
        <v>3</v>
      </c>
      <c r="R22" s="89">
        <f>ROUNDUP(Q22*0.75,2)</f>
        <v>2.25</v>
      </c>
    </row>
    <row r="23" spans="1:18" ht="23.1" customHeight="1" thickBot="1" x14ac:dyDescent="0.2">
      <c r="A23" s="258"/>
      <c r="B23" s="67"/>
      <c r="C23" s="56"/>
      <c r="D23" s="57"/>
      <c r="E23" s="58"/>
      <c r="F23" s="59"/>
      <c r="G23" s="71"/>
      <c r="H23" s="75"/>
      <c r="I23" s="57"/>
      <c r="J23" s="59"/>
      <c r="K23" s="59"/>
      <c r="L23" s="59"/>
      <c r="M23" s="79"/>
      <c r="N23" s="67"/>
      <c r="O23" s="60"/>
      <c r="P23" s="57"/>
      <c r="Q23" s="61"/>
      <c r="R23" s="90"/>
    </row>
  </sheetData>
  <mergeCells count="4">
    <mergeCell ref="H1:N1"/>
    <mergeCell ref="A2:R2"/>
    <mergeCell ref="A3:F3"/>
    <mergeCell ref="A5:A23"/>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336</v>
      </c>
      <c r="B3" s="273"/>
      <c r="C3" s="273"/>
      <c r="D3" s="148"/>
      <c r="E3" s="274" t="s">
        <v>303</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294</v>
      </c>
      <c r="I5" s="262" t="s">
        <v>293</v>
      </c>
      <c r="J5" s="263"/>
      <c r="K5" s="263"/>
      <c r="L5" s="264" t="s">
        <v>291</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335</v>
      </c>
      <c r="C9" s="113" t="s">
        <v>98</v>
      </c>
      <c r="D9" s="111"/>
      <c r="E9" s="50"/>
      <c r="F9" s="112"/>
      <c r="G9" s="109"/>
      <c r="H9" s="107">
        <v>20</v>
      </c>
      <c r="I9" s="111" t="s">
        <v>335</v>
      </c>
      <c r="J9" s="108" t="s">
        <v>98</v>
      </c>
      <c r="K9" s="110">
        <v>10</v>
      </c>
      <c r="L9" s="109" t="s">
        <v>334</v>
      </c>
      <c r="M9" s="108" t="s">
        <v>98</v>
      </c>
      <c r="N9" s="107">
        <v>10</v>
      </c>
      <c r="O9" s="106"/>
    </row>
    <row r="10" spans="1:21" ht="23.1" customHeight="1" x14ac:dyDescent="0.15">
      <c r="A10" s="268"/>
      <c r="B10" s="108"/>
      <c r="C10" s="113" t="s">
        <v>120</v>
      </c>
      <c r="D10" s="111"/>
      <c r="E10" s="50"/>
      <c r="F10" s="112"/>
      <c r="G10" s="109"/>
      <c r="H10" s="107">
        <v>10</v>
      </c>
      <c r="I10" s="111"/>
      <c r="J10" s="108" t="s">
        <v>120</v>
      </c>
      <c r="K10" s="110">
        <v>10</v>
      </c>
      <c r="L10" s="109"/>
      <c r="M10" s="108" t="s">
        <v>120</v>
      </c>
      <c r="N10" s="107">
        <v>10</v>
      </c>
      <c r="O10" s="106"/>
    </row>
    <row r="11" spans="1:21" ht="23.1" customHeight="1" x14ac:dyDescent="0.15">
      <c r="A11" s="268"/>
      <c r="B11" s="108"/>
      <c r="C11" s="113" t="s">
        <v>26</v>
      </c>
      <c r="D11" s="111"/>
      <c r="E11" s="50"/>
      <c r="F11" s="112"/>
      <c r="G11" s="109"/>
      <c r="H11" s="107">
        <v>5</v>
      </c>
      <c r="I11" s="111"/>
      <c r="J11" s="108" t="s">
        <v>26</v>
      </c>
      <c r="K11" s="110">
        <v>5</v>
      </c>
      <c r="L11" s="109"/>
      <c r="M11" s="108" t="s">
        <v>26</v>
      </c>
      <c r="N11" s="107">
        <v>5</v>
      </c>
      <c r="O11" s="106"/>
    </row>
    <row r="12" spans="1:21" ht="23.1" customHeight="1" x14ac:dyDescent="0.15">
      <c r="A12" s="268"/>
      <c r="B12" s="108"/>
      <c r="C12" s="113"/>
      <c r="D12" s="111"/>
      <c r="E12" s="50"/>
      <c r="F12" s="112"/>
      <c r="G12" s="109" t="s">
        <v>37</v>
      </c>
      <c r="H12" s="107" t="s">
        <v>276</v>
      </c>
      <c r="I12" s="111"/>
      <c r="J12" s="108"/>
      <c r="K12" s="110"/>
      <c r="L12" s="121"/>
      <c r="M12" s="118"/>
      <c r="N12" s="120"/>
      <c r="O12" s="124"/>
    </row>
    <row r="13" spans="1:21" ht="23.1" customHeight="1" x14ac:dyDescent="0.15">
      <c r="A13" s="268"/>
      <c r="B13" s="108"/>
      <c r="C13" s="113"/>
      <c r="D13" s="111"/>
      <c r="E13" s="50"/>
      <c r="F13" s="112"/>
      <c r="G13" s="109" t="s">
        <v>29</v>
      </c>
      <c r="H13" s="107" t="s">
        <v>275</v>
      </c>
      <c r="I13" s="111"/>
      <c r="J13" s="108"/>
      <c r="K13" s="110"/>
      <c r="L13" s="109" t="s">
        <v>333</v>
      </c>
      <c r="M13" s="108" t="s">
        <v>49</v>
      </c>
      <c r="N13" s="107">
        <v>5</v>
      </c>
      <c r="O13" s="106"/>
    </row>
    <row r="14" spans="1:21" ht="23.1" customHeight="1" x14ac:dyDescent="0.15">
      <c r="A14" s="268"/>
      <c r="B14" s="118"/>
      <c r="C14" s="123"/>
      <c r="D14" s="119"/>
      <c r="E14" s="44"/>
      <c r="F14" s="122"/>
      <c r="G14" s="121"/>
      <c r="H14" s="120"/>
      <c r="I14" s="119"/>
      <c r="J14" s="118"/>
      <c r="K14" s="117"/>
      <c r="L14" s="109"/>
      <c r="M14" s="108"/>
      <c r="N14" s="107"/>
      <c r="O14" s="106"/>
    </row>
    <row r="15" spans="1:21" ht="23.1" customHeight="1" x14ac:dyDescent="0.15">
      <c r="A15" s="268"/>
      <c r="B15" s="108" t="s">
        <v>332</v>
      </c>
      <c r="C15" s="113" t="s">
        <v>69</v>
      </c>
      <c r="D15" s="111"/>
      <c r="E15" s="50"/>
      <c r="F15" s="112"/>
      <c r="G15" s="109"/>
      <c r="H15" s="107">
        <v>10</v>
      </c>
      <c r="I15" s="111" t="s">
        <v>331</v>
      </c>
      <c r="J15" s="108" t="s">
        <v>172</v>
      </c>
      <c r="K15" s="110">
        <v>5</v>
      </c>
      <c r="L15" s="109"/>
      <c r="M15" s="108"/>
      <c r="N15" s="107"/>
      <c r="O15" s="106"/>
    </row>
    <row r="16" spans="1:21" ht="23.1" customHeight="1" x14ac:dyDescent="0.15">
      <c r="A16" s="268"/>
      <c r="B16" s="108"/>
      <c r="C16" s="113" t="s">
        <v>172</v>
      </c>
      <c r="D16" s="111"/>
      <c r="E16" s="50"/>
      <c r="F16" s="112"/>
      <c r="G16" s="109"/>
      <c r="H16" s="107">
        <v>5</v>
      </c>
      <c r="I16" s="111"/>
      <c r="J16" s="108" t="s">
        <v>49</v>
      </c>
      <c r="K16" s="110">
        <v>5</v>
      </c>
      <c r="L16" s="109"/>
      <c r="M16" s="108"/>
      <c r="N16" s="107"/>
      <c r="O16" s="106"/>
    </row>
    <row r="17" spans="1:15" ht="23.1" customHeight="1" x14ac:dyDescent="0.15">
      <c r="A17" s="268"/>
      <c r="B17" s="108"/>
      <c r="C17" s="113" t="s">
        <v>49</v>
      </c>
      <c r="D17" s="111"/>
      <c r="E17" s="50"/>
      <c r="F17" s="112"/>
      <c r="G17" s="109"/>
      <c r="H17" s="107">
        <v>5</v>
      </c>
      <c r="I17" s="111"/>
      <c r="J17" s="108"/>
      <c r="K17" s="110"/>
      <c r="L17" s="109"/>
      <c r="M17" s="108"/>
      <c r="N17" s="107"/>
      <c r="O17" s="106"/>
    </row>
    <row r="18" spans="1:15" ht="23.1" customHeight="1" x14ac:dyDescent="0.15">
      <c r="A18" s="268"/>
      <c r="B18" s="118"/>
      <c r="C18" s="123"/>
      <c r="D18" s="119"/>
      <c r="E18" s="44"/>
      <c r="F18" s="122"/>
      <c r="G18" s="121"/>
      <c r="H18" s="120"/>
      <c r="I18" s="111"/>
      <c r="J18" s="108"/>
      <c r="K18" s="110"/>
      <c r="L18" s="109"/>
      <c r="M18" s="108"/>
      <c r="N18" s="107"/>
      <c r="O18" s="106"/>
    </row>
    <row r="19" spans="1:15" ht="23.1" customHeight="1" x14ac:dyDescent="0.15">
      <c r="A19" s="268"/>
      <c r="B19" s="108" t="s">
        <v>52</v>
      </c>
      <c r="C19" s="113" t="s">
        <v>173</v>
      </c>
      <c r="D19" s="111"/>
      <c r="E19" s="50"/>
      <c r="F19" s="114"/>
      <c r="G19" s="109"/>
      <c r="H19" s="107">
        <v>5</v>
      </c>
      <c r="I19" s="111"/>
      <c r="J19" s="108"/>
      <c r="K19" s="110"/>
      <c r="L19" s="109"/>
      <c r="M19" s="108"/>
      <c r="N19" s="107"/>
      <c r="O19" s="106"/>
    </row>
    <row r="20" spans="1:15" ht="23.1" customHeight="1" x14ac:dyDescent="0.15">
      <c r="A20" s="268"/>
      <c r="B20" s="108"/>
      <c r="C20" s="113"/>
      <c r="D20" s="111"/>
      <c r="E20" s="50"/>
      <c r="F20" s="112"/>
      <c r="G20" s="109" t="s">
        <v>57</v>
      </c>
      <c r="H20" s="107" t="s">
        <v>276</v>
      </c>
      <c r="I20" s="111"/>
      <c r="J20" s="108"/>
      <c r="K20" s="110"/>
      <c r="L20" s="109"/>
      <c r="M20" s="108"/>
      <c r="N20" s="107"/>
      <c r="O20" s="106"/>
    </row>
    <row r="21" spans="1:15" ht="23.1" customHeight="1" x14ac:dyDescent="0.15">
      <c r="A21" s="268"/>
      <c r="B21" s="108"/>
      <c r="C21" s="113"/>
      <c r="D21" s="111"/>
      <c r="E21" s="50"/>
      <c r="F21" s="112"/>
      <c r="G21" s="109" t="s">
        <v>58</v>
      </c>
      <c r="H21" s="107" t="s">
        <v>275</v>
      </c>
      <c r="I21" s="111"/>
      <c r="J21" s="108"/>
      <c r="K21" s="110"/>
      <c r="L21" s="109"/>
      <c r="M21" s="108"/>
      <c r="N21" s="107"/>
      <c r="O21" s="106"/>
    </row>
    <row r="22" spans="1:15" ht="23.1" customHeight="1" thickBot="1" x14ac:dyDescent="0.2">
      <c r="A22" s="269"/>
      <c r="B22" s="100"/>
      <c r="C22" s="105"/>
      <c r="D22" s="103"/>
      <c r="E22" s="57"/>
      <c r="F22" s="104"/>
      <c r="G22" s="101"/>
      <c r="H22" s="99"/>
      <c r="I22" s="103"/>
      <c r="J22" s="100"/>
      <c r="K22" s="102"/>
      <c r="L22" s="101"/>
      <c r="M22" s="100"/>
      <c r="N22" s="99"/>
      <c r="O22" s="98"/>
    </row>
    <row r="23" spans="1:15" ht="14.25" x14ac:dyDescent="0.15">
      <c r="B23" s="97"/>
      <c r="C23" s="97"/>
      <c r="D23" s="97"/>
      <c r="G23" s="97"/>
      <c r="H23" s="96"/>
      <c r="I23" s="97"/>
      <c r="J23" s="97"/>
      <c r="K23" s="96"/>
      <c r="L23" s="97"/>
      <c r="M23" s="97"/>
      <c r="N23" s="96"/>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174</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255</v>
      </c>
      <c r="C5" s="36" t="s">
        <v>178</v>
      </c>
      <c r="D5" s="37" t="s">
        <v>179</v>
      </c>
      <c r="E5" s="42">
        <v>40</v>
      </c>
      <c r="F5" s="39" t="s">
        <v>27</v>
      </c>
      <c r="G5" s="68"/>
      <c r="H5" s="72" t="s">
        <v>178</v>
      </c>
      <c r="I5" s="37" t="s">
        <v>179</v>
      </c>
      <c r="J5" s="39">
        <f t="shared" ref="J5:J11" si="0">ROUNDUP(E5*0.75,2)</f>
        <v>30</v>
      </c>
      <c r="K5" s="39" t="s">
        <v>27</v>
      </c>
      <c r="L5" s="39"/>
      <c r="M5" s="76" t="e">
        <f>#REF!</f>
        <v>#REF!</v>
      </c>
      <c r="N5" s="64" t="s">
        <v>175</v>
      </c>
      <c r="O5" s="40" t="s">
        <v>57</v>
      </c>
      <c r="P5" s="37"/>
      <c r="Q5" s="41">
        <v>180</v>
      </c>
      <c r="R5" s="87">
        <f>ROUNDUP(Q5*0.75,2)</f>
        <v>135</v>
      </c>
    </row>
    <row r="6" spans="1:19" ht="23.1" customHeight="1" x14ac:dyDescent="0.15">
      <c r="A6" s="257"/>
      <c r="B6" s="84" t="s">
        <v>256</v>
      </c>
      <c r="C6" s="49" t="s">
        <v>93</v>
      </c>
      <c r="D6" s="50"/>
      <c r="E6" s="51">
        <v>20</v>
      </c>
      <c r="F6" s="52" t="s">
        <v>27</v>
      </c>
      <c r="G6" s="70"/>
      <c r="H6" s="74" t="s">
        <v>93</v>
      </c>
      <c r="I6" s="50"/>
      <c r="J6" s="52">
        <f t="shared" si="0"/>
        <v>15</v>
      </c>
      <c r="K6" s="52" t="s">
        <v>27</v>
      </c>
      <c r="L6" s="52"/>
      <c r="M6" s="78" t="e">
        <f>#REF!</f>
        <v>#REF!</v>
      </c>
      <c r="N6" s="66" t="s">
        <v>176</v>
      </c>
      <c r="O6" s="53" t="s">
        <v>29</v>
      </c>
      <c r="P6" s="50"/>
      <c r="Q6" s="54">
        <v>0.1</v>
      </c>
      <c r="R6" s="89">
        <f>ROUNDUP(Q6*0.75,2)</f>
        <v>0.08</v>
      </c>
    </row>
    <row r="7" spans="1:19" ht="23.1" customHeight="1" x14ac:dyDescent="0.15">
      <c r="A7" s="257"/>
      <c r="B7" s="66"/>
      <c r="C7" s="49" t="s">
        <v>94</v>
      </c>
      <c r="D7" s="50"/>
      <c r="E7" s="51">
        <v>20</v>
      </c>
      <c r="F7" s="52" t="s">
        <v>27</v>
      </c>
      <c r="G7" s="70"/>
      <c r="H7" s="74" t="s">
        <v>94</v>
      </c>
      <c r="I7" s="50"/>
      <c r="J7" s="52">
        <f t="shared" si="0"/>
        <v>15</v>
      </c>
      <c r="K7" s="52" t="s">
        <v>27</v>
      </c>
      <c r="L7" s="52"/>
      <c r="M7" s="78" t="e">
        <f>ROUND(#REF!+(#REF!*6/100),2)</f>
        <v>#REF!</v>
      </c>
      <c r="N7" s="83" t="s">
        <v>253</v>
      </c>
      <c r="O7" s="53" t="s">
        <v>50</v>
      </c>
      <c r="P7" s="50" t="s">
        <v>33</v>
      </c>
      <c r="Q7" s="54">
        <v>2</v>
      </c>
      <c r="R7" s="89">
        <f>ROUNDUP(Q7*0.75,2)</f>
        <v>1.5</v>
      </c>
    </row>
    <row r="8" spans="1:19" ht="23.1" customHeight="1" x14ac:dyDescent="0.15">
      <c r="A8" s="257"/>
      <c r="B8" s="66"/>
      <c r="C8" s="49" t="s">
        <v>49</v>
      </c>
      <c r="D8" s="50"/>
      <c r="E8" s="51">
        <v>10</v>
      </c>
      <c r="F8" s="52" t="s">
        <v>27</v>
      </c>
      <c r="G8" s="70"/>
      <c r="H8" s="74" t="s">
        <v>49</v>
      </c>
      <c r="I8" s="50"/>
      <c r="J8" s="52">
        <f t="shared" si="0"/>
        <v>7.5</v>
      </c>
      <c r="K8" s="52" t="s">
        <v>27</v>
      </c>
      <c r="L8" s="52"/>
      <c r="M8" s="78" t="e">
        <f>ROUND(#REF!+(#REF!*10/100),2)</f>
        <v>#REF!</v>
      </c>
      <c r="N8" s="91" t="s">
        <v>254</v>
      </c>
      <c r="O8" s="53" t="s">
        <v>41</v>
      </c>
      <c r="P8" s="50"/>
      <c r="Q8" s="54">
        <v>1.5</v>
      </c>
      <c r="R8" s="89">
        <f>ROUNDUP(Q8*0.75,2)</f>
        <v>1.1300000000000001</v>
      </c>
    </row>
    <row r="9" spans="1:19" ht="23.1" customHeight="1" x14ac:dyDescent="0.15">
      <c r="A9" s="257"/>
      <c r="B9" s="66"/>
      <c r="C9" s="49" t="s">
        <v>144</v>
      </c>
      <c r="D9" s="50"/>
      <c r="E9" s="51">
        <v>5</v>
      </c>
      <c r="F9" s="52" t="s">
        <v>27</v>
      </c>
      <c r="G9" s="70"/>
      <c r="H9" s="74" t="s">
        <v>144</v>
      </c>
      <c r="I9" s="50"/>
      <c r="J9" s="52">
        <f t="shared" si="0"/>
        <v>3.75</v>
      </c>
      <c r="K9" s="52" t="s">
        <v>27</v>
      </c>
      <c r="L9" s="52"/>
      <c r="M9" s="78" t="e">
        <f>ROUND(#REF!+(#REF!*10/100),2)</f>
        <v>#REF!</v>
      </c>
      <c r="N9" s="66" t="s">
        <v>177</v>
      </c>
      <c r="O9" s="53" t="s">
        <v>96</v>
      </c>
      <c r="P9" s="50"/>
      <c r="Q9" s="54">
        <v>1</v>
      </c>
      <c r="R9" s="89">
        <f>ROUNDUP(Q9*0.75,2)</f>
        <v>0.75</v>
      </c>
    </row>
    <row r="10" spans="1:19" ht="23.1" customHeight="1" x14ac:dyDescent="0.15">
      <c r="A10" s="257"/>
      <c r="B10" s="66"/>
      <c r="C10" s="49" t="s">
        <v>53</v>
      </c>
      <c r="D10" s="50" t="s">
        <v>54</v>
      </c>
      <c r="E10" s="80">
        <v>0.5</v>
      </c>
      <c r="F10" s="52" t="s">
        <v>55</v>
      </c>
      <c r="G10" s="70"/>
      <c r="H10" s="74" t="s">
        <v>53</v>
      </c>
      <c r="I10" s="50" t="s">
        <v>54</v>
      </c>
      <c r="J10" s="52">
        <f t="shared" si="0"/>
        <v>0.38</v>
      </c>
      <c r="K10" s="52" t="s">
        <v>55</v>
      </c>
      <c r="L10" s="52"/>
      <c r="M10" s="78" t="e">
        <f>#REF!</f>
        <v>#REF!</v>
      </c>
      <c r="N10" s="66" t="s">
        <v>92</v>
      </c>
      <c r="O10" s="53"/>
      <c r="P10" s="50"/>
      <c r="Q10" s="54"/>
      <c r="R10" s="89"/>
    </row>
    <row r="11" spans="1:19" ht="23.1" customHeight="1" x14ac:dyDescent="0.15">
      <c r="A11" s="257"/>
      <c r="B11" s="66"/>
      <c r="C11" s="49" t="s">
        <v>143</v>
      </c>
      <c r="D11" s="50"/>
      <c r="E11" s="51">
        <v>2</v>
      </c>
      <c r="F11" s="52" t="s">
        <v>27</v>
      </c>
      <c r="G11" s="70"/>
      <c r="H11" s="74" t="s">
        <v>143</v>
      </c>
      <c r="I11" s="50"/>
      <c r="J11" s="52">
        <f t="shared" si="0"/>
        <v>1.5</v>
      </c>
      <c r="K11" s="52" t="s">
        <v>27</v>
      </c>
      <c r="L11" s="52"/>
      <c r="M11" s="78" t="e">
        <f>ROUND(#REF!+(#REF!*10/100),2)</f>
        <v>#REF!</v>
      </c>
      <c r="N11" s="66" t="s">
        <v>47</v>
      </c>
      <c r="O11" s="53"/>
      <c r="P11" s="50"/>
      <c r="Q11" s="54"/>
      <c r="R11" s="89"/>
    </row>
    <row r="12" spans="1:19" ht="23.1" customHeight="1" x14ac:dyDescent="0.15">
      <c r="A12" s="257"/>
      <c r="B12" s="65"/>
      <c r="C12" s="43"/>
      <c r="D12" s="44"/>
      <c r="E12" s="45"/>
      <c r="F12" s="46"/>
      <c r="G12" s="69"/>
      <c r="H12" s="73"/>
      <c r="I12" s="44"/>
      <c r="J12" s="46"/>
      <c r="K12" s="46"/>
      <c r="L12" s="46"/>
      <c r="M12" s="77"/>
      <c r="N12" s="65"/>
      <c r="O12" s="47"/>
      <c r="P12" s="44"/>
      <c r="Q12" s="48"/>
      <c r="R12" s="88"/>
    </row>
    <row r="13" spans="1:19" ht="23.1" customHeight="1" x14ac:dyDescent="0.15">
      <c r="A13" s="257"/>
      <c r="B13" s="66" t="s">
        <v>180</v>
      </c>
      <c r="C13" s="49" t="s">
        <v>111</v>
      </c>
      <c r="D13" s="50"/>
      <c r="E13" s="51">
        <v>40</v>
      </c>
      <c r="F13" s="52" t="s">
        <v>27</v>
      </c>
      <c r="G13" s="70"/>
      <c r="H13" s="74" t="s">
        <v>111</v>
      </c>
      <c r="I13" s="50"/>
      <c r="J13" s="52">
        <f>ROUNDUP(E13*0.75,2)</f>
        <v>30</v>
      </c>
      <c r="K13" s="52" t="s">
        <v>27</v>
      </c>
      <c r="L13" s="52"/>
      <c r="M13" s="78" t="e">
        <f>ROUND(#REF!+(#REF!*10/100),2)</f>
        <v>#REF!</v>
      </c>
      <c r="N13" s="66" t="s">
        <v>181</v>
      </c>
      <c r="O13" s="53" t="s">
        <v>63</v>
      </c>
      <c r="P13" s="50" t="s">
        <v>33</v>
      </c>
      <c r="Q13" s="54">
        <v>3</v>
      </c>
      <c r="R13" s="89">
        <f>ROUNDUP(Q13*0.75,2)</f>
        <v>2.25</v>
      </c>
    </row>
    <row r="14" spans="1:19" ht="23.1" customHeight="1" x14ac:dyDescent="0.15">
      <c r="A14" s="257"/>
      <c r="B14" s="66"/>
      <c r="C14" s="49" t="s">
        <v>164</v>
      </c>
      <c r="D14" s="50"/>
      <c r="E14" s="51">
        <v>2</v>
      </c>
      <c r="F14" s="52" t="s">
        <v>27</v>
      </c>
      <c r="G14" s="70"/>
      <c r="H14" s="74" t="s">
        <v>164</v>
      </c>
      <c r="I14" s="50"/>
      <c r="J14" s="52">
        <f>ROUNDUP(E14*0.75,2)</f>
        <v>1.5</v>
      </c>
      <c r="K14" s="52" t="s">
        <v>27</v>
      </c>
      <c r="L14" s="52"/>
      <c r="M14" s="78" t="e">
        <f>#REF!</f>
        <v>#REF!</v>
      </c>
      <c r="N14" s="66" t="s">
        <v>182</v>
      </c>
      <c r="O14" s="53" t="s">
        <v>28</v>
      </c>
      <c r="P14" s="50"/>
      <c r="Q14" s="54">
        <v>1.5</v>
      </c>
      <c r="R14" s="89">
        <f>ROUNDUP(Q14*0.75,2)</f>
        <v>1.1300000000000001</v>
      </c>
    </row>
    <row r="15" spans="1:19" ht="23.1" customHeight="1" x14ac:dyDescent="0.15">
      <c r="A15" s="257"/>
      <c r="B15" s="66"/>
      <c r="C15" s="49"/>
      <c r="D15" s="50"/>
      <c r="E15" s="51"/>
      <c r="F15" s="52"/>
      <c r="G15" s="70"/>
      <c r="H15" s="74"/>
      <c r="I15" s="50"/>
      <c r="J15" s="52"/>
      <c r="K15" s="52"/>
      <c r="L15" s="52"/>
      <c r="M15" s="78"/>
      <c r="N15" s="66" t="s">
        <v>183</v>
      </c>
      <c r="O15" s="53" t="s">
        <v>37</v>
      </c>
      <c r="P15" s="50"/>
      <c r="Q15" s="54">
        <v>3</v>
      </c>
      <c r="R15" s="89">
        <f>ROUNDUP(Q15*0.75,2)</f>
        <v>2.25</v>
      </c>
    </row>
    <row r="16" spans="1:19" ht="23.1" customHeight="1" x14ac:dyDescent="0.15">
      <c r="A16" s="257"/>
      <c r="B16" s="66"/>
      <c r="C16" s="49"/>
      <c r="D16" s="50"/>
      <c r="E16" s="51"/>
      <c r="F16" s="52"/>
      <c r="G16" s="70"/>
      <c r="H16" s="74"/>
      <c r="I16" s="50"/>
      <c r="J16" s="52"/>
      <c r="K16" s="52"/>
      <c r="L16" s="52"/>
      <c r="M16" s="78"/>
      <c r="N16" s="66" t="s">
        <v>25</v>
      </c>
      <c r="O16" s="53" t="s">
        <v>42</v>
      </c>
      <c r="P16" s="50"/>
      <c r="Q16" s="54">
        <v>2</v>
      </c>
      <c r="R16" s="89">
        <f>ROUNDUP(Q16*0.75,2)</f>
        <v>1.5</v>
      </c>
    </row>
    <row r="17" spans="1:18" ht="23.1" customHeight="1" x14ac:dyDescent="0.15">
      <c r="A17" s="257"/>
      <c r="B17" s="66"/>
      <c r="C17" s="49"/>
      <c r="D17" s="50"/>
      <c r="E17" s="51"/>
      <c r="F17" s="52"/>
      <c r="G17" s="70"/>
      <c r="H17" s="74"/>
      <c r="I17" s="50"/>
      <c r="J17" s="52"/>
      <c r="K17" s="52"/>
      <c r="L17" s="52"/>
      <c r="M17" s="78"/>
      <c r="N17" s="66"/>
      <c r="O17" s="53" t="s">
        <v>50</v>
      </c>
      <c r="P17" s="50" t="s">
        <v>33</v>
      </c>
      <c r="Q17" s="54">
        <v>1</v>
      </c>
      <c r="R17" s="89">
        <f>ROUNDUP(Q17*0.75,2)</f>
        <v>0.75</v>
      </c>
    </row>
    <row r="18" spans="1:18" ht="23.1" customHeight="1" x14ac:dyDescent="0.15">
      <c r="A18" s="257"/>
      <c r="B18" s="65"/>
      <c r="C18" s="43"/>
      <c r="D18" s="44"/>
      <c r="E18" s="45"/>
      <c r="F18" s="46"/>
      <c r="G18" s="69"/>
      <c r="H18" s="73"/>
      <c r="I18" s="44"/>
      <c r="J18" s="46"/>
      <c r="K18" s="46"/>
      <c r="L18" s="46"/>
      <c r="M18" s="77"/>
      <c r="N18" s="65"/>
      <c r="O18" s="47"/>
      <c r="P18" s="44"/>
      <c r="Q18" s="48"/>
      <c r="R18" s="88"/>
    </row>
    <row r="19" spans="1:18" ht="23.1" customHeight="1" x14ac:dyDescent="0.15">
      <c r="A19" s="257"/>
      <c r="B19" s="66" t="s">
        <v>88</v>
      </c>
      <c r="C19" s="49" t="s">
        <v>89</v>
      </c>
      <c r="D19" s="50"/>
      <c r="E19" s="55">
        <v>0.25</v>
      </c>
      <c r="F19" s="52" t="s">
        <v>90</v>
      </c>
      <c r="G19" s="70"/>
      <c r="H19" s="74" t="s">
        <v>89</v>
      </c>
      <c r="I19" s="50"/>
      <c r="J19" s="52">
        <f>ROUNDUP(E19*0.75,2)</f>
        <v>0.19</v>
      </c>
      <c r="K19" s="52" t="s">
        <v>90</v>
      </c>
      <c r="L19" s="52"/>
      <c r="M19" s="78" t="e">
        <f>#REF!</f>
        <v>#REF!</v>
      </c>
      <c r="N19" s="66" t="s">
        <v>71</v>
      </c>
      <c r="O19" s="53"/>
      <c r="P19" s="50"/>
      <c r="Q19" s="54"/>
      <c r="R19" s="89"/>
    </row>
    <row r="20" spans="1:18" ht="23.1" customHeight="1" thickBot="1" x14ac:dyDescent="0.2">
      <c r="A20" s="258"/>
      <c r="B20" s="67"/>
      <c r="C20" s="56"/>
      <c r="D20" s="57"/>
      <c r="E20" s="58"/>
      <c r="F20" s="59"/>
      <c r="G20" s="71"/>
      <c r="H20" s="75"/>
      <c r="I20" s="57"/>
      <c r="J20" s="59"/>
      <c r="K20" s="59"/>
      <c r="L20" s="59"/>
      <c r="M20" s="79"/>
      <c r="N20" s="67"/>
      <c r="O20" s="60"/>
      <c r="P20" s="57"/>
      <c r="Q20" s="61"/>
      <c r="R20" s="90"/>
    </row>
  </sheetData>
  <mergeCells count="4">
    <mergeCell ref="H1:N1"/>
    <mergeCell ref="A2:R2"/>
    <mergeCell ref="A3:F3"/>
    <mergeCell ref="A5:A20"/>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342</v>
      </c>
      <c r="B3" s="273"/>
      <c r="C3" s="273"/>
      <c r="D3" s="148"/>
      <c r="E3" s="274" t="s">
        <v>317</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295</v>
      </c>
      <c r="I5" s="262" t="s">
        <v>293</v>
      </c>
      <c r="J5" s="263"/>
      <c r="K5" s="263"/>
      <c r="L5" s="264" t="s">
        <v>291</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341</v>
      </c>
      <c r="C7" s="133" t="s">
        <v>178</v>
      </c>
      <c r="D7" s="131"/>
      <c r="E7" s="37" t="s">
        <v>272</v>
      </c>
      <c r="F7" s="132"/>
      <c r="G7" s="129"/>
      <c r="H7" s="127">
        <v>20</v>
      </c>
      <c r="I7" s="131" t="s">
        <v>341</v>
      </c>
      <c r="J7" s="128" t="s">
        <v>178</v>
      </c>
      <c r="K7" s="130">
        <v>10</v>
      </c>
      <c r="L7" s="129" t="s">
        <v>340</v>
      </c>
      <c r="M7" s="128" t="s">
        <v>178</v>
      </c>
      <c r="N7" s="127">
        <v>10</v>
      </c>
      <c r="O7" s="126"/>
    </row>
    <row r="8" spans="1:21" ht="23.1" customHeight="1" x14ac:dyDescent="0.15">
      <c r="A8" s="268"/>
      <c r="B8" s="108"/>
      <c r="C8" s="113" t="s">
        <v>93</v>
      </c>
      <c r="D8" s="111"/>
      <c r="E8" s="50"/>
      <c r="F8" s="112"/>
      <c r="G8" s="109"/>
      <c r="H8" s="107">
        <v>10</v>
      </c>
      <c r="I8" s="111"/>
      <c r="J8" s="125" t="s">
        <v>146</v>
      </c>
      <c r="K8" s="110">
        <v>5</v>
      </c>
      <c r="L8" s="121"/>
      <c r="M8" s="118"/>
      <c r="N8" s="120"/>
      <c r="O8" s="124"/>
    </row>
    <row r="9" spans="1:21" ht="23.1" customHeight="1" x14ac:dyDescent="0.15">
      <c r="A9" s="268"/>
      <c r="B9" s="108"/>
      <c r="C9" s="113" t="s">
        <v>94</v>
      </c>
      <c r="D9" s="111"/>
      <c r="E9" s="50"/>
      <c r="F9" s="112"/>
      <c r="G9" s="109"/>
      <c r="H9" s="107">
        <v>20</v>
      </c>
      <c r="I9" s="111"/>
      <c r="J9" s="108" t="s">
        <v>94</v>
      </c>
      <c r="K9" s="110">
        <v>10</v>
      </c>
      <c r="L9" s="109" t="s">
        <v>339</v>
      </c>
      <c r="M9" s="108" t="s">
        <v>94</v>
      </c>
      <c r="N9" s="107">
        <v>10</v>
      </c>
      <c r="O9" s="106"/>
    </row>
    <row r="10" spans="1:21" ht="23.1" customHeight="1" x14ac:dyDescent="0.15">
      <c r="A10" s="268"/>
      <c r="B10" s="108"/>
      <c r="C10" s="113" t="s">
        <v>49</v>
      </c>
      <c r="D10" s="111"/>
      <c r="E10" s="50"/>
      <c r="F10" s="112"/>
      <c r="G10" s="109"/>
      <c r="H10" s="107">
        <v>10</v>
      </c>
      <c r="I10" s="111"/>
      <c r="J10" s="108" t="s">
        <v>49</v>
      </c>
      <c r="K10" s="110">
        <v>10</v>
      </c>
      <c r="L10" s="109"/>
      <c r="M10" s="108" t="s">
        <v>49</v>
      </c>
      <c r="N10" s="107">
        <v>10</v>
      </c>
      <c r="O10" s="106"/>
    </row>
    <row r="11" spans="1:21" ht="23.1" customHeight="1" x14ac:dyDescent="0.15">
      <c r="A11" s="268"/>
      <c r="B11" s="108"/>
      <c r="C11" s="113" t="s">
        <v>144</v>
      </c>
      <c r="D11" s="111"/>
      <c r="E11" s="50"/>
      <c r="F11" s="112"/>
      <c r="G11" s="109"/>
      <c r="H11" s="107">
        <v>5</v>
      </c>
      <c r="I11" s="111"/>
      <c r="J11" s="108" t="s">
        <v>277</v>
      </c>
      <c r="K11" s="115">
        <v>0.13</v>
      </c>
      <c r="L11" s="121"/>
      <c r="M11" s="118"/>
      <c r="N11" s="120"/>
      <c r="O11" s="124"/>
    </row>
    <row r="12" spans="1:21" ht="23.1" customHeight="1" x14ac:dyDescent="0.15">
      <c r="A12" s="268"/>
      <c r="B12" s="108"/>
      <c r="C12" s="113" t="s">
        <v>53</v>
      </c>
      <c r="D12" s="111"/>
      <c r="E12" s="50" t="s">
        <v>54</v>
      </c>
      <c r="F12" s="112"/>
      <c r="G12" s="109"/>
      <c r="H12" s="116">
        <v>0.13</v>
      </c>
      <c r="I12" s="111"/>
      <c r="J12" s="108"/>
      <c r="K12" s="110"/>
      <c r="L12" s="109" t="s">
        <v>314</v>
      </c>
      <c r="M12" s="108" t="s">
        <v>111</v>
      </c>
      <c r="N12" s="107">
        <v>10</v>
      </c>
      <c r="O12" s="106"/>
    </row>
    <row r="13" spans="1:21" ht="23.1" customHeight="1" x14ac:dyDescent="0.15">
      <c r="A13" s="268"/>
      <c r="B13" s="108"/>
      <c r="C13" s="113"/>
      <c r="D13" s="111"/>
      <c r="E13" s="50"/>
      <c r="F13" s="112"/>
      <c r="G13" s="109" t="s">
        <v>57</v>
      </c>
      <c r="H13" s="107" t="s">
        <v>276</v>
      </c>
      <c r="I13" s="111"/>
      <c r="J13" s="108"/>
      <c r="K13" s="110"/>
      <c r="L13" s="121"/>
      <c r="M13" s="118"/>
      <c r="N13" s="120"/>
      <c r="O13" s="124"/>
    </row>
    <row r="14" spans="1:21" ht="23.1" customHeight="1" x14ac:dyDescent="0.15">
      <c r="A14" s="268"/>
      <c r="B14" s="108"/>
      <c r="C14" s="113"/>
      <c r="D14" s="111"/>
      <c r="E14" s="50"/>
      <c r="F14" s="112" t="s">
        <v>33</v>
      </c>
      <c r="G14" s="109" t="s">
        <v>50</v>
      </c>
      <c r="H14" s="107" t="s">
        <v>275</v>
      </c>
      <c r="I14" s="111"/>
      <c r="J14" s="108"/>
      <c r="K14" s="110"/>
      <c r="L14" s="109" t="s">
        <v>338</v>
      </c>
      <c r="M14" s="108" t="s">
        <v>89</v>
      </c>
      <c r="N14" s="116">
        <v>0.13</v>
      </c>
      <c r="O14" s="106"/>
    </row>
    <row r="15" spans="1:21" ht="23.1" customHeight="1" x14ac:dyDescent="0.15">
      <c r="A15" s="268"/>
      <c r="B15" s="108"/>
      <c r="C15" s="113"/>
      <c r="D15" s="111"/>
      <c r="E15" s="50"/>
      <c r="F15" s="112"/>
      <c r="G15" s="109" t="s">
        <v>42</v>
      </c>
      <c r="H15" s="107" t="s">
        <v>275</v>
      </c>
      <c r="I15" s="111"/>
      <c r="J15" s="108"/>
      <c r="K15" s="110"/>
      <c r="L15" s="109"/>
      <c r="M15" s="108"/>
      <c r="N15" s="107"/>
      <c r="O15" s="106"/>
    </row>
    <row r="16" spans="1:21" ht="23.1" customHeight="1" x14ac:dyDescent="0.15">
      <c r="A16" s="268"/>
      <c r="B16" s="108"/>
      <c r="C16" s="113"/>
      <c r="D16" s="111"/>
      <c r="E16" s="50"/>
      <c r="F16" s="112"/>
      <c r="G16" s="109" t="s">
        <v>96</v>
      </c>
      <c r="H16" s="107" t="s">
        <v>275</v>
      </c>
      <c r="I16" s="119"/>
      <c r="J16" s="118"/>
      <c r="K16" s="117"/>
      <c r="L16" s="109"/>
      <c r="M16" s="108"/>
      <c r="N16" s="107"/>
      <c r="O16" s="106"/>
    </row>
    <row r="17" spans="1:15" ht="23.1" customHeight="1" x14ac:dyDescent="0.15">
      <c r="A17" s="268"/>
      <c r="B17" s="118"/>
      <c r="C17" s="123"/>
      <c r="D17" s="119"/>
      <c r="E17" s="44"/>
      <c r="F17" s="122"/>
      <c r="G17" s="121"/>
      <c r="H17" s="120"/>
      <c r="I17" s="111" t="s">
        <v>337</v>
      </c>
      <c r="J17" s="108" t="s">
        <v>111</v>
      </c>
      <c r="K17" s="110">
        <v>20</v>
      </c>
      <c r="L17" s="109"/>
      <c r="M17" s="108"/>
      <c r="N17" s="107"/>
      <c r="O17" s="106"/>
    </row>
    <row r="18" spans="1:15" ht="23.1" customHeight="1" x14ac:dyDescent="0.15">
      <c r="A18" s="268"/>
      <c r="B18" s="108" t="s">
        <v>337</v>
      </c>
      <c r="C18" s="113" t="s">
        <v>111</v>
      </c>
      <c r="D18" s="111"/>
      <c r="E18" s="50"/>
      <c r="F18" s="112"/>
      <c r="G18" s="109"/>
      <c r="H18" s="107">
        <v>20</v>
      </c>
      <c r="I18" s="119"/>
      <c r="J18" s="118"/>
      <c r="K18" s="117"/>
      <c r="L18" s="109"/>
      <c r="M18" s="108"/>
      <c r="N18" s="107"/>
      <c r="O18" s="106"/>
    </row>
    <row r="19" spans="1:15" ht="23.1" customHeight="1" x14ac:dyDescent="0.15">
      <c r="A19" s="268"/>
      <c r="B19" s="118"/>
      <c r="C19" s="123"/>
      <c r="D19" s="119"/>
      <c r="E19" s="44"/>
      <c r="F19" s="151"/>
      <c r="G19" s="121"/>
      <c r="H19" s="120"/>
      <c r="I19" s="111" t="s">
        <v>88</v>
      </c>
      <c r="J19" s="108" t="s">
        <v>89</v>
      </c>
      <c r="K19" s="149">
        <v>0.17</v>
      </c>
      <c r="L19" s="109"/>
      <c r="M19" s="108"/>
      <c r="N19" s="107"/>
      <c r="O19" s="106"/>
    </row>
    <row r="20" spans="1:15" ht="23.1" customHeight="1" x14ac:dyDescent="0.15">
      <c r="A20" s="268"/>
      <c r="B20" s="108" t="s">
        <v>88</v>
      </c>
      <c r="C20" s="113" t="s">
        <v>89</v>
      </c>
      <c r="D20" s="111"/>
      <c r="E20" s="50"/>
      <c r="F20" s="112"/>
      <c r="G20" s="109"/>
      <c r="H20" s="150">
        <v>0.17</v>
      </c>
      <c r="I20" s="111"/>
      <c r="J20" s="108"/>
      <c r="K20" s="110"/>
      <c r="L20" s="109"/>
      <c r="M20" s="108"/>
      <c r="N20" s="107"/>
      <c r="O20" s="106"/>
    </row>
    <row r="21" spans="1:15" ht="23.1" customHeight="1" thickBot="1" x14ac:dyDescent="0.2">
      <c r="A21" s="269"/>
      <c r="B21" s="100"/>
      <c r="C21" s="105"/>
      <c r="D21" s="103"/>
      <c r="E21" s="57"/>
      <c r="F21" s="104"/>
      <c r="G21" s="101"/>
      <c r="H21" s="99"/>
      <c r="I21" s="103"/>
      <c r="J21" s="100"/>
      <c r="K21" s="102"/>
      <c r="L21" s="101"/>
      <c r="M21" s="100"/>
      <c r="N21" s="99"/>
      <c r="O21" s="98"/>
    </row>
    <row r="22" spans="1:15" ht="14.25" x14ac:dyDescent="0.15">
      <c r="B22" s="97"/>
      <c r="C22" s="97"/>
      <c r="D22" s="97"/>
      <c r="G22" s="97"/>
      <c r="H22" s="96"/>
      <c r="I22" s="97"/>
      <c r="J22" s="97"/>
      <c r="K22" s="96"/>
      <c r="L22" s="97"/>
      <c r="M22" s="97"/>
      <c r="N22" s="96"/>
    </row>
    <row r="23" spans="1:15" ht="14.25" x14ac:dyDescent="0.15">
      <c r="B23" s="97"/>
      <c r="C23" s="97"/>
      <c r="D23" s="97"/>
      <c r="G23" s="97"/>
      <c r="H23" s="96"/>
      <c r="I23" s="97"/>
      <c r="J23" s="97"/>
      <c r="K23" s="96"/>
      <c r="L23" s="97"/>
      <c r="M23" s="97"/>
      <c r="N23" s="96"/>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185</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56" t="s">
        <v>59</v>
      </c>
      <c r="B5" s="64" t="s">
        <v>15</v>
      </c>
      <c r="C5" s="36" t="s">
        <v>115</v>
      </c>
      <c r="D5" s="37" t="s">
        <v>116</v>
      </c>
      <c r="E5" s="38">
        <v>0.5</v>
      </c>
      <c r="F5" s="39" t="s">
        <v>19</v>
      </c>
      <c r="G5" s="68"/>
      <c r="H5" s="72" t="s">
        <v>115</v>
      </c>
      <c r="I5" s="37" t="s">
        <v>116</v>
      </c>
      <c r="J5" s="39">
        <f>ROUNDUP(E5*0.75,2)</f>
        <v>0.38</v>
      </c>
      <c r="K5" s="39" t="s">
        <v>19</v>
      </c>
      <c r="L5" s="39"/>
      <c r="M5" s="76" t="e">
        <f>#REF!</f>
        <v>#REF!</v>
      </c>
      <c r="N5" s="64"/>
      <c r="O5" s="40" t="s">
        <v>16</v>
      </c>
      <c r="P5" s="37"/>
      <c r="Q5" s="41">
        <v>110</v>
      </c>
      <c r="R5" s="87">
        <f>ROUNDUP(Q5*0.75,2)</f>
        <v>82.5</v>
      </c>
    </row>
    <row r="6" spans="1:19" ht="18.75" customHeight="1" x14ac:dyDescent="0.15">
      <c r="A6" s="257"/>
      <c r="B6" s="65"/>
      <c r="C6" s="43"/>
      <c r="D6" s="44"/>
      <c r="E6" s="45"/>
      <c r="F6" s="46"/>
      <c r="G6" s="69"/>
      <c r="H6" s="73"/>
      <c r="I6" s="44"/>
      <c r="J6" s="46"/>
      <c r="K6" s="46"/>
      <c r="L6" s="46"/>
      <c r="M6" s="77"/>
      <c r="N6" s="65"/>
      <c r="O6" s="47"/>
      <c r="P6" s="44"/>
      <c r="Q6" s="48"/>
      <c r="R6" s="88"/>
    </row>
    <row r="7" spans="1:19" ht="18.75" customHeight="1" x14ac:dyDescent="0.15">
      <c r="A7" s="257"/>
      <c r="B7" s="66" t="s">
        <v>186</v>
      </c>
      <c r="C7" s="49" t="s">
        <v>145</v>
      </c>
      <c r="D7" s="50"/>
      <c r="E7" s="51">
        <v>1</v>
      </c>
      <c r="F7" s="52" t="s">
        <v>62</v>
      </c>
      <c r="G7" s="70" t="s">
        <v>61</v>
      </c>
      <c r="H7" s="74" t="s">
        <v>145</v>
      </c>
      <c r="I7" s="50"/>
      <c r="J7" s="52">
        <f>ROUNDUP(E7*0.75,2)</f>
        <v>0.75</v>
      </c>
      <c r="K7" s="52" t="s">
        <v>62</v>
      </c>
      <c r="L7" s="52" t="s">
        <v>61</v>
      </c>
      <c r="M7" s="78" t="e">
        <f>#REF!</f>
        <v>#REF!</v>
      </c>
      <c r="N7" s="66" t="s">
        <v>187</v>
      </c>
      <c r="O7" s="53" t="s">
        <v>96</v>
      </c>
      <c r="P7" s="50"/>
      <c r="Q7" s="54">
        <v>3</v>
      </c>
      <c r="R7" s="89">
        <f t="shared" ref="R7:R12" si="0">ROUNDUP(Q7*0.75,2)</f>
        <v>2.25</v>
      </c>
    </row>
    <row r="8" spans="1:19" ht="18.75" customHeight="1" x14ac:dyDescent="0.15">
      <c r="A8" s="257"/>
      <c r="B8" s="66"/>
      <c r="C8" s="49" t="s">
        <v>122</v>
      </c>
      <c r="D8" s="50"/>
      <c r="E8" s="51">
        <v>20</v>
      </c>
      <c r="F8" s="52" t="s">
        <v>27</v>
      </c>
      <c r="G8" s="70"/>
      <c r="H8" s="74" t="s">
        <v>122</v>
      </c>
      <c r="I8" s="50"/>
      <c r="J8" s="52">
        <f>ROUNDUP(E8*0.75,2)</f>
        <v>15</v>
      </c>
      <c r="K8" s="52" t="s">
        <v>27</v>
      </c>
      <c r="L8" s="52"/>
      <c r="M8" s="78" t="e">
        <f>ROUND(#REF!+(#REF!*15/100),2)</f>
        <v>#REF!</v>
      </c>
      <c r="N8" s="66" t="s">
        <v>188</v>
      </c>
      <c r="O8" s="53" t="s">
        <v>28</v>
      </c>
      <c r="P8" s="50"/>
      <c r="Q8" s="54">
        <v>4</v>
      </c>
      <c r="R8" s="89">
        <f t="shared" si="0"/>
        <v>3</v>
      </c>
    </row>
    <row r="9" spans="1:19" ht="18.75" customHeight="1" x14ac:dyDescent="0.15">
      <c r="A9" s="257"/>
      <c r="B9" s="66"/>
      <c r="C9" s="49"/>
      <c r="D9" s="50"/>
      <c r="E9" s="51"/>
      <c r="F9" s="52"/>
      <c r="G9" s="70"/>
      <c r="H9" s="74"/>
      <c r="I9" s="50"/>
      <c r="J9" s="52"/>
      <c r="K9" s="52"/>
      <c r="L9" s="52"/>
      <c r="M9" s="78"/>
      <c r="N9" s="66" t="s">
        <v>189</v>
      </c>
      <c r="O9" s="53" t="s">
        <v>57</v>
      </c>
      <c r="P9" s="50"/>
      <c r="Q9" s="54">
        <v>10</v>
      </c>
      <c r="R9" s="89">
        <f t="shared" si="0"/>
        <v>7.5</v>
      </c>
    </row>
    <row r="10" spans="1:19" ht="18.75" customHeight="1" x14ac:dyDescent="0.15">
      <c r="A10" s="257"/>
      <c r="B10" s="66"/>
      <c r="C10" s="49"/>
      <c r="D10" s="50"/>
      <c r="E10" s="51"/>
      <c r="F10" s="52"/>
      <c r="G10" s="70"/>
      <c r="H10" s="74"/>
      <c r="I10" s="50"/>
      <c r="J10" s="52"/>
      <c r="K10" s="52"/>
      <c r="L10" s="52"/>
      <c r="M10" s="78"/>
      <c r="N10" s="66" t="s">
        <v>25</v>
      </c>
      <c r="O10" s="53" t="s">
        <v>42</v>
      </c>
      <c r="P10" s="50"/>
      <c r="Q10" s="54">
        <v>2</v>
      </c>
      <c r="R10" s="89">
        <f t="shared" si="0"/>
        <v>1.5</v>
      </c>
    </row>
    <row r="11" spans="1:19" ht="18.75" customHeight="1" x14ac:dyDescent="0.15">
      <c r="A11" s="257"/>
      <c r="B11" s="66"/>
      <c r="C11" s="49"/>
      <c r="D11" s="50"/>
      <c r="E11" s="51"/>
      <c r="F11" s="52"/>
      <c r="G11" s="70"/>
      <c r="H11" s="74"/>
      <c r="I11" s="50"/>
      <c r="J11" s="52"/>
      <c r="K11" s="52"/>
      <c r="L11" s="52"/>
      <c r="M11" s="78"/>
      <c r="N11" s="66"/>
      <c r="O11" s="53" t="s">
        <v>50</v>
      </c>
      <c r="P11" s="50" t="s">
        <v>33</v>
      </c>
      <c r="Q11" s="54">
        <v>1</v>
      </c>
      <c r="R11" s="89">
        <f t="shared" si="0"/>
        <v>0.75</v>
      </c>
    </row>
    <row r="12" spans="1:19" ht="18.75" customHeight="1" x14ac:dyDescent="0.15">
      <c r="A12" s="257"/>
      <c r="B12" s="66"/>
      <c r="C12" s="49"/>
      <c r="D12" s="50"/>
      <c r="E12" s="51"/>
      <c r="F12" s="52"/>
      <c r="G12" s="70"/>
      <c r="H12" s="74"/>
      <c r="I12" s="50"/>
      <c r="J12" s="52"/>
      <c r="K12" s="52"/>
      <c r="L12" s="52"/>
      <c r="M12" s="78"/>
      <c r="N12" s="66"/>
      <c r="O12" s="53" t="s">
        <v>41</v>
      </c>
      <c r="P12" s="50"/>
      <c r="Q12" s="54">
        <v>1.5</v>
      </c>
      <c r="R12" s="89">
        <f t="shared" si="0"/>
        <v>1.1300000000000001</v>
      </c>
    </row>
    <row r="13" spans="1:19" ht="18.75" customHeight="1" x14ac:dyDescent="0.15">
      <c r="A13" s="257"/>
      <c r="B13" s="65"/>
      <c r="C13" s="43"/>
      <c r="D13" s="44"/>
      <c r="E13" s="45"/>
      <c r="F13" s="46"/>
      <c r="G13" s="69"/>
      <c r="H13" s="73"/>
      <c r="I13" s="44"/>
      <c r="J13" s="46"/>
      <c r="K13" s="46"/>
      <c r="L13" s="46"/>
      <c r="M13" s="77"/>
      <c r="N13" s="65"/>
      <c r="O13" s="47"/>
      <c r="P13" s="44"/>
      <c r="Q13" s="48"/>
      <c r="R13" s="88"/>
    </row>
    <row r="14" spans="1:19" ht="18.75" customHeight="1" x14ac:dyDescent="0.15">
      <c r="A14" s="257"/>
      <c r="B14" s="66" t="s">
        <v>190</v>
      </c>
      <c r="C14" s="49" t="s">
        <v>193</v>
      </c>
      <c r="D14" s="50"/>
      <c r="E14" s="51">
        <v>5</v>
      </c>
      <c r="F14" s="52" t="s">
        <v>27</v>
      </c>
      <c r="G14" s="70"/>
      <c r="H14" s="74" t="s">
        <v>193</v>
      </c>
      <c r="I14" s="50"/>
      <c r="J14" s="52">
        <f>ROUNDUP(E14*0.75,2)</f>
        <v>3.75</v>
      </c>
      <c r="K14" s="52" t="s">
        <v>27</v>
      </c>
      <c r="L14" s="52"/>
      <c r="M14" s="78" t="e">
        <f>#REF!</f>
        <v>#REF!</v>
      </c>
      <c r="N14" s="66" t="s">
        <v>191</v>
      </c>
      <c r="O14" s="53" t="s">
        <v>28</v>
      </c>
      <c r="P14" s="50"/>
      <c r="Q14" s="54">
        <v>1.5</v>
      </c>
      <c r="R14" s="89">
        <f>ROUNDUP(Q14*0.75,2)</f>
        <v>1.1300000000000001</v>
      </c>
    </row>
    <row r="15" spans="1:19" ht="18.75" customHeight="1" x14ac:dyDescent="0.15">
      <c r="A15" s="257"/>
      <c r="B15" s="66"/>
      <c r="C15" s="49" t="s">
        <v>49</v>
      </c>
      <c r="D15" s="50"/>
      <c r="E15" s="51">
        <v>10</v>
      </c>
      <c r="F15" s="52" t="s">
        <v>27</v>
      </c>
      <c r="G15" s="70"/>
      <c r="H15" s="74" t="s">
        <v>49</v>
      </c>
      <c r="I15" s="50"/>
      <c r="J15" s="52">
        <f>ROUNDUP(E15*0.75,2)</f>
        <v>7.5</v>
      </c>
      <c r="K15" s="52" t="s">
        <v>27</v>
      </c>
      <c r="L15" s="52"/>
      <c r="M15" s="78" t="e">
        <f>ROUND(#REF!+(#REF!*10/100),2)</f>
        <v>#REF!</v>
      </c>
      <c r="N15" s="66" t="s">
        <v>192</v>
      </c>
      <c r="O15" s="53" t="s">
        <v>57</v>
      </c>
      <c r="P15" s="50"/>
      <c r="Q15" s="54">
        <v>20</v>
      </c>
      <c r="R15" s="89">
        <f>ROUNDUP(Q15*0.75,2)</f>
        <v>15</v>
      </c>
    </row>
    <row r="16" spans="1:19" ht="18.75" customHeight="1" x14ac:dyDescent="0.15">
      <c r="A16" s="257"/>
      <c r="B16" s="66"/>
      <c r="C16" s="49" t="s">
        <v>68</v>
      </c>
      <c r="D16" s="50"/>
      <c r="E16" s="51">
        <v>5</v>
      </c>
      <c r="F16" s="52" t="s">
        <v>27</v>
      </c>
      <c r="G16" s="70"/>
      <c r="H16" s="74" t="s">
        <v>68</v>
      </c>
      <c r="I16" s="50"/>
      <c r="J16" s="52">
        <f>ROUNDUP(E16*0.75,2)</f>
        <v>3.75</v>
      </c>
      <c r="K16" s="52" t="s">
        <v>27</v>
      </c>
      <c r="L16" s="52"/>
      <c r="M16" s="78" t="e">
        <f>#REF!</f>
        <v>#REF!</v>
      </c>
      <c r="N16" s="66" t="s">
        <v>25</v>
      </c>
      <c r="O16" s="53" t="s">
        <v>42</v>
      </c>
      <c r="P16" s="50"/>
      <c r="Q16" s="54">
        <v>1</v>
      </c>
      <c r="R16" s="89">
        <f>ROUNDUP(Q16*0.75,2)</f>
        <v>0.75</v>
      </c>
    </row>
    <row r="17" spans="1:18" ht="18.75" customHeight="1" x14ac:dyDescent="0.15">
      <c r="A17" s="257"/>
      <c r="B17" s="66"/>
      <c r="C17" s="49"/>
      <c r="D17" s="50"/>
      <c r="E17" s="51"/>
      <c r="F17" s="52"/>
      <c r="G17" s="70"/>
      <c r="H17" s="74"/>
      <c r="I17" s="50"/>
      <c r="J17" s="52"/>
      <c r="K17" s="52"/>
      <c r="L17" s="52"/>
      <c r="M17" s="78"/>
      <c r="N17" s="66"/>
      <c r="O17" s="53" t="s">
        <v>50</v>
      </c>
      <c r="P17" s="50" t="s">
        <v>33</v>
      </c>
      <c r="Q17" s="54">
        <v>1</v>
      </c>
      <c r="R17" s="89">
        <f>ROUNDUP(Q17*0.75,2)</f>
        <v>0.75</v>
      </c>
    </row>
    <row r="18" spans="1:18" ht="18.75" customHeight="1" x14ac:dyDescent="0.15">
      <c r="A18" s="257"/>
      <c r="B18" s="66"/>
      <c r="C18" s="49"/>
      <c r="D18" s="50"/>
      <c r="E18" s="51"/>
      <c r="F18" s="52"/>
      <c r="G18" s="70"/>
      <c r="H18" s="74"/>
      <c r="I18" s="50"/>
      <c r="J18" s="52"/>
      <c r="K18" s="52"/>
      <c r="L18" s="52"/>
      <c r="M18" s="78"/>
      <c r="N18" s="66"/>
      <c r="O18" s="53" t="s">
        <v>41</v>
      </c>
      <c r="P18" s="50"/>
      <c r="Q18" s="54">
        <v>1</v>
      </c>
      <c r="R18" s="89">
        <f>ROUNDUP(Q18*0.75,2)</f>
        <v>0.75</v>
      </c>
    </row>
    <row r="19" spans="1:18" ht="18.75" customHeight="1" x14ac:dyDescent="0.15">
      <c r="A19" s="257"/>
      <c r="B19" s="65"/>
      <c r="C19" s="43"/>
      <c r="D19" s="44"/>
      <c r="E19" s="45"/>
      <c r="F19" s="46"/>
      <c r="G19" s="69"/>
      <c r="H19" s="73"/>
      <c r="I19" s="44"/>
      <c r="J19" s="46"/>
      <c r="K19" s="46"/>
      <c r="L19" s="46"/>
      <c r="M19" s="77"/>
      <c r="N19" s="65"/>
      <c r="O19" s="47"/>
      <c r="P19" s="44"/>
      <c r="Q19" s="48"/>
      <c r="R19" s="88"/>
    </row>
    <row r="20" spans="1:18" ht="18.75" customHeight="1" x14ac:dyDescent="0.15">
      <c r="A20" s="257"/>
      <c r="B20" s="66" t="s">
        <v>52</v>
      </c>
      <c r="C20" s="49" t="s">
        <v>26</v>
      </c>
      <c r="D20" s="50"/>
      <c r="E20" s="51">
        <v>20</v>
      </c>
      <c r="F20" s="52" t="s">
        <v>27</v>
      </c>
      <c r="G20" s="70"/>
      <c r="H20" s="74" t="s">
        <v>26</v>
      </c>
      <c r="I20" s="50"/>
      <c r="J20" s="52">
        <f>ROUNDUP(E20*0.75,2)</f>
        <v>15</v>
      </c>
      <c r="K20" s="52" t="s">
        <v>27</v>
      </c>
      <c r="L20" s="52"/>
      <c r="M20" s="78" t="e">
        <f>ROUND(#REF!+(#REF!*6/100),2)</f>
        <v>#REF!</v>
      </c>
      <c r="N20" s="66" t="s">
        <v>47</v>
      </c>
      <c r="O20" s="53" t="s">
        <v>57</v>
      </c>
      <c r="P20" s="50"/>
      <c r="Q20" s="54">
        <v>100</v>
      </c>
      <c r="R20" s="89">
        <f>ROUNDUP(Q20*0.75,2)</f>
        <v>75</v>
      </c>
    </row>
    <row r="21" spans="1:18" ht="18.75" customHeight="1" x14ac:dyDescent="0.15">
      <c r="A21" s="257"/>
      <c r="B21" s="66"/>
      <c r="C21" s="49" t="s">
        <v>125</v>
      </c>
      <c r="D21" s="50" t="s">
        <v>33</v>
      </c>
      <c r="E21" s="62">
        <v>0.1</v>
      </c>
      <c r="F21" s="52" t="s">
        <v>19</v>
      </c>
      <c r="G21" s="70"/>
      <c r="H21" s="74" t="s">
        <v>125</v>
      </c>
      <c r="I21" s="50" t="s">
        <v>33</v>
      </c>
      <c r="J21" s="52">
        <f>ROUNDUP(E21*0.75,2)</f>
        <v>0.08</v>
      </c>
      <c r="K21" s="52" t="s">
        <v>19</v>
      </c>
      <c r="L21" s="52"/>
      <c r="M21" s="78" t="e">
        <f>#REF!</f>
        <v>#REF!</v>
      </c>
      <c r="N21" s="66"/>
      <c r="O21" s="53" t="s">
        <v>58</v>
      </c>
      <c r="P21" s="50"/>
      <c r="Q21" s="54">
        <v>3</v>
      </c>
      <c r="R21" s="89">
        <f>ROUNDUP(Q21*0.75,2)</f>
        <v>2.25</v>
      </c>
    </row>
    <row r="22" spans="1:18" ht="18.75" customHeight="1" x14ac:dyDescent="0.15">
      <c r="A22" s="257"/>
      <c r="B22" s="65"/>
      <c r="C22" s="43"/>
      <c r="D22" s="44"/>
      <c r="E22" s="45"/>
      <c r="F22" s="46"/>
      <c r="G22" s="69"/>
      <c r="H22" s="73"/>
      <c r="I22" s="44"/>
      <c r="J22" s="46"/>
      <c r="K22" s="46"/>
      <c r="L22" s="46"/>
      <c r="M22" s="77"/>
      <c r="N22" s="65"/>
      <c r="O22" s="47"/>
      <c r="P22" s="44"/>
      <c r="Q22" s="48"/>
      <c r="R22" s="88"/>
    </row>
    <row r="23" spans="1:18" ht="18.75" customHeight="1" x14ac:dyDescent="0.15">
      <c r="A23" s="257"/>
      <c r="B23" s="66" t="s">
        <v>126</v>
      </c>
      <c r="C23" s="49" t="s">
        <v>130</v>
      </c>
      <c r="D23" s="50" t="s">
        <v>35</v>
      </c>
      <c r="E23" s="51">
        <v>40</v>
      </c>
      <c r="F23" s="52" t="s">
        <v>27</v>
      </c>
      <c r="G23" s="70"/>
      <c r="H23" s="74" t="s">
        <v>130</v>
      </c>
      <c r="I23" s="50" t="s">
        <v>35</v>
      </c>
      <c r="J23" s="52">
        <f>ROUNDUP(E23*0.75,2)</f>
        <v>30</v>
      </c>
      <c r="K23" s="52" t="s">
        <v>27</v>
      </c>
      <c r="L23" s="52"/>
      <c r="M23" s="78" t="e">
        <f>#REF!</f>
        <v>#REF!</v>
      </c>
      <c r="N23" s="66" t="s">
        <v>127</v>
      </c>
      <c r="O23" s="53" t="s">
        <v>42</v>
      </c>
      <c r="P23" s="50"/>
      <c r="Q23" s="54">
        <v>1</v>
      </c>
      <c r="R23" s="89">
        <f>ROUNDUP(Q23*0.75,2)</f>
        <v>0.75</v>
      </c>
    </row>
    <row r="24" spans="1:18" ht="18.75" customHeight="1" x14ac:dyDescent="0.15">
      <c r="A24" s="257"/>
      <c r="B24" s="66"/>
      <c r="C24" s="49"/>
      <c r="D24" s="50"/>
      <c r="E24" s="51"/>
      <c r="F24" s="52"/>
      <c r="G24" s="70"/>
      <c r="H24" s="74"/>
      <c r="I24" s="50"/>
      <c r="J24" s="52"/>
      <c r="K24" s="52"/>
      <c r="L24" s="52"/>
      <c r="M24" s="78"/>
      <c r="N24" s="66" t="s">
        <v>128</v>
      </c>
      <c r="O24" s="53" t="s">
        <v>37</v>
      </c>
      <c r="P24" s="50"/>
      <c r="Q24" s="54">
        <v>3</v>
      </c>
      <c r="R24" s="89">
        <f>ROUNDUP(Q24*0.75,2)</f>
        <v>2.25</v>
      </c>
    </row>
    <row r="25" spans="1:18" ht="18.75" customHeight="1" x14ac:dyDescent="0.15">
      <c r="A25" s="257"/>
      <c r="B25" s="66"/>
      <c r="C25" s="49"/>
      <c r="D25" s="50"/>
      <c r="E25" s="51"/>
      <c r="F25" s="52"/>
      <c r="G25" s="70"/>
      <c r="H25" s="74"/>
      <c r="I25" s="50"/>
      <c r="J25" s="52"/>
      <c r="K25" s="52"/>
      <c r="L25" s="52"/>
      <c r="M25" s="78"/>
      <c r="N25" s="66" t="s">
        <v>129</v>
      </c>
      <c r="O25" s="53"/>
      <c r="P25" s="50"/>
      <c r="Q25" s="54"/>
      <c r="R25" s="89"/>
    </row>
    <row r="26" spans="1:18" ht="18.75" customHeight="1" x14ac:dyDescent="0.15">
      <c r="A26" s="257"/>
      <c r="B26" s="66"/>
      <c r="C26" s="49"/>
      <c r="D26" s="50"/>
      <c r="E26" s="51"/>
      <c r="F26" s="52"/>
      <c r="G26" s="70"/>
      <c r="H26" s="74"/>
      <c r="I26" s="50"/>
      <c r="J26" s="52"/>
      <c r="K26" s="52"/>
      <c r="L26" s="52"/>
      <c r="M26" s="78"/>
      <c r="N26" s="66" t="s">
        <v>47</v>
      </c>
      <c r="O26" s="53"/>
      <c r="P26" s="50"/>
      <c r="Q26" s="54"/>
      <c r="R26" s="89"/>
    </row>
    <row r="27" spans="1:18" ht="18.75" customHeight="1" thickBot="1" x14ac:dyDescent="0.2">
      <c r="A27" s="258"/>
      <c r="B27" s="67"/>
      <c r="C27" s="56"/>
      <c r="D27" s="57"/>
      <c r="E27" s="58"/>
      <c r="F27" s="59"/>
      <c r="G27" s="71"/>
      <c r="H27" s="75"/>
      <c r="I27" s="57"/>
      <c r="J27" s="59"/>
      <c r="K27" s="59"/>
      <c r="L27" s="59"/>
      <c r="M27" s="79"/>
      <c r="N27" s="67"/>
      <c r="O27" s="60"/>
      <c r="P27" s="57"/>
      <c r="Q27" s="61"/>
      <c r="R27" s="90"/>
    </row>
  </sheetData>
  <mergeCells count="4">
    <mergeCell ref="H1:N1"/>
    <mergeCell ref="A2:R2"/>
    <mergeCell ref="A3:F3"/>
    <mergeCell ref="A5:A27"/>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347</v>
      </c>
      <c r="B3" s="273"/>
      <c r="C3" s="273"/>
      <c r="D3" s="148"/>
      <c r="E3" s="274" t="s">
        <v>317</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294</v>
      </c>
      <c r="I5" s="262" t="s">
        <v>293</v>
      </c>
      <c r="J5" s="263"/>
      <c r="K5" s="263"/>
      <c r="L5" s="264" t="s">
        <v>291</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346</v>
      </c>
      <c r="C9" s="113" t="s">
        <v>145</v>
      </c>
      <c r="D9" s="111" t="s">
        <v>61</v>
      </c>
      <c r="E9" s="50"/>
      <c r="F9" s="112"/>
      <c r="G9" s="109"/>
      <c r="H9" s="155">
        <v>0.7</v>
      </c>
      <c r="I9" s="111" t="s">
        <v>346</v>
      </c>
      <c r="J9" s="108" t="s">
        <v>145</v>
      </c>
      <c r="K9" s="154">
        <v>0.3</v>
      </c>
      <c r="L9" s="109" t="s">
        <v>345</v>
      </c>
      <c r="M9" s="108" t="s">
        <v>145</v>
      </c>
      <c r="N9" s="150">
        <v>0.2</v>
      </c>
      <c r="O9" s="106" t="s">
        <v>61</v>
      </c>
    </row>
    <row r="10" spans="1:21" ht="23.1" customHeight="1" x14ac:dyDescent="0.15">
      <c r="A10" s="268"/>
      <c r="B10" s="108"/>
      <c r="C10" s="113" t="s">
        <v>122</v>
      </c>
      <c r="D10" s="111"/>
      <c r="E10" s="50"/>
      <c r="F10" s="112"/>
      <c r="G10" s="109"/>
      <c r="H10" s="107">
        <v>20</v>
      </c>
      <c r="I10" s="111"/>
      <c r="J10" s="108" t="s">
        <v>122</v>
      </c>
      <c r="K10" s="110">
        <v>20</v>
      </c>
      <c r="L10" s="109"/>
      <c r="M10" s="108" t="s">
        <v>122</v>
      </c>
      <c r="N10" s="107">
        <v>10</v>
      </c>
      <c r="O10" s="106"/>
    </row>
    <row r="11" spans="1:21" ht="23.1" customHeight="1" x14ac:dyDescent="0.15">
      <c r="A11" s="268"/>
      <c r="B11" s="108"/>
      <c r="C11" s="113"/>
      <c r="D11" s="111"/>
      <c r="E11" s="50"/>
      <c r="F11" s="112"/>
      <c r="G11" s="109" t="s">
        <v>57</v>
      </c>
      <c r="H11" s="107" t="s">
        <v>276</v>
      </c>
      <c r="I11" s="111"/>
      <c r="J11" s="108"/>
      <c r="K11" s="110"/>
      <c r="L11" s="109"/>
      <c r="M11" s="108" t="s">
        <v>49</v>
      </c>
      <c r="N11" s="107">
        <v>10</v>
      </c>
      <c r="O11" s="106"/>
    </row>
    <row r="12" spans="1:21" ht="23.1" customHeight="1" x14ac:dyDescent="0.15">
      <c r="A12" s="268"/>
      <c r="B12" s="118"/>
      <c r="C12" s="123"/>
      <c r="D12" s="119"/>
      <c r="E12" s="44"/>
      <c r="F12" s="122"/>
      <c r="G12" s="121"/>
      <c r="H12" s="120"/>
      <c r="I12" s="119"/>
      <c r="J12" s="118"/>
      <c r="K12" s="117"/>
      <c r="L12" s="121"/>
      <c r="M12" s="118"/>
      <c r="N12" s="120"/>
      <c r="O12" s="124"/>
    </row>
    <row r="13" spans="1:21" ht="23.1" customHeight="1" x14ac:dyDescent="0.15">
      <c r="A13" s="268"/>
      <c r="B13" s="108" t="s">
        <v>344</v>
      </c>
      <c r="C13" s="113" t="s">
        <v>49</v>
      </c>
      <c r="D13" s="111"/>
      <c r="E13" s="50"/>
      <c r="F13" s="112"/>
      <c r="G13" s="109"/>
      <c r="H13" s="107">
        <v>10</v>
      </c>
      <c r="I13" s="111" t="s">
        <v>344</v>
      </c>
      <c r="J13" s="108" t="s">
        <v>49</v>
      </c>
      <c r="K13" s="110">
        <v>10</v>
      </c>
      <c r="L13" s="109" t="s">
        <v>343</v>
      </c>
      <c r="M13" s="108" t="s">
        <v>26</v>
      </c>
      <c r="N13" s="107">
        <v>10</v>
      </c>
      <c r="O13" s="106"/>
    </row>
    <row r="14" spans="1:21" ht="23.1" customHeight="1" x14ac:dyDescent="0.15">
      <c r="A14" s="268"/>
      <c r="B14" s="108"/>
      <c r="C14" s="113"/>
      <c r="D14" s="111"/>
      <c r="E14" s="50"/>
      <c r="F14" s="112"/>
      <c r="G14" s="109" t="s">
        <v>57</v>
      </c>
      <c r="H14" s="107" t="s">
        <v>276</v>
      </c>
      <c r="I14" s="111"/>
      <c r="J14" s="108"/>
      <c r="K14" s="110"/>
      <c r="L14" s="121"/>
      <c r="M14" s="118"/>
      <c r="N14" s="120"/>
      <c r="O14" s="124"/>
    </row>
    <row r="15" spans="1:21" ht="23.1" customHeight="1" x14ac:dyDescent="0.15">
      <c r="A15" s="268"/>
      <c r="B15" s="118"/>
      <c r="C15" s="123"/>
      <c r="D15" s="119"/>
      <c r="E15" s="44"/>
      <c r="F15" s="122"/>
      <c r="G15" s="121"/>
      <c r="H15" s="120"/>
      <c r="I15" s="119"/>
      <c r="J15" s="118"/>
      <c r="K15" s="117"/>
      <c r="L15" s="109" t="s">
        <v>126</v>
      </c>
      <c r="M15" s="108" t="s">
        <v>130</v>
      </c>
      <c r="N15" s="107">
        <v>10</v>
      </c>
      <c r="O15" s="106"/>
    </row>
    <row r="16" spans="1:21" ht="23.1" customHeight="1" x14ac:dyDescent="0.15">
      <c r="A16" s="268"/>
      <c r="B16" s="108" t="s">
        <v>52</v>
      </c>
      <c r="C16" s="113" t="s">
        <v>26</v>
      </c>
      <c r="D16" s="111"/>
      <c r="E16" s="50"/>
      <c r="F16" s="112"/>
      <c r="G16" s="109"/>
      <c r="H16" s="107">
        <v>20</v>
      </c>
      <c r="I16" s="111" t="s">
        <v>52</v>
      </c>
      <c r="J16" s="108" t="s">
        <v>26</v>
      </c>
      <c r="K16" s="110">
        <v>10</v>
      </c>
      <c r="L16" s="109"/>
      <c r="M16" s="108"/>
      <c r="N16" s="107"/>
      <c r="O16" s="106"/>
    </row>
    <row r="17" spans="1:15" ht="23.1" customHeight="1" x14ac:dyDescent="0.15">
      <c r="A17" s="268"/>
      <c r="B17" s="108"/>
      <c r="C17" s="113" t="s">
        <v>125</v>
      </c>
      <c r="D17" s="111"/>
      <c r="E17" s="50" t="s">
        <v>33</v>
      </c>
      <c r="F17" s="112"/>
      <c r="G17" s="109"/>
      <c r="H17" s="158">
        <v>0.05</v>
      </c>
      <c r="I17" s="111"/>
      <c r="J17" s="108" t="s">
        <v>125</v>
      </c>
      <c r="K17" s="157">
        <v>0.05</v>
      </c>
      <c r="L17" s="109"/>
      <c r="M17" s="108"/>
      <c r="N17" s="107"/>
      <c r="O17" s="106"/>
    </row>
    <row r="18" spans="1:15" ht="23.1" customHeight="1" x14ac:dyDescent="0.15">
      <c r="A18" s="268"/>
      <c r="B18" s="108"/>
      <c r="C18" s="113"/>
      <c r="D18" s="111"/>
      <c r="E18" s="50"/>
      <c r="F18" s="112"/>
      <c r="G18" s="109" t="s">
        <v>57</v>
      </c>
      <c r="H18" s="107" t="s">
        <v>276</v>
      </c>
      <c r="I18" s="111"/>
      <c r="J18" s="108"/>
      <c r="K18" s="110"/>
      <c r="L18" s="109"/>
      <c r="M18" s="108"/>
      <c r="N18" s="107"/>
      <c r="O18" s="106"/>
    </row>
    <row r="19" spans="1:15" ht="23.1" customHeight="1" x14ac:dyDescent="0.15">
      <c r="A19" s="268"/>
      <c r="B19" s="108"/>
      <c r="C19" s="113"/>
      <c r="D19" s="111"/>
      <c r="E19" s="50"/>
      <c r="F19" s="114"/>
      <c r="G19" s="109" t="s">
        <v>58</v>
      </c>
      <c r="H19" s="107" t="s">
        <v>275</v>
      </c>
      <c r="I19" s="111"/>
      <c r="J19" s="108"/>
      <c r="K19" s="110"/>
      <c r="L19" s="109"/>
      <c r="M19" s="108"/>
      <c r="N19" s="107"/>
      <c r="O19" s="106"/>
    </row>
    <row r="20" spans="1:15" ht="23.1" customHeight="1" x14ac:dyDescent="0.15">
      <c r="A20" s="268"/>
      <c r="B20" s="118"/>
      <c r="C20" s="123"/>
      <c r="D20" s="119"/>
      <c r="E20" s="44"/>
      <c r="F20" s="122"/>
      <c r="G20" s="121"/>
      <c r="H20" s="120"/>
      <c r="I20" s="119"/>
      <c r="J20" s="118"/>
      <c r="K20" s="117"/>
      <c r="L20" s="109"/>
      <c r="M20" s="108"/>
      <c r="N20" s="107"/>
      <c r="O20" s="106"/>
    </row>
    <row r="21" spans="1:15" ht="23.1" customHeight="1" x14ac:dyDescent="0.15">
      <c r="A21" s="268"/>
      <c r="B21" s="108" t="s">
        <v>126</v>
      </c>
      <c r="C21" s="113" t="s">
        <v>130</v>
      </c>
      <c r="D21" s="111"/>
      <c r="E21" s="50" t="s">
        <v>35</v>
      </c>
      <c r="F21" s="112"/>
      <c r="G21" s="109"/>
      <c r="H21" s="107">
        <v>30</v>
      </c>
      <c r="I21" s="111" t="s">
        <v>126</v>
      </c>
      <c r="J21" s="108" t="s">
        <v>130</v>
      </c>
      <c r="K21" s="110">
        <v>20</v>
      </c>
      <c r="L21" s="109"/>
      <c r="M21" s="108"/>
      <c r="N21" s="107"/>
      <c r="O21" s="106"/>
    </row>
    <row r="22" spans="1:15" ht="23.1" customHeight="1" x14ac:dyDescent="0.15">
      <c r="A22" s="268"/>
      <c r="B22" s="108"/>
      <c r="C22" s="113"/>
      <c r="D22" s="111"/>
      <c r="E22" s="50"/>
      <c r="F22" s="112"/>
      <c r="G22" s="109" t="s">
        <v>42</v>
      </c>
      <c r="H22" s="107" t="s">
        <v>275</v>
      </c>
      <c r="I22" s="111"/>
      <c r="J22" s="108"/>
      <c r="K22" s="110"/>
      <c r="L22" s="109"/>
      <c r="M22" s="108"/>
      <c r="N22" s="107"/>
      <c r="O22" s="106"/>
    </row>
    <row r="23" spans="1:15" ht="23.1" customHeight="1" thickBot="1" x14ac:dyDescent="0.2">
      <c r="A23" s="269"/>
      <c r="B23" s="100"/>
      <c r="C23" s="105"/>
      <c r="D23" s="103"/>
      <c r="E23" s="57"/>
      <c r="F23" s="104"/>
      <c r="G23" s="101"/>
      <c r="H23" s="99"/>
      <c r="I23" s="103"/>
      <c r="J23" s="100"/>
      <c r="K23" s="102"/>
      <c r="L23" s="101"/>
      <c r="M23" s="100"/>
      <c r="N23" s="99"/>
      <c r="O23" s="98"/>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row r="59" spans="2:14" ht="14.25" x14ac:dyDescent="0.15">
      <c r="B59" s="97"/>
      <c r="C59" s="97"/>
      <c r="D59" s="97"/>
      <c r="G59" s="97"/>
      <c r="H59" s="96"/>
      <c r="I59" s="97"/>
      <c r="J59" s="97"/>
      <c r="K59" s="96"/>
      <c r="L59" s="97"/>
      <c r="M59" s="97"/>
      <c r="N59" s="96"/>
    </row>
    <row r="60" spans="2:14" ht="14.25" x14ac:dyDescent="0.15">
      <c r="B60" s="97"/>
      <c r="C60" s="97"/>
      <c r="D60" s="97"/>
      <c r="G60" s="97"/>
      <c r="H60" s="96"/>
      <c r="I60" s="97"/>
      <c r="J60" s="97"/>
      <c r="K60" s="96"/>
      <c r="L60" s="97"/>
      <c r="M60" s="97"/>
      <c r="N60" s="96"/>
    </row>
    <row r="61" spans="2:14" ht="14.25" x14ac:dyDescent="0.15">
      <c r="B61" s="97"/>
      <c r="C61" s="97"/>
      <c r="D61" s="97"/>
      <c r="G61" s="97"/>
      <c r="H61" s="96"/>
      <c r="I61" s="97"/>
      <c r="J61" s="97"/>
      <c r="K61" s="96"/>
      <c r="L61" s="97"/>
      <c r="M61" s="97"/>
      <c r="N61" s="9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2.5" customHeight="1" x14ac:dyDescent="0.15">
      <c r="A3" s="5"/>
      <c r="B3" s="293" t="s">
        <v>264</v>
      </c>
      <c r="C3" s="293"/>
      <c r="D3" s="3"/>
      <c r="E3" s="6"/>
      <c r="F3" s="2"/>
      <c r="G3" s="2"/>
      <c r="H3" s="2"/>
      <c r="I3" s="3"/>
      <c r="J3" s="2"/>
      <c r="K3" s="7"/>
      <c r="L3" s="7"/>
      <c r="M3" s="8"/>
      <c r="N3" s="2"/>
      <c r="O3" s="3"/>
      <c r="P3" s="92"/>
      <c r="Q3" s="92"/>
      <c r="R3" s="92"/>
      <c r="S3" s="3"/>
    </row>
    <row r="4" spans="1:19" ht="22.5" customHeight="1" x14ac:dyDescent="0.15">
      <c r="A4" s="5"/>
      <c r="B4" s="293"/>
      <c r="C4" s="293"/>
      <c r="D4" s="9"/>
      <c r="E4" s="6"/>
      <c r="F4" s="2"/>
      <c r="G4" s="2"/>
      <c r="H4" s="2"/>
      <c r="I4" s="9"/>
      <c r="J4" s="2"/>
      <c r="K4" s="7"/>
      <c r="L4" s="7"/>
      <c r="M4" s="8"/>
      <c r="N4" s="2"/>
      <c r="O4" s="94" t="s">
        <v>265</v>
      </c>
      <c r="P4"/>
      <c r="Q4"/>
      <c r="R4"/>
      <c r="S4" s="3"/>
    </row>
    <row r="5" spans="1:19" ht="27.75" customHeight="1" thickBot="1" x14ac:dyDescent="0.3">
      <c r="A5" s="254" t="s">
        <v>194</v>
      </c>
      <c r="B5" s="255"/>
      <c r="C5" s="255"/>
      <c r="D5" s="255"/>
      <c r="E5" s="255"/>
      <c r="F5" s="255"/>
      <c r="G5" s="2"/>
      <c r="H5" s="2"/>
      <c r="I5" s="12"/>
      <c r="J5" s="2"/>
      <c r="K5" s="7"/>
      <c r="L5" s="7"/>
      <c r="M5" s="10"/>
      <c r="N5" s="2"/>
      <c r="O5" s="13"/>
      <c r="P5" s="12"/>
      <c r="Q5" s="14"/>
      <c r="R5" s="14"/>
      <c r="S5" s="11"/>
    </row>
    <row r="6" spans="1:19" customFormat="1" ht="42" customHeight="1" thickBot="1" x14ac:dyDescent="0.2">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19" ht="24.95" customHeight="1" x14ac:dyDescent="0.15">
      <c r="A7" s="256" t="s">
        <v>59</v>
      </c>
      <c r="B7" s="64" t="s">
        <v>195</v>
      </c>
      <c r="C7" s="36" t="s">
        <v>123</v>
      </c>
      <c r="D7" s="37"/>
      <c r="E7" s="82">
        <v>0.25</v>
      </c>
      <c r="F7" s="39" t="s">
        <v>19</v>
      </c>
      <c r="G7" s="68" t="s">
        <v>124</v>
      </c>
      <c r="H7" s="72" t="s">
        <v>123</v>
      </c>
      <c r="I7" s="37"/>
      <c r="J7" s="39">
        <f>ROUNDUP(E7*0.75,2)</f>
        <v>0.19</v>
      </c>
      <c r="K7" s="39" t="s">
        <v>19</v>
      </c>
      <c r="L7" s="39" t="s">
        <v>124</v>
      </c>
      <c r="M7" s="76" t="e">
        <f>#REF!</f>
        <v>#REF!</v>
      </c>
      <c r="N7" s="64" t="s">
        <v>196</v>
      </c>
      <c r="O7" s="40" t="s">
        <v>16</v>
      </c>
      <c r="P7" s="37"/>
      <c r="Q7" s="41">
        <v>110</v>
      </c>
      <c r="R7" s="87">
        <f>ROUNDUP(Q7*0.75,2)</f>
        <v>82.5</v>
      </c>
    </row>
    <row r="8" spans="1:19" ht="24.95" customHeight="1" x14ac:dyDescent="0.15">
      <c r="A8" s="257"/>
      <c r="B8" s="66"/>
      <c r="C8" s="49"/>
      <c r="D8" s="50"/>
      <c r="E8" s="51"/>
      <c r="F8" s="52"/>
      <c r="G8" s="70"/>
      <c r="H8" s="74"/>
      <c r="I8" s="50"/>
      <c r="J8" s="52"/>
      <c r="K8" s="52"/>
      <c r="L8" s="52"/>
      <c r="M8" s="78"/>
      <c r="N8" s="66" t="s">
        <v>47</v>
      </c>
      <c r="O8" s="53" t="s">
        <v>50</v>
      </c>
      <c r="P8" s="50" t="s">
        <v>33</v>
      </c>
      <c r="Q8" s="54">
        <v>1</v>
      </c>
      <c r="R8" s="89">
        <f>ROUNDUP(Q8*0.75,2)</f>
        <v>0.75</v>
      </c>
    </row>
    <row r="9" spans="1:19" ht="24.95" customHeight="1" x14ac:dyDescent="0.15">
      <c r="A9" s="257"/>
      <c r="B9" s="65"/>
      <c r="C9" s="43"/>
      <c r="D9" s="44"/>
      <c r="E9" s="45"/>
      <c r="F9" s="46"/>
      <c r="G9" s="69"/>
      <c r="H9" s="73"/>
      <c r="I9" s="44"/>
      <c r="J9" s="46"/>
      <c r="K9" s="46"/>
      <c r="L9" s="46"/>
      <c r="M9" s="77"/>
      <c r="N9" s="65"/>
      <c r="O9" s="47"/>
      <c r="P9" s="44"/>
      <c r="Q9" s="48"/>
      <c r="R9" s="88"/>
    </row>
    <row r="10" spans="1:19" ht="24.95" customHeight="1" x14ac:dyDescent="0.15">
      <c r="A10" s="257"/>
      <c r="B10" s="66" t="s">
        <v>197</v>
      </c>
      <c r="C10" s="49" t="s">
        <v>93</v>
      </c>
      <c r="D10" s="50"/>
      <c r="E10" s="51">
        <v>40</v>
      </c>
      <c r="F10" s="52" t="s">
        <v>27</v>
      </c>
      <c r="G10" s="70"/>
      <c r="H10" s="74" t="s">
        <v>93</v>
      </c>
      <c r="I10" s="50"/>
      <c r="J10" s="52">
        <f t="shared" ref="J10:J15" si="0">ROUNDUP(E10*0.75,2)</f>
        <v>30</v>
      </c>
      <c r="K10" s="52" t="s">
        <v>27</v>
      </c>
      <c r="L10" s="52"/>
      <c r="M10" s="78" t="e">
        <f>#REF!</f>
        <v>#REF!</v>
      </c>
      <c r="N10" s="66" t="s">
        <v>198</v>
      </c>
      <c r="O10" s="53" t="s">
        <v>37</v>
      </c>
      <c r="P10" s="50"/>
      <c r="Q10" s="54">
        <v>50</v>
      </c>
      <c r="R10" s="89">
        <f>ROUNDUP(Q10*0.75,2)</f>
        <v>37.5</v>
      </c>
    </row>
    <row r="11" spans="1:19" ht="24.95" customHeight="1" x14ac:dyDescent="0.15">
      <c r="A11" s="257"/>
      <c r="B11" s="66"/>
      <c r="C11" s="49" t="s">
        <v>94</v>
      </c>
      <c r="D11" s="50"/>
      <c r="E11" s="51">
        <v>30</v>
      </c>
      <c r="F11" s="52" t="s">
        <v>27</v>
      </c>
      <c r="G11" s="70"/>
      <c r="H11" s="74" t="s">
        <v>94</v>
      </c>
      <c r="I11" s="50"/>
      <c r="J11" s="52">
        <f t="shared" si="0"/>
        <v>22.5</v>
      </c>
      <c r="K11" s="52" t="s">
        <v>27</v>
      </c>
      <c r="L11" s="52"/>
      <c r="M11" s="78" t="e">
        <f>ROUND(#REF!+(#REF!*6/100),2)</f>
        <v>#REF!</v>
      </c>
      <c r="N11" s="66" t="s">
        <v>199</v>
      </c>
      <c r="O11" s="53" t="s">
        <v>113</v>
      </c>
      <c r="P11" s="50" t="s">
        <v>114</v>
      </c>
      <c r="Q11" s="54">
        <v>0.5</v>
      </c>
      <c r="R11" s="89">
        <f>ROUNDUP(Q11*0.75,2)</f>
        <v>0.38</v>
      </c>
    </row>
    <row r="12" spans="1:19" ht="24.95" customHeight="1" x14ac:dyDescent="0.15">
      <c r="A12" s="257"/>
      <c r="B12" s="66"/>
      <c r="C12" s="49" t="s">
        <v>200</v>
      </c>
      <c r="D12" s="50"/>
      <c r="E12" s="51">
        <v>20</v>
      </c>
      <c r="F12" s="52" t="s">
        <v>27</v>
      </c>
      <c r="G12" s="70"/>
      <c r="H12" s="74" t="s">
        <v>200</v>
      </c>
      <c r="I12" s="50"/>
      <c r="J12" s="52">
        <f t="shared" si="0"/>
        <v>15</v>
      </c>
      <c r="K12" s="52" t="s">
        <v>27</v>
      </c>
      <c r="L12" s="52"/>
      <c r="M12" s="78" t="e">
        <f>ROUND(#REF!+(#REF!*15/100),2)</f>
        <v>#REF!</v>
      </c>
      <c r="N12" s="66" t="s">
        <v>47</v>
      </c>
      <c r="O12" s="53" t="s">
        <v>29</v>
      </c>
      <c r="P12" s="50"/>
      <c r="Q12" s="54">
        <v>0.2</v>
      </c>
      <c r="R12" s="89">
        <f>ROUNDUP(Q12*0.75,2)</f>
        <v>0.15</v>
      </c>
    </row>
    <row r="13" spans="1:19" ht="24.95" customHeight="1" x14ac:dyDescent="0.15">
      <c r="A13" s="257"/>
      <c r="B13" s="66"/>
      <c r="C13" s="49" t="s">
        <v>201</v>
      </c>
      <c r="D13" s="50"/>
      <c r="E13" s="51">
        <v>10</v>
      </c>
      <c r="F13" s="52" t="s">
        <v>27</v>
      </c>
      <c r="G13" s="70"/>
      <c r="H13" s="74" t="s">
        <v>201</v>
      </c>
      <c r="I13" s="50"/>
      <c r="J13" s="52">
        <f t="shared" si="0"/>
        <v>7.5</v>
      </c>
      <c r="K13" s="52" t="s">
        <v>27</v>
      </c>
      <c r="L13" s="52"/>
      <c r="M13" s="78" t="e">
        <f>ROUND(#REF!+(#REF!*20/100),2)</f>
        <v>#REF!</v>
      </c>
      <c r="N13" s="66"/>
      <c r="O13" s="53" t="s">
        <v>30</v>
      </c>
      <c r="P13" s="50"/>
      <c r="Q13" s="54">
        <v>0.01</v>
      </c>
      <c r="R13" s="89">
        <f>ROUNDUP(Q13*0.75,2)</f>
        <v>0.01</v>
      </c>
    </row>
    <row r="14" spans="1:19" ht="24.95" customHeight="1" x14ac:dyDescent="0.15">
      <c r="A14" s="257"/>
      <c r="B14" s="66"/>
      <c r="C14" s="49" t="s">
        <v>49</v>
      </c>
      <c r="D14" s="50"/>
      <c r="E14" s="51">
        <v>10</v>
      </c>
      <c r="F14" s="52" t="s">
        <v>27</v>
      </c>
      <c r="G14" s="70"/>
      <c r="H14" s="74" t="s">
        <v>49</v>
      </c>
      <c r="I14" s="50"/>
      <c r="J14" s="52">
        <f t="shared" si="0"/>
        <v>7.5</v>
      </c>
      <c r="K14" s="52" t="s">
        <v>27</v>
      </c>
      <c r="L14" s="52"/>
      <c r="M14" s="78" t="e">
        <f>ROUND(#REF!+(#REF!*10/100),2)</f>
        <v>#REF!</v>
      </c>
      <c r="N14" s="66"/>
      <c r="O14" s="53"/>
      <c r="P14" s="50"/>
      <c r="Q14" s="54"/>
      <c r="R14" s="89"/>
    </row>
    <row r="15" spans="1:19" ht="24.95" customHeight="1" x14ac:dyDescent="0.15">
      <c r="A15" s="257"/>
      <c r="B15" s="66"/>
      <c r="C15" s="49" t="s">
        <v>135</v>
      </c>
      <c r="D15" s="50"/>
      <c r="E15" s="51">
        <v>10</v>
      </c>
      <c r="F15" s="52" t="s">
        <v>27</v>
      </c>
      <c r="G15" s="70"/>
      <c r="H15" s="74" t="s">
        <v>135</v>
      </c>
      <c r="I15" s="50"/>
      <c r="J15" s="52">
        <f t="shared" si="0"/>
        <v>7.5</v>
      </c>
      <c r="K15" s="52" t="s">
        <v>27</v>
      </c>
      <c r="L15" s="52"/>
      <c r="M15" s="78"/>
      <c r="N15" s="66"/>
      <c r="O15" s="53"/>
      <c r="P15" s="50"/>
      <c r="Q15" s="54"/>
      <c r="R15" s="89"/>
    </row>
    <row r="16" spans="1:19" ht="24.95" customHeight="1" x14ac:dyDescent="0.15">
      <c r="A16" s="257"/>
      <c r="B16" s="65"/>
      <c r="C16" s="43"/>
      <c r="D16" s="44"/>
      <c r="E16" s="45"/>
      <c r="F16" s="46"/>
      <c r="G16" s="69"/>
      <c r="H16" s="73"/>
      <c r="I16" s="44"/>
      <c r="J16" s="46"/>
      <c r="K16" s="46"/>
      <c r="L16" s="46"/>
      <c r="M16" s="77"/>
      <c r="N16" s="65"/>
      <c r="O16" s="47"/>
      <c r="P16" s="44"/>
      <c r="Q16" s="48"/>
      <c r="R16" s="88"/>
    </row>
    <row r="17" spans="1:18" ht="24.95" customHeight="1" x14ac:dyDescent="0.15">
      <c r="A17" s="257"/>
      <c r="B17" s="66" t="s">
        <v>202</v>
      </c>
      <c r="C17" s="49" t="s">
        <v>205</v>
      </c>
      <c r="D17" s="50" t="s">
        <v>33</v>
      </c>
      <c r="E17" s="51">
        <v>10</v>
      </c>
      <c r="F17" s="52" t="s">
        <v>27</v>
      </c>
      <c r="G17" s="70"/>
      <c r="H17" s="74" t="s">
        <v>205</v>
      </c>
      <c r="I17" s="50" t="s">
        <v>33</v>
      </c>
      <c r="J17" s="52">
        <f>ROUNDUP(E17*0.75,2)</f>
        <v>7.5</v>
      </c>
      <c r="K17" s="52" t="s">
        <v>27</v>
      </c>
      <c r="L17" s="52"/>
      <c r="M17" s="78" t="e">
        <f>#REF!</f>
        <v>#REF!</v>
      </c>
      <c r="N17" s="66" t="s">
        <v>203</v>
      </c>
      <c r="O17" s="53" t="s">
        <v>117</v>
      </c>
      <c r="P17" s="50" t="s">
        <v>118</v>
      </c>
      <c r="Q17" s="54">
        <v>4</v>
      </c>
      <c r="R17" s="89">
        <f>ROUNDUP(Q17*0.75,2)</f>
        <v>3</v>
      </c>
    </row>
    <row r="18" spans="1:18" ht="24.95" customHeight="1" x14ac:dyDescent="0.15">
      <c r="A18" s="257"/>
      <c r="B18" s="66"/>
      <c r="C18" s="49" t="s">
        <v>112</v>
      </c>
      <c r="D18" s="50"/>
      <c r="E18" s="51">
        <v>10</v>
      </c>
      <c r="F18" s="52" t="s">
        <v>27</v>
      </c>
      <c r="G18" s="70"/>
      <c r="H18" s="74" t="s">
        <v>112</v>
      </c>
      <c r="I18" s="50"/>
      <c r="J18" s="52">
        <f>ROUNDUP(E18*0.75,2)</f>
        <v>7.5</v>
      </c>
      <c r="K18" s="52" t="s">
        <v>27</v>
      </c>
      <c r="L18" s="52"/>
      <c r="M18" s="78" t="e">
        <f>#REF!</f>
        <v>#REF!</v>
      </c>
      <c r="N18" s="66" t="s">
        <v>204</v>
      </c>
      <c r="O18" s="53" t="s">
        <v>42</v>
      </c>
      <c r="P18" s="50"/>
      <c r="Q18" s="54">
        <v>0.3</v>
      </c>
      <c r="R18" s="89">
        <f>ROUNDUP(Q18*0.75,2)</f>
        <v>0.23</v>
      </c>
    </row>
    <row r="19" spans="1:18" ht="24.95" customHeight="1" x14ac:dyDescent="0.15">
      <c r="A19" s="257"/>
      <c r="B19" s="66"/>
      <c r="C19" s="49" t="s">
        <v>43</v>
      </c>
      <c r="D19" s="50"/>
      <c r="E19" s="51">
        <v>0.5</v>
      </c>
      <c r="F19" s="52" t="s">
        <v>27</v>
      </c>
      <c r="G19" s="70"/>
      <c r="H19" s="74" t="s">
        <v>43</v>
      </c>
      <c r="I19" s="50"/>
      <c r="J19" s="52">
        <f>ROUNDUP(E19*0.75,2)</f>
        <v>0.38</v>
      </c>
      <c r="K19" s="52" t="s">
        <v>27</v>
      </c>
      <c r="L19" s="52"/>
      <c r="M19" s="78" t="e">
        <f>ROUND(#REF!+(#REF!*10/100),2)</f>
        <v>#REF!</v>
      </c>
      <c r="N19" s="66" t="s">
        <v>47</v>
      </c>
      <c r="O19" s="53" t="s">
        <v>29</v>
      </c>
      <c r="P19" s="50"/>
      <c r="Q19" s="54">
        <v>0.1</v>
      </c>
      <c r="R19" s="89">
        <f>ROUNDUP(Q19*0.75,2)</f>
        <v>0.08</v>
      </c>
    </row>
    <row r="20" spans="1:18" ht="24.95" customHeight="1" x14ac:dyDescent="0.15">
      <c r="A20" s="257"/>
      <c r="B20" s="65"/>
      <c r="C20" s="43"/>
      <c r="D20" s="44"/>
      <c r="E20" s="45"/>
      <c r="F20" s="46"/>
      <c r="G20" s="69"/>
      <c r="H20" s="73"/>
      <c r="I20" s="44"/>
      <c r="J20" s="46"/>
      <c r="K20" s="46"/>
      <c r="L20" s="46"/>
      <c r="M20" s="77"/>
      <c r="N20" s="65"/>
      <c r="O20" s="47"/>
      <c r="P20" s="44"/>
      <c r="Q20" s="48"/>
      <c r="R20" s="88"/>
    </row>
    <row r="21" spans="1:18" ht="24.95" customHeight="1" x14ac:dyDescent="0.15">
      <c r="A21" s="257"/>
      <c r="B21" s="66" t="s">
        <v>70</v>
      </c>
      <c r="C21" s="49" t="s">
        <v>72</v>
      </c>
      <c r="D21" s="50"/>
      <c r="E21" s="63">
        <v>0.125</v>
      </c>
      <c r="F21" s="52" t="s">
        <v>55</v>
      </c>
      <c r="G21" s="70"/>
      <c r="H21" s="74" t="s">
        <v>72</v>
      </c>
      <c r="I21" s="50"/>
      <c r="J21" s="52">
        <f>ROUNDUP(E21*0.75,2)</f>
        <v>9.9999999999999992E-2</v>
      </c>
      <c r="K21" s="52" t="s">
        <v>55</v>
      </c>
      <c r="L21" s="52"/>
      <c r="M21" s="78" t="e">
        <f>#REF!</f>
        <v>#REF!</v>
      </c>
      <c r="N21" s="66" t="s">
        <v>71</v>
      </c>
      <c r="O21" s="53"/>
      <c r="P21" s="50"/>
      <c r="Q21" s="54"/>
      <c r="R21" s="89"/>
    </row>
    <row r="22" spans="1:18" ht="24.95" customHeight="1" thickBot="1" x14ac:dyDescent="0.2">
      <c r="A22" s="258"/>
      <c r="B22" s="67"/>
      <c r="C22" s="56"/>
      <c r="D22" s="57"/>
      <c r="E22" s="58"/>
      <c r="F22" s="59"/>
      <c r="G22" s="71"/>
      <c r="H22" s="75"/>
      <c r="I22" s="57"/>
      <c r="J22" s="59"/>
      <c r="K22" s="59"/>
      <c r="L22" s="59"/>
      <c r="M22" s="79"/>
      <c r="N22" s="67"/>
      <c r="O22" s="60"/>
      <c r="P22" s="57"/>
      <c r="Q22" s="61"/>
      <c r="R22" s="90"/>
    </row>
    <row r="25" spans="1:18" ht="18.75" customHeight="1" x14ac:dyDescent="0.15">
      <c r="O25" s="3"/>
      <c r="P25" s="3"/>
      <c r="Q25" s="3"/>
      <c r="R25" s="3"/>
    </row>
  </sheetData>
  <mergeCells count="5">
    <mergeCell ref="H1:N1"/>
    <mergeCell ref="A2:R2"/>
    <mergeCell ref="A5:F5"/>
    <mergeCell ref="A7:A22"/>
    <mergeCell ref="B3:C4"/>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zoomScale="40" zoomScaleNormal="40" zoomScaleSheetLayoutView="100" workbookViewId="0"/>
  </sheetViews>
  <sheetFormatPr defaultRowHeight="13.5" x14ac:dyDescent="0.15"/>
  <cols>
    <col min="1" max="1" width="4.5" style="168" bestFit="1" customWidth="1"/>
    <col min="2" max="2" width="3.375" style="165" bestFit="1" customWidth="1"/>
    <col min="3" max="8" width="17.625" style="166" customWidth="1"/>
    <col min="9" max="9" width="4.5" style="168" bestFit="1" customWidth="1"/>
    <col min="10" max="10" width="3.375" style="165" bestFit="1" customWidth="1"/>
    <col min="11" max="16" width="17.625" style="166" customWidth="1"/>
    <col min="17" max="16384" width="9" style="165"/>
  </cols>
  <sheetData>
    <row r="1" spans="1:16" ht="65.25" customHeight="1" x14ac:dyDescent="0.15">
      <c r="A1" s="164"/>
      <c r="I1" s="164"/>
    </row>
    <row r="2" spans="1:16" s="168" customFormat="1" ht="21.75" customHeight="1" x14ac:dyDescent="0.15">
      <c r="A2" s="241" t="s">
        <v>305</v>
      </c>
      <c r="B2" s="228" t="s">
        <v>374</v>
      </c>
      <c r="C2" s="242" t="s">
        <v>375</v>
      </c>
      <c r="D2" s="243"/>
      <c r="E2" s="229" t="s">
        <v>376</v>
      </c>
      <c r="F2" s="230"/>
      <c r="G2" s="229" t="s">
        <v>377</v>
      </c>
      <c r="H2" s="230"/>
      <c r="I2" s="241" t="s">
        <v>305</v>
      </c>
      <c r="J2" s="228" t="s">
        <v>374</v>
      </c>
      <c r="K2" s="229" t="s">
        <v>375</v>
      </c>
      <c r="L2" s="230"/>
      <c r="M2" s="229" t="s">
        <v>376</v>
      </c>
      <c r="N2" s="230"/>
      <c r="O2" s="235" t="s">
        <v>377</v>
      </c>
      <c r="P2" s="236"/>
    </row>
    <row r="3" spans="1:16" s="168" customFormat="1" ht="13.5" customHeight="1" x14ac:dyDescent="0.15">
      <c r="A3" s="241"/>
      <c r="B3" s="228"/>
      <c r="C3" s="244"/>
      <c r="D3" s="245"/>
      <c r="E3" s="248"/>
      <c r="F3" s="249"/>
      <c r="G3" s="248"/>
      <c r="H3" s="249"/>
      <c r="I3" s="241"/>
      <c r="J3" s="228"/>
      <c r="K3" s="231"/>
      <c r="L3" s="232"/>
      <c r="M3" s="231"/>
      <c r="N3" s="232"/>
      <c r="O3" s="237"/>
      <c r="P3" s="238"/>
    </row>
    <row r="4" spans="1:16" s="168" customFormat="1" ht="18.75" customHeight="1" x14ac:dyDescent="0.15">
      <c r="A4" s="241"/>
      <c r="B4" s="228"/>
      <c r="C4" s="246"/>
      <c r="D4" s="247"/>
      <c r="E4" s="250"/>
      <c r="F4" s="251"/>
      <c r="G4" s="250"/>
      <c r="H4" s="251"/>
      <c r="I4" s="241"/>
      <c r="J4" s="228"/>
      <c r="K4" s="233"/>
      <c r="L4" s="234"/>
      <c r="M4" s="233"/>
      <c r="N4" s="234"/>
      <c r="O4" s="239"/>
      <c r="P4" s="240"/>
    </row>
    <row r="5" spans="1:16" s="168" customFormat="1" ht="15.75" customHeight="1" x14ac:dyDescent="0.15">
      <c r="A5" s="241"/>
      <c r="B5" s="228"/>
      <c r="C5" s="169" t="s">
        <v>378</v>
      </c>
      <c r="D5" s="169" t="s">
        <v>379</v>
      </c>
      <c r="E5" s="169" t="s">
        <v>378</v>
      </c>
      <c r="F5" s="169" t="s">
        <v>379</v>
      </c>
      <c r="G5" s="169" t="s">
        <v>378</v>
      </c>
      <c r="H5" s="169" t="s">
        <v>379</v>
      </c>
      <c r="I5" s="241"/>
      <c r="J5" s="228"/>
      <c r="K5" s="169" t="s">
        <v>378</v>
      </c>
      <c r="L5" s="169" t="s">
        <v>379</v>
      </c>
      <c r="M5" s="169" t="s">
        <v>378</v>
      </c>
      <c r="N5" s="169" t="s">
        <v>379</v>
      </c>
      <c r="O5" s="169" t="s">
        <v>378</v>
      </c>
      <c r="P5" s="169" t="s">
        <v>379</v>
      </c>
    </row>
    <row r="6" spans="1:16" s="168" customFormat="1" ht="13.5" customHeight="1" x14ac:dyDescent="0.15">
      <c r="A6" s="219">
        <v>1</v>
      </c>
      <c r="B6" s="212" t="s">
        <v>380</v>
      </c>
      <c r="C6" s="170" t="s">
        <v>286</v>
      </c>
      <c r="D6" s="203" t="s">
        <v>381</v>
      </c>
      <c r="E6" s="170" t="s">
        <v>286</v>
      </c>
      <c r="F6" s="203" t="s">
        <v>382</v>
      </c>
      <c r="G6" s="170" t="s">
        <v>284</v>
      </c>
      <c r="H6" s="206" t="s">
        <v>383</v>
      </c>
      <c r="I6" s="201">
        <v>15</v>
      </c>
      <c r="J6" s="212" t="s">
        <v>380</v>
      </c>
      <c r="K6" s="170" t="s">
        <v>286</v>
      </c>
      <c r="L6" s="203" t="s">
        <v>381</v>
      </c>
      <c r="M6" s="170" t="s">
        <v>286</v>
      </c>
      <c r="N6" s="203" t="s">
        <v>382</v>
      </c>
      <c r="O6" s="170" t="s">
        <v>284</v>
      </c>
      <c r="P6" s="206" t="s">
        <v>383</v>
      </c>
    </row>
    <row r="7" spans="1:16" x14ac:dyDescent="0.15">
      <c r="A7" s="219"/>
      <c r="B7" s="194"/>
      <c r="C7" s="170" t="s">
        <v>282</v>
      </c>
      <c r="D7" s="204"/>
      <c r="E7" s="170" t="s">
        <v>281</v>
      </c>
      <c r="F7" s="204"/>
      <c r="G7" s="170" t="s">
        <v>280</v>
      </c>
      <c r="H7" s="207"/>
      <c r="I7" s="201"/>
      <c r="J7" s="194"/>
      <c r="K7" s="170" t="s">
        <v>282</v>
      </c>
      <c r="L7" s="204"/>
      <c r="M7" s="170" t="s">
        <v>281</v>
      </c>
      <c r="N7" s="204"/>
      <c r="O7" s="170" t="s">
        <v>280</v>
      </c>
      <c r="P7" s="207"/>
    </row>
    <row r="8" spans="1:16" x14ac:dyDescent="0.15">
      <c r="A8" s="219"/>
      <c r="B8" s="194"/>
      <c r="C8" s="170" t="s">
        <v>278</v>
      </c>
      <c r="D8" s="204"/>
      <c r="E8" s="170" t="s">
        <v>278</v>
      </c>
      <c r="F8" s="204"/>
      <c r="G8" s="170" t="s">
        <v>279</v>
      </c>
      <c r="H8" s="207"/>
      <c r="I8" s="201"/>
      <c r="J8" s="194"/>
      <c r="K8" s="170" t="s">
        <v>278</v>
      </c>
      <c r="L8" s="204"/>
      <c r="M8" s="170" t="s">
        <v>278</v>
      </c>
      <c r="N8" s="204"/>
      <c r="O8" s="170" t="s">
        <v>279</v>
      </c>
      <c r="P8" s="207"/>
    </row>
    <row r="9" spans="1:16" x14ac:dyDescent="0.15">
      <c r="A9" s="219"/>
      <c r="B9" s="213"/>
      <c r="C9" s="170" t="s">
        <v>52</v>
      </c>
      <c r="D9" s="205"/>
      <c r="E9" s="170" t="s">
        <v>52</v>
      </c>
      <c r="F9" s="205"/>
      <c r="G9" s="170"/>
      <c r="H9" s="208"/>
      <c r="I9" s="202"/>
      <c r="J9" s="195"/>
      <c r="K9" s="171" t="s">
        <v>52</v>
      </c>
      <c r="L9" s="205"/>
      <c r="M9" s="171" t="s">
        <v>52</v>
      </c>
      <c r="N9" s="205"/>
      <c r="O9" s="171"/>
      <c r="P9" s="208"/>
    </row>
    <row r="10" spans="1:16" ht="13.5" customHeight="1" x14ac:dyDescent="0.15">
      <c r="A10" s="200">
        <v>2</v>
      </c>
      <c r="B10" s="193" t="s">
        <v>37</v>
      </c>
      <c r="C10" s="172" t="s">
        <v>286</v>
      </c>
      <c r="D10" s="203" t="s">
        <v>384</v>
      </c>
      <c r="E10" s="172" t="s">
        <v>286</v>
      </c>
      <c r="F10" s="203" t="s">
        <v>385</v>
      </c>
      <c r="G10" s="172" t="s">
        <v>284</v>
      </c>
      <c r="H10" s="206" t="s">
        <v>386</v>
      </c>
      <c r="I10" s="214">
        <v>16</v>
      </c>
      <c r="J10" s="212" t="s">
        <v>37</v>
      </c>
      <c r="K10" s="172" t="s">
        <v>286</v>
      </c>
      <c r="L10" s="199" t="s">
        <v>384</v>
      </c>
      <c r="M10" s="172" t="s">
        <v>286</v>
      </c>
      <c r="N10" s="199" t="s">
        <v>385</v>
      </c>
      <c r="O10" s="172" t="s">
        <v>284</v>
      </c>
      <c r="P10" s="199" t="s">
        <v>386</v>
      </c>
    </row>
    <row r="11" spans="1:16" x14ac:dyDescent="0.15">
      <c r="A11" s="226"/>
      <c r="B11" s="194"/>
      <c r="C11" s="170" t="s">
        <v>310</v>
      </c>
      <c r="D11" s="204"/>
      <c r="E11" s="170" t="s">
        <v>310</v>
      </c>
      <c r="F11" s="204"/>
      <c r="G11" s="170" t="s">
        <v>309</v>
      </c>
      <c r="H11" s="207"/>
      <c r="I11" s="210"/>
      <c r="J11" s="194"/>
      <c r="K11" s="170" t="s">
        <v>310</v>
      </c>
      <c r="L11" s="197"/>
      <c r="M11" s="170" t="s">
        <v>310</v>
      </c>
      <c r="N11" s="197"/>
      <c r="O11" s="170" t="s">
        <v>309</v>
      </c>
      <c r="P11" s="197"/>
    </row>
    <row r="12" spans="1:16" x14ac:dyDescent="0.15">
      <c r="A12" s="226"/>
      <c r="B12" s="194"/>
      <c r="C12" s="170" t="s">
        <v>307</v>
      </c>
      <c r="D12" s="204"/>
      <c r="E12" s="170" t="s">
        <v>306</v>
      </c>
      <c r="F12" s="204"/>
      <c r="G12" s="170" t="s">
        <v>308</v>
      </c>
      <c r="H12" s="207"/>
      <c r="I12" s="210"/>
      <c r="J12" s="194"/>
      <c r="K12" s="170" t="s">
        <v>307</v>
      </c>
      <c r="L12" s="197"/>
      <c r="M12" s="170" t="s">
        <v>306</v>
      </c>
      <c r="N12" s="197"/>
      <c r="O12" s="170" t="s">
        <v>308</v>
      </c>
      <c r="P12" s="197"/>
    </row>
    <row r="13" spans="1:16" x14ac:dyDescent="0.15">
      <c r="A13" s="227"/>
      <c r="B13" s="195"/>
      <c r="C13" s="171" t="s">
        <v>387</v>
      </c>
      <c r="D13" s="205"/>
      <c r="E13" s="171" t="s">
        <v>387</v>
      </c>
      <c r="F13" s="205"/>
      <c r="G13" s="171" t="s">
        <v>140</v>
      </c>
      <c r="H13" s="208"/>
      <c r="I13" s="215"/>
      <c r="J13" s="213"/>
      <c r="K13" s="171" t="s">
        <v>388</v>
      </c>
      <c r="L13" s="198"/>
      <c r="M13" s="171" t="s">
        <v>388</v>
      </c>
      <c r="N13" s="198"/>
      <c r="O13" s="171" t="s">
        <v>140</v>
      </c>
      <c r="P13" s="198"/>
    </row>
    <row r="14" spans="1:16" ht="13.5" customHeight="1" x14ac:dyDescent="0.15">
      <c r="A14" s="201">
        <v>3</v>
      </c>
      <c r="B14" s="212" t="s">
        <v>389</v>
      </c>
      <c r="C14" s="170" t="s">
        <v>286</v>
      </c>
      <c r="D14" s="203" t="s">
        <v>390</v>
      </c>
      <c r="E14" s="170" t="s">
        <v>286</v>
      </c>
      <c r="F14" s="203" t="s">
        <v>390</v>
      </c>
      <c r="G14" s="170" t="s">
        <v>284</v>
      </c>
      <c r="H14" s="206" t="s">
        <v>391</v>
      </c>
      <c r="I14" s="209">
        <v>17</v>
      </c>
      <c r="J14" s="193" t="s">
        <v>389</v>
      </c>
      <c r="K14" s="170" t="s">
        <v>286</v>
      </c>
      <c r="L14" s="199" t="s">
        <v>390</v>
      </c>
      <c r="M14" s="170" t="s">
        <v>286</v>
      </c>
      <c r="N14" s="199" t="s">
        <v>390</v>
      </c>
      <c r="O14" s="170" t="s">
        <v>284</v>
      </c>
      <c r="P14" s="199" t="s">
        <v>391</v>
      </c>
    </row>
    <row r="15" spans="1:16" x14ac:dyDescent="0.15">
      <c r="A15" s="201"/>
      <c r="B15" s="194"/>
      <c r="C15" s="170" t="s">
        <v>316</v>
      </c>
      <c r="D15" s="204"/>
      <c r="E15" s="170" t="s">
        <v>316</v>
      </c>
      <c r="F15" s="204"/>
      <c r="G15" s="170" t="s">
        <v>315</v>
      </c>
      <c r="H15" s="207"/>
      <c r="I15" s="210"/>
      <c r="J15" s="194"/>
      <c r="K15" s="170" t="s">
        <v>316</v>
      </c>
      <c r="L15" s="197"/>
      <c r="M15" s="170" t="s">
        <v>316</v>
      </c>
      <c r="N15" s="197"/>
      <c r="O15" s="170" t="s">
        <v>315</v>
      </c>
      <c r="P15" s="197"/>
    </row>
    <row r="16" spans="1:16" x14ac:dyDescent="0.15">
      <c r="A16" s="201"/>
      <c r="B16" s="194"/>
      <c r="C16" s="170" t="s">
        <v>313</v>
      </c>
      <c r="D16" s="204"/>
      <c r="E16" s="170" t="s">
        <v>313</v>
      </c>
      <c r="F16" s="204"/>
      <c r="G16" s="170" t="s">
        <v>314</v>
      </c>
      <c r="H16" s="207"/>
      <c r="I16" s="210"/>
      <c r="J16" s="194"/>
      <c r="K16" s="170" t="s">
        <v>313</v>
      </c>
      <c r="L16" s="197"/>
      <c r="M16" s="170" t="s">
        <v>313</v>
      </c>
      <c r="N16" s="197"/>
      <c r="O16" s="170" t="s">
        <v>314</v>
      </c>
      <c r="P16" s="197"/>
    </row>
    <row r="17" spans="1:16" x14ac:dyDescent="0.15">
      <c r="A17" s="224"/>
      <c r="B17" s="225"/>
      <c r="C17" s="170" t="s">
        <v>312</v>
      </c>
      <c r="D17" s="205"/>
      <c r="E17" s="170" t="s">
        <v>312</v>
      </c>
      <c r="F17" s="205"/>
      <c r="G17" s="170"/>
      <c r="H17" s="208"/>
      <c r="I17" s="211"/>
      <c r="J17" s="195"/>
      <c r="K17" s="170" t="s">
        <v>312</v>
      </c>
      <c r="L17" s="198"/>
      <c r="M17" s="170" t="s">
        <v>312</v>
      </c>
      <c r="N17" s="198"/>
      <c r="O17" s="170"/>
      <c r="P17" s="198"/>
    </row>
    <row r="18" spans="1:16" ht="13.5" customHeight="1" x14ac:dyDescent="0.15">
      <c r="A18" s="218">
        <v>4</v>
      </c>
      <c r="B18" s="221" t="s">
        <v>392</v>
      </c>
      <c r="C18" s="172" t="s">
        <v>286</v>
      </c>
      <c r="D18" s="203" t="s">
        <v>393</v>
      </c>
      <c r="E18" s="172" t="s">
        <v>286</v>
      </c>
      <c r="F18" s="203" t="s">
        <v>394</v>
      </c>
      <c r="G18" s="172" t="s">
        <v>284</v>
      </c>
      <c r="H18" s="206" t="s">
        <v>395</v>
      </c>
      <c r="I18" s="214">
        <v>18</v>
      </c>
      <c r="J18" s="212" t="s">
        <v>392</v>
      </c>
      <c r="K18" s="172" t="s">
        <v>286</v>
      </c>
      <c r="L18" s="199" t="s">
        <v>393</v>
      </c>
      <c r="M18" s="172" t="s">
        <v>286</v>
      </c>
      <c r="N18" s="199" t="s">
        <v>394</v>
      </c>
      <c r="O18" s="172" t="s">
        <v>284</v>
      </c>
      <c r="P18" s="199" t="s">
        <v>395</v>
      </c>
    </row>
    <row r="19" spans="1:16" x14ac:dyDescent="0.15">
      <c r="A19" s="219"/>
      <c r="B19" s="222"/>
      <c r="C19" s="170" t="s">
        <v>324</v>
      </c>
      <c r="D19" s="204"/>
      <c r="E19" s="170" t="s">
        <v>324</v>
      </c>
      <c r="F19" s="204"/>
      <c r="G19" s="170" t="s">
        <v>323</v>
      </c>
      <c r="H19" s="207"/>
      <c r="I19" s="210"/>
      <c r="J19" s="194"/>
      <c r="K19" s="170" t="s">
        <v>324</v>
      </c>
      <c r="L19" s="197"/>
      <c r="M19" s="170" t="s">
        <v>324</v>
      </c>
      <c r="N19" s="197"/>
      <c r="O19" s="170" t="s">
        <v>323</v>
      </c>
      <c r="P19" s="197"/>
    </row>
    <row r="20" spans="1:16" x14ac:dyDescent="0.15">
      <c r="A20" s="219"/>
      <c r="B20" s="222"/>
      <c r="C20" s="170" t="s">
        <v>321</v>
      </c>
      <c r="D20" s="204"/>
      <c r="E20" s="170" t="s">
        <v>320</v>
      </c>
      <c r="F20" s="204"/>
      <c r="G20" s="170" t="s">
        <v>322</v>
      </c>
      <c r="H20" s="207"/>
      <c r="I20" s="210"/>
      <c r="J20" s="194"/>
      <c r="K20" s="170" t="s">
        <v>321</v>
      </c>
      <c r="L20" s="197"/>
      <c r="M20" s="170" t="s">
        <v>320</v>
      </c>
      <c r="N20" s="197"/>
      <c r="O20" s="170" t="s">
        <v>322</v>
      </c>
      <c r="P20" s="197"/>
    </row>
    <row r="21" spans="1:16" x14ac:dyDescent="0.15">
      <c r="A21" s="220"/>
      <c r="B21" s="223"/>
      <c r="C21" s="171" t="s">
        <v>396</v>
      </c>
      <c r="D21" s="205"/>
      <c r="E21" s="171" t="s">
        <v>396</v>
      </c>
      <c r="F21" s="205"/>
      <c r="G21" s="171" t="s">
        <v>319</v>
      </c>
      <c r="H21" s="208"/>
      <c r="I21" s="215"/>
      <c r="J21" s="213"/>
      <c r="K21" s="171" t="s">
        <v>396</v>
      </c>
      <c r="L21" s="198"/>
      <c r="M21" s="171" t="s">
        <v>396</v>
      </c>
      <c r="N21" s="198"/>
      <c r="O21" s="171" t="s">
        <v>319</v>
      </c>
      <c r="P21" s="198"/>
    </row>
    <row r="22" spans="1:16" ht="13.5" customHeight="1" x14ac:dyDescent="0.15">
      <c r="A22" s="173"/>
      <c r="B22" s="174"/>
      <c r="C22" s="175"/>
      <c r="D22" s="176"/>
      <c r="E22" s="175"/>
      <c r="F22" s="176"/>
      <c r="G22" s="175"/>
      <c r="H22" s="177"/>
      <c r="I22" s="173"/>
      <c r="J22" s="174"/>
      <c r="K22" s="175"/>
      <c r="L22" s="178"/>
      <c r="M22" s="175"/>
      <c r="N22" s="178"/>
      <c r="O22" s="175"/>
      <c r="P22" s="179"/>
    </row>
    <row r="23" spans="1:16" x14ac:dyDescent="0.15">
      <c r="A23" s="180"/>
      <c r="B23" s="181"/>
      <c r="C23" s="182"/>
      <c r="D23" s="183"/>
      <c r="E23" s="182"/>
      <c r="F23" s="183"/>
      <c r="G23" s="182"/>
      <c r="H23" s="184"/>
      <c r="I23" s="180"/>
      <c r="J23" s="181"/>
      <c r="K23" s="182"/>
      <c r="L23" s="185"/>
      <c r="M23" s="182"/>
      <c r="N23" s="185"/>
      <c r="O23" s="182"/>
      <c r="P23" s="186"/>
    </row>
    <row r="24" spans="1:16" x14ac:dyDescent="0.15">
      <c r="A24" s="201">
        <v>7</v>
      </c>
      <c r="B24" s="212" t="s">
        <v>397</v>
      </c>
      <c r="C24" s="170" t="s">
        <v>286</v>
      </c>
      <c r="D24" s="216" t="s">
        <v>398</v>
      </c>
      <c r="E24" s="170" t="s">
        <v>286</v>
      </c>
      <c r="F24" s="216" t="s">
        <v>399</v>
      </c>
      <c r="G24" s="170" t="s">
        <v>284</v>
      </c>
      <c r="H24" s="217" t="s">
        <v>400</v>
      </c>
      <c r="I24" s="214">
        <v>21</v>
      </c>
      <c r="J24" s="212" t="s">
        <v>397</v>
      </c>
      <c r="K24" s="170" t="s">
        <v>286</v>
      </c>
      <c r="L24" s="196" t="s">
        <v>401</v>
      </c>
      <c r="M24" s="170" t="s">
        <v>286</v>
      </c>
      <c r="N24" s="196" t="s">
        <v>401</v>
      </c>
      <c r="O24" s="170" t="s">
        <v>284</v>
      </c>
      <c r="P24" s="196" t="s">
        <v>400</v>
      </c>
    </row>
    <row r="25" spans="1:16" x14ac:dyDescent="0.15">
      <c r="A25" s="201"/>
      <c r="B25" s="194"/>
      <c r="C25" s="170" t="s">
        <v>330</v>
      </c>
      <c r="D25" s="204"/>
      <c r="E25" s="170" t="s">
        <v>330</v>
      </c>
      <c r="F25" s="204"/>
      <c r="G25" s="170" t="s">
        <v>329</v>
      </c>
      <c r="H25" s="207"/>
      <c r="I25" s="210"/>
      <c r="J25" s="194"/>
      <c r="K25" s="170" t="s">
        <v>330</v>
      </c>
      <c r="L25" s="197"/>
      <c r="M25" s="170" t="s">
        <v>330</v>
      </c>
      <c r="N25" s="197"/>
      <c r="O25" s="170" t="s">
        <v>329</v>
      </c>
      <c r="P25" s="197"/>
    </row>
    <row r="26" spans="1:16" ht="13.5" customHeight="1" x14ac:dyDescent="0.15">
      <c r="A26" s="201"/>
      <c r="B26" s="194"/>
      <c r="C26" s="170" t="s">
        <v>327</v>
      </c>
      <c r="D26" s="204"/>
      <c r="E26" s="170" t="s">
        <v>326</v>
      </c>
      <c r="F26" s="204"/>
      <c r="G26" s="170" t="s">
        <v>328</v>
      </c>
      <c r="H26" s="207"/>
      <c r="I26" s="210"/>
      <c r="J26" s="194"/>
      <c r="K26" s="170" t="s">
        <v>364</v>
      </c>
      <c r="L26" s="197"/>
      <c r="M26" s="170" t="s">
        <v>364</v>
      </c>
      <c r="N26" s="197"/>
      <c r="O26" s="170" t="s">
        <v>328</v>
      </c>
      <c r="P26" s="197"/>
    </row>
    <row r="27" spans="1:16" x14ac:dyDescent="0.15">
      <c r="A27" s="201"/>
      <c r="B27" s="213"/>
      <c r="C27" s="170" t="s">
        <v>402</v>
      </c>
      <c r="D27" s="205"/>
      <c r="E27" s="170" t="s">
        <v>402</v>
      </c>
      <c r="F27" s="205"/>
      <c r="G27" s="170" t="s">
        <v>147</v>
      </c>
      <c r="H27" s="208"/>
      <c r="I27" s="211"/>
      <c r="J27" s="195"/>
      <c r="K27" s="170" t="s">
        <v>402</v>
      </c>
      <c r="L27" s="198"/>
      <c r="M27" s="170" t="s">
        <v>402</v>
      </c>
      <c r="N27" s="198"/>
      <c r="O27" s="170" t="s">
        <v>147</v>
      </c>
      <c r="P27" s="198"/>
    </row>
    <row r="28" spans="1:16" x14ac:dyDescent="0.15">
      <c r="A28" s="200">
        <v>8</v>
      </c>
      <c r="B28" s="193" t="s">
        <v>380</v>
      </c>
      <c r="C28" s="172" t="s">
        <v>286</v>
      </c>
      <c r="D28" s="203" t="s">
        <v>403</v>
      </c>
      <c r="E28" s="172" t="s">
        <v>286</v>
      </c>
      <c r="F28" s="203" t="s">
        <v>404</v>
      </c>
      <c r="G28" s="172" t="s">
        <v>284</v>
      </c>
      <c r="H28" s="206" t="s">
        <v>405</v>
      </c>
      <c r="I28" s="214">
        <v>22</v>
      </c>
      <c r="J28" s="212" t="s">
        <v>380</v>
      </c>
      <c r="K28" s="172" t="s">
        <v>286</v>
      </c>
      <c r="L28" s="199" t="s">
        <v>403</v>
      </c>
      <c r="M28" s="172" t="s">
        <v>286</v>
      </c>
      <c r="N28" s="199" t="s">
        <v>404</v>
      </c>
      <c r="O28" s="172" t="s">
        <v>284</v>
      </c>
      <c r="P28" s="199" t="s">
        <v>405</v>
      </c>
    </row>
    <row r="29" spans="1:16" x14ac:dyDescent="0.15">
      <c r="A29" s="201"/>
      <c r="B29" s="194"/>
      <c r="C29" s="170" t="s">
        <v>335</v>
      </c>
      <c r="D29" s="204"/>
      <c r="E29" s="170" t="s">
        <v>335</v>
      </c>
      <c r="F29" s="204"/>
      <c r="G29" s="170" t="s">
        <v>334</v>
      </c>
      <c r="H29" s="207"/>
      <c r="I29" s="210"/>
      <c r="J29" s="194"/>
      <c r="K29" s="170" t="s">
        <v>335</v>
      </c>
      <c r="L29" s="197"/>
      <c r="M29" s="170" t="s">
        <v>335</v>
      </c>
      <c r="N29" s="197"/>
      <c r="O29" s="170" t="s">
        <v>334</v>
      </c>
      <c r="P29" s="197"/>
    </row>
    <row r="30" spans="1:16" ht="13.5" customHeight="1" x14ac:dyDescent="0.15">
      <c r="A30" s="201"/>
      <c r="B30" s="194"/>
      <c r="C30" s="170" t="s">
        <v>332</v>
      </c>
      <c r="D30" s="204"/>
      <c r="E30" s="170" t="s">
        <v>331</v>
      </c>
      <c r="F30" s="204"/>
      <c r="G30" s="170" t="s">
        <v>333</v>
      </c>
      <c r="H30" s="207"/>
      <c r="I30" s="210"/>
      <c r="J30" s="194"/>
      <c r="K30" s="170" t="s">
        <v>332</v>
      </c>
      <c r="L30" s="197"/>
      <c r="M30" s="170" t="s">
        <v>331</v>
      </c>
      <c r="N30" s="197"/>
      <c r="O30" s="170" t="s">
        <v>333</v>
      </c>
      <c r="P30" s="197"/>
    </row>
    <row r="31" spans="1:16" x14ac:dyDescent="0.15">
      <c r="A31" s="202"/>
      <c r="B31" s="195"/>
      <c r="C31" s="171" t="s">
        <v>52</v>
      </c>
      <c r="D31" s="205"/>
      <c r="E31" s="171"/>
      <c r="F31" s="205"/>
      <c r="G31" s="171"/>
      <c r="H31" s="208"/>
      <c r="I31" s="215"/>
      <c r="J31" s="213"/>
      <c r="K31" s="171" t="s">
        <v>52</v>
      </c>
      <c r="L31" s="198"/>
      <c r="M31" s="171"/>
      <c r="N31" s="198"/>
      <c r="O31" s="171"/>
      <c r="P31" s="198"/>
    </row>
    <row r="32" spans="1:16" x14ac:dyDescent="0.15">
      <c r="A32" s="201">
        <v>9</v>
      </c>
      <c r="B32" s="212" t="s">
        <v>37</v>
      </c>
      <c r="C32" s="170" t="s">
        <v>341</v>
      </c>
      <c r="D32" s="203" t="s">
        <v>406</v>
      </c>
      <c r="E32" s="170" t="s">
        <v>341</v>
      </c>
      <c r="F32" s="203" t="s">
        <v>407</v>
      </c>
      <c r="G32" s="170" t="s">
        <v>340</v>
      </c>
      <c r="H32" s="206" t="s">
        <v>408</v>
      </c>
      <c r="I32" s="209">
        <v>23</v>
      </c>
      <c r="J32" s="193" t="s">
        <v>37</v>
      </c>
      <c r="K32" s="170" t="s">
        <v>341</v>
      </c>
      <c r="L32" s="199" t="s">
        <v>406</v>
      </c>
      <c r="M32" s="170" t="s">
        <v>341</v>
      </c>
      <c r="N32" s="199" t="s">
        <v>407</v>
      </c>
      <c r="O32" s="170" t="s">
        <v>340</v>
      </c>
      <c r="P32" s="199" t="s">
        <v>408</v>
      </c>
    </row>
    <row r="33" spans="1:16" x14ac:dyDescent="0.15">
      <c r="A33" s="201"/>
      <c r="B33" s="194"/>
      <c r="C33" s="170" t="s">
        <v>337</v>
      </c>
      <c r="D33" s="204"/>
      <c r="E33" s="170" t="s">
        <v>337</v>
      </c>
      <c r="F33" s="204"/>
      <c r="G33" s="170" t="s">
        <v>339</v>
      </c>
      <c r="H33" s="207"/>
      <c r="I33" s="210"/>
      <c r="J33" s="194"/>
      <c r="K33" s="170" t="s">
        <v>337</v>
      </c>
      <c r="L33" s="197"/>
      <c r="M33" s="170" t="s">
        <v>337</v>
      </c>
      <c r="N33" s="197"/>
      <c r="O33" s="170" t="s">
        <v>339</v>
      </c>
      <c r="P33" s="197"/>
    </row>
    <row r="34" spans="1:16" ht="13.5" customHeight="1" x14ac:dyDescent="0.15">
      <c r="A34" s="201"/>
      <c r="B34" s="194"/>
      <c r="C34" s="170" t="s">
        <v>88</v>
      </c>
      <c r="D34" s="204"/>
      <c r="E34" s="170" t="s">
        <v>88</v>
      </c>
      <c r="F34" s="204"/>
      <c r="G34" s="170" t="s">
        <v>314</v>
      </c>
      <c r="H34" s="207"/>
      <c r="I34" s="210"/>
      <c r="J34" s="194"/>
      <c r="K34" s="170" t="s">
        <v>88</v>
      </c>
      <c r="L34" s="197"/>
      <c r="M34" s="170" t="s">
        <v>88</v>
      </c>
      <c r="N34" s="197"/>
      <c r="O34" s="170" t="s">
        <v>314</v>
      </c>
      <c r="P34" s="197"/>
    </row>
    <row r="35" spans="1:16" x14ac:dyDescent="0.15">
      <c r="A35" s="201"/>
      <c r="B35" s="213"/>
      <c r="C35" s="170"/>
      <c r="D35" s="205"/>
      <c r="E35" s="170"/>
      <c r="F35" s="205"/>
      <c r="G35" s="170" t="s">
        <v>338</v>
      </c>
      <c r="H35" s="208"/>
      <c r="I35" s="211"/>
      <c r="J35" s="195"/>
      <c r="K35" s="170"/>
      <c r="L35" s="198"/>
      <c r="M35" s="170"/>
      <c r="N35" s="198"/>
      <c r="O35" s="170" t="s">
        <v>338</v>
      </c>
      <c r="P35" s="198"/>
    </row>
    <row r="36" spans="1:16" x14ac:dyDescent="0.15">
      <c r="A36" s="200">
        <v>10</v>
      </c>
      <c r="B36" s="193" t="s">
        <v>389</v>
      </c>
      <c r="C36" s="172" t="s">
        <v>286</v>
      </c>
      <c r="D36" s="203" t="s">
        <v>409</v>
      </c>
      <c r="E36" s="172" t="s">
        <v>286</v>
      </c>
      <c r="F36" s="203" t="s">
        <v>409</v>
      </c>
      <c r="G36" s="172" t="s">
        <v>284</v>
      </c>
      <c r="H36" s="206" t="s">
        <v>410</v>
      </c>
      <c r="I36" s="214">
        <v>24</v>
      </c>
      <c r="J36" s="212" t="s">
        <v>389</v>
      </c>
      <c r="K36" s="172" t="s">
        <v>286</v>
      </c>
      <c r="L36" s="199" t="s">
        <v>409</v>
      </c>
      <c r="M36" s="172" t="s">
        <v>286</v>
      </c>
      <c r="N36" s="199" t="s">
        <v>409</v>
      </c>
      <c r="O36" s="172" t="s">
        <v>284</v>
      </c>
      <c r="P36" s="199" t="s">
        <v>410</v>
      </c>
    </row>
    <row r="37" spans="1:16" x14ac:dyDescent="0.15">
      <c r="A37" s="201"/>
      <c r="B37" s="194"/>
      <c r="C37" s="170" t="s">
        <v>346</v>
      </c>
      <c r="D37" s="204"/>
      <c r="E37" s="170" t="s">
        <v>346</v>
      </c>
      <c r="F37" s="204"/>
      <c r="G37" s="170" t="s">
        <v>345</v>
      </c>
      <c r="H37" s="207"/>
      <c r="I37" s="210"/>
      <c r="J37" s="194"/>
      <c r="K37" s="170" t="s">
        <v>346</v>
      </c>
      <c r="L37" s="197"/>
      <c r="M37" s="170" t="s">
        <v>346</v>
      </c>
      <c r="N37" s="197"/>
      <c r="O37" s="170" t="s">
        <v>345</v>
      </c>
      <c r="P37" s="197"/>
    </row>
    <row r="38" spans="1:16" ht="13.5" customHeight="1" x14ac:dyDescent="0.15">
      <c r="A38" s="201"/>
      <c r="B38" s="194"/>
      <c r="C38" s="170" t="s">
        <v>344</v>
      </c>
      <c r="D38" s="204"/>
      <c r="E38" s="170" t="s">
        <v>344</v>
      </c>
      <c r="F38" s="204"/>
      <c r="G38" s="170" t="s">
        <v>343</v>
      </c>
      <c r="H38" s="207"/>
      <c r="I38" s="210"/>
      <c r="J38" s="194"/>
      <c r="K38" s="170" t="s">
        <v>344</v>
      </c>
      <c r="L38" s="197"/>
      <c r="M38" s="170" t="s">
        <v>344</v>
      </c>
      <c r="N38" s="197"/>
      <c r="O38" s="170" t="s">
        <v>343</v>
      </c>
      <c r="P38" s="197"/>
    </row>
    <row r="39" spans="1:16" x14ac:dyDescent="0.15">
      <c r="A39" s="202"/>
      <c r="B39" s="195"/>
      <c r="C39" s="171" t="s">
        <v>411</v>
      </c>
      <c r="D39" s="205"/>
      <c r="E39" s="171" t="s">
        <v>411</v>
      </c>
      <c r="F39" s="205"/>
      <c r="G39" s="171" t="s">
        <v>126</v>
      </c>
      <c r="H39" s="208"/>
      <c r="I39" s="215"/>
      <c r="J39" s="213"/>
      <c r="K39" s="171" t="s">
        <v>411</v>
      </c>
      <c r="L39" s="198"/>
      <c r="M39" s="171" t="s">
        <v>411</v>
      </c>
      <c r="N39" s="198"/>
      <c r="O39" s="171" t="s">
        <v>126</v>
      </c>
      <c r="P39" s="198"/>
    </row>
    <row r="40" spans="1:16" x14ac:dyDescent="0.15">
      <c r="A40" s="201">
        <v>11</v>
      </c>
      <c r="B40" s="212" t="s">
        <v>392</v>
      </c>
      <c r="C40" s="170" t="s">
        <v>286</v>
      </c>
      <c r="D40" s="203" t="s">
        <v>412</v>
      </c>
      <c r="E40" s="170" t="s">
        <v>286</v>
      </c>
      <c r="F40" s="203" t="s">
        <v>412</v>
      </c>
      <c r="G40" s="170" t="s">
        <v>284</v>
      </c>
      <c r="H40" s="206" t="s">
        <v>413</v>
      </c>
      <c r="I40" s="209">
        <v>25</v>
      </c>
      <c r="J40" s="193" t="s">
        <v>392</v>
      </c>
      <c r="K40" s="170" t="s">
        <v>286</v>
      </c>
      <c r="L40" s="199" t="s">
        <v>414</v>
      </c>
      <c r="M40" s="170" t="s">
        <v>286</v>
      </c>
      <c r="N40" s="199" t="s">
        <v>414</v>
      </c>
      <c r="O40" s="170" t="s">
        <v>284</v>
      </c>
      <c r="P40" s="199" t="s">
        <v>415</v>
      </c>
    </row>
    <row r="41" spans="1:16" x14ac:dyDescent="0.15">
      <c r="A41" s="201"/>
      <c r="B41" s="194"/>
      <c r="C41" s="170" t="s">
        <v>350</v>
      </c>
      <c r="D41" s="204"/>
      <c r="E41" s="170" t="s">
        <v>350</v>
      </c>
      <c r="F41" s="204"/>
      <c r="G41" s="170" t="s">
        <v>349</v>
      </c>
      <c r="H41" s="207"/>
      <c r="I41" s="210"/>
      <c r="J41" s="194"/>
      <c r="K41" s="170" t="s">
        <v>316</v>
      </c>
      <c r="L41" s="197"/>
      <c r="M41" s="170" t="s">
        <v>316</v>
      </c>
      <c r="N41" s="197"/>
      <c r="O41" s="170" t="s">
        <v>370</v>
      </c>
      <c r="P41" s="197"/>
    </row>
    <row r="42" spans="1:16" ht="13.5" customHeight="1" x14ac:dyDescent="0.15">
      <c r="A42" s="201"/>
      <c r="B42" s="194"/>
      <c r="C42" s="170" t="s">
        <v>70</v>
      </c>
      <c r="D42" s="204"/>
      <c r="E42" s="170" t="s">
        <v>70</v>
      </c>
      <c r="F42" s="204"/>
      <c r="G42" s="170" t="s">
        <v>348</v>
      </c>
      <c r="H42" s="207"/>
      <c r="I42" s="210"/>
      <c r="J42" s="194"/>
      <c r="K42" s="170" t="s">
        <v>368</v>
      </c>
      <c r="L42" s="197"/>
      <c r="M42" s="170" t="s">
        <v>368</v>
      </c>
      <c r="N42" s="197"/>
      <c r="O42" s="170" t="s">
        <v>369</v>
      </c>
      <c r="P42" s="197"/>
    </row>
    <row r="43" spans="1:16" x14ac:dyDescent="0.15">
      <c r="A43" s="201"/>
      <c r="B43" s="213"/>
      <c r="C43" s="170"/>
      <c r="D43" s="205"/>
      <c r="E43" s="170"/>
      <c r="F43" s="205"/>
      <c r="G43" s="170" t="s">
        <v>319</v>
      </c>
      <c r="H43" s="208"/>
      <c r="I43" s="211"/>
      <c r="J43" s="195"/>
      <c r="K43" s="170" t="s">
        <v>416</v>
      </c>
      <c r="L43" s="198"/>
      <c r="M43" s="170" t="s">
        <v>416</v>
      </c>
      <c r="N43" s="198"/>
      <c r="O43" s="170" t="s">
        <v>319</v>
      </c>
      <c r="P43" s="198"/>
    </row>
    <row r="44" spans="1:16" x14ac:dyDescent="0.15">
      <c r="A44" s="187"/>
      <c r="B44" s="174"/>
      <c r="C44" s="175"/>
      <c r="D44" s="176"/>
      <c r="E44" s="175"/>
      <c r="F44" s="176"/>
      <c r="G44" s="175"/>
      <c r="H44" s="177"/>
      <c r="I44" s="173"/>
      <c r="J44" s="174"/>
      <c r="K44" s="175"/>
      <c r="L44" s="178"/>
      <c r="M44" s="175"/>
      <c r="N44" s="178"/>
      <c r="O44" s="175"/>
      <c r="P44" s="179"/>
    </row>
    <row r="45" spans="1:16" x14ac:dyDescent="0.15">
      <c r="A45" s="188"/>
      <c r="B45" s="189"/>
      <c r="C45" s="190"/>
      <c r="D45" s="191"/>
      <c r="E45" s="190"/>
      <c r="F45" s="191"/>
      <c r="G45" s="190"/>
      <c r="H45" s="192"/>
      <c r="I45" s="180"/>
      <c r="J45" s="181"/>
      <c r="K45" s="182"/>
      <c r="L45" s="185"/>
      <c r="M45" s="182"/>
      <c r="N45" s="185"/>
      <c r="O45" s="182"/>
      <c r="P45" s="186"/>
    </row>
    <row r="46" spans="1:16" ht="13.5" customHeight="1" x14ac:dyDescent="0.15">
      <c r="A46" s="200">
        <v>14</v>
      </c>
      <c r="B46" s="193" t="s">
        <v>397</v>
      </c>
      <c r="C46" s="172" t="s">
        <v>286</v>
      </c>
      <c r="D46" s="203" t="s">
        <v>417</v>
      </c>
      <c r="E46" s="172" t="s">
        <v>286</v>
      </c>
      <c r="F46" s="203" t="s">
        <v>418</v>
      </c>
      <c r="G46" s="172" t="s">
        <v>284</v>
      </c>
      <c r="H46" s="206" t="s">
        <v>419</v>
      </c>
      <c r="I46" s="209">
        <v>28</v>
      </c>
      <c r="J46" s="193" t="s">
        <v>397</v>
      </c>
      <c r="K46" s="170" t="s">
        <v>286</v>
      </c>
      <c r="L46" s="196" t="s">
        <v>420</v>
      </c>
      <c r="M46" s="170" t="s">
        <v>286</v>
      </c>
      <c r="N46" s="196" t="s">
        <v>421</v>
      </c>
      <c r="O46" s="170" t="s">
        <v>284</v>
      </c>
      <c r="P46" s="196" t="s">
        <v>422</v>
      </c>
    </row>
    <row r="47" spans="1:16" x14ac:dyDescent="0.15">
      <c r="A47" s="201"/>
      <c r="B47" s="194"/>
      <c r="C47" s="170" t="s">
        <v>358</v>
      </c>
      <c r="D47" s="204"/>
      <c r="E47" s="170" t="s">
        <v>357</v>
      </c>
      <c r="F47" s="204"/>
      <c r="G47" s="170" t="s">
        <v>356</v>
      </c>
      <c r="H47" s="207"/>
      <c r="I47" s="210"/>
      <c r="J47" s="194"/>
      <c r="K47" s="170" t="s">
        <v>358</v>
      </c>
      <c r="L47" s="197"/>
      <c r="M47" s="170" t="s">
        <v>357</v>
      </c>
      <c r="N47" s="197"/>
      <c r="O47" s="170" t="s">
        <v>356</v>
      </c>
      <c r="P47" s="197"/>
    </row>
    <row r="48" spans="1:16" x14ac:dyDescent="0.15">
      <c r="A48" s="201"/>
      <c r="B48" s="194"/>
      <c r="C48" s="170" t="s">
        <v>354</v>
      </c>
      <c r="D48" s="204"/>
      <c r="E48" s="170" t="s">
        <v>354</v>
      </c>
      <c r="F48" s="204"/>
      <c r="G48" s="170" t="s">
        <v>355</v>
      </c>
      <c r="H48" s="207"/>
      <c r="I48" s="210"/>
      <c r="J48" s="194"/>
      <c r="K48" s="170" t="s">
        <v>354</v>
      </c>
      <c r="L48" s="197"/>
      <c r="M48" s="170" t="s">
        <v>354</v>
      </c>
      <c r="N48" s="197"/>
      <c r="O48" s="170" t="s">
        <v>355</v>
      </c>
      <c r="P48" s="197"/>
    </row>
    <row r="49" spans="1:16" x14ac:dyDescent="0.15">
      <c r="A49" s="202"/>
      <c r="B49" s="195"/>
      <c r="C49" s="171" t="s">
        <v>147</v>
      </c>
      <c r="D49" s="205"/>
      <c r="E49" s="171" t="s">
        <v>147</v>
      </c>
      <c r="F49" s="205"/>
      <c r="G49" s="171" t="s">
        <v>147</v>
      </c>
      <c r="H49" s="208"/>
      <c r="I49" s="211"/>
      <c r="J49" s="195"/>
      <c r="K49" s="171"/>
      <c r="L49" s="198"/>
      <c r="M49" s="171"/>
      <c r="N49" s="198"/>
      <c r="O49" s="171"/>
      <c r="P49" s="198"/>
    </row>
    <row r="50" spans="1:16" ht="13.5" customHeight="1" x14ac:dyDescent="0.15"/>
    <row r="54" spans="1:16" ht="13.5" customHeight="1" x14ac:dyDescent="0.15"/>
    <row r="58" spans="1:16" ht="13.5" customHeight="1" x14ac:dyDescent="0.15"/>
    <row r="62" spans="1:16" ht="13.5" customHeight="1" x14ac:dyDescent="0.15"/>
    <row r="66" ht="13.5" customHeight="1" x14ac:dyDescent="0.15"/>
  </sheetData>
  <mergeCells count="110">
    <mergeCell ref="J2:J5"/>
    <mergeCell ref="K2:L4"/>
    <mergeCell ref="M2:N4"/>
    <mergeCell ref="O2:P4"/>
    <mergeCell ref="A6:A9"/>
    <mergeCell ref="B6:B9"/>
    <mergeCell ref="D6:D9"/>
    <mergeCell ref="F6:F9"/>
    <mergeCell ref="H6:H9"/>
    <mergeCell ref="I6:I9"/>
    <mergeCell ref="A2:A5"/>
    <mergeCell ref="B2:B5"/>
    <mergeCell ref="C2:D4"/>
    <mergeCell ref="E2:F4"/>
    <mergeCell ref="G2:H4"/>
    <mergeCell ref="I2:I5"/>
    <mergeCell ref="J6:J9"/>
    <mergeCell ref="L6:L9"/>
    <mergeCell ref="N6:N9"/>
    <mergeCell ref="P6:P9"/>
    <mergeCell ref="A10:A13"/>
    <mergeCell ref="B10:B13"/>
    <mergeCell ref="D10:D13"/>
    <mergeCell ref="F10:F13"/>
    <mergeCell ref="H10:H13"/>
    <mergeCell ref="I10:I13"/>
    <mergeCell ref="J10:J13"/>
    <mergeCell ref="L10:L13"/>
    <mergeCell ref="N10:N13"/>
    <mergeCell ref="P10:P13"/>
    <mergeCell ref="A14:A17"/>
    <mergeCell ref="B14:B17"/>
    <mergeCell ref="D14:D17"/>
    <mergeCell ref="F14:F17"/>
    <mergeCell ref="H14:H17"/>
    <mergeCell ref="I14:I17"/>
    <mergeCell ref="J14:J17"/>
    <mergeCell ref="L14:L17"/>
    <mergeCell ref="N14:N17"/>
    <mergeCell ref="P14:P17"/>
    <mergeCell ref="A18:A21"/>
    <mergeCell ref="B18:B21"/>
    <mergeCell ref="D18:D21"/>
    <mergeCell ref="F18:F21"/>
    <mergeCell ref="H18:H21"/>
    <mergeCell ref="I18:I21"/>
    <mergeCell ref="J18:J21"/>
    <mergeCell ref="L18:L21"/>
    <mergeCell ref="N18:N21"/>
    <mergeCell ref="P18:P21"/>
    <mergeCell ref="A24:A27"/>
    <mergeCell ref="B24:B27"/>
    <mergeCell ref="D24:D27"/>
    <mergeCell ref="F24:F27"/>
    <mergeCell ref="H24:H27"/>
    <mergeCell ref="I24:I27"/>
    <mergeCell ref="J24:J27"/>
    <mergeCell ref="L24:L27"/>
    <mergeCell ref="N24:N27"/>
    <mergeCell ref="P24:P27"/>
    <mergeCell ref="A28:A31"/>
    <mergeCell ref="B28:B31"/>
    <mergeCell ref="D28:D31"/>
    <mergeCell ref="F28:F31"/>
    <mergeCell ref="H28:H31"/>
    <mergeCell ref="I28:I31"/>
    <mergeCell ref="J28:J31"/>
    <mergeCell ref="L28:L31"/>
    <mergeCell ref="N28:N31"/>
    <mergeCell ref="P28:P31"/>
    <mergeCell ref="A32:A35"/>
    <mergeCell ref="B32:B35"/>
    <mergeCell ref="D32:D35"/>
    <mergeCell ref="F32:F35"/>
    <mergeCell ref="H32:H35"/>
    <mergeCell ref="I32:I35"/>
    <mergeCell ref="J32:J35"/>
    <mergeCell ref="L32:L35"/>
    <mergeCell ref="N32:N35"/>
    <mergeCell ref="P32:P35"/>
    <mergeCell ref="A36:A39"/>
    <mergeCell ref="B36:B39"/>
    <mergeCell ref="D36:D39"/>
    <mergeCell ref="F36:F39"/>
    <mergeCell ref="H36:H39"/>
    <mergeCell ref="I36:I39"/>
    <mergeCell ref="J36:J39"/>
    <mergeCell ref="L36:L39"/>
    <mergeCell ref="N36:N39"/>
    <mergeCell ref="P36:P39"/>
    <mergeCell ref="A40:A43"/>
    <mergeCell ref="B40:B43"/>
    <mergeCell ref="D40:D43"/>
    <mergeCell ref="F40:F43"/>
    <mergeCell ref="H40:H43"/>
    <mergeCell ref="I40:I43"/>
    <mergeCell ref="J46:J49"/>
    <mergeCell ref="L46:L49"/>
    <mergeCell ref="N46:N49"/>
    <mergeCell ref="P46:P49"/>
    <mergeCell ref="J40:J43"/>
    <mergeCell ref="L40:L43"/>
    <mergeCell ref="N40:N43"/>
    <mergeCell ref="P40:P43"/>
    <mergeCell ref="A46:A49"/>
    <mergeCell ref="B46:B49"/>
    <mergeCell ref="D46:D49"/>
    <mergeCell ref="F46:F49"/>
    <mergeCell ref="H46:H49"/>
    <mergeCell ref="I46:I49"/>
  </mergeCells>
  <phoneticPr fontId="22"/>
  <printOptions horizontalCentered="1" verticalCentered="1"/>
  <pageMargins left="0" right="0" top="0" bottom="0" header="0.19685039370078741" footer="0.19685039370078741"/>
  <pageSetup paperSize="12" scale="76" orientation="landscape" r:id="rId1"/>
  <headerFooter alignWithMargins="0"/>
  <colBreaks count="1" manualBreakCount="1">
    <brk id="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353</v>
      </c>
      <c r="B3" s="273"/>
      <c r="C3" s="273"/>
      <c r="D3" s="148"/>
      <c r="E3" s="274" t="s">
        <v>303</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352</v>
      </c>
      <c r="I5" s="262" t="s">
        <v>293</v>
      </c>
      <c r="J5" s="263"/>
      <c r="K5" s="263"/>
      <c r="L5" s="264" t="s">
        <v>351</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350</v>
      </c>
      <c r="C9" s="113" t="s">
        <v>93</v>
      </c>
      <c r="D9" s="111"/>
      <c r="E9" s="50"/>
      <c r="F9" s="112"/>
      <c r="G9" s="109"/>
      <c r="H9" s="107">
        <v>20</v>
      </c>
      <c r="I9" s="111" t="s">
        <v>350</v>
      </c>
      <c r="J9" s="125" t="s">
        <v>146</v>
      </c>
      <c r="K9" s="110">
        <v>15</v>
      </c>
      <c r="L9" s="109" t="s">
        <v>349</v>
      </c>
      <c r="M9" s="108" t="s">
        <v>94</v>
      </c>
      <c r="N9" s="107">
        <v>10</v>
      </c>
      <c r="O9" s="106"/>
    </row>
    <row r="10" spans="1:21" ht="23.1" customHeight="1" x14ac:dyDescent="0.15">
      <c r="A10" s="268"/>
      <c r="B10" s="108"/>
      <c r="C10" s="113" t="s">
        <v>94</v>
      </c>
      <c r="D10" s="111"/>
      <c r="E10" s="50"/>
      <c r="F10" s="112"/>
      <c r="G10" s="109"/>
      <c r="H10" s="107">
        <v>20</v>
      </c>
      <c r="I10" s="111"/>
      <c r="J10" s="108" t="s">
        <v>94</v>
      </c>
      <c r="K10" s="110">
        <v>20</v>
      </c>
      <c r="L10" s="109"/>
      <c r="M10" s="108" t="s">
        <v>200</v>
      </c>
      <c r="N10" s="107">
        <v>10</v>
      </c>
      <c r="O10" s="106"/>
    </row>
    <row r="11" spans="1:21" ht="23.1" customHeight="1" x14ac:dyDescent="0.15">
      <c r="A11" s="268"/>
      <c r="B11" s="108"/>
      <c r="C11" s="113" t="s">
        <v>200</v>
      </c>
      <c r="D11" s="111"/>
      <c r="E11" s="50"/>
      <c r="F11" s="112"/>
      <c r="G11" s="109"/>
      <c r="H11" s="107">
        <v>20</v>
      </c>
      <c r="I11" s="111"/>
      <c r="J11" s="108" t="s">
        <v>200</v>
      </c>
      <c r="K11" s="110">
        <v>10</v>
      </c>
      <c r="L11" s="121"/>
      <c r="M11" s="118"/>
      <c r="N11" s="120"/>
      <c r="O11" s="124"/>
    </row>
    <row r="12" spans="1:21" ht="23.1" customHeight="1" x14ac:dyDescent="0.15">
      <c r="A12" s="268"/>
      <c r="B12" s="108"/>
      <c r="C12" s="113" t="s">
        <v>49</v>
      </c>
      <c r="D12" s="111"/>
      <c r="E12" s="50"/>
      <c r="F12" s="112"/>
      <c r="G12" s="109"/>
      <c r="H12" s="107">
        <v>10</v>
      </c>
      <c r="I12" s="111"/>
      <c r="J12" s="108" t="s">
        <v>49</v>
      </c>
      <c r="K12" s="110">
        <v>10</v>
      </c>
      <c r="L12" s="109" t="s">
        <v>348</v>
      </c>
      <c r="M12" s="108" t="s">
        <v>49</v>
      </c>
      <c r="N12" s="107">
        <v>5</v>
      </c>
      <c r="O12" s="106"/>
    </row>
    <row r="13" spans="1:21" ht="23.1" customHeight="1" x14ac:dyDescent="0.15">
      <c r="A13" s="268"/>
      <c r="B13" s="108"/>
      <c r="C13" s="113" t="s">
        <v>135</v>
      </c>
      <c r="D13" s="111"/>
      <c r="E13" s="50"/>
      <c r="F13" s="112"/>
      <c r="G13" s="109"/>
      <c r="H13" s="107">
        <v>5</v>
      </c>
      <c r="I13" s="111"/>
      <c r="J13" s="108" t="s">
        <v>135</v>
      </c>
      <c r="K13" s="110">
        <v>5</v>
      </c>
      <c r="L13" s="109"/>
      <c r="M13" s="108" t="s">
        <v>135</v>
      </c>
      <c r="N13" s="107">
        <v>5</v>
      </c>
      <c r="O13" s="106"/>
    </row>
    <row r="14" spans="1:21" ht="23.1" customHeight="1" x14ac:dyDescent="0.15">
      <c r="A14" s="268"/>
      <c r="B14" s="108"/>
      <c r="C14" s="113"/>
      <c r="D14" s="111"/>
      <c r="E14" s="50"/>
      <c r="F14" s="112"/>
      <c r="G14" s="109" t="s">
        <v>57</v>
      </c>
      <c r="H14" s="107" t="s">
        <v>276</v>
      </c>
      <c r="I14" s="111"/>
      <c r="J14" s="108"/>
      <c r="K14" s="110"/>
      <c r="L14" s="121"/>
      <c r="M14" s="118"/>
      <c r="N14" s="120"/>
      <c r="O14" s="124"/>
    </row>
    <row r="15" spans="1:21" ht="23.1" customHeight="1" x14ac:dyDescent="0.15">
      <c r="A15" s="268"/>
      <c r="B15" s="108"/>
      <c r="C15" s="113"/>
      <c r="D15" s="111"/>
      <c r="E15" s="50"/>
      <c r="F15" s="112"/>
      <c r="G15" s="109" t="s">
        <v>42</v>
      </c>
      <c r="H15" s="107" t="s">
        <v>275</v>
      </c>
      <c r="I15" s="111"/>
      <c r="J15" s="108"/>
      <c r="K15" s="110"/>
      <c r="L15" s="109" t="s">
        <v>319</v>
      </c>
      <c r="M15" s="108" t="s">
        <v>72</v>
      </c>
      <c r="N15" s="156">
        <v>0.08</v>
      </c>
      <c r="O15" s="106"/>
    </row>
    <row r="16" spans="1:21" ht="23.1" customHeight="1" x14ac:dyDescent="0.15">
      <c r="A16" s="268"/>
      <c r="B16" s="108"/>
      <c r="C16" s="113"/>
      <c r="D16" s="111"/>
      <c r="E16" s="50"/>
      <c r="F16" s="112" t="s">
        <v>33</v>
      </c>
      <c r="G16" s="109" t="s">
        <v>50</v>
      </c>
      <c r="H16" s="107" t="s">
        <v>275</v>
      </c>
      <c r="I16" s="111"/>
      <c r="J16" s="108"/>
      <c r="K16" s="110"/>
      <c r="L16" s="109"/>
      <c r="M16" s="108"/>
      <c r="N16" s="107"/>
      <c r="O16" s="106"/>
    </row>
    <row r="17" spans="1:15" ht="23.1" customHeight="1" x14ac:dyDescent="0.15">
      <c r="A17" s="268"/>
      <c r="B17" s="118"/>
      <c r="C17" s="123"/>
      <c r="D17" s="119"/>
      <c r="E17" s="44"/>
      <c r="F17" s="122"/>
      <c r="G17" s="121"/>
      <c r="H17" s="120"/>
      <c r="I17" s="119"/>
      <c r="J17" s="118"/>
      <c r="K17" s="117"/>
      <c r="L17" s="109"/>
      <c r="M17" s="108"/>
      <c r="N17" s="107"/>
      <c r="O17" s="106"/>
    </row>
    <row r="18" spans="1:15" ht="23.1" customHeight="1" x14ac:dyDescent="0.15">
      <c r="A18" s="268"/>
      <c r="B18" s="108" t="s">
        <v>70</v>
      </c>
      <c r="C18" s="113" t="s">
        <v>72</v>
      </c>
      <c r="D18" s="111"/>
      <c r="E18" s="50"/>
      <c r="F18" s="112"/>
      <c r="G18" s="109"/>
      <c r="H18" s="152">
        <v>0.1</v>
      </c>
      <c r="I18" s="111" t="s">
        <v>70</v>
      </c>
      <c r="J18" s="108" t="s">
        <v>72</v>
      </c>
      <c r="K18" s="153">
        <v>0.1</v>
      </c>
      <c r="L18" s="109"/>
      <c r="M18" s="108"/>
      <c r="N18" s="107"/>
      <c r="O18" s="106"/>
    </row>
    <row r="19" spans="1:15" ht="23.1" customHeight="1" thickBot="1" x14ac:dyDescent="0.2">
      <c r="A19" s="269"/>
      <c r="B19" s="100"/>
      <c r="C19" s="105"/>
      <c r="D19" s="103"/>
      <c r="E19" s="57"/>
      <c r="F19" s="159"/>
      <c r="G19" s="101"/>
      <c r="H19" s="99"/>
      <c r="I19" s="103"/>
      <c r="J19" s="100"/>
      <c r="K19" s="102"/>
      <c r="L19" s="101"/>
      <c r="M19" s="100"/>
      <c r="N19" s="99"/>
      <c r="O19" s="98"/>
    </row>
    <row r="20" spans="1:15" ht="14.25" x14ac:dyDescent="0.15">
      <c r="B20" s="97"/>
      <c r="C20" s="97"/>
      <c r="D20" s="97"/>
      <c r="G20" s="97"/>
      <c r="H20" s="96"/>
      <c r="I20" s="97"/>
      <c r="J20" s="97"/>
      <c r="K20" s="96"/>
      <c r="L20" s="97"/>
      <c r="M20" s="97"/>
      <c r="N20" s="96"/>
    </row>
    <row r="21" spans="1:15" ht="14.25" x14ac:dyDescent="0.15">
      <c r="B21" s="97"/>
      <c r="C21" s="97"/>
      <c r="D21" s="97"/>
      <c r="G21" s="97"/>
      <c r="H21" s="96"/>
      <c r="I21" s="97"/>
      <c r="J21" s="97"/>
      <c r="K21" s="96"/>
      <c r="L21" s="97"/>
      <c r="M21" s="97"/>
      <c r="N21" s="96"/>
    </row>
    <row r="22" spans="1:15" ht="14.25" x14ac:dyDescent="0.15">
      <c r="B22" s="97"/>
      <c r="C22" s="97"/>
      <c r="D22" s="97"/>
      <c r="G22" s="97"/>
      <c r="H22" s="96"/>
      <c r="I22" s="97"/>
      <c r="J22" s="97"/>
      <c r="K22" s="96"/>
      <c r="L22" s="97"/>
      <c r="M22" s="97"/>
      <c r="N22" s="96"/>
    </row>
    <row r="23" spans="1:15" ht="14.25" x14ac:dyDescent="0.15">
      <c r="B23" s="97"/>
      <c r="C23" s="97"/>
      <c r="D23" s="97"/>
      <c r="G23" s="97"/>
      <c r="H23" s="96"/>
      <c r="I23" s="97"/>
      <c r="J23" s="97"/>
      <c r="K23" s="96"/>
      <c r="L23" s="97"/>
      <c r="M23" s="97"/>
      <c r="N23" s="96"/>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row r="59" spans="2:14" ht="14.25" x14ac:dyDescent="0.15">
      <c r="B59" s="97"/>
      <c r="C59" s="97"/>
      <c r="D59" s="97"/>
      <c r="G59" s="97"/>
      <c r="H59" s="96"/>
      <c r="I59" s="97"/>
      <c r="J59" s="97"/>
      <c r="K59" s="96"/>
      <c r="L59" s="97"/>
      <c r="M59" s="97"/>
      <c r="N59" s="96"/>
    </row>
    <row r="60" spans="2:14" ht="14.25" x14ac:dyDescent="0.15">
      <c r="B60" s="97"/>
      <c r="C60" s="97"/>
      <c r="D60" s="97"/>
      <c r="G60" s="97"/>
      <c r="H60" s="96"/>
      <c r="I60" s="97"/>
      <c r="J60" s="97"/>
      <c r="K60" s="96"/>
      <c r="L60" s="97"/>
      <c r="M60" s="97"/>
      <c r="N60" s="96"/>
    </row>
    <row r="61" spans="2:14" ht="14.25" x14ac:dyDescent="0.15">
      <c r="B61" s="97"/>
      <c r="C61" s="97"/>
      <c r="D61" s="97"/>
      <c r="G61" s="97"/>
      <c r="H61" s="96"/>
      <c r="I61" s="97"/>
      <c r="J61" s="97"/>
      <c r="K61" s="96"/>
      <c r="L61" s="97"/>
      <c r="M61" s="97"/>
      <c r="N61" s="96"/>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207</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208</v>
      </c>
      <c r="C5" s="36" t="s">
        <v>85</v>
      </c>
      <c r="D5" s="37"/>
      <c r="E5" s="42">
        <v>30</v>
      </c>
      <c r="F5" s="39" t="s">
        <v>27</v>
      </c>
      <c r="G5" s="68"/>
      <c r="H5" s="72" t="s">
        <v>85</v>
      </c>
      <c r="I5" s="37"/>
      <c r="J5" s="39">
        <f t="shared" ref="J5:J10" si="0">ROUNDUP(E5*0.75,2)</f>
        <v>22.5</v>
      </c>
      <c r="K5" s="39" t="s">
        <v>27</v>
      </c>
      <c r="L5" s="39"/>
      <c r="M5" s="76" t="e">
        <f>#REF!</f>
        <v>#REF!</v>
      </c>
      <c r="N5" s="64" t="s">
        <v>209</v>
      </c>
      <c r="O5" s="40" t="s">
        <v>16</v>
      </c>
      <c r="P5" s="37"/>
      <c r="Q5" s="41">
        <v>110</v>
      </c>
      <c r="R5" s="87">
        <f t="shared" ref="R5:R10" si="1">ROUNDUP(Q5*0.75,2)</f>
        <v>82.5</v>
      </c>
    </row>
    <row r="6" spans="1:19" ht="23.1" customHeight="1" x14ac:dyDescent="0.15">
      <c r="A6" s="257"/>
      <c r="B6" s="66"/>
      <c r="C6" s="49" t="s">
        <v>26</v>
      </c>
      <c r="D6" s="50"/>
      <c r="E6" s="51">
        <v>30</v>
      </c>
      <c r="F6" s="52" t="s">
        <v>27</v>
      </c>
      <c r="G6" s="70"/>
      <c r="H6" s="74" t="s">
        <v>26</v>
      </c>
      <c r="I6" s="50"/>
      <c r="J6" s="52">
        <f t="shared" si="0"/>
        <v>22.5</v>
      </c>
      <c r="K6" s="52" t="s">
        <v>27</v>
      </c>
      <c r="L6" s="52"/>
      <c r="M6" s="78" t="e">
        <f>ROUND(#REF!+(#REF!*6/100),2)</f>
        <v>#REF!</v>
      </c>
      <c r="N6" s="66" t="s">
        <v>210</v>
      </c>
      <c r="O6" s="53" t="s">
        <v>78</v>
      </c>
      <c r="P6" s="50"/>
      <c r="Q6" s="54">
        <v>0.5</v>
      </c>
      <c r="R6" s="89">
        <f t="shared" si="1"/>
        <v>0.38</v>
      </c>
    </row>
    <row r="7" spans="1:19" ht="23.1" customHeight="1" x14ac:dyDescent="0.15">
      <c r="A7" s="257"/>
      <c r="B7" s="66"/>
      <c r="C7" s="49" t="s">
        <v>98</v>
      </c>
      <c r="D7" s="50"/>
      <c r="E7" s="51">
        <v>40</v>
      </c>
      <c r="F7" s="52" t="s">
        <v>27</v>
      </c>
      <c r="G7" s="70"/>
      <c r="H7" s="74" t="s">
        <v>98</v>
      </c>
      <c r="I7" s="50"/>
      <c r="J7" s="52">
        <f t="shared" si="0"/>
        <v>30</v>
      </c>
      <c r="K7" s="52" t="s">
        <v>27</v>
      </c>
      <c r="L7" s="52"/>
      <c r="M7" s="78" t="e">
        <f>ROUND(#REF!+(#REF!*10/100),2)</f>
        <v>#REF!</v>
      </c>
      <c r="N7" s="66" t="s">
        <v>211</v>
      </c>
      <c r="O7" s="53" t="s">
        <v>28</v>
      </c>
      <c r="P7" s="50"/>
      <c r="Q7" s="54">
        <v>2</v>
      </c>
      <c r="R7" s="89">
        <f t="shared" si="1"/>
        <v>1.5</v>
      </c>
    </row>
    <row r="8" spans="1:19" ht="23.1" customHeight="1" x14ac:dyDescent="0.15">
      <c r="A8" s="257"/>
      <c r="B8" s="66"/>
      <c r="C8" s="49" t="s">
        <v>49</v>
      </c>
      <c r="D8" s="50"/>
      <c r="E8" s="51">
        <v>10</v>
      </c>
      <c r="F8" s="52" t="s">
        <v>27</v>
      </c>
      <c r="G8" s="70"/>
      <c r="H8" s="74" t="s">
        <v>49</v>
      </c>
      <c r="I8" s="50"/>
      <c r="J8" s="52">
        <f t="shared" si="0"/>
        <v>7.5</v>
      </c>
      <c r="K8" s="52" t="s">
        <v>27</v>
      </c>
      <c r="L8" s="52"/>
      <c r="M8" s="78" t="e">
        <f>ROUND(#REF!+(#REF!*10/100),2)</f>
        <v>#REF!</v>
      </c>
      <c r="N8" s="66" t="s">
        <v>142</v>
      </c>
      <c r="O8" s="53" t="s">
        <v>37</v>
      </c>
      <c r="P8" s="50"/>
      <c r="Q8" s="54">
        <v>40</v>
      </c>
      <c r="R8" s="89">
        <f t="shared" si="1"/>
        <v>30</v>
      </c>
    </row>
    <row r="9" spans="1:19" ht="23.1" customHeight="1" x14ac:dyDescent="0.15">
      <c r="A9" s="257"/>
      <c r="B9" s="66"/>
      <c r="C9" s="49" t="s">
        <v>34</v>
      </c>
      <c r="D9" s="50" t="s">
        <v>35</v>
      </c>
      <c r="E9" s="51">
        <v>30</v>
      </c>
      <c r="F9" s="52" t="s">
        <v>36</v>
      </c>
      <c r="G9" s="70"/>
      <c r="H9" s="74" t="s">
        <v>34</v>
      </c>
      <c r="I9" s="50" t="s">
        <v>35</v>
      </c>
      <c r="J9" s="52">
        <f t="shared" si="0"/>
        <v>22.5</v>
      </c>
      <c r="K9" s="52" t="s">
        <v>36</v>
      </c>
      <c r="L9" s="52"/>
      <c r="M9" s="78" t="e">
        <f>#REF!</f>
        <v>#REF!</v>
      </c>
      <c r="N9" s="83" t="s">
        <v>274</v>
      </c>
      <c r="O9" s="53" t="s">
        <v>42</v>
      </c>
      <c r="P9" s="50"/>
      <c r="Q9" s="54">
        <v>0.5</v>
      </c>
      <c r="R9" s="89">
        <f t="shared" si="1"/>
        <v>0.38</v>
      </c>
    </row>
    <row r="10" spans="1:19" ht="23.1" customHeight="1" x14ac:dyDescent="0.15">
      <c r="A10" s="257"/>
      <c r="B10" s="66"/>
      <c r="C10" s="49" t="s">
        <v>212</v>
      </c>
      <c r="D10" s="50" t="s">
        <v>33</v>
      </c>
      <c r="E10" s="51">
        <v>9</v>
      </c>
      <c r="F10" s="52" t="s">
        <v>27</v>
      </c>
      <c r="G10" s="70"/>
      <c r="H10" s="74" t="s">
        <v>212</v>
      </c>
      <c r="I10" s="50" t="s">
        <v>33</v>
      </c>
      <c r="J10" s="52">
        <f t="shared" si="0"/>
        <v>6.75</v>
      </c>
      <c r="K10" s="52" t="s">
        <v>27</v>
      </c>
      <c r="L10" s="52"/>
      <c r="M10" s="78" t="e">
        <f>#REF!</f>
        <v>#REF!</v>
      </c>
      <c r="N10" s="66" t="s">
        <v>262</v>
      </c>
      <c r="O10" s="53" t="s">
        <v>39</v>
      </c>
      <c r="P10" s="50"/>
      <c r="Q10" s="54">
        <v>2</v>
      </c>
      <c r="R10" s="89">
        <f t="shared" si="1"/>
        <v>1.5</v>
      </c>
    </row>
    <row r="11" spans="1:19" ht="23.1" customHeight="1" x14ac:dyDescent="0.15">
      <c r="A11" s="257"/>
      <c r="B11" s="65"/>
      <c r="C11" s="43"/>
      <c r="D11" s="44"/>
      <c r="E11" s="45"/>
      <c r="F11" s="46"/>
      <c r="G11" s="69"/>
      <c r="H11" s="73"/>
      <c r="I11" s="44"/>
      <c r="J11" s="46"/>
      <c r="K11" s="46"/>
      <c r="L11" s="46"/>
      <c r="M11" s="77"/>
      <c r="N11" s="65" t="s">
        <v>47</v>
      </c>
      <c r="O11" s="47"/>
      <c r="P11" s="44"/>
      <c r="Q11" s="48"/>
      <c r="R11" s="88"/>
    </row>
    <row r="12" spans="1:19" ht="23.1" customHeight="1" x14ac:dyDescent="0.15">
      <c r="A12" s="257"/>
      <c r="B12" s="66" t="s">
        <v>273</v>
      </c>
      <c r="C12" s="49" t="s">
        <v>105</v>
      </c>
      <c r="D12" s="50"/>
      <c r="E12" s="51">
        <v>40</v>
      </c>
      <c r="F12" s="52" t="s">
        <v>27</v>
      </c>
      <c r="G12" s="70"/>
      <c r="H12" s="74" t="s">
        <v>105</v>
      </c>
      <c r="I12" s="50"/>
      <c r="J12" s="52">
        <f>ROUNDUP(E12*0.75,2)</f>
        <v>30</v>
      </c>
      <c r="K12" s="52" t="s">
        <v>27</v>
      </c>
      <c r="L12" s="52"/>
      <c r="M12" s="78" t="e">
        <f>ROUND(#REF!+(#REF!*15/100),2)</f>
        <v>#REF!</v>
      </c>
      <c r="N12" s="66" t="s">
        <v>213</v>
      </c>
      <c r="O12" s="53" t="s">
        <v>42</v>
      </c>
      <c r="P12" s="50"/>
      <c r="Q12" s="54">
        <v>0.3</v>
      </c>
      <c r="R12" s="89">
        <f>ROUNDUP(Q12*0.75,2)</f>
        <v>0.23</v>
      </c>
    </row>
    <row r="13" spans="1:19" ht="23.1" customHeight="1" x14ac:dyDescent="0.15">
      <c r="A13" s="257"/>
      <c r="B13" s="84" t="s">
        <v>263</v>
      </c>
      <c r="C13" s="49" t="s">
        <v>87</v>
      </c>
      <c r="D13" s="50"/>
      <c r="E13" s="51">
        <v>0.5</v>
      </c>
      <c r="F13" s="52" t="s">
        <v>27</v>
      </c>
      <c r="G13" s="70"/>
      <c r="H13" s="74" t="s">
        <v>87</v>
      </c>
      <c r="I13" s="50"/>
      <c r="J13" s="52">
        <f>ROUNDUP(E13*0.75,2)</f>
        <v>0.38</v>
      </c>
      <c r="K13" s="52" t="s">
        <v>27</v>
      </c>
      <c r="L13" s="52"/>
      <c r="M13" s="78" t="e">
        <f>#REF!</f>
        <v>#REF!</v>
      </c>
      <c r="N13" s="66" t="s">
        <v>163</v>
      </c>
      <c r="O13" s="53" t="s">
        <v>117</v>
      </c>
      <c r="P13" s="50" t="s">
        <v>118</v>
      </c>
      <c r="Q13" s="54">
        <v>4</v>
      </c>
      <c r="R13" s="89">
        <f>ROUNDUP(Q13*0.75,2)</f>
        <v>3</v>
      </c>
    </row>
    <row r="14" spans="1:19" ht="23.1" customHeight="1" x14ac:dyDescent="0.15">
      <c r="A14" s="257"/>
      <c r="B14" s="66"/>
      <c r="C14" s="49" t="s">
        <v>80</v>
      </c>
      <c r="D14" s="50"/>
      <c r="E14" s="51">
        <v>2</v>
      </c>
      <c r="F14" s="52" t="s">
        <v>27</v>
      </c>
      <c r="G14" s="70"/>
      <c r="H14" s="74" t="s">
        <v>80</v>
      </c>
      <c r="I14" s="50"/>
      <c r="J14" s="52">
        <f>ROUNDUP(E14*0.75,2)</f>
        <v>1.5</v>
      </c>
      <c r="K14" s="52" t="s">
        <v>27</v>
      </c>
      <c r="L14" s="52"/>
      <c r="M14" s="78" t="e">
        <f>#REF!</f>
        <v>#REF!</v>
      </c>
      <c r="N14" s="66" t="s">
        <v>25</v>
      </c>
      <c r="O14" s="53" t="s">
        <v>29</v>
      </c>
      <c r="P14" s="50"/>
      <c r="Q14" s="54">
        <v>0.1</v>
      </c>
      <c r="R14" s="89">
        <f>ROUNDUP(Q14*0.75,2)</f>
        <v>0.08</v>
      </c>
    </row>
    <row r="15" spans="1:19" ht="23.1" customHeight="1" x14ac:dyDescent="0.15">
      <c r="A15" s="257"/>
      <c r="B15" s="66"/>
      <c r="C15" s="49"/>
      <c r="D15" s="50"/>
      <c r="E15" s="51"/>
      <c r="F15" s="52"/>
      <c r="G15" s="70"/>
      <c r="H15" s="74"/>
      <c r="I15" s="50"/>
      <c r="J15" s="52"/>
      <c r="K15" s="52"/>
      <c r="L15" s="52"/>
      <c r="M15" s="78"/>
      <c r="N15" s="66"/>
      <c r="O15" s="53"/>
      <c r="P15" s="50"/>
      <c r="Q15" s="54"/>
      <c r="R15" s="89"/>
    </row>
    <row r="16" spans="1:19" ht="23.1" customHeight="1" x14ac:dyDescent="0.15">
      <c r="A16" s="257"/>
      <c r="B16" s="65"/>
      <c r="C16" s="43"/>
      <c r="D16" s="44"/>
      <c r="E16" s="45"/>
      <c r="F16" s="46"/>
      <c r="G16" s="69"/>
      <c r="H16" s="73"/>
      <c r="I16" s="44"/>
      <c r="J16" s="46"/>
      <c r="K16" s="46"/>
      <c r="L16" s="46"/>
      <c r="M16" s="77"/>
      <c r="N16" s="65"/>
      <c r="O16" s="47"/>
      <c r="P16" s="44"/>
      <c r="Q16" s="48"/>
      <c r="R16" s="88"/>
    </row>
    <row r="17" spans="1:18" ht="23.1" customHeight="1" x14ac:dyDescent="0.15">
      <c r="A17" s="257"/>
      <c r="B17" s="66" t="s">
        <v>147</v>
      </c>
      <c r="C17" s="49" t="s">
        <v>148</v>
      </c>
      <c r="D17" s="50"/>
      <c r="E17" s="81">
        <v>0.16666666666666666</v>
      </c>
      <c r="F17" s="52" t="s">
        <v>55</v>
      </c>
      <c r="G17" s="70"/>
      <c r="H17" s="74" t="s">
        <v>148</v>
      </c>
      <c r="I17" s="50"/>
      <c r="J17" s="52">
        <f>ROUNDUP(E17*0.75,2)</f>
        <v>0.13</v>
      </c>
      <c r="K17" s="52" t="s">
        <v>55</v>
      </c>
      <c r="L17" s="52"/>
      <c r="M17" s="78" t="e">
        <f>#REF!</f>
        <v>#REF!</v>
      </c>
      <c r="N17" s="66" t="s">
        <v>71</v>
      </c>
      <c r="O17" s="53"/>
      <c r="P17" s="50"/>
      <c r="Q17" s="54"/>
      <c r="R17" s="89"/>
    </row>
    <row r="18" spans="1:18" ht="23.1" customHeight="1" thickBot="1" x14ac:dyDescent="0.2">
      <c r="A18" s="258"/>
      <c r="B18" s="67"/>
      <c r="C18" s="56"/>
      <c r="D18" s="57"/>
      <c r="E18" s="58"/>
      <c r="F18" s="59"/>
      <c r="G18" s="71"/>
      <c r="H18" s="75"/>
      <c r="I18" s="57"/>
      <c r="J18" s="59"/>
      <c r="K18" s="59"/>
      <c r="L18" s="59"/>
      <c r="M18" s="79"/>
      <c r="N18" s="67"/>
      <c r="O18" s="60"/>
      <c r="P18" s="57"/>
      <c r="Q18" s="61"/>
      <c r="R18" s="90"/>
    </row>
  </sheetData>
  <mergeCells count="4">
    <mergeCell ref="H1:N1"/>
    <mergeCell ref="A2:R2"/>
    <mergeCell ref="A3:F3"/>
    <mergeCell ref="A5:A18"/>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359</v>
      </c>
      <c r="B3" s="273"/>
      <c r="C3" s="273"/>
      <c r="D3" s="148"/>
      <c r="E3" s="274" t="s">
        <v>303</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294</v>
      </c>
      <c r="I5" s="262" t="s">
        <v>293</v>
      </c>
      <c r="J5" s="263"/>
      <c r="K5" s="263"/>
      <c r="L5" s="264" t="s">
        <v>292</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358</v>
      </c>
      <c r="C9" s="113" t="s">
        <v>85</v>
      </c>
      <c r="D9" s="111"/>
      <c r="E9" s="50"/>
      <c r="F9" s="112"/>
      <c r="G9" s="109"/>
      <c r="H9" s="107">
        <v>15</v>
      </c>
      <c r="I9" s="111" t="s">
        <v>357</v>
      </c>
      <c r="J9" s="125" t="s">
        <v>146</v>
      </c>
      <c r="K9" s="110">
        <v>10</v>
      </c>
      <c r="L9" s="109" t="s">
        <v>356</v>
      </c>
      <c r="M9" s="108" t="s">
        <v>26</v>
      </c>
      <c r="N9" s="107">
        <v>10</v>
      </c>
      <c r="O9" s="106"/>
    </row>
    <row r="10" spans="1:21" ht="23.1" customHeight="1" x14ac:dyDescent="0.15">
      <c r="A10" s="268"/>
      <c r="B10" s="108"/>
      <c r="C10" s="113" t="s">
        <v>26</v>
      </c>
      <c r="D10" s="111"/>
      <c r="E10" s="50"/>
      <c r="F10" s="112"/>
      <c r="G10" s="109"/>
      <c r="H10" s="107">
        <v>10</v>
      </c>
      <c r="I10" s="111"/>
      <c r="J10" s="108" t="s">
        <v>26</v>
      </c>
      <c r="K10" s="110">
        <v>10</v>
      </c>
      <c r="L10" s="109"/>
      <c r="M10" s="108" t="s">
        <v>98</v>
      </c>
      <c r="N10" s="107">
        <v>10</v>
      </c>
      <c r="O10" s="106"/>
    </row>
    <row r="11" spans="1:21" ht="23.1" customHeight="1" x14ac:dyDescent="0.15">
      <c r="A11" s="268"/>
      <c r="B11" s="108"/>
      <c r="C11" s="113" t="s">
        <v>98</v>
      </c>
      <c r="D11" s="111"/>
      <c r="E11" s="50"/>
      <c r="F11" s="112"/>
      <c r="G11" s="109"/>
      <c r="H11" s="107">
        <v>20</v>
      </c>
      <c r="I11" s="111"/>
      <c r="J11" s="108" t="s">
        <v>98</v>
      </c>
      <c r="K11" s="110">
        <v>20</v>
      </c>
      <c r="L11" s="109"/>
      <c r="M11" s="108" t="s">
        <v>49</v>
      </c>
      <c r="N11" s="107">
        <v>5</v>
      </c>
      <c r="O11" s="106"/>
    </row>
    <row r="12" spans="1:21" ht="23.1" customHeight="1" x14ac:dyDescent="0.15">
      <c r="A12" s="268"/>
      <c r="B12" s="108"/>
      <c r="C12" s="113" t="s">
        <v>49</v>
      </c>
      <c r="D12" s="111"/>
      <c r="E12" s="50"/>
      <c r="F12" s="112"/>
      <c r="G12" s="109"/>
      <c r="H12" s="107">
        <v>5</v>
      </c>
      <c r="I12" s="111"/>
      <c r="J12" s="108" t="s">
        <v>49</v>
      </c>
      <c r="K12" s="110">
        <v>5</v>
      </c>
      <c r="L12" s="121"/>
      <c r="M12" s="118"/>
      <c r="N12" s="120"/>
      <c r="O12" s="124"/>
    </row>
    <row r="13" spans="1:21" ht="23.1" customHeight="1" x14ac:dyDescent="0.15">
      <c r="A13" s="268"/>
      <c r="B13" s="108"/>
      <c r="C13" s="113" t="s">
        <v>34</v>
      </c>
      <c r="D13" s="111"/>
      <c r="E13" s="50" t="s">
        <v>35</v>
      </c>
      <c r="F13" s="112"/>
      <c r="G13" s="109"/>
      <c r="H13" s="107">
        <v>20</v>
      </c>
      <c r="I13" s="111"/>
      <c r="J13" s="108" t="s">
        <v>34</v>
      </c>
      <c r="K13" s="110">
        <v>15</v>
      </c>
      <c r="L13" s="109" t="s">
        <v>355</v>
      </c>
      <c r="M13" s="108" t="s">
        <v>105</v>
      </c>
      <c r="N13" s="107">
        <v>10</v>
      </c>
      <c r="O13" s="106"/>
    </row>
    <row r="14" spans="1:21" ht="23.1" customHeight="1" x14ac:dyDescent="0.15">
      <c r="A14" s="268"/>
      <c r="B14" s="108"/>
      <c r="C14" s="113"/>
      <c r="D14" s="111"/>
      <c r="E14" s="50"/>
      <c r="F14" s="112"/>
      <c r="G14" s="109" t="s">
        <v>37</v>
      </c>
      <c r="H14" s="107" t="s">
        <v>276</v>
      </c>
      <c r="I14" s="111"/>
      <c r="J14" s="108"/>
      <c r="K14" s="110"/>
      <c r="L14" s="121"/>
      <c r="M14" s="118"/>
      <c r="N14" s="120"/>
      <c r="O14" s="124"/>
    </row>
    <row r="15" spans="1:21" ht="23.1" customHeight="1" x14ac:dyDescent="0.15">
      <c r="A15" s="268"/>
      <c r="B15" s="108"/>
      <c r="C15" s="113"/>
      <c r="D15" s="111"/>
      <c r="E15" s="50"/>
      <c r="F15" s="112"/>
      <c r="G15" s="109" t="s">
        <v>29</v>
      </c>
      <c r="H15" s="107" t="s">
        <v>275</v>
      </c>
      <c r="I15" s="111"/>
      <c r="J15" s="108"/>
      <c r="K15" s="110"/>
      <c r="L15" s="109" t="s">
        <v>147</v>
      </c>
      <c r="M15" s="108" t="s">
        <v>148</v>
      </c>
      <c r="N15" s="152">
        <v>0.1</v>
      </c>
      <c r="O15" s="106"/>
    </row>
    <row r="16" spans="1:21" ht="23.1" customHeight="1" x14ac:dyDescent="0.15">
      <c r="A16" s="268"/>
      <c r="B16" s="118"/>
      <c r="C16" s="123"/>
      <c r="D16" s="119"/>
      <c r="E16" s="44"/>
      <c r="F16" s="122"/>
      <c r="G16" s="121"/>
      <c r="H16" s="120"/>
      <c r="I16" s="119"/>
      <c r="J16" s="118"/>
      <c r="K16" s="117"/>
      <c r="L16" s="109"/>
      <c r="M16" s="108"/>
      <c r="N16" s="107"/>
      <c r="O16" s="106"/>
    </row>
    <row r="17" spans="1:15" ht="23.1" customHeight="1" x14ac:dyDescent="0.15">
      <c r="A17" s="268"/>
      <c r="B17" s="108" t="s">
        <v>354</v>
      </c>
      <c r="C17" s="113" t="s">
        <v>105</v>
      </c>
      <c r="D17" s="111"/>
      <c r="E17" s="50"/>
      <c r="F17" s="112"/>
      <c r="G17" s="109"/>
      <c r="H17" s="107">
        <v>20</v>
      </c>
      <c r="I17" s="111" t="s">
        <v>354</v>
      </c>
      <c r="J17" s="108" t="s">
        <v>105</v>
      </c>
      <c r="K17" s="110">
        <v>10</v>
      </c>
      <c r="L17" s="109"/>
      <c r="M17" s="108"/>
      <c r="N17" s="107"/>
      <c r="O17" s="106"/>
    </row>
    <row r="18" spans="1:15" ht="23.1" customHeight="1" x14ac:dyDescent="0.15">
      <c r="A18" s="268"/>
      <c r="B18" s="108"/>
      <c r="C18" s="113" t="s">
        <v>87</v>
      </c>
      <c r="D18" s="111"/>
      <c r="E18" s="50"/>
      <c r="F18" s="112"/>
      <c r="G18" s="109"/>
      <c r="H18" s="107">
        <v>0.5</v>
      </c>
      <c r="I18" s="111"/>
      <c r="J18" s="108" t="s">
        <v>87</v>
      </c>
      <c r="K18" s="110">
        <v>0.5</v>
      </c>
      <c r="L18" s="109"/>
      <c r="M18" s="108"/>
      <c r="N18" s="107"/>
      <c r="O18" s="106"/>
    </row>
    <row r="19" spans="1:15" ht="23.1" customHeight="1" x14ac:dyDescent="0.15">
      <c r="A19" s="268"/>
      <c r="B19" s="118"/>
      <c r="C19" s="123"/>
      <c r="D19" s="119"/>
      <c r="E19" s="44"/>
      <c r="F19" s="151"/>
      <c r="G19" s="121"/>
      <c r="H19" s="120"/>
      <c r="I19" s="119"/>
      <c r="J19" s="118"/>
      <c r="K19" s="117"/>
      <c r="L19" s="109"/>
      <c r="M19" s="108"/>
      <c r="N19" s="107"/>
      <c r="O19" s="106"/>
    </row>
    <row r="20" spans="1:15" ht="23.1" customHeight="1" x14ac:dyDescent="0.15">
      <c r="A20" s="268"/>
      <c r="B20" s="108" t="s">
        <v>147</v>
      </c>
      <c r="C20" s="113" t="s">
        <v>148</v>
      </c>
      <c r="D20" s="111"/>
      <c r="E20" s="50"/>
      <c r="F20" s="112"/>
      <c r="G20" s="109"/>
      <c r="H20" s="116">
        <v>0.13</v>
      </c>
      <c r="I20" s="111" t="s">
        <v>147</v>
      </c>
      <c r="J20" s="108" t="s">
        <v>148</v>
      </c>
      <c r="K20" s="115">
        <v>0.13</v>
      </c>
      <c r="L20" s="109"/>
      <c r="M20" s="108"/>
      <c r="N20" s="107"/>
      <c r="O20" s="106"/>
    </row>
    <row r="21" spans="1:15" ht="23.1" customHeight="1" thickBot="1" x14ac:dyDescent="0.2">
      <c r="A21" s="269"/>
      <c r="B21" s="100"/>
      <c r="C21" s="105"/>
      <c r="D21" s="103"/>
      <c r="E21" s="57"/>
      <c r="F21" s="104"/>
      <c r="G21" s="101"/>
      <c r="H21" s="99"/>
      <c r="I21" s="103"/>
      <c r="J21" s="100"/>
      <c r="K21" s="102"/>
      <c r="L21" s="101"/>
      <c r="M21" s="100"/>
      <c r="N21" s="99"/>
      <c r="O21" s="98"/>
    </row>
    <row r="22" spans="1:15" ht="14.25" x14ac:dyDescent="0.15">
      <c r="B22" s="97"/>
      <c r="C22" s="97"/>
      <c r="D22" s="97"/>
      <c r="G22" s="97"/>
      <c r="H22" s="96"/>
      <c r="I22" s="97"/>
      <c r="J22" s="97"/>
      <c r="K22" s="96"/>
      <c r="L22" s="97"/>
      <c r="M22" s="97"/>
      <c r="N22" s="96"/>
    </row>
    <row r="23" spans="1:15" ht="14.25" x14ac:dyDescent="0.15">
      <c r="B23" s="97"/>
      <c r="C23" s="97"/>
      <c r="D23" s="97"/>
      <c r="G23" s="97"/>
      <c r="H23" s="96"/>
      <c r="I23" s="97"/>
      <c r="J23" s="97"/>
      <c r="K23" s="96"/>
      <c r="L23" s="97"/>
      <c r="M23" s="97"/>
      <c r="N23" s="96"/>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row r="59" spans="2:14" ht="14.25" x14ac:dyDescent="0.15">
      <c r="B59" s="97"/>
      <c r="C59" s="97"/>
      <c r="D59" s="97"/>
      <c r="G59" s="97"/>
      <c r="H59" s="96"/>
      <c r="I59" s="97"/>
      <c r="J59" s="97"/>
      <c r="K59" s="96"/>
      <c r="L59" s="97"/>
      <c r="M59" s="97"/>
      <c r="N59" s="96"/>
    </row>
    <row r="60" spans="2:14" ht="14.25" x14ac:dyDescent="0.15">
      <c r="B60" s="97"/>
      <c r="C60" s="97"/>
      <c r="D60" s="97"/>
      <c r="G60" s="97"/>
      <c r="H60" s="96"/>
      <c r="I60" s="97"/>
      <c r="J60" s="97"/>
      <c r="K60" s="96"/>
      <c r="L60" s="97"/>
      <c r="M60" s="97"/>
      <c r="N60" s="96"/>
    </row>
    <row r="61" spans="2:14" ht="14.25" x14ac:dyDescent="0.15">
      <c r="B61" s="97"/>
      <c r="C61" s="97"/>
      <c r="D61" s="97"/>
      <c r="G61" s="97"/>
      <c r="H61" s="96"/>
      <c r="I61" s="97"/>
      <c r="J61" s="97"/>
      <c r="K61" s="96"/>
      <c r="L61" s="97"/>
      <c r="M61" s="97"/>
      <c r="N61" s="96"/>
    </row>
    <row r="62" spans="2:14" ht="14.25" x14ac:dyDescent="0.15">
      <c r="B62" s="97"/>
      <c r="C62" s="97"/>
      <c r="D62" s="97"/>
      <c r="G62" s="97"/>
      <c r="H62" s="96"/>
      <c r="I62" s="97"/>
      <c r="J62" s="97"/>
      <c r="K62" s="96"/>
      <c r="L62" s="97"/>
      <c r="M62" s="97"/>
      <c r="N62" s="96"/>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215</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15</v>
      </c>
      <c r="C5" s="36" t="s">
        <v>17</v>
      </c>
      <c r="D5" s="37" t="s">
        <v>18</v>
      </c>
      <c r="E5" s="38">
        <v>0.5</v>
      </c>
      <c r="F5" s="39" t="s">
        <v>19</v>
      </c>
      <c r="G5" s="68"/>
      <c r="H5" s="72" t="s">
        <v>17</v>
      </c>
      <c r="I5" s="37" t="s">
        <v>18</v>
      </c>
      <c r="J5" s="39">
        <f>ROUNDUP(E5*0.75,2)</f>
        <v>0.38</v>
      </c>
      <c r="K5" s="39" t="s">
        <v>19</v>
      </c>
      <c r="L5" s="39"/>
      <c r="M5" s="76" t="e">
        <f>#REF!</f>
        <v>#REF!</v>
      </c>
      <c r="N5" s="64"/>
      <c r="O5" s="40" t="s">
        <v>16</v>
      </c>
      <c r="P5" s="37"/>
      <c r="Q5" s="41">
        <v>110</v>
      </c>
      <c r="R5" s="87">
        <f>ROUNDUP(Q5*0.75,2)</f>
        <v>82.5</v>
      </c>
    </row>
    <row r="6" spans="1:19" ht="23.1" customHeight="1" x14ac:dyDescent="0.15">
      <c r="A6" s="257"/>
      <c r="B6" s="65"/>
      <c r="C6" s="43"/>
      <c r="D6" s="44"/>
      <c r="E6" s="45"/>
      <c r="F6" s="46"/>
      <c r="G6" s="69"/>
      <c r="H6" s="73"/>
      <c r="I6" s="44"/>
      <c r="J6" s="46"/>
      <c r="K6" s="46"/>
      <c r="L6" s="46"/>
      <c r="M6" s="77"/>
      <c r="N6" s="65"/>
      <c r="O6" s="47"/>
      <c r="P6" s="44"/>
      <c r="Q6" s="48"/>
      <c r="R6" s="88"/>
    </row>
    <row r="7" spans="1:19" ht="23.1" customHeight="1" x14ac:dyDescent="0.15">
      <c r="A7" s="257"/>
      <c r="B7" s="66" t="s">
        <v>20</v>
      </c>
      <c r="C7" s="49" t="s">
        <v>26</v>
      </c>
      <c r="D7" s="50"/>
      <c r="E7" s="51">
        <v>20</v>
      </c>
      <c r="F7" s="52" t="s">
        <v>27</v>
      </c>
      <c r="G7" s="70"/>
      <c r="H7" s="74" t="s">
        <v>26</v>
      </c>
      <c r="I7" s="50"/>
      <c r="J7" s="52">
        <f>ROUNDUP(E7*0.75,2)</f>
        <v>15</v>
      </c>
      <c r="K7" s="52" t="s">
        <v>27</v>
      </c>
      <c r="L7" s="52"/>
      <c r="M7" s="78" t="e">
        <f>ROUND(#REF!+(#REF!*6/100),2)</f>
        <v>#REF!</v>
      </c>
      <c r="N7" s="66" t="s">
        <v>21</v>
      </c>
      <c r="O7" s="53" t="s">
        <v>28</v>
      </c>
      <c r="P7" s="50"/>
      <c r="Q7" s="54">
        <v>1</v>
      </c>
      <c r="R7" s="89">
        <f t="shared" ref="R7:R16" si="0">ROUNDUP(Q7*0.75,2)</f>
        <v>0.75</v>
      </c>
    </row>
    <row r="8" spans="1:19" ht="23.1" customHeight="1" x14ac:dyDescent="0.15">
      <c r="A8" s="257"/>
      <c r="B8" s="66"/>
      <c r="C8" s="49" t="s">
        <v>31</v>
      </c>
      <c r="D8" s="50"/>
      <c r="E8" s="51">
        <v>40</v>
      </c>
      <c r="F8" s="52" t="s">
        <v>27</v>
      </c>
      <c r="G8" s="70"/>
      <c r="H8" s="74" t="s">
        <v>31</v>
      </c>
      <c r="I8" s="50"/>
      <c r="J8" s="52">
        <f>ROUNDUP(E8*0.75,2)</f>
        <v>30</v>
      </c>
      <c r="K8" s="52" t="s">
        <v>27</v>
      </c>
      <c r="L8" s="52"/>
      <c r="M8" s="78" t="e">
        <f>#REF!</f>
        <v>#REF!</v>
      </c>
      <c r="N8" s="66" t="s">
        <v>22</v>
      </c>
      <c r="O8" s="53" t="s">
        <v>29</v>
      </c>
      <c r="P8" s="50"/>
      <c r="Q8" s="54">
        <v>0.1</v>
      </c>
      <c r="R8" s="89">
        <f t="shared" si="0"/>
        <v>0.08</v>
      </c>
    </row>
    <row r="9" spans="1:19" ht="23.1" customHeight="1" x14ac:dyDescent="0.15">
      <c r="A9" s="257"/>
      <c r="B9" s="66"/>
      <c r="C9" s="49" t="s">
        <v>34</v>
      </c>
      <c r="D9" s="50" t="s">
        <v>35</v>
      </c>
      <c r="E9" s="51">
        <v>5</v>
      </c>
      <c r="F9" s="52" t="s">
        <v>36</v>
      </c>
      <c r="G9" s="70"/>
      <c r="H9" s="74" t="s">
        <v>34</v>
      </c>
      <c r="I9" s="50" t="s">
        <v>35</v>
      </c>
      <c r="J9" s="52">
        <f>ROUNDUP(E9*0.75,2)</f>
        <v>3.75</v>
      </c>
      <c r="K9" s="52" t="s">
        <v>36</v>
      </c>
      <c r="L9" s="52"/>
      <c r="M9" s="78" t="e">
        <f>#REF!</f>
        <v>#REF!</v>
      </c>
      <c r="N9" s="66" t="s">
        <v>23</v>
      </c>
      <c r="O9" s="53" t="s">
        <v>30</v>
      </c>
      <c r="P9" s="50"/>
      <c r="Q9" s="54">
        <v>0.01</v>
      </c>
      <c r="R9" s="89">
        <f t="shared" si="0"/>
        <v>0.01</v>
      </c>
    </row>
    <row r="10" spans="1:19" ht="23.1" customHeight="1" x14ac:dyDescent="0.15">
      <c r="A10" s="257"/>
      <c r="B10" s="66"/>
      <c r="C10" s="49" t="s">
        <v>38</v>
      </c>
      <c r="D10" s="50"/>
      <c r="E10" s="51">
        <v>20</v>
      </c>
      <c r="F10" s="52" t="s">
        <v>27</v>
      </c>
      <c r="G10" s="70"/>
      <c r="H10" s="74" t="s">
        <v>38</v>
      </c>
      <c r="I10" s="50"/>
      <c r="J10" s="52">
        <f>ROUNDUP(E10*0.75,2)</f>
        <v>15</v>
      </c>
      <c r="K10" s="52" t="s">
        <v>27</v>
      </c>
      <c r="L10" s="52"/>
      <c r="M10" s="78" t="e">
        <f>#REF!</f>
        <v>#REF!</v>
      </c>
      <c r="N10" s="66" t="s">
        <v>24</v>
      </c>
      <c r="O10" s="53" t="s">
        <v>32</v>
      </c>
      <c r="P10" s="50" t="s">
        <v>33</v>
      </c>
      <c r="Q10" s="54">
        <v>5</v>
      </c>
      <c r="R10" s="89">
        <f t="shared" si="0"/>
        <v>3.75</v>
      </c>
    </row>
    <row r="11" spans="1:19" ht="23.1" customHeight="1" x14ac:dyDescent="0.15">
      <c r="A11" s="257"/>
      <c r="B11" s="66"/>
      <c r="C11" s="49" t="s">
        <v>43</v>
      </c>
      <c r="D11" s="50"/>
      <c r="E11" s="51">
        <v>0.5</v>
      </c>
      <c r="F11" s="52" t="s">
        <v>27</v>
      </c>
      <c r="G11" s="70"/>
      <c r="H11" s="74" t="s">
        <v>43</v>
      </c>
      <c r="I11" s="50"/>
      <c r="J11" s="52">
        <f>ROUNDUP(E11*0.75,2)</f>
        <v>0.38</v>
      </c>
      <c r="K11" s="52" t="s">
        <v>27</v>
      </c>
      <c r="L11" s="52"/>
      <c r="M11" s="78" t="e">
        <f>ROUND(#REF!+(#REF!*10/100),2)</f>
        <v>#REF!</v>
      </c>
      <c r="N11" s="66" t="s">
        <v>266</v>
      </c>
      <c r="O11" s="53" t="s">
        <v>28</v>
      </c>
      <c r="P11" s="50"/>
      <c r="Q11" s="54">
        <v>2</v>
      </c>
      <c r="R11" s="89">
        <f t="shared" si="0"/>
        <v>1.5</v>
      </c>
    </row>
    <row r="12" spans="1:19" ht="23.1" customHeight="1" x14ac:dyDescent="0.15">
      <c r="A12" s="257"/>
      <c r="B12" s="66"/>
      <c r="C12" s="49"/>
      <c r="D12" s="50"/>
      <c r="E12" s="51"/>
      <c r="F12" s="52"/>
      <c r="G12" s="70"/>
      <c r="H12" s="74"/>
      <c r="I12" s="50"/>
      <c r="J12" s="52"/>
      <c r="K12" s="52"/>
      <c r="L12" s="52"/>
      <c r="M12" s="78"/>
      <c r="N12" s="66" t="s">
        <v>25</v>
      </c>
      <c r="O12" s="53" t="s">
        <v>37</v>
      </c>
      <c r="P12" s="50"/>
      <c r="Q12" s="54">
        <v>30</v>
      </c>
      <c r="R12" s="89">
        <f t="shared" si="0"/>
        <v>22.5</v>
      </c>
    </row>
    <row r="13" spans="1:19" ht="23.1" customHeight="1" x14ac:dyDescent="0.15">
      <c r="A13" s="257"/>
      <c r="B13" s="66"/>
      <c r="C13" s="49"/>
      <c r="D13" s="50"/>
      <c r="E13" s="51"/>
      <c r="F13" s="52"/>
      <c r="G13" s="70"/>
      <c r="H13" s="74"/>
      <c r="I13" s="50"/>
      <c r="J13" s="52"/>
      <c r="K13" s="52"/>
      <c r="L13" s="52"/>
      <c r="M13" s="78"/>
      <c r="N13" s="66"/>
      <c r="O13" s="53" t="s">
        <v>39</v>
      </c>
      <c r="P13" s="50"/>
      <c r="Q13" s="54">
        <v>3</v>
      </c>
      <c r="R13" s="89">
        <f t="shared" si="0"/>
        <v>2.25</v>
      </c>
    </row>
    <row r="14" spans="1:19" ht="23.1" customHeight="1" x14ac:dyDescent="0.15">
      <c r="A14" s="257"/>
      <c r="B14" s="66"/>
      <c r="C14" s="49"/>
      <c r="D14" s="50"/>
      <c r="E14" s="51"/>
      <c r="F14" s="52"/>
      <c r="G14" s="70"/>
      <c r="H14" s="74"/>
      <c r="I14" s="50"/>
      <c r="J14" s="52"/>
      <c r="K14" s="52"/>
      <c r="L14" s="52"/>
      <c r="M14" s="78"/>
      <c r="N14" s="66"/>
      <c r="O14" s="53" t="s">
        <v>40</v>
      </c>
      <c r="P14" s="50"/>
      <c r="Q14" s="54">
        <v>1.5</v>
      </c>
      <c r="R14" s="89">
        <f t="shared" si="0"/>
        <v>1.1300000000000001</v>
      </c>
    </row>
    <row r="15" spans="1:19" ht="23.1" customHeight="1" x14ac:dyDescent="0.15">
      <c r="A15" s="257"/>
      <c r="B15" s="66"/>
      <c r="C15" s="49"/>
      <c r="D15" s="50"/>
      <c r="E15" s="51"/>
      <c r="F15" s="52"/>
      <c r="G15" s="70"/>
      <c r="H15" s="74"/>
      <c r="I15" s="50"/>
      <c r="J15" s="52"/>
      <c r="K15" s="52"/>
      <c r="L15" s="52"/>
      <c r="M15" s="78"/>
      <c r="N15" s="66"/>
      <c r="O15" s="53" t="s">
        <v>41</v>
      </c>
      <c r="P15" s="50"/>
      <c r="Q15" s="54">
        <v>2.5</v>
      </c>
      <c r="R15" s="89">
        <f t="shared" si="0"/>
        <v>1.8800000000000001</v>
      </c>
    </row>
    <row r="16" spans="1:19" ht="23.1" customHeight="1" x14ac:dyDescent="0.15">
      <c r="A16" s="257"/>
      <c r="B16" s="66"/>
      <c r="C16" s="49"/>
      <c r="D16" s="50"/>
      <c r="E16" s="51"/>
      <c r="F16" s="52"/>
      <c r="G16" s="70"/>
      <c r="H16" s="74"/>
      <c r="I16" s="50"/>
      <c r="J16" s="52"/>
      <c r="K16" s="52"/>
      <c r="L16" s="52"/>
      <c r="M16" s="78"/>
      <c r="N16" s="66"/>
      <c r="O16" s="53" t="s">
        <v>42</v>
      </c>
      <c r="P16" s="50"/>
      <c r="Q16" s="54">
        <v>1</v>
      </c>
      <c r="R16" s="89">
        <f t="shared" si="0"/>
        <v>0.75</v>
      </c>
    </row>
    <row r="17" spans="1:18" ht="23.1" customHeight="1" x14ac:dyDescent="0.15">
      <c r="A17" s="257"/>
      <c r="B17" s="65"/>
      <c r="C17" s="43"/>
      <c r="D17" s="44"/>
      <c r="E17" s="45"/>
      <c r="F17" s="46"/>
      <c r="G17" s="69"/>
      <c r="H17" s="73"/>
      <c r="I17" s="44"/>
      <c r="J17" s="46"/>
      <c r="K17" s="46"/>
      <c r="L17" s="46"/>
      <c r="M17" s="77"/>
      <c r="N17" s="65"/>
      <c r="O17" s="47"/>
      <c r="P17" s="44"/>
      <c r="Q17" s="48"/>
      <c r="R17" s="88"/>
    </row>
    <row r="18" spans="1:18" ht="23.1" customHeight="1" x14ac:dyDescent="0.15">
      <c r="A18" s="257"/>
      <c r="B18" s="66" t="s">
        <v>44</v>
      </c>
      <c r="C18" s="49" t="s">
        <v>48</v>
      </c>
      <c r="D18" s="50"/>
      <c r="E18" s="51">
        <v>30</v>
      </c>
      <c r="F18" s="52" t="s">
        <v>27</v>
      </c>
      <c r="G18" s="70"/>
      <c r="H18" s="74" t="s">
        <v>48</v>
      </c>
      <c r="I18" s="50"/>
      <c r="J18" s="52">
        <f>ROUNDUP(E18*0.75,2)</f>
        <v>22.5</v>
      </c>
      <c r="K18" s="52" t="s">
        <v>27</v>
      </c>
      <c r="L18" s="52"/>
      <c r="M18" s="78" t="e">
        <f>ROUND(#REF!+(#REF!*15/100),2)</f>
        <v>#REF!</v>
      </c>
      <c r="N18" s="66" t="s">
        <v>45</v>
      </c>
      <c r="O18" s="53" t="s">
        <v>42</v>
      </c>
      <c r="P18" s="50"/>
      <c r="Q18" s="54">
        <v>1</v>
      </c>
      <c r="R18" s="89">
        <f>ROUNDUP(Q18*0.75,2)</f>
        <v>0.75</v>
      </c>
    </row>
    <row r="19" spans="1:18" ht="23.1" customHeight="1" x14ac:dyDescent="0.15">
      <c r="A19" s="257"/>
      <c r="B19" s="66"/>
      <c r="C19" s="49" t="s">
        <v>49</v>
      </c>
      <c r="D19" s="50"/>
      <c r="E19" s="51">
        <v>10</v>
      </c>
      <c r="F19" s="52" t="s">
        <v>27</v>
      </c>
      <c r="G19" s="70"/>
      <c r="H19" s="74" t="s">
        <v>49</v>
      </c>
      <c r="I19" s="50"/>
      <c r="J19" s="52">
        <f>ROUNDUP(E19*0.75,2)</f>
        <v>7.5</v>
      </c>
      <c r="K19" s="52" t="s">
        <v>27</v>
      </c>
      <c r="L19" s="52"/>
      <c r="M19" s="78" t="e">
        <f>ROUND(#REF!+(#REF!*10/100),2)</f>
        <v>#REF!</v>
      </c>
      <c r="N19" s="66" t="s">
        <v>46</v>
      </c>
      <c r="O19" s="53" t="s">
        <v>50</v>
      </c>
      <c r="P19" s="50" t="s">
        <v>33</v>
      </c>
      <c r="Q19" s="54">
        <v>1</v>
      </c>
      <c r="R19" s="89">
        <f>ROUNDUP(Q19*0.75,2)</f>
        <v>0.75</v>
      </c>
    </row>
    <row r="20" spans="1:18" ht="23.1" customHeight="1" x14ac:dyDescent="0.15">
      <c r="A20" s="257"/>
      <c r="B20" s="66"/>
      <c r="C20" s="49"/>
      <c r="D20" s="50"/>
      <c r="E20" s="51"/>
      <c r="F20" s="52"/>
      <c r="G20" s="70"/>
      <c r="H20" s="74"/>
      <c r="I20" s="50"/>
      <c r="J20" s="52"/>
      <c r="K20" s="52"/>
      <c r="L20" s="52"/>
      <c r="M20" s="78"/>
      <c r="N20" s="66" t="s">
        <v>47</v>
      </c>
      <c r="O20" s="53" t="s">
        <v>51</v>
      </c>
      <c r="P20" s="50"/>
      <c r="Q20" s="54">
        <v>2</v>
      </c>
      <c r="R20" s="89">
        <f>ROUNDUP(Q20*0.75,2)</f>
        <v>1.5</v>
      </c>
    </row>
    <row r="21" spans="1:18" ht="23.1" customHeight="1" x14ac:dyDescent="0.15">
      <c r="A21" s="257"/>
      <c r="B21" s="66"/>
      <c r="C21" s="49"/>
      <c r="D21" s="50"/>
      <c r="E21" s="51"/>
      <c r="F21" s="52"/>
      <c r="G21" s="70"/>
      <c r="H21" s="74"/>
      <c r="I21" s="50"/>
      <c r="J21" s="52"/>
      <c r="K21" s="52"/>
      <c r="L21" s="52"/>
      <c r="M21" s="78"/>
      <c r="N21" s="66"/>
      <c r="O21" s="53" t="s">
        <v>28</v>
      </c>
      <c r="P21" s="50"/>
      <c r="Q21" s="54">
        <v>2</v>
      </c>
      <c r="R21" s="89">
        <f>ROUNDUP(Q21*0.75,2)</f>
        <v>1.5</v>
      </c>
    </row>
    <row r="22" spans="1:18" ht="23.1" customHeight="1" x14ac:dyDescent="0.15">
      <c r="A22" s="257"/>
      <c r="B22" s="65"/>
      <c r="C22" s="43"/>
      <c r="D22" s="44"/>
      <c r="E22" s="45"/>
      <c r="F22" s="46"/>
      <c r="G22" s="69"/>
      <c r="H22" s="73"/>
      <c r="I22" s="44"/>
      <c r="J22" s="46"/>
      <c r="K22" s="46"/>
      <c r="L22" s="46"/>
      <c r="M22" s="77"/>
      <c r="N22" s="65"/>
      <c r="O22" s="47"/>
      <c r="P22" s="44"/>
      <c r="Q22" s="48"/>
      <c r="R22" s="88"/>
    </row>
    <row r="23" spans="1:18" ht="23.1" customHeight="1" x14ac:dyDescent="0.15">
      <c r="A23" s="257"/>
      <c r="B23" s="66" t="s">
        <v>52</v>
      </c>
      <c r="C23" s="49" t="s">
        <v>53</v>
      </c>
      <c r="D23" s="50" t="s">
        <v>54</v>
      </c>
      <c r="E23" s="55">
        <v>0.25</v>
      </c>
      <c r="F23" s="52" t="s">
        <v>55</v>
      </c>
      <c r="G23" s="70"/>
      <c r="H23" s="74" t="s">
        <v>53</v>
      </c>
      <c r="I23" s="50" t="s">
        <v>54</v>
      </c>
      <c r="J23" s="52">
        <f>ROUNDUP(E23*0.75,2)</f>
        <v>0.19</v>
      </c>
      <c r="K23" s="52" t="s">
        <v>55</v>
      </c>
      <c r="L23" s="52"/>
      <c r="M23" s="78" t="e">
        <f>#REF!</f>
        <v>#REF!</v>
      </c>
      <c r="N23" s="66" t="s">
        <v>47</v>
      </c>
      <c r="O23" s="53" t="s">
        <v>57</v>
      </c>
      <c r="P23" s="50"/>
      <c r="Q23" s="54">
        <v>100</v>
      </c>
      <c r="R23" s="89">
        <f>ROUNDUP(Q23*0.75,2)</f>
        <v>75</v>
      </c>
    </row>
    <row r="24" spans="1:18" ht="23.1" customHeight="1" x14ac:dyDescent="0.15">
      <c r="A24" s="257"/>
      <c r="B24" s="66"/>
      <c r="C24" s="49" t="s">
        <v>56</v>
      </c>
      <c r="D24" s="50"/>
      <c r="E24" s="51">
        <v>3</v>
      </c>
      <c r="F24" s="52" t="s">
        <v>27</v>
      </c>
      <c r="G24" s="70"/>
      <c r="H24" s="74" t="s">
        <v>56</v>
      </c>
      <c r="I24" s="50"/>
      <c r="J24" s="52">
        <f>ROUNDUP(E24*0.75,2)</f>
        <v>2.25</v>
      </c>
      <c r="K24" s="52" t="s">
        <v>27</v>
      </c>
      <c r="L24" s="52"/>
      <c r="M24" s="78" t="e">
        <f>ROUND(#REF!+(#REF!*40/100),2)</f>
        <v>#REF!</v>
      </c>
      <c r="N24" s="66"/>
      <c r="O24" s="53" t="s">
        <v>58</v>
      </c>
      <c r="P24" s="50"/>
      <c r="Q24" s="54">
        <v>3</v>
      </c>
      <c r="R24" s="89">
        <f>ROUNDUP(Q24*0.75,2)</f>
        <v>2.25</v>
      </c>
    </row>
    <row r="25" spans="1:18" ht="23.1" customHeight="1" thickBot="1" x14ac:dyDescent="0.2">
      <c r="A25" s="258"/>
      <c r="B25" s="67"/>
      <c r="C25" s="56"/>
      <c r="D25" s="57"/>
      <c r="E25" s="58"/>
      <c r="F25" s="59"/>
      <c r="G25" s="71"/>
      <c r="H25" s="75"/>
      <c r="I25" s="57"/>
      <c r="J25" s="59"/>
      <c r="K25" s="59"/>
      <c r="L25" s="59"/>
      <c r="M25" s="79"/>
      <c r="N25" s="67"/>
      <c r="O25" s="60"/>
      <c r="P25" s="57"/>
      <c r="Q25" s="61"/>
      <c r="R25" s="90"/>
    </row>
  </sheetData>
  <mergeCells count="4">
    <mergeCell ref="H1:N1"/>
    <mergeCell ref="A2:R2"/>
    <mergeCell ref="A3:F3"/>
    <mergeCell ref="A5:A25"/>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360</v>
      </c>
      <c r="B3" s="273"/>
      <c r="C3" s="273"/>
      <c r="D3" s="148"/>
      <c r="E3" s="274" t="s">
        <v>302</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295</v>
      </c>
      <c r="I5" s="262" t="s">
        <v>293</v>
      </c>
      <c r="J5" s="263"/>
      <c r="K5" s="263"/>
      <c r="L5" s="264" t="s">
        <v>292</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282</v>
      </c>
      <c r="C9" s="113" t="s">
        <v>31</v>
      </c>
      <c r="D9" s="111"/>
      <c r="E9" s="50"/>
      <c r="F9" s="112"/>
      <c r="G9" s="109"/>
      <c r="H9" s="107">
        <v>20</v>
      </c>
      <c r="I9" s="111" t="s">
        <v>281</v>
      </c>
      <c r="J9" s="125" t="s">
        <v>162</v>
      </c>
      <c r="K9" s="110">
        <v>15</v>
      </c>
      <c r="L9" s="109" t="s">
        <v>280</v>
      </c>
      <c r="M9" s="108" t="s">
        <v>26</v>
      </c>
      <c r="N9" s="107">
        <v>10</v>
      </c>
      <c r="O9" s="106"/>
    </row>
    <row r="10" spans="1:21" ht="23.1" customHeight="1" x14ac:dyDescent="0.15">
      <c r="A10" s="268"/>
      <c r="B10" s="108"/>
      <c r="C10" s="113" t="s">
        <v>26</v>
      </c>
      <c r="D10" s="111"/>
      <c r="E10" s="50"/>
      <c r="F10" s="112"/>
      <c r="G10" s="109"/>
      <c r="H10" s="107">
        <v>20</v>
      </c>
      <c r="I10" s="111"/>
      <c r="J10" s="108" t="s">
        <v>26</v>
      </c>
      <c r="K10" s="110">
        <v>20</v>
      </c>
      <c r="L10" s="109"/>
      <c r="M10" s="108" t="s">
        <v>38</v>
      </c>
      <c r="N10" s="107">
        <v>10</v>
      </c>
      <c r="O10" s="106"/>
    </row>
    <row r="11" spans="1:21" ht="23.1" customHeight="1" x14ac:dyDescent="0.15">
      <c r="A11" s="268"/>
      <c r="B11" s="108"/>
      <c r="C11" s="113" t="s">
        <v>38</v>
      </c>
      <c r="D11" s="111"/>
      <c r="E11" s="50"/>
      <c r="F11" s="112"/>
      <c r="G11" s="109"/>
      <c r="H11" s="107">
        <v>20</v>
      </c>
      <c r="I11" s="111"/>
      <c r="J11" s="108" t="s">
        <v>38</v>
      </c>
      <c r="K11" s="110">
        <v>15</v>
      </c>
      <c r="L11" s="121"/>
      <c r="M11" s="118"/>
      <c r="N11" s="120"/>
      <c r="O11" s="124"/>
    </row>
    <row r="12" spans="1:21" ht="23.1" customHeight="1" x14ac:dyDescent="0.15">
      <c r="A12" s="268"/>
      <c r="B12" s="108"/>
      <c r="C12" s="113"/>
      <c r="D12" s="111"/>
      <c r="E12" s="50"/>
      <c r="F12" s="112"/>
      <c r="G12" s="109" t="s">
        <v>37</v>
      </c>
      <c r="H12" s="107" t="s">
        <v>276</v>
      </c>
      <c r="I12" s="111"/>
      <c r="J12" s="108"/>
      <c r="K12" s="110"/>
      <c r="L12" s="109" t="s">
        <v>279</v>
      </c>
      <c r="M12" s="108" t="s">
        <v>48</v>
      </c>
      <c r="N12" s="107">
        <v>10</v>
      </c>
      <c r="O12" s="106"/>
    </row>
    <row r="13" spans="1:21" ht="23.1" customHeight="1" x14ac:dyDescent="0.15">
      <c r="A13" s="268"/>
      <c r="B13" s="108"/>
      <c r="C13" s="113"/>
      <c r="D13" s="111"/>
      <c r="E13" s="50"/>
      <c r="F13" s="112"/>
      <c r="G13" s="109" t="s">
        <v>29</v>
      </c>
      <c r="H13" s="107" t="s">
        <v>275</v>
      </c>
      <c r="I13" s="111"/>
      <c r="J13" s="108"/>
      <c r="K13" s="110"/>
      <c r="L13" s="109"/>
      <c r="M13" s="108" t="s">
        <v>49</v>
      </c>
      <c r="N13" s="107">
        <v>10</v>
      </c>
      <c r="O13" s="106"/>
    </row>
    <row r="14" spans="1:21" ht="23.1" customHeight="1" x14ac:dyDescent="0.15">
      <c r="A14" s="268"/>
      <c r="B14" s="118"/>
      <c r="C14" s="123"/>
      <c r="D14" s="119"/>
      <c r="E14" s="44"/>
      <c r="F14" s="122"/>
      <c r="G14" s="121"/>
      <c r="H14" s="120"/>
      <c r="I14" s="119"/>
      <c r="J14" s="118"/>
      <c r="K14" s="117"/>
      <c r="L14" s="109"/>
      <c r="M14" s="108"/>
      <c r="N14" s="107"/>
      <c r="O14" s="106"/>
    </row>
    <row r="15" spans="1:21" ht="23.1" customHeight="1" x14ac:dyDescent="0.15">
      <c r="A15" s="268"/>
      <c r="B15" s="108" t="s">
        <v>278</v>
      </c>
      <c r="C15" s="113" t="s">
        <v>48</v>
      </c>
      <c r="D15" s="111"/>
      <c r="E15" s="50"/>
      <c r="F15" s="112"/>
      <c r="G15" s="109"/>
      <c r="H15" s="107">
        <v>20</v>
      </c>
      <c r="I15" s="111" t="s">
        <v>278</v>
      </c>
      <c r="J15" s="108" t="s">
        <v>48</v>
      </c>
      <c r="K15" s="110">
        <v>10</v>
      </c>
      <c r="L15" s="109"/>
      <c r="M15" s="108"/>
      <c r="N15" s="107"/>
      <c r="O15" s="106"/>
    </row>
    <row r="16" spans="1:21" ht="23.1" customHeight="1" x14ac:dyDescent="0.15">
      <c r="A16" s="268"/>
      <c r="B16" s="108"/>
      <c r="C16" s="113" t="s">
        <v>49</v>
      </c>
      <c r="D16" s="111"/>
      <c r="E16" s="50"/>
      <c r="F16" s="112"/>
      <c r="G16" s="109"/>
      <c r="H16" s="107">
        <v>10</v>
      </c>
      <c r="I16" s="111"/>
      <c r="J16" s="108" t="s">
        <v>49</v>
      </c>
      <c r="K16" s="110">
        <v>10</v>
      </c>
      <c r="L16" s="109"/>
      <c r="M16" s="108"/>
      <c r="N16" s="107"/>
      <c r="O16" s="106"/>
    </row>
    <row r="17" spans="1:15" ht="23.1" customHeight="1" x14ac:dyDescent="0.15">
      <c r="A17" s="268"/>
      <c r="B17" s="118"/>
      <c r="C17" s="123"/>
      <c r="D17" s="119"/>
      <c r="E17" s="44"/>
      <c r="F17" s="122"/>
      <c r="G17" s="121"/>
      <c r="H17" s="120"/>
      <c r="I17" s="119"/>
      <c r="J17" s="118"/>
      <c r="K17" s="117"/>
      <c r="L17" s="109"/>
      <c r="M17" s="108"/>
      <c r="N17" s="107"/>
      <c r="O17" s="106"/>
    </row>
    <row r="18" spans="1:15" ht="23.1" customHeight="1" x14ac:dyDescent="0.15">
      <c r="A18" s="268"/>
      <c r="B18" s="108" t="s">
        <v>52</v>
      </c>
      <c r="C18" s="113" t="s">
        <v>53</v>
      </c>
      <c r="D18" s="111"/>
      <c r="E18" s="50" t="s">
        <v>54</v>
      </c>
      <c r="F18" s="112"/>
      <c r="G18" s="109"/>
      <c r="H18" s="116">
        <v>0.13</v>
      </c>
      <c r="I18" s="111" t="s">
        <v>52</v>
      </c>
      <c r="J18" s="108" t="s">
        <v>277</v>
      </c>
      <c r="K18" s="115">
        <v>0.13</v>
      </c>
      <c r="L18" s="109"/>
      <c r="M18" s="108"/>
      <c r="N18" s="107"/>
      <c r="O18" s="106"/>
    </row>
    <row r="19" spans="1:15" ht="23.1" customHeight="1" x14ac:dyDescent="0.15">
      <c r="A19" s="268"/>
      <c r="B19" s="108"/>
      <c r="C19" s="113"/>
      <c r="D19" s="111"/>
      <c r="E19" s="50"/>
      <c r="F19" s="114"/>
      <c r="G19" s="109" t="s">
        <v>57</v>
      </c>
      <c r="H19" s="107" t="s">
        <v>276</v>
      </c>
      <c r="I19" s="111"/>
      <c r="J19" s="108"/>
      <c r="K19" s="110"/>
      <c r="L19" s="109"/>
      <c r="M19" s="108"/>
      <c r="N19" s="107"/>
      <c r="O19" s="106"/>
    </row>
    <row r="20" spans="1:15" ht="23.1" customHeight="1" x14ac:dyDescent="0.15">
      <c r="A20" s="268"/>
      <c r="B20" s="108"/>
      <c r="C20" s="113"/>
      <c r="D20" s="111"/>
      <c r="E20" s="50"/>
      <c r="F20" s="112"/>
      <c r="G20" s="109" t="s">
        <v>58</v>
      </c>
      <c r="H20" s="107" t="s">
        <v>275</v>
      </c>
      <c r="I20" s="111"/>
      <c r="J20" s="108"/>
      <c r="K20" s="110"/>
      <c r="L20" s="109"/>
      <c r="M20" s="108"/>
      <c r="N20" s="107"/>
      <c r="O20" s="106"/>
    </row>
    <row r="21" spans="1:15" ht="23.1" customHeight="1" thickBot="1" x14ac:dyDescent="0.2">
      <c r="A21" s="269"/>
      <c r="B21" s="100"/>
      <c r="C21" s="105"/>
      <c r="D21" s="103"/>
      <c r="E21" s="57"/>
      <c r="F21" s="104"/>
      <c r="G21" s="101"/>
      <c r="H21" s="99"/>
      <c r="I21" s="103"/>
      <c r="J21" s="100"/>
      <c r="K21" s="102"/>
      <c r="L21" s="101"/>
      <c r="M21" s="100"/>
      <c r="N21" s="99"/>
      <c r="O21" s="98"/>
    </row>
    <row r="22" spans="1:15" ht="14.25" x14ac:dyDescent="0.15">
      <c r="B22" s="97"/>
      <c r="C22" s="97"/>
      <c r="D22" s="97"/>
      <c r="G22" s="97"/>
      <c r="H22" s="96"/>
      <c r="I22" s="97"/>
      <c r="J22" s="97"/>
      <c r="K22" s="96"/>
      <c r="L22" s="97"/>
      <c r="M22" s="97"/>
      <c r="N22" s="96"/>
    </row>
    <row r="23" spans="1:15" ht="14.25" x14ac:dyDescent="0.15">
      <c r="B23" s="97"/>
      <c r="C23" s="97"/>
      <c r="D23" s="97"/>
      <c r="G23" s="97"/>
      <c r="H23" s="96"/>
      <c r="I23" s="97"/>
      <c r="J23" s="97"/>
      <c r="K23" s="96"/>
      <c r="L23" s="97"/>
      <c r="M23" s="97"/>
      <c r="N23" s="96"/>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216</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16</v>
      </c>
      <c r="C5" s="36"/>
      <c r="D5" s="37"/>
      <c r="E5" s="42"/>
      <c r="F5" s="39"/>
      <c r="G5" s="68"/>
      <c r="H5" s="72"/>
      <c r="I5" s="37"/>
      <c r="J5" s="39"/>
      <c r="K5" s="39"/>
      <c r="L5" s="39"/>
      <c r="M5" s="76"/>
      <c r="N5" s="64"/>
      <c r="O5" s="40" t="s">
        <v>16</v>
      </c>
      <c r="P5" s="37"/>
      <c r="Q5" s="41">
        <v>110</v>
      </c>
      <c r="R5" s="87">
        <f>ROUNDUP(Q5*0.75,2)</f>
        <v>82.5</v>
      </c>
    </row>
    <row r="6" spans="1:19" ht="23.1" customHeight="1" x14ac:dyDescent="0.15">
      <c r="A6" s="257"/>
      <c r="B6" s="65"/>
      <c r="C6" s="43"/>
      <c r="D6" s="44"/>
      <c r="E6" s="45"/>
      <c r="F6" s="46"/>
      <c r="G6" s="69"/>
      <c r="H6" s="73"/>
      <c r="I6" s="44"/>
      <c r="J6" s="46"/>
      <c r="K6" s="46"/>
      <c r="L6" s="46"/>
      <c r="M6" s="77"/>
      <c r="N6" s="65"/>
      <c r="O6" s="47"/>
      <c r="P6" s="44"/>
      <c r="Q6" s="48"/>
      <c r="R6" s="88"/>
    </row>
    <row r="7" spans="1:19" ht="23.1" customHeight="1" x14ac:dyDescent="0.15">
      <c r="A7" s="257"/>
      <c r="B7" s="66" t="s">
        <v>74</v>
      </c>
      <c r="C7" s="49" t="s">
        <v>77</v>
      </c>
      <c r="D7" s="50"/>
      <c r="E7" s="51">
        <v>1</v>
      </c>
      <c r="F7" s="52" t="s">
        <v>62</v>
      </c>
      <c r="G7" s="70" t="s">
        <v>61</v>
      </c>
      <c r="H7" s="74" t="s">
        <v>77</v>
      </c>
      <c r="I7" s="50"/>
      <c r="J7" s="52">
        <f>ROUNDUP(E7*0.75,2)</f>
        <v>0.75</v>
      </c>
      <c r="K7" s="52" t="s">
        <v>62</v>
      </c>
      <c r="L7" s="52" t="s">
        <v>61</v>
      </c>
      <c r="M7" s="78" t="e">
        <f>#REF!</f>
        <v>#REF!</v>
      </c>
      <c r="N7" s="66" t="s">
        <v>75</v>
      </c>
      <c r="O7" s="53" t="s">
        <v>50</v>
      </c>
      <c r="P7" s="50" t="s">
        <v>33</v>
      </c>
      <c r="Q7" s="54">
        <v>1</v>
      </c>
      <c r="R7" s="89">
        <f t="shared" ref="R7:R12" si="0">ROUNDUP(Q7*0.75,2)</f>
        <v>0.75</v>
      </c>
    </row>
    <row r="8" spans="1:19" ht="23.1" customHeight="1" x14ac:dyDescent="0.15">
      <c r="A8" s="257"/>
      <c r="B8" s="66"/>
      <c r="C8" s="49" t="s">
        <v>79</v>
      </c>
      <c r="D8" s="50"/>
      <c r="E8" s="51">
        <v>20</v>
      </c>
      <c r="F8" s="52" t="s">
        <v>27</v>
      </c>
      <c r="G8" s="70"/>
      <c r="H8" s="74" t="s">
        <v>79</v>
      </c>
      <c r="I8" s="50"/>
      <c r="J8" s="52">
        <f>ROUNDUP(E8*0.75,2)</f>
        <v>15</v>
      </c>
      <c r="K8" s="52" t="s">
        <v>27</v>
      </c>
      <c r="L8" s="52"/>
      <c r="M8" s="78" t="e">
        <f>ROUND(#REF!+(#REF!*15/100),2)</f>
        <v>#REF!</v>
      </c>
      <c r="N8" s="66" t="s">
        <v>76</v>
      </c>
      <c r="O8" s="53" t="s">
        <v>41</v>
      </c>
      <c r="P8" s="50"/>
      <c r="Q8" s="54">
        <v>2</v>
      </c>
      <c r="R8" s="89">
        <f t="shared" si="0"/>
        <v>1.5</v>
      </c>
    </row>
    <row r="9" spans="1:19" ht="23.1" customHeight="1" x14ac:dyDescent="0.15">
      <c r="A9" s="257"/>
      <c r="B9" s="66"/>
      <c r="C9" s="49" t="s">
        <v>80</v>
      </c>
      <c r="D9" s="50"/>
      <c r="E9" s="51">
        <v>1</v>
      </c>
      <c r="F9" s="52" t="s">
        <v>27</v>
      </c>
      <c r="G9" s="70"/>
      <c r="H9" s="74" t="s">
        <v>80</v>
      </c>
      <c r="I9" s="50"/>
      <c r="J9" s="52">
        <f>ROUNDUP(E9*0.75,2)</f>
        <v>0.75</v>
      </c>
      <c r="K9" s="52" t="s">
        <v>27</v>
      </c>
      <c r="L9" s="52"/>
      <c r="M9" s="78" t="e">
        <f>#REF!</f>
        <v>#REF!</v>
      </c>
      <c r="N9" s="66" t="s">
        <v>270</v>
      </c>
      <c r="O9" s="53" t="s">
        <v>78</v>
      </c>
      <c r="P9" s="50"/>
      <c r="Q9" s="54">
        <v>0.5</v>
      </c>
      <c r="R9" s="89">
        <f t="shared" si="0"/>
        <v>0.38</v>
      </c>
    </row>
    <row r="10" spans="1:19" ht="23.1" customHeight="1" x14ac:dyDescent="0.15">
      <c r="A10" s="257"/>
      <c r="B10" s="66"/>
      <c r="C10" s="49"/>
      <c r="D10" s="50"/>
      <c r="E10" s="51"/>
      <c r="F10" s="52"/>
      <c r="G10" s="70"/>
      <c r="H10" s="74"/>
      <c r="I10" s="50"/>
      <c r="J10" s="52"/>
      <c r="K10" s="52"/>
      <c r="L10" s="52"/>
      <c r="M10" s="78"/>
      <c r="N10" s="66" t="s">
        <v>47</v>
      </c>
      <c r="O10" s="53" t="s">
        <v>28</v>
      </c>
      <c r="P10" s="50"/>
      <c r="Q10" s="54">
        <v>2</v>
      </c>
      <c r="R10" s="89">
        <f t="shared" si="0"/>
        <v>1.5</v>
      </c>
    </row>
    <row r="11" spans="1:19" ht="23.1" customHeight="1" x14ac:dyDescent="0.15">
      <c r="A11" s="257"/>
      <c r="B11" s="66"/>
      <c r="C11" s="49"/>
      <c r="D11" s="50"/>
      <c r="E11" s="51"/>
      <c r="F11" s="52"/>
      <c r="G11" s="70"/>
      <c r="H11" s="74"/>
      <c r="I11" s="50"/>
      <c r="J11" s="52"/>
      <c r="K11" s="52"/>
      <c r="L11" s="52"/>
      <c r="M11" s="78"/>
      <c r="N11" s="66"/>
      <c r="O11" s="53" t="s">
        <v>57</v>
      </c>
      <c r="P11" s="50"/>
      <c r="Q11" s="54">
        <v>1</v>
      </c>
      <c r="R11" s="89">
        <f t="shared" si="0"/>
        <v>0.75</v>
      </c>
    </row>
    <row r="12" spans="1:19" ht="23.1" customHeight="1" x14ac:dyDescent="0.15">
      <c r="A12" s="257"/>
      <c r="B12" s="66"/>
      <c r="C12" s="49"/>
      <c r="D12" s="50"/>
      <c r="E12" s="51"/>
      <c r="F12" s="52"/>
      <c r="G12" s="70"/>
      <c r="H12" s="74"/>
      <c r="I12" s="50"/>
      <c r="J12" s="52"/>
      <c r="K12" s="52"/>
      <c r="L12" s="52"/>
      <c r="M12" s="78"/>
      <c r="N12" s="66"/>
      <c r="O12" s="53" t="s">
        <v>50</v>
      </c>
      <c r="P12" s="50" t="s">
        <v>33</v>
      </c>
      <c r="Q12" s="54">
        <v>0.5</v>
      </c>
      <c r="R12" s="89">
        <f t="shared" si="0"/>
        <v>0.38</v>
      </c>
    </row>
    <row r="13" spans="1:19" ht="23.1" customHeight="1" x14ac:dyDescent="0.15">
      <c r="A13" s="257"/>
      <c r="B13" s="65"/>
      <c r="C13" s="43"/>
      <c r="D13" s="44"/>
      <c r="E13" s="45"/>
      <c r="F13" s="46"/>
      <c r="G13" s="69"/>
      <c r="H13" s="73"/>
      <c r="I13" s="44"/>
      <c r="J13" s="46"/>
      <c r="K13" s="46"/>
      <c r="L13" s="46"/>
      <c r="M13" s="77"/>
      <c r="N13" s="65"/>
      <c r="O13" s="47"/>
      <c r="P13" s="44"/>
      <c r="Q13" s="48"/>
      <c r="R13" s="88"/>
    </row>
    <row r="14" spans="1:19" ht="23.1" customHeight="1" x14ac:dyDescent="0.15">
      <c r="A14" s="257"/>
      <c r="B14" s="66" t="s">
        <v>81</v>
      </c>
      <c r="C14" s="49" t="s">
        <v>83</v>
      </c>
      <c r="D14" s="50"/>
      <c r="E14" s="55">
        <v>0.25</v>
      </c>
      <c r="F14" s="52" t="s">
        <v>84</v>
      </c>
      <c r="G14" s="70"/>
      <c r="H14" s="74" t="s">
        <v>83</v>
      </c>
      <c r="I14" s="50"/>
      <c r="J14" s="52">
        <f>ROUNDUP(E14*0.75,2)</f>
        <v>0.19</v>
      </c>
      <c r="K14" s="52" t="s">
        <v>84</v>
      </c>
      <c r="L14" s="52"/>
      <c r="M14" s="78" t="e">
        <f>#REF!</f>
        <v>#REF!</v>
      </c>
      <c r="N14" s="66" t="s">
        <v>271</v>
      </c>
      <c r="O14" s="53" t="s">
        <v>78</v>
      </c>
      <c r="P14" s="50"/>
      <c r="Q14" s="54">
        <v>0.5</v>
      </c>
      <c r="R14" s="89">
        <f>ROUNDUP(Q14*0.75,2)</f>
        <v>0.38</v>
      </c>
    </row>
    <row r="15" spans="1:19" ht="23.1" customHeight="1" x14ac:dyDescent="0.15">
      <c r="A15" s="257"/>
      <c r="B15" s="66"/>
      <c r="C15" s="49" t="s">
        <v>85</v>
      </c>
      <c r="D15" s="50"/>
      <c r="E15" s="51">
        <v>20</v>
      </c>
      <c r="F15" s="52" t="s">
        <v>27</v>
      </c>
      <c r="G15" s="70"/>
      <c r="H15" s="74" t="s">
        <v>85</v>
      </c>
      <c r="I15" s="50"/>
      <c r="J15" s="52">
        <f>ROUNDUP(E15*0.75,2)</f>
        <v>15</v>
      </c>
      <c r="K15" s="52" t="s">
        <v>27</v>
      </c>
      <c r="L15" s="52"/>
      <c r="M15" s="78" t="e">
        <f>#REF!</f>
        <v>#REF!</v>
      </c>
      <c r="N15" s="91" t="s">
        <v>245</v>
      </c>
      <c r="O15" s="53" t="s">
        <v>28</v>
      </c>
      <c r="P15" s="50"/>
      <c r="Q15" s="54">
        <v>1.5</v>
      </c>
      <c r="R15" s="89">
        <f>ROUNDUP(Q15*0.75,2)</f>
        <v>1.1300000000000001</v>
      </c>
    </row>
    <row r="16" spans="1:19" ht="23.1" customHeight="1" x14ac:dyDescent="0.15">
      <c r="A16" s="257"/>
      <c r="B16" s="66"/>
      <c r="C16" s="49" t="s">
        <v>49</v>
      </c>
      <c r="D16" s="50"/>
      <c r="E16" s="51">
        <v>10</v>
      </c>
      <c r="F16" s="52" t="s">
        <v>27</v>
      </c>
      <c r="G16" s="70"/>
      <c r="H16" s="74" t="s">
        <v>49</v>
      </c>
      <c r="I16" s="50"/>
      <c r="J16" s="52">
        <f>ROUNDUP(E16*0.75,2)</f>
        <v>7.5</v>
      </c>
      <c r="K16" s="52" t="s">
        <v>27</v>
      </c>
      <c r="L16" s="52"/>
      <c r="M16" s="78" t="e">
        <f>ROUND(#REF!+(#REF!*10/100),2)</f>
        <v>#REF!</v>
      </c>
      <c r="N16" s="66" t="s">
        <v>82</v>
      </c>
      <c r="O16" s="53" t="s">
        <v>57</v>
      </c>
      <c r="P16" s="50"/>
      <c r="Q16" s="54">
        <v>30</v>
      </c>
      <c r="R16" s="89">
        <f>ROUNDUP(Q16*0.75,2)</f>
        <v>22.5</v>
      </c>
    </row>
    <row r="17" spans="1:18" ht="23.1" customHeight="1" x14ac:dyDescent="0.15">
      <c r="A17" s="257"/>
      <c r="B17" s="66"/>
      <c r="C17" s="49" t="s">
        <v>86</v>
      </c>
      <c r="D17" s="50"/>
      <c r="E17" s="51">
        <v>5</v>
      </c>
      <c r="F17" s="52" t="s">
        <v>27</v>
      </c>
      <c r="G17" s="70"/>
      <c r="H17" s="74" t="s">
        <v>86</v>
      </c>
      <c r="I17" s="50"/>
      <c r="J17" s="52">
        <f>ROUNDUP(E17*0.75,2)</f>
        <v>3.75</v>
      </c>
      <c r="K17" s="52" t="s">
        <v>27</v>
      </c>
      <c r="L17" s="52"/>
      <c r="M17" s="78" t="e">
        <f>#REF!</f>
        <v>#REF!</v>
      </c>
      <c r="N17" s="66" t="s">
        <v>25</v>
      </c>
      <c r="O17" s="53" t="s">
        <v>41</v>
      </c>
      <c r="P17" s="50"/>
      <c r="Q17" s="54">
        <v>3</v>
      </c>
      <c r="R17" s="89">
        <f>ROUNDUP(Q17*0.75,2)</f>
        <v>2.25</v>
      </c>
    </row>
    <row r="18" spans="1:18" ht="23.1" customHeight="1" x14ac:dyDescent="0.15">
      <c r="A18" s="257"/>
      <c r="B18" s="66"/>
      <c r="C18" s="49"/>
      <c r="D18" s="50"/>
      <c r="E18" s="51"/>
      <c r="F18" s="52"/>
      <c r="G18" s="70"/>
      <c r="H18" s="74"/>
      <c r="I18" s="50"/>
      <c r="J18" s="52"/>
      <c r="K18" s="52"/>
      <c r="L18" s="52"/>
      <c r="M18" s="78"/>
      <c r="N18" s="66"/>
      <c r="O18" s="53" t="s">
        <v>50</v>
      </c>
      <c r="P18" s="50" t="s">
        <v>33</v>
      </c>
      <c r="Q18" s="54">
        <v>1</v>
      </c>
      <c r="R18" s="89">
        <f>ROUNDUP(Q18*0.75,2)</f>
        <v>0.75</v>
      </c>
    </row>
    <row r="19" spans="1:18" ht="23.1" customHeight="1" x14ac:dyDescent="0.15">
      <c r="A19" s="257"/>
      <c r="B19" s="65"/>
      <c r="C19" s="43"/>
      <c r="D19" s="44"/>
      <c r="E19" s="45"/>
      <c r="F19" s="46"/>
      <c r="G19" s="69"/>
      <c r="H19" s="73"/>
      <c r="I19" s="44"/>
      <c r="J19" s="46"/>
      <c r="K19" s="46"/>
      <c r="L19" s="46"/>
      <c r="M19" s="77"/>
      <c r="N19" s="65"/>
      <c r="O19" s="47"/>
      <c r="P19" s="44"/>
      <c r="Q19" s="48"/>
      <c r="R19" s="88"/>
    </row>
    <row r="20" spans="1:18" ht="23.1" customHeight="1" x14ac:dyDescent="0.15">
      <c r="A20" s="257"/>
      <c r="B20" s="66" t="s">
        <v>52</v>
      </c>
      <c r="C20" s="49" t="s">
        <v>26</v>
      </c>
      <c r="D20" s="50"/>
      <c r="E20" s="51">
        <v>20</v>
      </c>
      <c r="F20" s="52" t="s">
        <v>27</v>
      </c>
      <c r="G20" s="70"/>
      <c r="H20" s="74" t="s">
        <v>26</v>
      </c>
      <c r="I20" s="50"/>
      <c r="J20" s="52">
        <f>ROUNDUP(E20*0.75,2)</f>
        <v>15</v>
      </c>
      <c r="K20" s="52" t="s">
        <v>27</v>
      </c>
      <c r="L20" s="52"/>
      <c r="M20" s="78" t="e">
        <f>ROUND(#REF!+(#REF!*6/100),2)</f>
        <v>#REF!</v>
      </c>
      <c r="N20" s="66" t="s">
        <v>47</v>
      </c>
      <c r="O20" s="53" t="s">
        <v>57</v>
      </c>
      <c r="P20" s="50"/>
      <c r="Q20" s="54">
        <v>100</v>
      </c>
      <c r="R20" s="89">
        <f>ROUNDUP(Q20*0.75,2)</f>
        <v>75</v>
      </c>
    </row>
    <row r="21" spans="1:18" ht="23.1" customHeight="1" x14ac:dyDescent="0.15">
      <c r="A21" s="257"/>
      <c r="B21" s="66"/>
      <c r="C21" s="49" t="s">
        <v>87</v>
      </c>
      <c r="D21" s="50"/>
      <c r="E21" s="51">
        <v>0.5</v>
      </c>
      <c r="F21" s="52" t="s">
        <v>27</v>
      </c>
      <c r="G21" s="70"/>
      <c r="H21" s="74" t="s">
        <v>87</v>
      </c>
      <c r="I21" s="50"/>
      <c r="J21" s="52">
        <f>ROUNDUP(E21*0.75,2)</f>
        <v>0.38</v>
      </c>
      <c r="K21" s="52" t="s">
        <v>27</v>
      </c>
      <c r="L21" s="52"/>
      <c r="M21" s="78" t="e">
        <f>#REF!</f>
        <v>#REF!</v>
      </c>
      <c r="N21" s="66"/>
      <c r="O21" s="53" t="s">
        <v>58</v>
      </c>
      <c r="P21" s="50"/>
      <c r="Q21" s="54">
        <v>3</v>
      </c>
      <c r="R21" s="89">
        <f>ROUNDUP(Q21*0.75,2)</f>
        <v>2.25</v>
      </c>
    </row>
    <row r="22" spans="1:18" ht="23.1" customHeight="1" x14ac:dyDescent="0.15">
      <c r="A22" s="257"/>
      <c r="B22" s="65"/>
      <c r="C22" s="43"/>
      <c r="D22" s="44"/>
      <c r="E22" s="45"/>
      <c r="F22" s="46"/>
      <c r="G22" s="69"/>
      <c r="H22" s="73"/>
      <c r="I22" s="44"/>
      <c r="J22" s="46"/>
      <c r="K22" s="46"/>
      <c r="L22" s="46"/>
      <c r="M22" s="77"/>
      <c r="N22" s="65"/>
      <c r="O22" s="47"/>
      <c r="P22" s="44"/>
      <c r="Q22" s="48"/>
      <c r="R22" s="88"/>
    </row>
    <row r="23" spans="1:18" ht="23.1" customHeight="1" x14ac:dyDescent="0.15">
      <c r="A23" s="257"/>
      <c r="B23" s="66" t="s">
        <v>140</v>
      </c>
      <c r="C23" s="49" t="s">
        <v>141</v>
      </c>
      <c r="D23" s="50"/>
      <c r="E23" s="55">
        <v>0.25</v>
      </c>
      <c r="F23" s="52" t="s">
        <v>55</v>
      </c>
      <c r="G23" s="70"/>
      <c r="H23" s="74" t="s">
        <v>141</v>
      </c>
      <c r="I23" s="50"/>
      <c r="J23" s="52">
        <f>ROUNDUP(E23*0.75,2)</f>
        <v>0.19</v>
      </c>
      <c r="K23" s="52" t="s">
        <v>55</v>
      </c>
      <c r="L23" s="52"/>
      <c r="M23" s="78" t="e">
        <f>#REF!</f>
        <v>#REF!</v>
      </c>
      <c r="N23" s="66" t="s">
        <v>71</v>
      </c>
      <c r="O23" s="53"/>
      <c r="P23" s="50"/>
      <c r="Q23" s="54"/>
      <c r="R23" s="89"/>
    </row>
    <row r="24" spans="1:18" ht="23.1" customHeight="1" thickBot="1" x14ac:dyDescent="0.2">
      <c r="A24" s="258"/>
      <c r="B24" s="67"/>
      <c r="C24" s="56"/>
      <c r="D24" s="57"/>
      <c r="E24" s="58"/>
      <c r="F24" s="59"/>
      <c r="G24" s="71"/>
      <c r="H24" s="75"/>
      <c r="I24" s="57"/>
      <c r="J24" s="59"/>
      <c r="K24" s="59"/>
      <c r="L24" s="59"/>
      <c r="M24" s="79"/>
      <c r="N24" s="67"/>
      <c r="O24" s="60"/>
      <c r="P24" s="57"/>
      <c r="Q24" s="61"/>
      <c r="R24" s="90"/>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361</v>
      </c>
      <c r="B3" s="273"/>
      <c r="C3" s="273"/>
      <c r="D3" s="148"/>
      <c r="E3" s="274" t="s">
        <v>303</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294</v>
      </c>
      <c r="I5" s="262" t="s">
        <v>293</v>
      </c>
      <c r="J5" s="263"/>
      <c r="K5" s="263"/>
      <c r="L5" s="264" t="s">
        <v>292</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1.95"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1.95" customHeight="1" x14ac:dyDescent="0.15">
      <c r="A8" s="268"/>
      <c r="B8" s="118"/>
      <c r="C8" s="123"/>
      <c r="D8" s="119"/>
      <c r="E8" s="44"/>
      <c r="F8" s="122"/>
      <c r="G8" s="121"/>
      <c r="H8" s="120"/>
      <c r="I8" s="119"/>
      <c r="J8" s="118"/>
      <c r="K8" s="117"/>
      <c r="L8" s="121"/>
      <c r="M8" s="118"/>
      <c r="N8" s="120"/>
      <c r="O8" s="124"/>
    </row>
    <row r="9" spans="1:21" ht="21.95" customHeight="1" x14ac:dyDescent="0.15">
      <c r="A9" s="268"/>
      <c r="B9" s="108" t="s">
        <v>310</v>
      </c>
      <c r="C9" s="113" t="s">
        <v>77</v>
      </c>
      <c r="D9" s="111" t="s">
        <v>61</v>
      </c>
      <c r="E9" s="50"/>
      <c r="F9" s="112"/>
      <c r="G9" s="109"/>
      <c r="H9" s="155">
        <v>0.7</v>
      </c>
      <c r="I9" s="111" t="s">
        <v>310</v>
      </c>
      <c r="J9" s="108" t="s">
        <v>77</v>
      </c>
      <c r="K9" s="154">
        <v>0.3</v>
      </c>
      <c r="L9" s="109" t="s">
        <v>309</v>
      </c>
      <c r="M9" s="108" t="s">
        <v>79</v>
      </c>
      <c r="N9" s="107">
        <v>10</v>
      </c>
      <c r="O9" s="106"/>
    </row>
    <row r="10" spans="1:21" ht="21.95" customHeight="1" x14ac:dyDescent="0.15">
      <c r="A10" s="268"/>
      <c r="B10" s="108"/>
      <c r="C10" s="113" t="s">
        <v>79</v>
      </c>
      <c r="D10" s="111"/>
      <c r="E10" s="50"/>
      <c r="F10" s="112"/>
      <c r="G10" s="109"/>
      <c r="H10" s="107">
        <v>20</v>
      </c>
      <c r="I10" s="111"/>
      <c r="J10" s="108" t="s">
        <v>79</v>
      </c>
      <c r="K10" s="110">
        <v>20</v>
      </c>
      <c r="L10" s="109"/>
      <c r="M10" s="108" t="s">
        <v>26</v>
      </c>
      <c r="N10" s="107">
        <v>10</v>
      </c>
      <c r="O10" s="106"/>
    </row>
    <row r="11" spans="1:21" ht="21.95" customHeight="1" x14ac:dyDescent="0.15">
      <c r="A11" s="268"/>
      <c r="B11" s="108"/>
      <c r="C11" s="113"/>
      <c r="D11" s="111"/>
      <c r="E11" s="50"/>
      <c r="F11" s="112"/>
      <c r="G11" s="109" t="s">
        <v>57</v>
      </c>
      <c r="H11" s="107" t="s">
        <v>276</v>
      </c>
      <c r="I11" s="111"/>
      <c r="J11" s="108"/>
      <c r="K11" s="110"/>
      <c r="L11" s="121"/>
      <c r="M11" s="118"/>
      <c r="N11" s="120"/>
      <c r="O11" s="124"/>
    </row>
    <row r="12" spans="1:21" ht="21.95" customHeight="1" x14ac:dyDescent="0.15">
      <c r="A12" s="268"/>
      <c r="B12" s="118"/>
      <c r="C12" s="123"/>
      <c r="D12" s="119"/>
      <c r="E12" s="44"/>
      <c r="F12" s="122"/>
      <c r="G12" s="121"/>
      <c r="H12" s="120"/>
      <c r="I12" s="119"/>
      <c r="J12" s="118"/>
      <c r="K12" s="117"/>
      <c r="L12" s="109" t="s">
        <v>308</v>
      </c>
      <c r="M12" s="108" t="s">
        <v>49</v>
      </c>
      <c r="N12" s="107">
        <v>10</v>
      </c>
      <c r="O12" s="106"/>
    </row>
    <row r="13" spans="1:21" ht="21.95" customHeight="1" x14ac:dyDescent="0.15">
      <c r="A13" s="268"/>
      <c r="B13" s="108" t="s">
        <v>307</v>
      </c>
      <c r="C13" s="113" t="s">
        <v>83</v>
      </c>
      <c r="D13" s="111"/>
      <c r="E13" s="50"/>
      <c r="F13" s="112"/>
      <c r="G13" s="109"/>
      <c r="H13" s="152">
        <v>0.1</v>
      </c>
      <c r="I13" s="111" t="s">
        <v>306</v>
      </c>
      <c r="J13" s="108" t="s">
        <v>83</v>
      </c>
      <c r="K13" s="153">
        <v>0.1</v>
      </c>
      <c r="L13" s="109"/>
      <c r="M13" s="108" t="s">
        <v>83</v>
      </c>
      <c r="N13" s="152">
        <v>0.1</v>
      </c>
      <c r="O13" s="106"/>
    </row>
    <row r="14" spans="1:21" ht="21.95" customHeight="1" x14ac:dyDescent="0.15">
      <c r="A14" s="268"/>
      <c r="B14" s="108"/>
      <c r="C14" s="113" t="s">
        <v>85</v>
      </c>
      <c r="D14" s="111"/>
      <c r="E14" s="50"/>
      <c r="F14" s="112"/>
      <c r="G14" s="109"/>
      <c r="H14" s="107">
        <v>5</v>
      </c>
      <c r="I14" s="111"/>
      <c r="J14" s="125" t="s">
        <v>146</v>
      </c>
      <c r="K14" s="110">
        <v>5</v>
      </c>
      <c r="L14" s="121"/>
      <c r="M14" s="118"/>
      <c r="N14" s="120"/>
      <c r="O14" s="124"/>
    </row>
    <row r="15" spans="1:21" ht="21.95" customHeight="1" x14ac:dyDescent="0.15">
      <c r="A15" s="268"/>
      <c r="B15" s="108"/>
      <c r="C15" s="113" t="s">
        <v>49</v>
      </c>
      <c r="D15" s="111"/>
      <c r="E15" s="50"/>
      <c r="F15" s="112"/>
      <c r="G15" s="109"/>
      <c r="H15" s="107">
        <v>10</v>
      </c>
      <c r="I15" s="111"/>
      <c r="J15" s="108" t="s">
        <v>49</v>
      </c>
      <c r="K15" s="110">
        <v>10</v>
      </c>
      <c r="L15" s="109" t="s">
        <v>140</v>
      </c>
      <c r="M15" s="108" t="s">
        <v>141</v>
      </c>
      <c r="N15" s="116">
        <v>0.13</v>
      </c>
      <c r="O15" s="106"/>
    </row>
    <row r="16" spans="1:21" ht="21.95" customHeight="1" x14ac:dyDescent="0.15">
      <c r="A16" s="268"/>
      <c r="B16" s="108"/>
      <c r="C16" s="113"/>
      <c r="D16" s="111"/>
      <c r="E16" s="50"/>
      <c r="F16" s="112"/>
      <c r="G16" s="109" t="s">
        <v>57</v>
      </c>
      <c r="H16" s="107" t="s">
        <v>276</v>
      </c>
      <c r="I16" s="111"/>
      <c r="J16" s="108"/>
      <c r="K16" s="110"/>
      <c r="L16" s="109"/>
      <c r="M16" s="108"/>
      <c r="N16" s="107"/>
      <c r="O16" s="106"/>
    </row>
    <row r="17" spans="1:15" ht="21.95" customHeight="1" x14ac:dyDescent="0.15">
      <c r="A17" s="268"/>
      <c r="B17" s="108"/>
      <c r="C17" s="113"/>
      <c r="D17" s="111"/>
      <c r="E17" s="50"/>
      <c r="F17" s="112"/>
      <c r="G17" s="109" t="s">
        <v>42</v>
      </c>
      <c r="H17" s="107" t="s">
        <v>275</v>
      </c>
      <c r="I17" s="111"/>
      <c r="J17" s="108"/>
      <c r="K17" s="110"/>
      <c r="L17" s="109"/>
      <c r="M17" s="108"/>
      <c r="N17" s="107"/>
      <c r="O17" s="106"/>
    </row>
    <row r="18" spans="1:15" ht="21.95" customHeight="1" x14ac:dyDescent="0.15">
      <c r="A18" s="268"/>
      <c r="B18" s="108"/>
      <c r="C18" s="113"/>
      <c r="D18" s="111"/>
      <c r="E18" s="50"/>
      <c r="F18" s="112" t="s">
        <v>33</v>
      </c>
      <c r="G18" s="109" t="s">
        <v>50</v>
      </c>
      <c r="H18" s="107" t="s">
        <v>275</v>
      </c>
      <c r="I18" s="111"/>
      <c r="J18" s="108"/>
      <c r="K18" s="110"/>
      <c r="L18" s="109"/>
      <c r="M18" s="108"/>
      <c r="N18" s="107"/>
      <c r="O18" s="106"/>
    </row>
    <row r="19" spans="1:15" ht="21.95" customHeight="1" x14ac:dyDescent="0.15">
      <c r="A19" s="268"/>
      <c r="B19" s="118"/>
      <c r="C19" s="123"/>
      <c r="D19" s="119"/>
      <c r="E19" s="44"/>
      <c r="F19" s="151"/>
      <c r="G19" s="121"/>
      <c r="H19" s="120"/>
      <c r="I19" s="119"/>
      <c r="J19" s="118"/>
      <c r="K19" s="117"/>
      <c r="L19" s="109"/>
      <c r="M19" s="108"/>
      <c r="N19" s="107"/>
      <c r="O19" s="106"/>
    </row>
    <row r="20" spans="1:15" ht="21.95" customHeight="1" x14ac:dyDescent="0.15">
      <c r="A20" s="268"/>
      <c r="B20" s="108" t="s">
        <v>52</v>
      </c>
      <c r="C20" s="113" t="s">
        <v>26</v>
      </c>
      <c r="D20" s="111"/>
      <c r="E20" s="50"/>
      <c r="F20" s="112"/>
      <c r="G20" s="109"/>
      <c r="H20" s="107">
        <v>20</v>
      </c>
      <c r="I20" s="111" t="s">
        <v>52</v>
      </c>
      <c r="J20" s="108" t="s">
        <v>26</v>
      </c>
      <c r="K20" s="110">
        <v>10</v>
      </c>
      <c r="L20" s="109"/>
      <c r="M20" s="108"/>
      <c r="N20" s="107"/>
      <c r="O20" s="106"/>
    </row>
    <row r="21" spans="1:15" ht="21.95" customHeight="1" x14ac:dyDescent="0.15">
      <c r="A21" s="268"/>
      <c r="B21" s="108"/>
      <c r="C21" s="113" t="s">
        <v>87</v>
      </c>
      <c r="D21" s="111"/>
      <c r="E21" s="50"/>
      <c r="F21" s="112"/>
      <c r="G21" s="109"/>
      <c r="H21" s="107">
        <v>0.5</v>
      </c>
      <c r="I21" s="111"/>
      <c r="J21" s="108" t="s">
        <v>87</v>
      </c>
      <c r="K21" s="110">
        <v>0.5</v>
      </c>
      <c r="L21" s="109"/>
      <c r="M21" s="108"/>
      <c r="N21" s="107"/>
      <c r="O21" s="106"/>
    </row>
    <row r="22" spans="1:15" ht="21.95" customHeight="1" x14ac:dyDescent="0.15">
      <c r="A22" s="268"/>
      <c r="B22" s="108"/>
      <c r="C22" s="113"/>
      <c r="D22" s="111"/>
      <c r="E22" s="50"/>
      <c r="F22" s="112"/>
      <c r="G22" s="109" t="s">
        <v>57</v>
      </c>
      <c r="H22" s="107" t="s">
        <v>276</v>
      </c>
      <c r="I22" s="111"/>
      <c r="J22" s="108"/>
      <c r="K22" s="110"/>
      <c r="L22" s="109"/>
      <c r="M22" s="108"/>
      <c r="N22" s="107"/>
      <c r="O22" s="106"/>
    </row>
    <row r="23" spans="1:15" ht="21.95" customHeight="1" x14ac:dyDescent="0.15">
      <c r="A23" s="268"/>
      <c r="B23" s="108"/>
      <c r="C23" s="113"/>
      <c r="D23" s="111"/>
      <c r="E23" s="50"/>
      <c r="F23" s="112"/>
      <c r="G23" s="109" t="s">
        <v>58</v>
      </c>
      <c r="H23" s="107" t="s">
        <v>275</v>
      </c>
      <c r="I23" s="111"/>
      <c r="J23" s="108"/>
      <c r="K23" s="110"/>
      <c r="L23" s="109"/>
      <c r="M23" s="108"/>
      <c r="N23" s="107"/>
      <c r="O23" s="106"/>
    </row>
    <row r="24" spans="1:15" ht="21.95" customHeight="1" x14ac:dyDescent="0.15">
      <c r="A24" s="268"/>
      <c r="B24" s="118"/>
      <c r="C24" s="123"/>
      <c r="D24" s="119"/>
      <c r="E24" s="44"/>
      <c r="F24" s="122"/>
      <c r="G24" s="121"/>
      <c r="H24" s="120"/>
      <c r="I24" s="119"/>
      <c r="J24" s="118"/>
      <c r="K24" s="117"/>
      <c r="L24" s="109"/>
      <c r="M24" s="108"/>
      <c r="N24" s="107"/>
      <c r="O24" s="106"/>
    </row>
    <row r="25" spans="1:15" ht="21.95" customHeight="1" x14ac:dyDescent="0.15">
      <c r="A25" s="268"/>
      <c r="B25" s="108" t="s">
        <v>140</v>
      </c>
      <c r="C25" s="113" t="s">
        <v>141</v>
      </c>
      <c r="D25" s="111"/>
      <c r="E25" s="50"/>
      <c r="F25" s="112"/>
      <c r="G25" s="109"/>
      <c r="H25" s="150">
        <v>0.17</v>
      </c>
      <c r="I25" s="111" t="s">
        <v>140</v>
      </c>
      <c r="J25" s="108" t="s">
        <v>141</v>
      </c>
      <c r="K25" s="149">
        <v>0.17</v>
      </c>
      <c r="L25" s="109"/>
      <c r="M25" s="108"/>
      <c r="N25" s="107"/>
      <c r="O25" s="106"/>
    </row>
    <row r="26" spans="1:15" ht="21.95" customHeight="1" thickBot="1" x14ac:dyDescent="0.2">
      <c r="A26" s="269"/>
      <c r="B26" s="100"/>
      <c r="C26" s="105"/>
      <c r="D26" s="103"/>
      <c r="E26" s="57"/>
      <c r="F26" s="104"/>
      <c r="G26" s="101"/>
      <c r="H26" s="99"/>
      <c r="I26" s="103"/>
      <c r="J26" s="100"/>
      <c r="K26" s="102"/>
      <c r="L26" s="101"/>
      <c r="M26" s="100"/>
      <c r="N26" s="99"/>
      <c r="O26" s="98"/>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sheetData>
  <mergeCells count="14">
    <mergeCell ref="O4:O6"/>
    <mergeCell ref="I5:K5"/>
    <mergeCell ref="L5:N5"/>
    <mergeCell ref="A7:A26"/>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217</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100</v>
      </c>
      <c r="C5" s="36" t="s">
        <v>102</v>
      </c>
      <c r="D5" s="37" t="s">
        <v>33</v>
      </c>
      <c r="E5" s="42">
        <v>40</v>
      </c>
      <c r="F5" s="39" t="s">
        <v>27</v>
      </c>
      <c r="G5" s="68"/>
      <c r="H5" s="72" t="s">
        <v>102</v>
      </c>
      <c r="I5" s="37" t="s">
        <v>33</v>
      </c>
      <c r="J5" s="39">
        <f>ROUNDUP(E5*0.75,2)</f>
        <v>30</v>
      </c>
      <c r="K5" s="39" t="s">
        <v>27</v>
      </c>
      <c r="L5" s="39"/>
      <c r="M5" s="76" t="e">
        <f>#REF!</f>
        <v>#REF!</v>
      </c>
      <c r="N5" s="64" t="s">
        <v>101</v>
      </c>
      <c r="O5" s="40" t="s">
        <v>64</v>
      </c>
      <c r="P5" s="37" t="s">
        <v>35</v>
      </c>
      <c r="Q5" s="41">
        <v>2</v>
      </c>
      <c r="R5" s="87">
        <f>ROUNDUP(Q5*0.75,2)</f>
        <v>1.5</v>
      </c>
    </row>
    <row r="6" spans="1:19" ht="23.1" customHeight="1" x14ac:dyDescent="0.15">
      <c r="A6" s="257"/>
      <c r="B6" s="66"/>
      <c r="C6" s="49" t="s">
        <v>93</v>
      </c>
      <c r="D6" s="50"/>
      <c r="E6" s="51">
        <v>20</v>
      </c>
      <c r="F6" s="52" t="s">
        <v>27</v>
      </c>
      <c r="G6" s="70"/>
      <c r="H6" s="74" t="s">
        <v>93</v>
      </c>
      <c r="I6" s="50"/>
      <c r="J6" s="52">
        <f>ROUNDUP(E6*0.75,2)</f>
        <v>15</v>
      </c>
      <c r="K6" s="52" t="s">
        <v>27</v>
      </c>
      <c r="L6" s="52"/>
      <c r="M6" s="78" t="e">
        <f>#REF!</f>
        <v>#REF!</v>
      </c>
      <c r="N6" s="83" t="s">
        <v>246</v>
      </c>
      <c r="O6" s="53" t="s">
        <v>28</v>
      </c>
      <c r="P6" s="50"/>
      <c r="Q6" s="54">
        <v>2</v>
      </c>
      <c r="R6" s="89">
        <f>ROUNDUP(Q6*0.75,2)</f>
        <v>1.5</v>
      </c>
    </row>
    <row r="7" spans="1:19" ht="23.1" customHeight="1" x14ac:dyDescent="0.15">
      <c r="A7" s="257"/>
      <c r="B7" s="66"/>
      <c r="C7" s="49" t="s">
        <v>26</v>
      </c>
      <c r="D7" s="50"/>
      <c r="E7" s="51">
        <v>30</v>
      </c>
      <c r="F7" s="52" t="s">
        <v>27</v>
      </c>
      <c r="G7" s="70"/>
      <c r="H7" s="74" t="s">
        <v>26</v>
      </c>
      <c r="I7" s="50"/>
      <c r="J7" s="52">
        <f>ROUNDUP(E7*0.75,2)</f>
        <v>22.5</v>
      </c>
      <c r="K7" s="52" t="s">
        <v>27</v>
      </c>
      <c r="L7" s="52"/>
      <c r="M7" s="78" t="e">
        <f>ROUND(#REF!+(#REF!*6/100),2)</f>
        <v>#REF!</v>
      </c>
      <c r="N7" s="91" t="s">
        <v>247</v>
      </c>
      <c r="O7" s="53" t="s">
        <v>39</v>
      </c>
      <c r="P7" s="50"/>
      <c r="Q7" s="54">
        <v>10</v>
      </c>
      <c r="R7" s="89">
        <f>ROUNDUP(Q7*0.75,2)</f>
        <v>7.5</v>
      </c>
    </row>
    <row r="8" spans="1:19" ht="23.1" customHeight="1" x14ac:dyDescent="0.15">
      <c r="A8" s="257"/>
      <c r="B8" s="66"/>
      <c r="C8" s="49" t="s">
        <v>65</v>
      </c>
      <c r="D8" s="50"/>
      <c r="E8" s="51">
        <v>10</v>
      </c>
      <c r="F8" s="52" t="s">
        <v>27</v>
      </c>
      <c r="G8" s="70"/>
      <c r="H8" s="74" t="s">
        <v>65</v>
      </c>
      <c r="I8" s="50"/>
      <c r="J8" s="52">
        <f>ROUNDUP(E8*0.75,2)</f>
        <v>7.5</v>
      </c>
      <c r="K8" s="52" t="s">
        <v>27</v>
      </c>
      <c r="L8" s="52"/>
      <c r="M8" s="78" t="e">
        <f>ROUND(#REF!+(#REF!*15/100),2)</f>
        <v>#REF!</v>
      </c>
      <c r="N8" s="66" t="s">
        <v>47</v>
      </c>
      <c r="O8" s="53" t="s">
        <v>40</v>
      </c>
      <c r="P8" s="50"/>
      <c r="Q8" s="54">
        <v>2</v>
      </c>
      <c r="R8" s="89">
        <f>ROUNDUP(Q8*0.75,2)</f>
        <v>1.5</v>
      </c>
    </row>
    <row r="9" spans="1:19" ht="23.1" customHeight="1" x14ac:dyDescent="0.15">
      <c r="A9" s="257"/>
      <c r="B9" s="66"/>
      <c r="C9" s="49"/>
      <c r="D9" s="50"/>
      <c r="E9" s="51"/>
      <c r="F9" s="52"/>
      <c r="G9" s="70"/>
      <c r="H9" s="74"/>
      <c r="I9" s="50"/>
      <c r="J9" s="52"/>
      <c r="K9" s="52"/>
      <c r="L9" s="52"/>
      <c r="M9" s="78"/>
      <c r="N9" s="66"/>
      <c r="O9" s="53" t="s">
        <v>42</v>
      </c>
      <c r="P9" s="50"/>
      <c r="Q9" s="54">
        <v>0.5</v>
      </c>
      <c r="R9" s="89">
        <f>ROUNDUP(Q9*0.75,2)</f>
        <v>0.38</v>
      </c>
    </row>
    <row r="10" spans="1:19" ht="23.1" customHeight="1" x14ac:dyDescent="0.15">
      <c r="A10" s="257"/>
      <c r="B10" s="65"/>
      <c r="C10" s="43"/>
      <c r="D10" s="44"/>
      <c r="E10" s="45"/>
      <c r="F10" s="46"/>
      <c r="G10" s="69"/>
      <c r="H10" s="73"/>
      <c r="I10" s="44"/>
      <c r="J10" s="46"/>
      <c r="K10" s="46"/>
      <c r="L10" s="46"/>
      <c r="M10" s="77"/>
      <c r="N10" s="65"/>
      <c r="O10" s="47"/>
      <c r="P10" s="44"/>
      <c r="Q10" s="48"/>
      <c r="R10" s="88"/>
    </row>
    <row r="11" spans="1:19" ht="23.1" customHeight="1" x14ac:dyDescent="0.15">
      <c r="A11" s="257"/>
      <c r="B11" s="66" t="s">
        <v>103</v>
      </c>
      <c r="C11" s="49" t="s">
        <v>105</v>
      </c>
      <c r="D11" s="50"/>
      <c r="E11" s="51">
        <v>30</v>
      </c>
      <c r="F11" s="52" t="s">
        <v>27</v>
      </c>
      <c r="G11" s="70"/>
      <c r="H11" s="74" t="s">
        <v>105</v>
      </c>
      <c r="I11" s="50"/>
      <c r="J11" s="52">
        <f>ROUNDUP(E11*0.75,2)</f>
        <v>22.5</v>
      </c>
      <c r="K11" s="52" t="s">
        <v>27</v>
      </c>
      <c r="L11" s="52"/>
      <c r="M11" s="78" t="e">
        <f>ROUND(#REF!+(#REF!*15/100),2)</f>
        <v>#REF!</v>
      </c>
      <c r="N11" s="66" t="s">
        <v>104</v>
      </c>
      <c r="O11" s="53" t="s">
        <v>28</v>
      </c>
      <c r="P11" s="50"/>
      <c r="Q11" s="54">
        <v>1.5</v>
      </c>
      <c r="R11" s="89">
        <f>ROUNDUP(Q11*0.75,2)</f>
        <v>1.1300000000000001</v>
      </c>
    </row>
    <row r="12" spans="1:19" ht="23.1" customHeight="1" x14ac:dyDescent="0.15">
      <c r="A12" s="257"/>
      <c r="B12" s="66"/>
      <c r="C12" s="49" t="s">
        <v>106</v>
      </c>
      <c r="D12" s="50"/>
      <c r="E12" s="51">
        <v>10</v>
      </c>
      <c r="F12" s="52" t="s">
        <v>27</v>
      </c>
      <c r="G12" s="70"/>
      <c r="H12" s="74" t="s">
        <v>106</v>
      </c>
      <c r="I12" s="50"/>
      <c r="J12" s="52">
        <f>ROUNDUP(E12*0.75,2)</f>
        <v>7.5</v>
      </c>
      <c r="K12" s="52" t="s">
        <v>27</v>
      </c>
      <c r="L12" s="52"/>
      <c r="M12" s="78" t="e">
        <f>#REF!</f>
        <v>#REF!</v>
      </c>
      <c r="N12" s="66" t="s">
        <v>267</v>
      </c>
      <c r="O12" s="53" t="s">
        <v>29</v>
      </c>
      <c r="P12" s="50"/>
      <c r="Q12" s="54">
        <v>0.1</v>
      </c>
      <c r="R12" s="89">
        <f>ROUNDUP(Q12*0.75,2)</f>
        <v>0.08</v>
      </c>
    </row>
    <row r="13" spans="1:19" ht="23.1" customHeight="1" x14ac:dyDescent="0.15">
      <c r="A13" s="257"/>
      <c r="B13" s="66"/>
      <c r="C13" s="49"/>
      <c r="D13" s="50"/>
      <c r="E13" s="51"/>
      <c r="F13" s="52"/>
      <c r="G13" s="70"/>
      <c r="H13" s="74"/>
      <c r="I13" s="50"/>
      <c r="J13" s="52"/>
      <c r="K13" s="52"/>
      <c r="L13" s="52"/>
      <c r="M13" s="78"/>
      <c r="N13" s="66" t="s">
        <v>47</v>
      </c>
      <c r="O13" s="53" t="s">
        <v>30</v>
      </c>
      <c r="P13" s="50"/>
      <c r="Q13" s="54">
        <v>0.01</v>
      </c>
      <c r="R13" s="89">
        <f>ROUNDUP(Q13*0.75,2)</f>
        <v>0.01</v>
      </c>
    </row>
    <row r="14" spans="1:19" ht="23.1" customHeight="1" x14ac:dyDescent="0.15">
      <c r="A14" s="257"/>
      <c r="B14" s="65"/>
      <c r="C14" s="43"/>
      <c r="D14" s="44"/>
      <c r="E14" s="45"/>
      <c r="F14" s="46"/>
      <c r="G14" s="69"/>
      <c r="H14" s="73"/>
      <c r="I14" s="44"/>
      <c r="J14" s="46"/>
      <c r="K14" s="46"/>
      <c r="L14" s="46"/>
      <c r="M14" s="77"/>
      <c r="N14" s="65"/>
      <c r="O14" s="47"/>
      <c r="P14" s="44"/>
      <c r="Q14" s="48"/>
      <c r="R14" s="88"/>
    </row>
    <row r="15" spans="1:19" ht="23.1" customHeight="1" x14ac:dyDescent="0.15">
      <c r="A15" s="257"/>
      <c r="B15" s="66" t="s">
        <v>107</v>
      </c>
      <c r="C15" s="49" t="s">
        <v>111</v>
      </c>
      <c r="D15" s="50"/>
      <c r="E15" s="51">
        <v>20</v>
      </c>
      <c r="F15" s="52" t="s">
        <v>27</v>
      </c>
      <c r="G15" s="70"/>
      <c r="H15" s="74" t="s">
        <v>111</v>
      </c>
      <c r="I15" s="50"/>
      <c r="J15" s="52">
        <f>ROUNDUP(E15*0.75,2)</f>
        <v>15</v>
      </c>
      <c r="K15" s="52" t="s">
        <v>27</v>
      </c>
      <c r="L15" s="52"/>
      <c r="M15" s="78" t="e">
        <f>ROUND(#REF!+(#REF!*10/100),2)</f>
        <v>#REF!</v>
      </c>
      <c r="N15" s="66" t="s">
        <v>108</v>
      </c>
      <c r="O15" s="53" t="s">
        <v>37</v>
      </c>
      <c r="P15" s="50"/>
      <c r="Q15" s="54">
        <v>60</v>
      </c>
      <c r="R15" s="89">
        <f>ROUNDUP(Q15*0.75,2)</f>
        <v>45</v>
      </c>
    </row>
    <row r="16" spans="1:19" ht="23.1" customHeight="1" x14ac:dyDescent="0.15">
      <c r="A16" s="257"/>
      <c r="B16" s="66"/>
      <c r="C16" s="49" t="s">
        <v>112</v>
      </c>
      <c r="D16" s="50"/>
      <c r="E16" s="51">
        <v>5</v>
      </c>
      <c r="F16" s="52" t="s">
        <v>27</v>
      </c>
      <c r="G16" s="70"/>
      <c r="H16" s="74" t="s">
        <v>112</v>
      </c>
      <c r="I16" s="50"/>
      <c r="J16" s="52">
        <f>ROUNDUP(E16*0.75,2)</f>
        <v>3.75</v>
      </c>
      <c r="K16" s="52" t="s">
        <v>27</v>
      </c>
      <c r="L16" s="52"/>
      <c r="M16" s="78" t="e">
        <f>#REF!</f>
        <v>#REF!</v>
      </c>
      <c r="N16" s="83" t="s">
        <v>268</v>
      </c>
      <c r="O16" s="53" t="s">
        <v>113</v>
      </c>
      <c r="P16" s="50" t="s">
        <v>114</v>
      </c>
      <c r="Q16" s="54">
        <v>0.5</v>
      </c>
      <c r="R16" s="89">
        <f>ROUNDUP(Q16*0.75,2)</f>
        <v>0.38</v>
      </c>
    </row>
    <row r="17" spans="1:18" ht="23.1" customHeight="1" x14ac:dyDescent="0.15">
      <c r="A17" s="257"/>
      <c r="B17" s="66"/>
      <c r="C17" s="49" t="s">
        <v>34</v>
      </c>
      <c r="D17" s="50" t="s">
        <v>35</v>
      </c>
      <c r="E17" s="51">
        <v>40</v>
      </c>
      <c r="F17" s="52" t="s">
        <v>36</v>
      </c>
      <c r="G17" s="70"/>
      <c r="H17" s="74" t="s">
        <v>34</v>
      </c>
      <c r="I17" s="50" t="s">
        <v>35</v>
      </c>
      <c r="J17" s="52">
        <f>ROUNDUP(E17*0.75,2)</f>
        <v>30</v>
      </c>
      <c r="K17" s="52" t="s">
        <v>36</v>
      </c>
      <c r="L17" s="52"/>
      <c r="M17" s="78" t="e">
        <f>#REF!</f>
        <v>#REF!</v>
      </c>
      <c r="N17" s="91" t="s">
        <v>248</v>
      </c>
      <c r="O17" s="53" t="s">
        <v>29</v>
      </c>
      <c r="P17" s="50"/>
      <c r="Q17" s="54">
        <v>0.1</v>
      </c>
      <c r="R17" s="89">
        <f>ROUNDUP(Q17*0.75,2)</f>
        <v>0.08</v>
      </c>
    </row>
    <row r="18" spans="1:18" ht="23.1" customHeight="1" x14ac:dyDescent="0.15">
      <c r="A18" s="257"/>
      <c r="B18" s="66"/>
      <c r="C18" s="49"/>
      <c r="D18" s="50"/>
      <c r="E18" s="51"/>
      <c r="F18" s="52"/>
      <c r="G18" s="70"/>
      <c r="H18" s="74"/>
      <c r="I18" s="50"/>
      <c r="J18" s="52"/>
      <c r="K18" s="52"/>
      <c r="L18" s="52"/>
      <c r="M18" s="78"/>
      <c r="N18" s="66" t="s">
        <v>109</v>
      </c>
      <c r="O18" s="53" t="s">
        <v>64</v>
      </c>
      <c r="P18" s="50" t="s">
        <v>35</v>
      </c>
      <c r="Q18" s="54">
        <v>1</v>
      </c>
      <c r="R18" s="89">
        <f>ROUNDUP(Q18*0.75,2)</f>
        <v>0.75</v>
      </c>
    </row>
    <row r="19" spans="1:18" ht="23.1" customHeight="1" x14ac:dyDescent="0.15">
      <c r="A19" s="257"/>
      <c r="B19" s="66"/>
      <c r="C19" s="49"/>
      <c r="D19" s="50"/>
      <c r="E19" s="51"/>
      <c r="F19" s="52"/>
      <c r="G19" s="70"/>
      <c r="H19" s="74"/>
      <c r="I19" s="50"/>
      <c r="J19" s="52"/>
      <c r="K19" s="52"/>
      <c r="L19" s="52"/>
      <c r="M19" s="78"/>
      <c r="N19" s="66" t="s">
        <v>110</v>
      </c>
      <c r="O19" s="53" t="s">
        <v>96</v>
      </c>
      <c r="P19" s="50"/>
      <c r="Q19" s="54">
        <v>1</v>
      </c>
      <c r="R19" s="89">
        <f>ROUNDUP(Q19*0.75,2)</f>
        <v>0.75</v>
      </c>
    </row>
    <row r="20" spans="1:18" ht="23.1" customHeight="1" x14ac:dyDescent="0.15">
      <c r="A20" s="257"/>
      <c r="B20" s="66"/>
      <c r="C20" s="49"/>
      <c r="D20" s="50"/>
      <c r="E20" s="51"/>
      <c r="F20" s="52"/>
      <c r="G20" s="70"/>
      <c r="H20" s="74"/>
      <c r="I20" s="50"/>
      <c r="J20" s="52"/>
      <c r="K20" s="52"/>
      <c r="L20" s="52"/>
      <c r="M20" s="78"/>
      <c r="N20" s="66" t="s">
        <v>25</v>
      </c>
      <c r="O20" s="53"/>
      <c r="P20" s="50"/>
      <c r="Q20" s="54"/>
      <c r="R20" s="89"/>
    </row>
    <row r="21" spans="1:18" ht="23.1" customHeight="1" thickBot="1" x14ac:dyDescent="0.2">
      <c r="A21" s="258"/>
      <c r="B21" s="67"/>
      <c r="C21" s="56"/>
      <c r="D21" s="57"/>
      <c r="E21" s="58"/>
      <c r="F21" s="59"/>
      <c r="G21" s="71"/>
      <c r="H21" s="75"/>
      <c r="I21" s="57"/>
      <c r="J21" s="59"/>
      <c r="K21" s="59"/>
      <c r="L21" s="59"/>
      <c r="M21" s="79"/>
      <c r="N21" s="67"/>
      <c r="O21" s="60"/>
      <c r="P21" s="57"/>
      <c r="Q21" s="61"/>
      <c r="R21" s="90"/>
    </row>
  </sheetData>
  <mergeCells count="4">
    <mergeCell ref="H1:N1"/>
    <mergeCell ref="A2:R2"/>
    <mergeCell ref="A3:F3"/>
    <mergeCell ref="A5:A21"/>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362</v>
      </c>
      <c r="B3" s="273"/>
      <c r="C3" s="273"/>
      <c r="D3" s="148"/>
      <c r="E3" s="274" t="s">
        <v>303</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294</v>
      </c>
      <c r="I5" s="262" t="s">
        <v>293</v>
      </c>
      <c r="J5" s="263"/>
      <c r="K5" s="263"/>
      <c r="L5" s="264" t="s">
        <v>291</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316</v>
      </c>
      <c r="C9" s="113" t="s">
        <v>93</v>
      </c>
      <c r="D9" s="111"/>
      <c r="E9" s="50"/>
      <c r="F9" s="112"/>
      <c r="G9" s="109"/>
      <c r="H9" s="107">
        <v>10</v>
      </c>
      <c r="I9" s="111" t="s">
        <v>316</v>
      </c>
      <c r="J9" s="125" t="s">
        <v>146</v>
      </c>
      <c r="K9" s="110">
        <v>5</v>
      </c>
      <c r="L9" s="109" t="s">
        <v>315</v>
      </c>
      <c r="M9" s="108" t="s">
        <v>26</v>
      </c>
      <c r="N9" s="107">
        <v>10</v>
      </c>
      <c r="O9" s="106"/>
    </row>
    <row r="10" spans="1:21" ht="23.1" customHeight="1" x14ac:dyDescent="0.15">
      <c r="A10" s="268"/>
      <c r="B10" s="108"/>
      <c r="C10" s="113" t="s">
        <v>26</v>
      </c>
      <c r="D10" s="111"/>
      <c r="E10" s="50"/>
      <c r="F10" s="112"/>
      <c r="G10" s="109"/>
      <c r="H10" s="107">
        <v>20</v>
      </c>
      <c r="I10" s="111"/>
      <c r="J10" s="108" t="s">
        <v>26</v>
      </c>
      <c r="K10" s="110">
        <v>10</v>
      </c>
      <c r="L10" s="109"/>
      <c r="M10" s="108" t="s">
        <v>105</v>
      </c>
      <c r="N10" s="107">
        <v>10</v>
      </c>
      <c r="O10" s="106"/>
    </row>
    <row r="11" spans="1:21" ht="23.1" customHeight="1" x14ac:dyDescent="0.15">
      <c r="A11" s="268"/>
      <c r="B11" s="108"/>
      <c r="C11" s="113" t="s">
        <v>65</v>
      </c>
      <c r="D11" s="111"/>
      <c r="E11" s="50"/>
      <c r="F11" s="112"/>
      <c r="G11" s="109"/>
      <c r="H11" s="107">
        <v>5</v>
      </c>
      <c r="I11" s="111"/>
      <c r="J11" s="108" t="s">
        <v>65</v>
      </c>
      <c r="K11" s="110">
        <v>5</v>
      </c>
      <c r="L11" s="121"/>
      <c r="M11" s="118"/>
      <c r="N11" s="120"/>
      <c r="O11" s="124"/>
    </row>
    <row r="12" spans="1:21" ht="23.1" customHeight="1" x14ac:dyDescent="0.15">
      <c r="A12" s="268"/>
      <c r="B12" s="108"/>
      <c r="C12" s="113"/>
      <c r="D12" s="111"/>
      <c r="E12" s="50"/>
      <c r="F12" s="112"/>
      <c r="G12" s="109" t="s">
        <v>57</v>
      </c>
      <c r="H12" s="107" t="s">
        <v>276</v>
      </c>
      <c r="I12" s="111"/>
      <c r="J12" s="108"/>
      <c r="K12" s="110"/>
      <c r="L12" s="109" t="s">
        <v>314</v>
      </c>
      <c r="M12" s="108" t="s">
        <v>111</v>
      </c>
      <c r="N12" s="107">
        <v>10</v>
      </c>
      <c r="O12" s="106"/>
    </row>
    <row r="13" spans="1:21" ht="23.1" customHeight="1" x14ac:dyDescent="0.15">
      <c r="A13" s="268"/>
      <c r="B13" s="108"/>
      <c r="C13" s="113"/>
      <c r="D13" s="111"/>
      <c r="E13" s="50"/>
      <c r="F13" s="112"/>
      <c r="G13" s="109" t="s">
        <v>42</v>
      </c>
      <c r="H13" s="107" t="s">
        <v>275</v>
      </c>
      <c r="I13" s="111"/>
      <c r="J13" s="108"/>
      <c r="K13" s="110"/>
      <c r="L13" s="109"/>
      <c r="M13" s="108"/>
      <c r="N13" s="107"/>
      <c r="O13" s="106"/>
    </row>
    <row r="14" spans="1:21" ht="23.1" customHeight="1" x14ac:dyDescent="0.15">
      <c r="A14" s="268"/>
      <c r="B14" s="108"/>
      <c r="C14" s="113"/>
      <c r="D14" s="111"/>
      <c r="E14" s="50"/>
      <c r="F14" s="112" t="s">
        <v>33</v>
      </c>
      <c r="G14" s="109" t="s">
        <v>50</v>
      </c>
      <c r="H14" s="107" t="s">
        <v>275</v>
      </c>
      <c r="I14" s="111"/>
      <c r="J14" s="108"/>
      <c r="K14" s="110"/>
      <c r="L14" s="109"/>
      <c r="M14" s="108"/>
      <c r="N14" s="107"/>
      <c r="O14" s="106"/>
    </row>
    <row r="15" spans="1:21" ht="23.1" customHeight="1" x14ac:dyDescent="0.15">
      <c r="A15" s="268"/>
      <c r="B15" s="118"/>
      <c r="C15" s="123"/>
      <c r="D15" s="119"/>
      <c r="E15" s="44"/>
      <c r="F15" s="122"/>
      <c r="G15" s="121"/>
      <c r="H15" s="120"/>
      <c r="I15" s="119"/>
      <c r="J15" s="118"/>
      <c r="K15" s="117"/>
      <c r="L15" s="109"/>
      <c r="M15" s="108"/>
      <c r="N15" s="107"/>
      <c r="O15" s="106"/>
    </row>
    <row r="16" spans="1:21" ht="23.1" customHeight="1" x14ac:dyDescent="0.15">
      <c r="A16" s="268"/>
      <c r="B16" s="108" t="s">
        <v>313</v>
      </c>
      <c r="C16" s="113" t="s">
        <v>105</v>
      </c>
      <c r="D16" s="111"/>
      <c r="E16" s="50"/>
      <c r="F16" s="112"/>
      <c r="G16" s="109"/>
      <c r="H16" s="107">
        <v>20</v>
      </c>
      <c r="I16" s="111" t="s">
        <v>313</v>
      </c>
      <c r="J16" s="108" t="s">
        <v>105</v>
      </c>
      <c r="K16" s="110">
        <v>20</v>
      </c>
      <c r="L16" s="109"/>
      <c r="M16" s="108"/>
      <c r="N16" s="107"/>
      <c r="O16" s="106"/>
    </row>
    <row r="17" spans="1:15" ht="23.1" customHeight="1" x14ac:dyDescent="0.15">
      <c r="A17" s="268"/>
      <c r="B17" s="118"/>
      <c r="C17" s="123"/>
      <c r="D17" s="119"/>
      <c r="E17" s="44"/>
      <c r="F17" s="122"/>
      <c r="G17" s="121"/>
      <c r="H17" s="120"/>
      <c r="I17" s="119"/>
      <c r="J17" s="118"/>
      <c r="K17" s="117"/>
      <c r="L17" s="109"/>
      <c r="M17" s="108"/>
      <c r="N17" s="107"/>
      <c r="O17" s="106"/>
    </row>
    <row r="18" spans="1:15" ht="23.1" customHeight="1" x14ac:dyDescent="0.15">
      <c r="A18" s="268"/>
      <c r="B18" s="108" t="s">
        <v>312</v>
      </c>
      <c r="C18" s="113" t="s">
        <v>111</v>
      </c>
      <c r="D18" s="111"/>
      <c r="E18" s="50"/>
      <c r="F18" s="112"/>
      <c r="G18" s="109"/>
      <c r="H18" s="107">
        <v>10</v>
      </c>
      <c r="I18" s="111" t="s">
        <v>312</v>
      </c>
      <c r="J18" s="108" t="s">
        <v>111</v>
      </c>
      <c r="K18" s="110">
        <v>10</v>
      </c>
      <c r="L18" s="109"/>
      <c r="M18" s="108"/>
      <c r="N18" s="107"/>
      <c r="O18" s="106"/>
    </row>
    <row r="19" spans="1:15" ht="23.1" customHeight="1" x14ac:dyDescent="0.15">
      <c r="A19" s="268"/>
      <c r="B19" s="108"/>
      <c r="C19" s="113" t="s">
        <v>34</v>
      </c>
      <c r="D19" s="111"/>
      <c r="E19" s="50" t="s">
        <v>35</v>
      </c>
      <c r="F19" s="114"/>
      <c r="G19" s="109"/>
      <c r="H19" s="107">
        <v>20</v>
      </c>
      <c r="I19" s="111"/>
      <c r="J19" s="108" t="s">
        <v>34</v>
      </c>
      <c r="K19" s="110">
        <v>15</v>
      </c>
      <c r="L19" s="109"/>
      <c r="M19" s="108"/>
      <c r="N19" s="107"/>
      <c r="O19" s="106"/>
    </row>
    <row r="20" spans="1:15" ht="23.1" customHeight="1" x14ac:dyDescent="0.15">
      <c r="A20" s="268"/>
      <c r="B20" s="108"/>
      <c r="C20" s="113"/>
      <c r="D20" s="111"/>
      <c r="E20" s="50"/>
      <c r="F20" s="112"/>
      <c r="G20" s="109" t="s">
        <v>37</v>
      </c>
      <c r="H20" s="107" t="s">
        <v>276</v>
      </c>
      <c r="I20" s="111"/>
      <c r="J20" s="108"/>
      <c r="K20" s="110"/>
      <c r="L20" s="109"/>
      <c r="M20" s="108"/>
      <c r="N20" s="107"/>
      <c r="O20" s="106"/>
    </row>
    <row r="21" spans="1:15" ht="23.1" customHeight="1" thickBot="1" x14ac:dyDescent="0.2">
      <c r="A21" s="269"/>
      <c r="B21" s="100"/>
      <c r="C21" s="105"/>
      <c r="D21" s="103"/>
      <c r="E21" s="57"/>
      <c r="F21" s="104"/>
      <c r="G21" s="101"/>
      <c r="H21" s="99"/>
      <c r="I21" s="103"/>
      <c r="J21" s="100"/>
      <c r="K21" s="102"/>
      <c r="L21" s="101"/>
      <c r="M21" s="100"/>
      <c r="N21" s="99"/>
      <c r="O21" s="98"/>
    </row>
    <row r="22" spans="1:15" ht="14.25" x14ac:dyDescent="0.15">
      <c r="B22" s="97"/>
      <c r="C22" s="97"/>
      <c r="D22" s="97"/>
      <c r="G22" s="97"/>
      <c r="H22" s="96"/>
      <c r="I22" s="97"/>
      <c r="J22" s="97"/>
      <c r="K22" s="96"/>
      <c r="L22" s="97"/>
      <c r="M22" s="97"/>
      <c r="N22" s="96"/>
    </row>
    <row r="23" spans="1:15" ht="14.25" x14ac:dyDescent="0.15">
      <c r="B23" s="97"/>
      <c r="C23" s="97"/>
      <c r="D23" s="97"/>
      <c r="G23" s="97"/>
      <c r="H23" s="96"/>
      <c r="I23" s="97"/>
      <c r="J23" s="97"/>
      <c r="K23" s="96"/>
      <c r="L23" s="97"/>
      <c r="M23" s="97"/>
      <c r="N23" s="96"/>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218</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16</v>
      </c>
      <c r="C5" s="36"/>
      <c r="D5" s="37"/>
      <c r="E5" s="42"/>
      <c r="F5" s="39"/>
      <c r="G5" s="68"/>
      <c r="H5" s="72"/>
      <c r="I5" s="37"/>
      <c r="J5" s="39"/>
      <c r="K5" s="39"/>
      <c r="L5" s="39"/>
      <c r="M5" s="76"/>
      <c r="N5" s="64"/>
      <c r="O5" s="40" t="s">
        <v>16</v>
      </c>
      <c r="P5" s="37"/>
      <c r="Q5" s="41">
        <v>110</v>
      </c>
      <c r="R5" s="87">
        <f>ROUNDUP(Q5*0.75,2)</f>
        <v>82.5</v>
      </c>
    </row>
    <row r="6" spans="1:19" ht="23.1" customHeight="1" x14ac:dyDescent="0.15">
      <c r="A6" s="257"/>
      <c r="B6" s="65"/>
      <c r="C6" s="43"/>
      <c r="D6" s="44"/>
      <c r="E6" s="45"/>
      <c r="F6" s="46"/>
      <c r="G6" s="69"/>
      <c r="H6" s="73"/>
      <c r="I6" s="44"/>
      <c r="J6" s="46"/>
      <c r="K6" s="46"/>
      <c r="L6" s="46"/>
      <c r="M6" s="77"/>
      <c r="N6" s="65"/>
      <c r="O6" s="47"/>
      <c r="P6" s="44"/>
      <c r="Q6" s="48"/>
      <c r="R6" s="88"/>
    </row>
    <row r="7" spans="1:19" ht="23.1" customHeight="1" x14ac:dyDescent="0.15">
      <c r="A7" s="257"/>
      <c r="B7" s="66" t="s">
        <v>132</v>
      </c>
      <c r="C7" s="49" t="s">
        <v>60</v>
      </c>
      <c r="D7" s="50"/>
      <c r="E7" s="51">
        <v>1</v>
      </c>
      <c r="F7" s="52" t="s">
        <v>62</v>
      </c>
      <c r="G7" s="70" t="s">
        <v>61</v>
      </c>
      <c r="H7" s="74" t="s">
        <v>60</v>
      </c>
      <c r="I7" s="50"/>
      <c r="J7" s="52">
        <f>ROUNDUP(E7*0.75,2)</f>
        <v>0.75</v>
      </c>
      <c r="K7" s="52" t="s">
        <v>62</v>
      </c>
      <c r="L7" s="52" t="s">
        <v>61</v>
      </c>
      <c r="M7" s="78" t="e">
        <f>#REF!</f>
        <v>#REF!</v>
      </c>
      <c r="N7" s="66" t="s">
        <v>133</v>
      </c>
      <c r="O7" s="53" t="s">
        <v>63</v>
      </c>
      <c r="P7" s="50" t="s">
        <v>33</v>
      </c>
      <c r="Q7" s="54">
        <v>3</v>
      </c>
      <c r="R7" s="89">
        <f>ROUNDUP(Q7*0.75,2)</f>
        <v>2.25</v>
      </c>
    </row>
    <row r="8" spans="1:19" ht="23.1" customHeight="1" x14ac:dyDescent="0.15">
      <c r="A8" s="257"/>
      <c r="B8" s="66"/>
      <c r="C8" s="49" t="s">
        <v>53</v>
      </c>
      <c r="D8" s="50" t="s">
        <v>54</v>
      </c>
      <c r="E8" s="63">
        <v>0.125</v>
      </c>
      <c r="F8" s="52" t="s">
        <v>55</v>
      </c>
      <c r="G8" s="70"/>
      <c r="H8" s="74" t="s">
        <v>53</v>
      </c>
      <c r="I8" s="50" t="s">
        <v>54</v>
      </c>
      <c r="J8" s="52">
        <f>ROUNDUP(E8*0.75,2)</f>
        <v>9.9999999999999992E-2</v>
      </c>
      <c r="K8" s="52" t="s">
        <v>55</v>
      </c>
      <c r="L8" s="52"/>
      <c r="M8" s="78" t="e">
        <f>#REF!</f>
        <v>#REF!</v>
      </c>
      <c r="N8" s="66" t="s">
        <v>134</v>
      </c>
      <c r="O8" s="53" t="s">
        <v>32</v>
      </c>
      <c r="P8" s="50" t="s">
        <v>33</v>
      </c>
      <c r="Q8" s="54">
        <v>5</v>
      </c>
      <c r="R8" s="89">
        <f>ROUNDUP(Q8*0.75,2)</f>
        <v>3.75</v>
      </c>
    </row>
    <row r="9" spans="1:19" ht="23.1" customHeight="1" x14ac:dyDescent="0.15">
      <c r="A9" s="257"/>
      <c r="B9" s="66"/>
      <c r="C9" s="49" t="s">
        <v>49</v>
      </c>
      <c r="D9" s="50"/>
      <c r="E9" s="51">
        <v>10</v>
      </c>
      <c r="F9" s="52" t="s">
        <v>27</v>
      </c>
      <c r="G9" s="70"/>
      <c r="H9" s="74" t="s">
        <v>49</v>
      </c>
      <c r="I9" s="50"/>
      <c r="J9" s="52">
        <f>ROUNDUP(E9*0.75,2)</f>
        <v>7.5</v>
      </c>
      <c r="K9" s="52" t="s">
        <v>27</v>
      </c>
      <c r="L9" s="52"/>
      <c r="M9" s="78" t="e">
        <f>ROUND(#REF!+(#REF!*10/100),2)</f>
        <v>#REF!</v>
      </c>
      <c r="N9" s="66" t="s">
        <v>47</v>
      </c>
      <c r="O9" s="53" t="s">
        <v>28</v>
      </c>
      <c r="P9" s="50"/>
      <c r="Q9" s="54">
        <v>4</v>
      </c>
      <c r="R9" s="89">
        <f>ROUNDUP(Q9*0.75,2)</f>
        <v>3</v>
      </c>
    </row>
    <row r="10" spans="1:19" ht="23.1" customHeight="1" x14ac:dyDescent="0.15">
      <c r="A10" s="257"/>
      <c r="B10" s="66"/>
      <c r="C10" s="49" t="s">
        <v>135</v>
      </c>
      <c r="D10" s="50"/>
      <c r="E10" s="51">
        <v>10</v>
      </c>
      <c r="F10" s="52" t="s">
        <v>27</v>
      </c>
      <c r="G10" s="70"/>
      <c r="H10" s="74" t="s">
        <v>135</v>
      </c>
      <c r="I10" s="50"/>
      <c r="J10" s="52">
        <f>ROUNDUP(E10*0.75,2)</f>
        <v>7.5</v>
      </c>
      <c r="K10" s="52" t="s">
        <v>27</v>
      </c>
      <c r="L10" s="52"/>
      <c r="M10" s="78"/>
      <c r="N10" s="66"/>
      <c r="O10" s="53" t="s">
        <v>40</v>
      </c>
      <c r="P10" s="50"/>
      <c r="Q10" s="54">
        <v>3</v>
      </c>
      <c r="R10" s="89">
        <f>ROUNDUP(Q10*0.75,2)</f>
        <v>2.25</v>
      </c>
    </row>
    <row r="11" spans="1:19" ht="23.1" customHeight="1" x14ac:dyDescent="0.15">
      <c r="A11" s="257"/>
      <c r="B11" s="65"/>
      <c r="C11" s="43"/>
      <c r="D11" s="44"/>
      <c r="E11" s="45"/>
      <c r="F11" s="46"/>
      <c r="G11" s="69"/>
      <c r="H11" s="73"/>
      <c r="I11" s="44"/>
      <c r="J11" s="46"/>
      <c r="K11" s="46"/>
      <c r="L11" s="46"/>
      <c r="M11" s="77"/>
      <c r="N11" s="65"/>
      <c r="O11" s="47"/>
      <c r="P11" s="44"/>
      <c r="Q11" s="48"/>
      <c r="R11" s="88"/>
    </row>
    <row r="12" spans="1:19" ht="23.1" customHeight="1" x14ac:dyDescent="0.15">
      <c r="A12" s="257"/>
      <c r="B12" s="66" t="s">
        <v>249</v>
      </c>
      <c r="C12" s="49" t="s">
        <v>97</v>
      </c>
      <c r="D12" s="50"/>
      <c r="E12" s="51">
        <v>30</v>
      </c>
      <c r="F12" s="52" t="s">
        <v>27</v>
      </c>
      <c r="G12" s="70"/>
      <c r="H12" s="74" t="s">
        <v>97</v>
      </c>
      <c r="I12" s="50"/>
      <c r="J12" s="52">
        <f>ROUNDUP(E12*0.75,2)</f>
        <v>22.5</v>
      </c>
      <c r="K12" s="52" t="s">
        <v>27</v>
      </c>
      <c r="L12" s="52"/>
      <c r="M12" s="78" t="e">
        <f>ROUND(#REF!+(#REF!*3/100),2)</f>
        <v>#REF!</v>
      </c>
      <c r="N12" s="66" t="s">
        <v>136</v>
      </c>
      <c r="O12" s="53" t="s">
        <v>42</v>
      </c>
      <c r="P12" s="50"/>
      <c r="Q12" s="54">
        <v>1</v>
      </c>
      <c r="R12" s="89">
        <f>ROUNDUP(Q12*0.75,2)</f>
        <v>0.75</v>
      </c>
    </row>
    <row r="13" spans="1:19" ht="23.1" customHeight="1" x14ac:dyDescent="0.15">
      <c r="A13" s="257"/>
      <c r="B13" s="84" t="s">
        <v>250</v>
      </c>
      <c r="C13" s="49" t="s">
        <v>87</v>
      </c>
      <c r="D13" s="50"/>
      <c r="E13" s="51">
        <v>0.5</v>
      </c>
      <c r="F13" s="52" t="s">
        <v>27</v>
      </c>
      <c r="G13" s="70"/>
      <c r="H13" s="74" t="s">
        <v>87</v>
      </c>
      <c r="I13" s="50"/>
      <c r="J13" s="52">
        <f>ROUNDUP(E13*0.75,2)</f>
        <v>0.38</v>
      </c>
      <c r="K13" s="52" t="s">
        <v>27</v>
      </c>
      <c r="L13" s="52"/>
      <c r="M13" s="78" t="e">
        <f>#REF!</f>
        <v>#REF!</v>
      </c>
      <c r="N13" s="66" t="s">
        <v>137</v>
      </c>
      <c r="O13" s="53" t="s">
        <v>29</v>
      </c>
      <c r="P13" s="50"/>
      <c r="Q13" s="54">
        <v>0.1</v>
      </c>
      <c r="R13" s="89">
        <f>ROUNDUP(Q13*0.75,2)</f>
        <v>0.08</v>
      </c>
    </row>
    <row r="14" spans="1:19" ht="23.1" customHeight="1" x14ac:dyDescent="0.15">
      <c r="A14" s="257"/>
      <c r="B14" s="66"/>
      <c r="C14" s="49"/>
      <c r="D14" s="50"/>
      <c r="E14" s="51"/>
      <c r="F14" s="52"/>
      <c r="G14" s="70"/>
      <c r="H14" s="74"/>
      <c r="I14" s="50"/>
      <c r="J14" s="52"/>
      <c r="K14" s="52"/>
      <c r="L14" s="52"/>
      <c r="M14" s="78"/>
      <c r="N14" s="66" t="s">
        <v>47</v>
      </c>
      <c r="O14" s="53" t="s">
        <v>51</v>
      </c>
      <c r="P14" s="50"/>
      <c r="Q14" s="54">
        <v>2</v>
      </c>
      <c r="R14" s="89">
        <f>ROUNDUP(Q14*0.75,2)</f>
        <v>1.5</v>
      </c>
    </row>
    <row r="15" spans="1:19" ht="23.1" customHeight="1" x14ac:dyDescent="0.15">
      <c r="A15" s="257"/>
      <c r="B15" s="66"/>
      <c r="C15" s="49"/>
      <c r="D15" s="50"/>
      <c r="E15" s="51"/>
      <c r="F15" s="52"/>
      <c r="G15" s="70"/>
      <c r="H15" s="74"/>
      <c r="I15" s="50"/>
      <c r="J15" s="52"/>
      <c r="K15" s="52"/>
      <c r="L15" s="52"/>
      <c r="M15" s="78"/>
      <c r="N15" s="66"/>
      <c r="O15" s="53" t="s">
        <v>95</v>
      </c>
      <c r="P15" s="50"/>
      <c r="Q15" s="54">
        <v>2</v>
      </c>
      <c r="R15" s="89">
        <f>ROUNDUP(Q15*0.75,2)</f>
        <v>1.5</v>
      </c>
    </row>
    <row r="16" spans="1:19" ht="23.1" customHeight="1" x14ac:dyDescent="0.15">
      <c r="A16" s="257"/>
      <c r="B16" s="65"/>
      <c r="C16" s="43"/>
      <c r="D16" s="44"/>
      <c r="E16" s="45"/>
      <c r="F16" s="46"/>
      <c r="G16" s="69"/>
      <c r="H16" s="73"/>
      <c r="I16" s="44"/>
      <c r="J16" s="46"/>
      <c r="K16" s="46"/>
      <c r="L16" s="46"/>
      <c r="M16" s="77"/>
      <c r="N16" s="65"/>
      <c r="O16" s="47"/>
      <c r="P16" s="44"/>
      <c r="Q16" s="48"/>
      <c r="R16" s="88"/>
    </row>
    <row r="17" spans="1:18" ht="23.1" customHeight="1" x14ac:dyDescent="0.15">
      <c r="A17" s="257"/>
      <c r="B17" s="66" t="s">
        <v>138</v>
      </c>
      <c r="C17" s="49" t="s">
        <v>26</v>
      </c>
      <c r="D17" s="50"/>
      <c r="E17" s="51">
        <v>20</v>
      </c>
      <c r="F17" s="52" t="s">
        <v>27</v>
      </c>
      <c r="G17" s="70"/>
      <c r="H17" s="74" t="s">
        <v>26</v>
      </c>
      <c r="I17" s="50"/>
      <c r="J17" s="52">
        <f>ROUNDUP(E17*0.75,2)</f>
        <v>15</v>
      </c>
      <c r="K17" s="52" t="s">
        <v>27</v>
      </c>
      <c r="L17" s="52"/>
      <c r="M17" s="78" t="e">
        <f>ROUND(#REF!+(#REF!*6/100),2)</f>
        <v>#REF!</v>
      </c>
      <c r="N17" s="66" t="s">
        <v>47</v>
      </c>
      <c r="O17" s="53" t="s">
        <v>57</v>
      </c>
      <c r="P17" s="50"/>
      <c r="Q17" s="54">
        <v>100</v>
      </c>
      <c r="R17" s="89">
        <f>ROUNDUP(Q17*0.75,2)</f>
        <v>75</v>
      </c>
    </row>
    <row r="18" spans="1:18" ht="23.1" customHeight="1" x14ac:dyDescent="0.15">
      <c r="A18" s="257"/>
      <c r="B18" s="66"/>
      <c r="C18" s="49" t="s">
        <v>83</v>
      </c>
      <c r="D18" s="50"/>
      <c r="E18" s="62">
        <v>0.1</v>
      </c>
      <c r="F18" s="52" t="s">
        <v>84</v>
      </c>
      <c r="G18" s="70"/>
      <c r="H18" s="74" t="s">
        <v>83</v>
      </c>
      <c r="I18" s="50"/>
      <c r="J18" s="52">
        <f>ROUNDUP(E18*0.75,2)</f>
        <v>0.08</v>
      </c>
      <c r="K18" s="52" t="s">
        <v>84</v>
      </c>
      <c r="L18" s="52"/>
      <c r="M18" s="78" t="e">
        <f>#REF!</f>
        <v>#REF!</v>
      </c>
      <c r="N18" s="66"/>
      <c r="O18" s="53" t="s">
        <v>29</v>
      </c>
      <c r="P18" s="50"/>
      <c r="Q18" s="54">
        <v>0.1</v>
      </c>
      <c r="R18" s="89">
        <f>ROUNDUP(Q18*0.75,2)</f>
        <v>0.08</v>
      </c>
    </row>
    <row r="19" spans="1:18" ht="23.1" customHeight="1" x14ac:dyDescent="0.15">
      <c r="A19" s="257"/>
      <c r="B19" s="66"/>
      <c r="C19" s="49"/>
      <c r="D19" s="50"/>
      <c r="E19" s="51"/>
      <c r="F19" s="52"/>
      <c r="G19" s="70"/>
      <c r="H19" s="74"/>
      <c r="I19" s="50"/>
      <c r="J19" s="52"/>
      <c r="K19" s="52"/>
      <c r="L19" s="52"/>
      <c r="M19" s="78"/>
      <c r="N19" s="66"/>
      <c r="O19" s="53" t="s">
        <v>50</v>
      </c>
      <c r="P19" s="50" t="s">
        <v>33</v>
      </c>
      <c r="Q19" s="54">
        <v>0.5</v>
      </c>
      <c r="R19" s="89">
        <f>ROUNDUP(Q19*0.75,2)</f>
        <v>0.38</v>
      </c>
    </row>
    <row r="20" spans="1:18" ht="23.1" customHeight="1" x14ac:dyDescent="0.15">
      <c r="A20" s="257"/>
      <c r="B20" s="65"/>
      <c r="C20" s="43"/>
      <c r="D20" s="44"/>
      <c r="E20" s="45"/>
      <c r="F20" s="46"/>
      <c r="G20" s="69"/>
      <c r="H20" s="73"/>
      <c r="I20" s="44"/>
      <c r="J20" s="46"/>
      <c r="K20" s="46"/>
      <c r="L20" s="46"/>
      <c r="M20" s="77"/>
      <c r="N20" s="65"/>
      <c r="O20" s="47"/>
      <c r="P20" s="44"/>
      <c r="Q20" s="48"/>
      <c r="R20" s="88"/>
    </row>
    <row r="21" spans="1:18" ht="23.1" customHeight="1" x14ac:dyDescent="0.15">
      <c r="A21" s="257"/>
      <c r="B21" s="66" t="s">
        <v>70</v>
      </c>
      <c r="C21" s="49" t="s">
        <v>72</v>
      </c>
      <c r="D21" s="50"/>
      <c r="E21" s="63">
        <v>0.125</v>
      </c>
      <c r="F21" s="52" t="s">
        <v>55</v>
      </c>
      <c r="G21" s="70"/>
      <c r="H21" s="74" t="s">
        <v>72</v>
      </c>
      <c r="I21" s="50"/>
      <c r="J21" s="52">
        <f>ROUNDUP(E21*0.75,2)</f>
        <v>9.9999999999999992E-2</v>
      </c>
      <c r="K21" s="52" t="s">
        <v>55</v>
      </c>
      <c r="L21" s="52"/>
      <c r="M21" s="78" t="e">
        <f>#REF!</f>
        <v>#REF!</v>
      </c>
      <c r="N21" s="66" t="s">
        <v>71</v>
      </c>
      <c r="O21" s="53"/>
      <c r="P21" s="50"/>
      <c r="Q21" s="54"/>
      <c r="R21" s="89"/>
    </row>
    <row r="22" spans="1:18" ht="23.1" customHeight="1" thickBot="1" x14ac:dyDescent="0.2">
      <c r="A22" s="258"/>
      <c r="B22" s="67"/>
      <c r="C22" s="56"/>
      <c r="D22" s="57"/>
      <c r="E22" s="58"/>
      <c r="F22" s="59"/>
      <c r="G22" s="71"/>
      <c r="H22" s="75"/>
      <c r="I22" s="57"/>
      <c r="J22" s="59"/>
      <c r="K22" s="59"/>
      <c r="L22" s="59"/>
      <c r="M22" s="79"/>
      <c r="N22" s="67"/>
      <c r="O22" s="60"/>
      <c r="P22" s="57"/>
      <c r="Q22" s="61"/>
      <c r="R22" s="90"/>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14</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15</v>
      </c>
      <c r="C5" s="36" t="s">
        <v>17</v>
      </c>
      <c r="D5" s="37" t="s">
        <v>18</v>
      </c>
      <c r="E5" s="38">
        <v>0.5</v>
      </c>
      <c r="F5" s="39" t="s">
        <v>19</v>
      </c>
      <c r="G5" s="68"/>
      <c r="H5" s="72" t="s">
        <v>17</v>
      </c>
      <c r="I5" s="37" t="s">
        <v>18</v>
      </c>
      <c r="J5" s="39">
        <f>ROUNDUP(E5*0.75,2)</f>
        <v>0.38</v>
      </c>
      <c r="K5" s="39" t="s">
        <v>19</v>
      </c>
      <c r="L5" s="39"/>
      <c r="M5" s="76" t="e">
        <f>#REF!</f>
        <v>#REF!</v>
      </c>
      <c r="N5" s="64"/>
      <c r="O5" s="40" t="s">
        <v>16</v>
      </c>
      <c r="P5" s="37"/>
      <c r="Q5" s="41">
        <v>110</v>
      </c>
      <c r="R5" s="87">
        <f>ROUNDUP(Q5*0.75,2)</f>
        <v>82.5</v>
      </c>
    </row>
    <row r="6" spans="1:19" ht="23.1" customHeight="1" x14ac:dyDescent="0.15">
      <c r="A6" s="257"/>
      <c r="B6" s="65"/>
      <c r="C6" s="43"/>
      <c r="D6" s="44"/>
      <c r="E6" s="45"/>
      <c r="F6" s="46"/>
      <c r="G6" s="69"/>
      <c r="H6" s="73"/>
      <c r="I6" s="44"/>
      <c r="J6" s="46"/>
      <c r="K6" s="46"/>
      <c r="L6" s="46"/>
      <c r="M6" s="77"/>
      <c r="N6" s="65"/>
      <c r="O6" s="47"/>
      <c r="P6" s="44"/>
      <c r="Q6" s="48"/>
      <c r="R6" s="88"/>
    </row>
    <row r="7" spans="1:19" ht="23.1" customHeight="1" x14ac:dyDescent="0.15">
      <c r="A7" s="257"/>
      <c r="B7" s="66" t="s">
        <v>20</v>
      </c>
      <c r="C7" s="49" t="s">
        <v>26</v>
      </c>
      <c r="D7" s="50"/>
      <c r="E7" s="51">
        <v>20</v>
      </c>
      <c r="F7" s="52" t="s">
        <v>27</v>
      </c>
      <c r="G7" s="70"/>
      <c r="H7" s="74" t="s">
        <v>26</v>
      </c>
      <c r="I7" s="50"/>
      <c r="J7" s="52">
        <f>ROUNDUP(E7*0.75,2)</f>
        <v>15</v>
      </c>
      <c r="K7" s="52" t="s">
        <v>27</v>
      </c>
      <c r="L7" s="52"/>
      <c r="M7" s="78" t="e">
        <f>ROUND(#REF!+(#REF!*6/100),2)</f>
        <v>#REF!</v>
      </c>
      <c r="N7" s="66" t="s">
        <v>21</v>
      </c>
      <c r="O7" s="53" t="s">
        <v>28</v>
      </c>
      <c r="P7" s="50"/>
      <c r="Q7" s="54">
        <v>1</v>
      </c>
      <c r="R7" s="89">
        <f t="shared" ref="R7:R16" si="0">ROUNDUP(Q7*0.75,2)</f>
        <v>0.75</v>
      </c>
    </row>
    <row r="8" spans="1:19" ht="23.1" customHeight="1" x14ac:dyDescent="0.15">
      <c r="A8" s="257"/>
      <c r="B8" s="66"/>
      <c r="C8" s="49" t="s">
        <v>31</v>
      </c>
      <c r="D8" s="50"/>
      <c r="E8" s="51">
        <v>40</v>
      </c>
      <c r="F8" s="52" t="s">
        <v>27</v>
      </c>
      <c r="G8" s="70"/>
      <c r="H8" s="74" t="s">
        <v>31</v>
      </c>
      <c r="I8" s="50"/>
      <c r="J8" s="52">
        <f>ROUNDUP(E8*0.75,2)</f>
        <v>30</v>
      </c>
      <c r="K8" s="52" t="s">
        <v>27</v>
      </c>
      <c r="L8" s="52"/>
      <c r="M8" s="78" t="e">
        <f>#REF!</f>
        <v>#REF!</v>
      </c>
      <c r="N8" s="66" t="s">
        <v>22</v>
      </c>
      <c r="O8" s="53" t="s">
        <v>29</v>
      </c>
      <c r="P8" s="50"/>
      <c r="Q8" s="54">
        <v>0.1</v>
      </c>
      <c r="R8" s="89">
        <f t="shared" si="0"/>
        <v>0.08</v>
      </c>
    </row>
    <row r="9" spans="1:19" ht="23.1" customHeight="1" x14ac:dyDescent="0.15">
      <c r="A9" s="257"/>
      <c r="B9" s="66"/>
      <c r="C9" s="49" t="s">
        <v>34</v>
      </c>
      <c r="D9" s="50" t="s">
        <v>35</v>
      </c>
      <c r="E9" s="51">
        <v>5</v>
      </c>
      <c r="F9" s="52" t="s">
        <v>36</v>
      </c>
      <c r="G9" s="70"/>
      <c r="H9" s="74" t="s">
        <v>34</v>
      </c>
      <c r="I9" s="50" t="s">
        <v>35</v>
      </c>
      <c r="J9" s="52">
        <f>ROUNDUP(E9*0.75,2)</f>
        <v>3.75</v>
      </c>
      <c r="K9" s="52" t="s">
        <v>36</v>
      </c>
      <c r="L9" s="52"/>
      <c r="M9" s="78" t="e">
        <f>#REF!</f>
        <v>#REF!</v>
      </c>
      <c r="N9" s="66" t="s">
        <v>23</v>
      </c>
      <c r="O9" s="53" t="s">
        <v>30</v>
      </c>
      <c r="P9" s="50"/>
      <c r="Q9" s="54">
        <v>0.01</v>
      </c>
      <c r="R9" s="89">
        <f t="shared" si="0"/>
        <v>0.01</v>
      </c>
    </row>
    <row r="10" spans="1:19" ht="23.1" customHeight="1" x14ac:dyDescent="0.15">
      <c r="A10" s="257"/>
      <c r="B10" s="66"/>
      <c r="C10" s="49" t="s">
        <v>38</v>
      </c>
      <c r="D10" s="50"/>
      <c r="E10" s="51">
        <v>20</v>
      </c>
      <c r="F10" s="52" t="s">
        <v>27</v>
      </c>
      <c r="G10" s="70"/>
      <c r="H10" s="74" t="s">
        <v>38</v>
      </c>
      <c r="I10" s="50"/>
      <c r="J10" s="52">
        <f>ROUNDUP(E10*0.75,2)</f>
        <v>15</v>
      </c>
      <c r="K10" s="52" t="s">
        <v>27</v>
      </c>
      <c r="L10" s="52"/>
      <c r="M10" s="78" t="e">
        <f>#REF!</f>
        <v>#REF!</v>
      </c>
      <c r="N10" s="66" t="s">
        <v>24</v>
      </c>
      <c r="O10" s="53" t="s">
        <v>32</v>
      </c>
      <c r="P10" s="50" t="s">
        <v>33</v>
      </c>
      <c r="Q10" s="54">
        <v>5</v>
      </c>
      <c r="R10" s="89">
        <f t="shared" si="0"/>
        <v>3.75</v>
      </c>
    </row>
    <row r="11" spans="1:19" ht="23.1" customHeight="1" x14ac:dyDescent="0.15">
      <c r="A11" s="257"/>
      <c r="B11" s="66"/>
      <c r="C11" s="49" t="s">
        <v>43</v>
      </c>
      <c r="D11" s="50"/>
      <c r="E11" s="51">
        <v>0.5</v>
      </c>
      <c r="F11" s="52" t="s">
        <v>27</v>
      </c>
      <c r="G11" s="70"/>
      <c r="H11" s="74" t="s">
        <v>43</v>
      </c>
      <c r="I11" s="50"/>
      <c r="J11" s="52">
        <f>ROUNDUP(E11*0.75,2)</f>
        <v>0.38</v>
      </c>
      <c r="K11" s="52" t="s">
        <v>27</v>
      </c>
      <c r="L11" s="52"/>
      <c r="M11" s="78" t="e">
        <f>ROUND(#REF!+(#REF!*10/100),2)</f>
        <v>#REF!</v>
      </c>
      <c r="N11" s="66" t="s">
        <v>266</v>
      </c>
      <c r="O11" s="53" t="s">
        <v>28</v>
      </c>
      <c r="P11" s="50"/>
      <c r="Q11" s="54">
        <v>2</v>
      </c>
      <c r="R11" s="89">
        <f t="shared" si="0"/>
        <v>1.5</v>
      </c>
    </row>
    <row r="12" spans="1:19" ht="23.1" customHeight="1" x14ac:dyDescent="0.15">
      <c r="A12" s="257"/>
      <c r="B12" s="66"/>
      <c r="C12" s="49"/>
      <c r="D12" s="50"/>
      <c r="E12" s="51"/>
      <c r="F12" s="52"/>
      <c r="G12" s="70"/>
      <c r="H12" s="74"/>
      <c r="I12" s="50"/>
      <c r="J12" s="52"/>
      <c r="K12" s="52"/>
      <c r="L12" s="52"/>
      <c r="M12" s="78"/>
      <c r="N12" s="66" t="s">
        <v>25</v>
      </c>
      <c r="O12" s="53" t="s">
        <v>37</v>
      </c>
      <c r="P12" s="50"/>
      <c r="Q12" s="54">
        <v>30</v>
      </c>
      <c r="R12" s="89">
        <f t="shared" si="0"/>
        <v>22.5</v>
      </c>
    </row>
    <row r="13" spans="1:19" ht="23.1" customHeight="1" x14ac:dyDescent="0.15">
      <c r="A13" s="257"/>
      <c r="B13" s="66"/>
      <c r="C13" s="49"/>
      <c r="D13" s="50"/>
      <c r="E13" s="51"/>
      <c r="F13" s="52"/>
      <c r="G13" s="70"/>
      <c r="H13" s="74"/>
      <c r="I13" s="50"/>
      <c r="J13" s="52"/>
      <c r="K13" s="52"/>
      <c r="L13" s="52"/>
      <c r="M13" s="78"/>
      <c r="N13" s="66"/>
      <c r="O13" s="53" t="s">
        <v>39</v>
      </c>
      <c r="P13" s="50"/>
      <c r="Q13" s="54">
        <v>3</v>
      </c>
      <c r="R13" s="89">
        <f t="shared" si="0"/>
        <v>2.25</v>
      </c>
    </row>
    <row r="14" spans="1:19" ht="23.1" customHeight="1" x14ac:dyDescent="0.15">
      <c r="A14" s="257"/>
      <c r="B14" s="66"/>
      <c r="C14" s="49"/>
      <c r="D14" s="50"/>
      <c r="E14" s="51"/>
      <c r="F14" s="52"/>
      <c r="G14" s="70"/>
      <c r="H14" s="74"/>
      <c r="I14" s="50"/>
      <c r="J14" s="52"/>
      <c r="K14" s="52"/>
      <c r="L14" s="52"/>
      <c r="M14" s="78"/>
      <c r="N14" s="66"/>
      <c r="O14" s="53" t="s">
        <v>40</v>
      </c>
      <c r="P14" s="50"/>
      <c r="Q14" s="54">
        <v>1.5</v>
      </c>
      <c r="R14" s="89">
        <f t="shared" si="0"/>
        <v>1.1300000000000001</v>
      </c>
    </row>
    <row r="15" spans="1:19" ht="23.1" customHeight="1" x14ac:dyDescent="0.15">
      <c r="A15" s="257"/>
      <c r="B15" s="66"/>
      <c r="C15" s="49"/>
      <c r="D15" s="50"/>
      <c r="E15" s="51"/>
      <c r="F15" s="52"/>
      <c r="G15" s="70"/>
      <c r="H15" s="74"/>
      <c r="I15" s="50"/>
      <c r="J15" s="52"/>
      <c r="K15" s="52"/>
      <c r="L15" s="52"/>
      <c r="M15" s="78"/>
      <c r="N15" s="66"/>
      <c r="O15" s="53" t="s">
        <v>41</v>
      </c>
      <c r="P15" s="50"/>
      <c r="Q15" s="54">
        <v>2.5</v>
      </c>
      <c r="R15" s="89">
        <f t="shared" si="0"/>
        <v>1.8800000000000001</v>
      </c>
    </row>
    <row r="16" spans="1:19" ht="23.1" customHeight="1" x14ac:dyDescent="0.15">
      <c r="A16" s="257"/>
      <c r="B16" s="66"/>
      <c r="C16" s="49"/>
      <c r="D16" s="50"/>
      <c r="E16" s="51"/>
      <c r="F16" s="52"/>
      <c r="G16" s="70"/>
      <c r="H16" s="74"/>
      <c r="I16" s="50"/>
      <c r="J16" s="52"/>
      <c r="K16" s="52"/>
      <c r="L16" s="52"/>
      <c r="M16" s="78"/>
      <c r="N16" s="66"/>
      <c r="O16" s="53" t="s">
        <v>42</v>
      </c>
      <c r="P16" s="50"/>
      <c r="Q16" s="54">
        <v>1</v>
      </c>
      <c r="R16" s="89">
        <f t="shared" si="0"/>
        <v>0.75</v>
      </c>
    </row>
    <row r="17" spans="1:18" ht="23.1" customHeight="1" x14ac:dyDescent="0.15">
      <c r="A17" s="257"/>
      <c r="B17" s="65"/>
      <c r="C17" s="43"/>
      <c r="D17" s="44"/>
      <c r="E17" s="45"/>
      <c r="F17" s="46"/>
      <c r="G17" s="69"/>
      <c r="H17" s="73"/>
      <c r="I17" s="44"/>
      <c r="J17" s="46"/>
      <c r="K17" s="46"/>
      <c r="L17" s="46"/>
      <c r="M17" s="77"/>
      <c r="N17" s="65"/>
      <c r="O17" s="47"/>
      <c r="P17" s="44"/>
      <c r="Q17" s="48"/>
      <c r="R17" s="88"/>
    </row>
    <row r="18" spans="1:18" ht="23.1" customHeight="1" x14ac:dyDescent="0.15">
      <c r="A18" s="257"/>
      <c r="B18" s="66" t="s">
        <v>44</v>
      </c>
      <c r="C18" s="49" t="s">
        <v>48</v>
      </c>
      <c r="D18" s="50"/>
      <c r="E18" s="51">
        <v>30</v>
      </c>
      <c r="F18" s="52" t="s">
        <v>27</v>
      </c>
      <c r="G18" s="70"/>
      <c r="H18" s="74" t="s">
        <v>48</v>
      </c>
      <c r="I18" s="50"/>
      <c r="J18" s="52">
        <f>ROUNDUP(E18*0.75,2)</f>
        <v>22.5</v>
      </c>
      <c r="K18" s="52" t="s">
        <v>27</v>
      </c>
      <c r="L18" s="52"/>
      <c r="M18" s="78" t="e">
        <f>ROUND(#REF!+(#REF!*15/100),2)</f>
        <v>#REF!</v>
      </c>
      <c r="N18" s="66" t="s">
        <v>45</v>
      </c>
      <c r="O18" s="53" t="s">
        <v>42</v>
      </c>
      <c r="P18" s="50"/>
      <c r="Q18" s="54">
        <v>1</v>
      </c>
      <c r="R18" s="89">
        <f>ROUNDUP(Q18*0.75,2)</f>
        <v>0.75</v>
      </c>
    </row>
    <row r="19" spans="1:18" ht="23.1" customHeight="1" x14ac:dyDescent="0.15">
      <c r="A19" s="257"/>
      <c r="B19" s="66"/>
      <c r="C19" s="49" t="s">
        <v>49</v>
      </c>
      <c r="D19" s="50"/>
      <c r="E19" s="51">
        <v>10</v>
      </c>
      <c r="F19" s="52" t="s">
        <v>27</v>
      </c>
      <c r="G19" s="70"/>
      <c r="H19" s="74" t="s">
        <v>49</v>
      </c>
      <c r="I19" s="50"/>
      <c r="J19" s="52">
        <f>ROUNDUP(E19*0.75,2)</f>
        <v>7.5</v>
      </c>
      <c r="K19" s="52" t="s">
        <v>27</v>
      </c>
      <c r="L19" s="52"/>
      <c r="M19" s="78" t="e">
        <f>ROUND(#REF!+(#REF!*10/100),2)</f>
        <v>#REF!</v>
      </c>
      <c r="N19" s="66" t="s">
        <v>46</v>
      </c>
      <c r="O19" s="53" t="s">
        <v>50</v>
      </c>
      <c r="P19" s="50" t="s">
        <v>33</v>
      </c>
      <c r="Q19" s="54">
        <v>1</v>
      </c>
      <c r="R19" s="89">
        <f>ROUNDUP(Q19*0.75,2)</f>
        <v>0.75</v>
      </c>
    </row>
    <row r="20" spans="1:18" ht="23.1" customHeight="1" x14ac:dyDescent="0.15">
      <c r="A20" s="257"/>
      <c r="B20" s="66"/>
      <c r="C20" s="49"/>
      <c r="D20" s="50"/>
      <c r="E20" s="51"/>
      <c r="F20" s="52"/>
      <c r="G20" s="70"/>
      <c r="H20" s="74"/>
      <c r="I20" s="50"/>
      <c r="J20" s="52"/>
      <c r="K20" s="52"/>
      <c r="L20" s="52"/>
      <c r="M20" s="78"/>
      <c r="N20" s="66" t="s">
        <v>47</v>
      </c>
      <c r="O20" s="53" t="s">
        <v>51</v>
      </c>
      <c r="P20" s="50"/>
      <c r="Q20" s="54">
        <v>2</v>
      </c>
      <c r="R20" s="89">
        <f>ROUNDUP(Q20*0.75,2)</f>
        <v>1.5</v>
      </c>
    </row>
    <row r="21" spans="1:18" ht="23.1" customHeight="1" x14ac:dyDescent="0.15">
      <c r="A21" s="257"/>
      <c r="B21" s="66"/>
      <c r="C21" s="49"/>
      <c r="D21" s="50"/>
      <c r="E21" s="51"/>
      <c r="F21" s="52"/>
      <c r="G21" s="70"/>
      <c r="H21" s="74"/>
      <c r="I21" s="50"/>
      <c r="J21" s="52"/>
      <c r="K21" s="52"/>
      <c r="L21" s="52"/>
      <c r="M21" s="78"/>
      <c r="N21" s="66"/>
      <c r="O21" s="53" t="s">
        <v>28</v>
      </c>
      <c r="P21" s="50"/>
      <c r="Q21" s="54">
        <v>2</v>
      </c>
      <c r="R21" s="89">
        <f>ROUNDUP(Q21*0.75,2)</f>
        <v>1.5</v>
      </c>
    </row>
    <row r="22" spans="1:18" ht="23.1" customHeight="1" x14ac:dyDescent="0.15">
      <c r="A22" s="257"/>
      <c r="B22" s="65"/>
      <c r="C22" s="43"/>
      <c r="D22" s="44"/>
      <c r="E22" s="45"/>
      <c r="F22" s="46"/>
      <c r="G22" s="69"/>
      <c r="H22" s="73"/>
      <c r="I22" s="44"/>
      <c r="J22" s="46"/>
      <c r="K22" s="46"/>
      <c r="L22" s="46"/>
      <c r="M22" s="77"/>
      <c r="N22" s="65"/>
      <c r="O22" s="47"/>
      <c r="P22" s="44"/>
      <c r="Q22" s="48"/>
      <c r="R22" s="88"/>
    </row>
    <row r="23" spans="1:18" ht="23.1" customHeight="1" x14ac:dyDescent="0.15">
      <c r="A23" s="257"/>
      <c r="B23" s="66" t="s">
        <v>52</v>
      </c>
      <c r="C23" s="49" t="s">
        <v>53</v>
      </c>
      <c r="D23" s="50" t="s">
        <v>54</v>
      </c>
      <c r="E23" s="55">
        <v>0.25</v>
      </c>
      <c r="F23" s="52" t="s">
        <v>55</v>
      </c>
      <c r="G23" s="70"/>
      <c r="H23" s="74" t="s">
        <v>53</v>
      </c>
      <c r="I23" s="50" t="s">
        <v>54</v>
      </c>
      <c r="J23" s="52">
        <f>ROUNDUP(E23*0.75,2)</f>
        <v>0.19</v>
      </c>
      <c r="K23" s="52" t="s">
        <v>55</v>
      </c>
      <c r="L23" s="52"/>
      <c r="M23" s="78" t="e">
        <f>#REF!</f>
        <v>#REF!</v>
      </c>
      <c r="N23" s="66" t="s">
        <v>47</v>
      </c>
      <c r="O23" s="53" t="s">
        <v>57</v>
      </c>
      <c r="P23" s="50"/>
      <c r="Q23" s="54">
        <v>100</v>
      </c>
      <c r="R23" s="89">
        <f>ROUNDUP(Q23*0.75,2)</f>
        <v>75</v>
      </c>
    </row>
    <row r="24" spans="1:18" ht="23.1" customHeight="1" x14ac:dyDescent="0.15">
      <c r="A24" s="257"/>
      <c r="B24" s="66"/>
      <c r="C24" s="49" t="s">
        <v>56</v>
      </c>
      <c r="D24" s="50"/>
      <c r="E24" s="51">
        <v>3</v>
      </c>
      <c r="F24" s="52" t="s">
        <v>27</v>
      </c>
      <c r="G24" s="70"/>
      <c r="H24" s="74" t="s">
        <v>56</v>
      </c>
      <c r="I24" s="50"/>
      <c r="J24" s="52">
        <f>ROUNDUP(E24*0.75,2)</f>
        <v>2.25</v>
      </c>
      <c r="K24" s="52" t="s">
        <v>27</v>
      </c>
      <c r="L24" s="52"/>
      <c r="M24" s="78" t="e">
        <f>ROUND(#REF!+(#REF!*40/100),2)</f>
        <v>#REF!</v>
      </c>
      <c r="N24" s="66"/>
      <c r="O24" s="53" t="s">
        <v>58</v>
      </c>
      <c r="P24" s="50"/>
      <c r="Q24" s="54">
        <v>3</v>
      </c>
      <c r="R24" s="89">
        <f>ROUNDUP(Q24*0.75,2)</f>
        <v>2.25</v>
      </c>
    </row>
    <row r="25" spans="1:18" ht="23.1" customHeight="1" thickBot="1" x14ac:dyDescent="0.2">
      <c r="A25" s="258"/>
      <c r="B25" s="67"/>
      <c r="C25" s="56"/>
      <c r="D25" s="57"/>
      <c r="E25" s="58"/>
      <c r="F25" s="59"/>
      <c r="G25" s="71"/>
      <c r="H25" s="75"/>
      <c r="I25" s="57"/>
      <c r="J25" s="59"/>
      <c r="K25" s="59"/>
      <c r="L25" s="59"/>
      <c r="M25" s="79"/>
      <c r="N25" s="67"/>
      <c r="O25" s="60"/>
      <c r="P25" s="57"/>
      <c r="Q25" s="61"/>
      <c r="R25" s="90"/>
    </row>
  </sheetData>
  <mergeCells count="4">
    <mergeCell ref="H1:N1"/>
    <mergeCell ref="A2:R2"/>
    <mergeCell ref="A3:F3"/>
    <mergeCell ref="A5:A25"/>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363</v>
      </c>
      <c r="B3" s="273"/>
      <c r="C3" s="273"/>
      <c r="D3" s="148"/>
      <c r="E3" s="274" t="s">
        <v>303</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294</v>
      </c>
      <c r="I5" s="262" t="s">
        <v>293</v>
      </c>
      <c r="J5" s="263"/>
      <c r="K5" s="263"/>
      <c r="L5" s="264" t="s">
        <v>291</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324</v>
      </c>
      <c r="C9" s="113" t="s">
        <v>60</v>
      </c>
      <c r="D9" s="111" t="s">
        <v>61</v>
      </c>
      <c r="E9" s="50"/>
      <c r="F9" s="112"/>
      <c r="G9" s="109"/>
      <c r="H9" s="155">
        <v>0.7</v>
      </c>
      <c r="I9" s="111" t="s">
        <v>324</v>
      </c>
      <c r="J9" s="108" t="s">
        <v>60</v>
      </c>
      <c r="K9" s="154">
        <v>0.3</v>
      </c>
      <c r="L9" s="109" t="s">
        <v>323</v>
      </c>
      <c r="M9" s="108" t="s">
        <v>60</v>
      </c>
      <c r="N9" s="150">
        <v>0.2</v>
      </c>
      <c r="O9" s="106" t="s">
        <v>61</v>
      </c>
    </row>
    <row r="10" spans="1:21" ht="23.1" customHeight="1" x14ac:dyDescent="0.15">
      <c r="A10" s="268"/>
      <c r="B10" s="108"/>
      <c r="C10" s="113" t="s">
        <v>49</v>
      </c>
      <c r="D10" s="111"/>
      <c r="E10" s="50"/>
      <c r="F10" s="112"/>
      <c r="G10" s="109"/>
      <c r="H10" s="107">
        <v>10</v>
      </c>
      <c r="I10" s="111"/>
      <c r="J10" s="108" t="s">
        <v>49</v>
      </c>
      <c r="K10" s="110">
        <v>10</v>
      </c>
      <c r="L10" s="109"/>
      <c r="M10" s="108" t="s">
        <v>49</v>
      </c>
      <c r="N10" s="107">
        <v>10</v>
      </c>
      <c r="O10" s="106"/>
    </row>
    <row r="11" spans="1:21" ht="23.1" customHeight="1" x14ac:dyDescent="0.15">
      <c r="A11" s="268"/>
      <c r="B11" s="108"/>
      <c r="C11" s="113" t="s">
        <v>135</v>
      </c>
      <c r="D11" s="111"/>
      <c r="E11" s="50"/>
      <c r="F11" s="112"/>
      <c r="G11" s="109"/>
      <c r="H11" s="107">
        <v>10</v>
      </c>
      <c r="I11" s="111"/>
      <c r="J11" s="108" t="s">
        <v>135</v>
      </c>
      <c r="K11" s="110">
        <v>10</v>
      </c>
      <c r="L11" s="109"/>
      <c r="M11" s="108" t="s">
        <v>135</v>
      </c>
      <c r="N11" s="107">
        <v>10</v>
      </c>
      <c r="O11" s="106"/>
    </row>
    <row r="12" spans="1:21" ht="23.1" customHeight="1" x14ac:dyDescent="0.15">
      <c r="A12" s="268"/>
      <c r="B12" s="108"/>
      <c r="C12" s="113" t="s">
        <v>53</v>
      </c>
      <c r="D12" s="111"/>
      <c r="E12" s="50" t="s">
        <v>54</v>
      </c>
      <c r="F12" s="112"/>
      <c r="G12" s="109"/>
      <c r="H12" s="116">
        <v>0.13</v>
      </c>
      <c r="I12" s="111"/>
      <c r="J12" s="108" t="s">
        <v>277</v>
      </c>
      <c r="K12" s="115">
        <v>0.13</v>
      </c>
      <c r="L12" s="121"/>
      <c r="M12" s="118"/>
      <c r="N12" s="120"/>
      <c r="O12" s="124"/>
    </row>
    <row r="13" spans="1:21" ht="23.1" customHeight="1" x14ac:dyDescent="0.15">
      <c r="A13" s="268"/>
      <c r="B13" s="108"/>
      <c r="C13" s="113"/>
      <c r="D13" s="111"/>
      <c r="E13" s="50"/>
      <c r="F13" s="112"/>
      <c r="G13" s="109" t="s">
        <v>57</v>
      </c>
      <c r="H13" s="107" t="s">
        <v>276</v>
      </c>
      <c r="I13" s="111"/>
      <c r="J13" s="108"/>
      <c r="K13" s="110"/>
      <c r="L13" s="109" t="s">
        <v>322</v>
      </c>
      <c r="M13" s="108" t="s">
        <v>26</v>
      </c>
      <c r="N13" s="107">
        <v>10</v>
      </c>
      <c r="O13" s="106"/>
    </row>
    <row r="14" spans="1:21" ht="23.1" customHeight="1" x14ac:dyDescent="0.15">
      <c r="A14" s="268"/>
      <c r="B14" s="118"/>
      <c r="C14" s="123"/>
      <c r="D14" s="119"/>
      <c r="E14" s="44"/>
      <c r="F14" s="122"/>
      <c r="G14" s="121"/>
      <c r="H14" s="120"/>
      <c r="I14" s="119"/>
      <c r="J14" s="118"/>
      <c r="K14" s="117"/>
      <c r="L14" s="109"/>
      <c r="M14" s="108" t="s">
        <v>83</v>
      </c>
      <c r="N14" s="152">
        <v>0.1</v>
      </c>
      <c r="O14" s="106"/>
    </row>
    <row r="15" spans="1:21" ht="23.1" customHeight="1" x14ac:dyDescent="0.15">
      <c r="A15" s="268"/>
      <c r="B15" s="108" t="s">
        <v>321</v>
      </c>
      <c r="C15" s="113" t="s">
        <v>97</v>
      </c>
      <c r="D15" s="111"/>
      <c r="E15" s="50"/>
      <c r="F15" s="112"/>
      <c r="G15" s="109"/>
      <c r="H15" s="107">
        <v>10</v>
      </c>
      <c r="I15" s="111" t="s">
        <v>320</v>
      </c>
      <c r="J15" s="108" t="s">
        <v>87</v>
      </c>
      <c r="K15" s="110">
        <v>0.5</v>
      </c>
      <c r="L15" s="121"/>
      <c r="M15" s="118"/>
      <c r="N15" s="120"/>
      <c r="O15" s="124"/>
    </row>
    <row r="16" spans="1:21" ht="23.1" customHeight="1" x14ac:dyDescent="0.15">
      <c r="A16" s="268"/>
      <c r="B16" s="108"/>
      <c r="C16" s="113" t="s">
        <v>87</v>
      </c>
      <c r="D16" s="111"/>
      <c r="E16" s="50"/>
      <c r="F16" s="112"/>
      <c r="G16" s="109"/>
      <c r="H16" s="107">
        <v>0.5</v>
      </c>
      <c r="I16" s="119"/>
      <c r="J16" s="118"/>
      <c r="K16" s="117"/>
      <c r="L16" s="109" t="s">
        <v>319</v>
      </c>
      <c r="M16" s="108" t="s">
        <v>72</v>
      </c>
      <c r="N16" s="156">
        <v>0.08</v>
      </c>
      <c r="O16" s="106"/>
    </row>
    <row r="17" spans="1:15" ht="23.1" customHeight="1" x14ac:dyDescent="0.15">
      <c r="A17" s="268"/>
      <c r="B17" s="118"/>
      <c r="C17" s="123"/>
      <c r="D17" s="119"/>
      <c r="E17" s="44"/>
      <c r="F17" s="122"/>
      <c r="G17" s="121"/>
      <c r="H17" s="120"/>
      <c r="I17" s="111" t="s">
        <v>138</v>
      </c>
      <c r="J17" s="108" t="s">
        <v>26</v>
      </c>
      <c r="K17" s="110">
        <v>20</v>
      </c>
      <c r="L17" s="109"/>
      <c r="M17" s="108"/>
      <c r="N17" s="107"/>
      <c r="O17" s="106"/>
    </row>
    <row r="18" spans="1:15" ht="23.1" customHeight="1" x14ac:dyDescent="0.15">
      <c r="A18" s="268"/>
      <c r="B18" s="108" t="s">
        <v>138</v>
      </c>
      <c r="C18" s="113" t="s">
        <v>26</v>
      </c>
      <c r="D18" s="111"/>
      <c r="E18" s="50"/>
      <c r="F18" s="112"/>
      <c r="G18" s="109"/>
      <c r="H18" s="107">
        <v>20</v>
      </c>
      <c r="I18" s="111"/>
      <c r="J18" s="108" t="s">
        <v>83</v>
      </c>
      <c r="K18" s="153">
        <v>0.1</v>
      </c>
      <c r="L18" s="109"/>
      <c r="M18" s="108"/>
      <c r="N18" s="107"/>
      <c r="O18" s="106"/>
    </row>
    <row r="19" spans="1:15" ht="23.1" customHeight="1" x14ac:dyDescent="0.15">
      <c r="A19" s="268"/>
      <c r="B19" s="108"/>
      <c r="C19" s="113" t="s">
        <v>83</v>
      </c>
      <c r="D19" s="111"/>
      <c r="E19" s="50"/>
      <c r="F19" s="114"/>
      <c r="G19" s="109"/>
      <c r="H19" s="152">
        <v>0.1</v>
      </c>
      <c r="I19" s="111"/>
      <c r="J19" s="108"/>
      <c r="K19" s="110"/>
      <c r="L19" s="109"/>
      <c r="M19" s="108"/>
      <c r="N19" s="107"/>
      <c r="O19" s="106"/>
    </row>
    <row r="20" spans="1:15" ht="23.1" customHeight="1" x14ac:dyDescent="0.15">
      <c r="A20" s="268"/>
      <c r="B20" s="108"/>
      <c r="C20" s="113"/>
      <c r="D20" s="111"/>
      <c r="E20" s="50"/>
      <c r="F20" s="112"/>
      <c r="G20" s="109" t="s">
        <v>57</v>
      </c>
      <c r="H20" s="107" t="s">
        <v>276</v>
      </c>
      <c r="I20" s="111"/>
      <c r="J20" s="108"/>
      <c r="K20" s="110"/>
      <c r="L20" s="109"/>
      <c r="M20" s="108"/>
      <c r="N20" s="107"/>
      <c r="O20" s="106"/>
    </row>
    <row r="21" spans="1:15" ht="23.1" customHeight="1" x14ac:dyDescent="0.15">
      <c r="A21" s="268"/>
      <c r="B21" s="108"/>
      <c r="C21" s="113"/>
      <c r="D21" s="111"/>
      <c r="E21" s="50"/>
      <c r="F21" s="112" t="s">
        <v>33</v>
      </c>
      <c r="G21" s="109" t="s">
        <v>50</v>
      </c>
      <c r="H21" s="107" t="s">
        <v>275</v>
      </c>
      <c r="I21" s="119"/>
      <c r="J21" s="118"/>
      <c r="K21" s="117"/>
      <c r="L21" s="109"/>
      <c r="M21" s="108"/>
      <c r="N21" s="107"/>
      <c r="O21" s="106"/>
    </row>
    <row r="22" spans="1:15" ht="23.1" customHeight="1" x14ac:dyDescent="0.15">
      <c r="A22" s="268"/>
      <c r="B22" s="118"/>
      <c r="C22" s="123"/>
      <c r="D22" s="119"/>
      <c r="E22" s="44"/>
      <c r="F22" s="122"/>
      <c r="G22" s="121"/>
      <c r="H22" s="120"/>
      <c r="I22" s="111" t="s">
        <v>70</v>
      </c>
      <c r="J22" s="108" t="s">
        <v>72</v>
      </c>
      <c r="K22" s="153">
        <v>0.1</v>
      </c>
      <c r="L22" s="109"/>
      <c r="M22" s="108"/>
      <c r="N22" s="107"/>
      <c r="O22" s="106"/>
    </row>
    <row r="23" spans="1:15" ht="23.1" customHeight="1" x14ac:dyDescent="0.15">
      <c r="A23" s="268"/>
      <c r="B23" s="108" t="s">
        <v>70</v>
      </c>
      <c r="C23" s="113" t="s">
        <v>72</v>
      </c>
      <c r="D23" s="111"/>
      <c r="E23" s="50"/>
      <c r="F23" s="112"/>
      <c r="G23" s="109"/>
      <c r="H23" s="152">
        <v>0.1</v>
      </c>
      <c r="I23" s="111"/>
      <c r="J23" s="108"/>
      <c r="K23" s="110"/>
      <c r="L23" s="109"/>
      <c r="M23" s="108"/>
      <c r="N23" s="107"/>
      <c r="O23" s="106"/>
    </row>
    <row r="24" spans="1:15" ht="23.1" customHeight="1" thickBot="1" x14ac:dyDescent="0.2">
      <c r="A24" s="269"/>
      <c r="B24" s="100"/>
      <c r="C24" s="105"/>
      <c r="D24" s="103"/>
      <c r="E24" s="57"/>
      <c r="F24" s="104"/>
      <c r="G24" s="101"/>
      <c r="H24" s="99"/>
      <c r="I24" s="103"/>
      <c r="J24" s="100"/>
      <c r="K24" s="102"/>
      <c r="L24" s="101"/>
      <c r="M24" s="100"/>
      <c r="N24" s="99"/>
      <c r="O24" s="98"/>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row r="59" spans="2:14" ht="14.25" x14ac:dyDescent="0.15">
      <c r="B59" s="97"/>
      <c r="C59" s="97"/>
      <c r="D59" s="97"/>
      <c r="G59" s="97"/>
      <c r="H59" s="96"/>
      <c r="I59" s="97"/>
      <c r="J59" s="97"/>
      <c r="K59" s="96"/>
      <c r="L59" s="97"/>
      <c r="M59" s="97"/>
      <c r="N59" s="96"/>
    </row>
    <row r="60" spans="2:14" ht="14.25" x14ac:dyDescent="0.15">
      <c r="B60" s="97"/>
      <c r="C60" s="97"/>
      <c r="D60" s="97"/>
      <c r="G60" s="97"/>
      <c r="H60" s="96"/>
      <c r="I60" s="97"/>
      <c r="J60" s="97"/>
      <c r="K60" s="96"/>
      <c r="L60" s="97"/>
      <c r="M60" s="97"/>
      <c r="N60" s="96"/>
    </row>
    <row r="61" spans="2:14" ht="14.25" x14ac:dyDescent="0.15">
      <c r="B61" s="97"/>
      <c r="C61" s="97"/>
      <c r="D61" s="97"/>
      <c r="G61" s="97"/>
      <c r="H61" s="96"/>
      <c r="I61" s="97"/>
      <c r="J61" s="97"/>
      <c r="K61" s="96"/>
      <c r="L61" s="97"/>
      <c r="M61" s="97"/>
      <c r="N61" s="96"/>
    </row>
    <row r="62" spans="2:14" ht="14.25" x14ac:dyDescent="0.15">
      <c r="B62" s="97"/>
      <c r="C62" s="97"/>
      <c r="D62" s="97"/>
      <c r="G62" s="97"/>
      <c r="H62" s="96"/>
      <c r="I62" s="97"/>
      <c r="J62" s="97"/>
      <c r="K62" s="96"/>
      <c r="L62" s="97"/>
      <c r="M62" s="97"/>
      <c r="N62" s="96"/>
    </row>
    <row r="63" spans="2:14" ht="14.25" x14ac:dyDescent="0.15">
      <c r="B63" s="97"/>
      <c r="C63" s="97"/>
      <c r="D63" s="97"/>
      <c r="G63" s="97"/>
      <c r="H63" s="96"/>
      <c r="I63" s="97"/>
      <c r="J63" s="97"/>
      <c r="K63" s="96"/>
      <c r="L63" s="97"/>
      <c r="M63" s="97"/>
      <c r="N63" s="96"/>
    </row>
    <row r="64" spans="2:14" ht="14.25" x14ac:dyDescent="0.15">
      <c r="B64" s="97"/>
      <c r="C64" s="97"/>
      <c r="D64" s="97"/>
      <c r="G64" s="97"/>
      <c r="H64" s="96"/>
      <c r="I64" s="97"/>
      <c r="J64" s="97"/>
      <c r="K64" s="96"/>
      <c r="L64" s="97"/>
      <c r="M64" s="97"/>
      <c r="N64" s="96"/>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219</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16</v>
      </c>
      <c r="C5" s="36"/>
      <c r="D5" s="37"/>
      <c r="E5" s="42"/>
      <c r="F5" s="39"/>
      <c r="G5" s="68"/>
      <c r="H5" s="72"/>
      <c r="I5" s="37"/>
      <c r="J5" s="39"/>
      <c r="K5" s="39"/>
      <c r="L5" s="39"/>
      <c r="M5" s="76"/>
      <c r="N5" s="64"/>
      <c r="O5" s="40" t="s">
        <v>16</v>
      </c>
      <c r="P5" s="37"/>
      <c r="Q5" s="41">
        <v>110</v>
      </c>
      <c r="R5" s="87">
        <f>ROUNDUP(Q5*0.75,2)</f>
        <v>82.5</v>
      </c>
    </row>
    <row r="6" spans="1:19" ht="23.1" customHeight="1" x14ac:dyDescent="0.15">
      <c r="A6" s="257"/>
      <c r="B6" s="65"/>
      <c r="C6" s="43"/>
      <c r="D6" s="44"/>
      <c r="E6" s="45"/>
      <c r="F6" s="46"/>
      <c r="G6" s="69"/>
      <c r="H6" s="73"/>
      <c r="I6" s="44"/>
      <c r="J6" s="46"/>
      <c r="K6" s="46"/>
      <c r="L6" s="46"/>
      <c r="M6" s="77"/>
      <c r="N6" s="65"/>
      <c r="O6" s="47"/>
      <c r="P6" s="44"/>
      <c r="Q6" s="48"/>
      <c r="R6" s="88"/>
    </row>
    <row r="7" spans="1:19" ht="23.1" customHeight="1" x14ac:dyDescent="0.15">
      <c r="A7" s="257"/>
      <c r="B7" s="66" t="s">
        <v>151</v>
      </c>
      <c r="C7" s="49" t="s">
        <v>119</v>
      </c>
      <c r="D7" s="50"/>
      <c r="E7" s="51">
        <v>1</v>
      </c>
      <c r="F7" s="52" t="s">
        <v>62</v>
      </c>
      <c r="G7" s="70" t="s">
        <v>61</v>
      </c>
      <c r="H7" s="74" t="s">
        <v>119</v>
      </c>
      <c r="I7" s="50"/>
      <c r="J7" s="52">
        <f>ROUNDUP(E7*0.75,2)</f>
        <v>0.75</v>
      </c>
      <c r="K7" s="52" t="s">
        <v>62</v>
      </c>
      <c r="L7" s="52" t="s">
        <v>61</v>
      </c>
      <c r="M7" s="78" t="e">
        <f>#REF!</f>
        <v>#REF!</v>
      </c>
      <c r="N7" s="66" t="s">
        <v>152</v>
      </c>
      <c r="O7" s="53" t="s">
        <v>50</v>
      </c>
      <c r="P7" s="50" t="s">
        <v>33</v>
      </c>
      <c r="Q7" s="54">
        <v>1</v>
      </c>
      <c r="R7" s="89">
        <f t="shared" ref="R7:R13" si="0">ROUNDUP(Q7*0.75,2)</f>
        <v>0.75</v>
      </c>
    </row>
    <row r="8" spans="1:19" ht="23.1" customHeight="1" x14ac:dyDescent="0.15">
      <c r="A8" s="257"/>
      <c r="B8" s="66"/>
      <c r="C8" s="49" t="s">
        <v>155</v>
      </c>
      <c r="D8" s="50"/>
      <c r="E8" s="51">
        <v>0.1</v>
      </c>
      <c r="F8" s="52" t="s">
        <v>27</v>
      </c>
      <c r="G8" s="70" t="s">
        <v>156</v>
      </c>
      <c r="H8" s="74" t="s">
        <v>155</v>
      </c>
      <c r="I8" s="50"/>
      <c r="J8" s="52">
        <f>ROUNDUP(E8*0.75,2)</f>
        <v>0.08</v>
      </c>
      <c r="K8" s="52" t="s">
        <v>27</v>
      </c>
      <c r="L8" s="52" t="s">
        <v>156</v>
      </c>
      <c r="M8" s="78" t="e">
        <f>#REF!</f>
        <v>#REF!</v>
      </c>
      <c r="N8" s="66" t="s">
        <v>153</v>
      </c>
      <c r="O8" s="53" t="s">
        <v>78</v>
      </c>
      <c r="P8" s="50"/>
      <c r="Q8" s="54">
        <v>0.5</v>
      </c>
      <c r="R8" s="89">
        <f t="shared" si="0"/>
        <v>0.38</v>
      </c>
    </row>
    <row r="9" spans="1:19" ht="23.1" customHeight="1" x14ac:dyDescent="0.15">
      <c r="A9" s="257"/>
      <c r="B9" s="66"/>
      <c r="C9" s="49" t="s">
        <v>157</v>
      </c>
      <c r="D9" s="50"/>
      <c r="E9" s="51">
        <v>20</v>
      </c>
      <c r="F9" s="52" t="s">
        <v>27</v>
      </c>
      <c r="G9" s="70"/>
      <c r="H9" s="74" t="s">
        <v>157</v>
      </c>
      <c r="I9" s="50"/>
      <c r="J9" s="52">
        <f>ROUNDUP(E9*0.75,2)</f>
        <v>15</v>
      </c>
      <c r="K9" s="52" t="s">
        <v>27</v>
      </c>
      <c r="L9" s="52"/>
      <c r="M9" s="78" t="e">
        <f>#REF!</f>
        <v>#REF!</v>
      </c>
      <c r="N9" s="66" t="s">
        <v>154</v>
      </c>
      <c r="O9" s="53" t="s">
        <v>41</v>
      </c>
      <c r="P9" s="50"/>
      <c r="Q9" s="54">
        <v>2</v>
      </c>
      <c r="R9" s="89">
        <f t="shared" si="0"/>
        <v>1.5</v>
      </c>
    </row>
    <row r="10" spans="1:19" ht="23.1" customHeight="1" x14ac:dyDescent="0.15">
      <c r="A10" s="257"/>
      <c r="B10" s="66"/>
      <c r="C10" s="49" t="s">
        <v>158</v>
      </c>
      <c r="D10" s="50"/>
      <c r="E10" s="51">
        <v>5</v>
      </c>
      <c r="F10" s="52" t="s">
        <v>27</v>
      </c>
      <c r="G10" s="70"/>
      <c r="H10" s="74" t="s">
        <v>158</v>
      </c>
      <c r="I10" s="50"/>
      <c r="J10" s="52">
        <f>ROUNDUP(E10*0.75,2)</f>
        <v>3.75</v>
      </c>
      <c r="K10" s="52" t="s">
        <v>27</v>
      </c>
      <c r="L10" s="52"/>
      <c r="M10" s="78" t="e">
        <f>ROUND(#REF!+(#REF!*10/100),2)</f>
        <v>#REF!</v>
      </c>
      <c r="N10" s="66" t="s">
        <v>47</v>
      </c>
      <c r="O10" s="53" t="s">
        <v>63</v>
      </c>
      <c r="P10" s="50" t="s">
        <v>33</v>
      </c>
      <c r="Q10" s="54">
        <v>3</v>
      </c>
      <c r="R10" s="89">
        <f t="shared" si="0"/>
        <v>2.25</v>
      </c>
    </row>
    <row r="11" spans="1:19" ht="23.1" customHeight="1" x14ac:dyDescent="0.15">
      <c r="A11" s="257"/>
      <c r="B11" s="66"/>
      <c r="C11" s="49"/>
      <c r="D11" s="50"/>
      <c r="E11" s="51"/>
      <c r="F11" s="52"/>
      <c r="G11" s="70"/>
      <c r="H11" s="74"/>
      <c r="I11" s="50"/>
      <c r="J11" s="52"/>
      <c r="K11" s="52"/>
      <c r="L11" s="52"/>
      <c r="M11" s="78"/>
      <c r="N11" s="66"/>
      <c r="O11" s="53" t="s">
        <v>28</v>
      </c>
      <c r="P11" s="50"/>
      <c r="Q11" s="54">
        <v>2</v>
      </c>
      <c r="R11" s="89">
        <f t="shared" si="0"/>
        <v>1.5</v>
      </c>
    </row>
    <row r="12" spans="1:19" ht="23.1" customHeight="1" x14ac:dyDescent="0.15">
      <c r="A12" s="257"/>
      <c r="B12" s="66"/>
      <c r="C12" s="49"/>
      <c r="D12" s="50"/>
      <c r="E12" s="51"/>
      <c r="F12" s="52"/>
      <c r="G12" s="70"/>
      <c r="H12" s="74"/>
      <c r="I12" s="50"/>
      <c r="J12" s="52"/>
      <c r="K12" s="52"/>
      <c r="L12" s="52"/>
      <c r="M12" s="78"/>
      <c r="N12" s="66"/>
      <c r="O12" s="53" t="s">
        <v>64</v>
      </c>
      <c r="P12" s="50" t="s">
        <v>35</v>
      </c>
      <c r="Q12" s="54">
        <v>1</v>
      </c>
      <c r="R12" s="89">
        <f t="shared" si="0"/>
        <v>0.75</v>
      </c>
    </row>
    <row r="13" spans="1:19" ht="23.1" customHeight="1" x14ac:dyDescent="0.15">
      <c r="A13" s="257"/>
      <c r="B13" s="66"/>
      <c r="C13" s="49"/>
      <c r="D13" s="50"/>
      <c r="E13" s="51"/>
      <c r="F13" s="52"/>
      <c r="G13" s="70"/>
      <c r="H13" s="74"/>
      <c r="I13" s="50"/>
      <c r="J13" s="52"/>
      <c r="K13" s="52"/>
      <c r="L13" s="52"/>
      <c r="M13" s="78"/>
      <c r="N13" s="66"/>
      <c r="O13" s="53" t="s">
        <v>29</v>
      </c>
      <c r="P13" s="50"/>
      <c r="Q13" s="54">
        <v>0.05</v>
      </c>
      <c r="R13" s="89">
        <f t="shared" si="0"/>
        <v>0.04</v>
      </c>
    </row>
    <row r="14" spans="1:19" ht="23.1" customHeight="1" x14ac:dyDescent="0.15">
      <c r="A14" s="257"/>
      <c r="B14" s="65"/>
      <c r="C14" s="43"/>
      <c r="D14" s="44"/>
      <c r="E14" s="45"/>
      <c r="F14" s="46"/>
      <c r="G14" s="69"/>
      <c r="H14" s="73"/>
      <c r="I14" s="44"/>
      <c r="J14" s="46"/>
      <c r="K14" s="46"/>
      <c r="L14" s="46"/>
      <c r="M14" s="77"/>
      <c r="N14" s="65"/>
      <c r="O14" s="47"/>
      <c r="P14" s="44"/>
      <c r="Q14" s="48"/>
      <c r="R14" s="88"/>
    </row>
    <row r="15" spans="1:19" ht="23.1" customHeight="1" x14ac:dyDescent="0.15">
      <c r="A15" s="257"/>
      <c r="B15" s="66" t="s">
        <v>220</v>
      </c>
      <c r="C15" s="49" t="s">
        <v>67</v>
      </c>
      <c r="D15" s="50"/>
      <c r="E15" s="51">
        <v>50</v>
      </c>
      <c r="F15" s="52" t="s">
        <v>27</v>
      </c>
      <c r="G15" s="70"/>
      <c r="H15" s="74" t="s">
        <v>67</v>
      </c>
      <c r="I15" s="50"/>
      <c r="J15" s="52">
        <f>ROUNDUP(E15*0.75,2)</f>
        <v>37.5</v>
      </c>
      <c r="K15" s="52" t="s">
        <v>27</v>
      </c>
      <c r="L15" s="52"/>
      <c r="M15" s="78" t="e">
        <f>ROUND(#REF!+(#REF!*10/100),2)</f>
        <v>#REF!</v>
      </c>
      <c r="N15" s="66" t="s">
        <v>221</v>
      </c>
      <c r="O15" s="53" t="s">
        <v>37</v>
      </c>
      <c r="P15" s="50"/>
      <c r="Q15" s="54">
        <v>30</v>
      </c>
      <c r="R15" s="89">
        <f>ROUNDUP(Q15*0.75,2)</f>
        <v>22.5</v>
      </c>
    </row>
    <row r="16" spans="1:19" ht="23.1" customHeight="1" x14ac:dyDescent="0.15">
      <c r="A16" s="257"/>
      <c r="B16" s="66"/>
      <c r="C16" s="49" t="s">
        <v>91</v>
      </c>
      <c r="D16" s="50"/>
      <c r="E16" s="51">
        <v>10</v>
      </c>
      <c r="F16" s="52" t="s">
        <v>27</v>
      </c>
      <c r="G16" s="70"/>
      <c r="H16" s="74" t="s">
        <v>91</v>
      </c>
      <c r="I16" s="50"/>
      <c r="J16" s="52">
        <f>ROUNDUP(E16*0.75,2)</f>
        <v>7.5</v>
      </c>
      <c r="K16" s="52" t="s">
        <v>27</v>
      </c>
      <c r="L16" s="52"/>
      <c r="M16" s="78" t="e">
        <f>#REF!</f>
        <v>#REF!</v>
      </c>
      <c r="N16" s="66" t="s">
        <v>222</v>
      </c>
      <c r="O16" s="53" t="s">
        <v>50</v>
      </c>
      <c r="P16" s="50" t="s">
        <v>33</v>
      </c>
      <c r="Q16" s="54">
        <v>0.5</v>
      </c>
      <c r="R16" s="89">
        <f>ROUNDUP(Q16*0.75,2)</f>
        <v>0.38</v>
      </c>
    </row>
    <row r="17" spans="1:18" ht="23.1" customHeight="1" x14ac:dyDescent="0.15">
      <c r="A17" s="257"/>
      <c r="B17" s="66"/>
      <c r="C17" s="49"/>
      <c r="D17" s="50"/>
      <c r="E17" s="51"/>
      <c r="F17" s="52"/>
      <c r="G17" s="70"/>
      <c r="H17" s="74"/>
      <c r="I17" s="50"/>
      <c r="J17" s="52"/>
      <c r="K17" s="52"/>
      <c r="L17" s="52"/>
      <c r="M17" s="78"/>
      <c r="N17" s="66" t="s">
        <v>47</v>
      </c>
      <c r="O17" s="53"/>
      <c r="P17" s="50"/>
      <c r="Q17" s="54"/>
      <c r="R17" s="89"/>
    </row>
    <row r="18" spans="1:18" ht="23.1" customHeight="1" x14ac:dyDescent="0.15">
      <c r="A18" s="257"/>
      <c r="B18" s="65"/>
      <c r="C18" s="43"/>
      <c r="D18" s="44"/>
      <c r="E18" s="45"/>
      <c r="F18" s="46"/>
      <c r="G18" s="69"/>
      <c r="H18" s="73"/>
      <c r="I18" s="44"/>
      <c r="J18" s="46"/>
      <c r="K18" s="46"/>
      <c r="L18" s="46"/>
      <c r="M18" s="77"/>
      <c r="N18" s="65"/>
      <c r="O18" s="47"/>
      <c r="P18" s="44"/>
      <c r="Q18" s="48"/>
      <c r="R18" s="88"/>
    </row>
    <row r="19" spans="1:18" ht="23.1" customHeight="1" x14ac:dyDescent="0.15">
      <c r="A19" s="257"/>
      <c r="B19" s="66" t="s">
        <v>52</v>
      </c>
      <c r="C19" s="49" t="s">
        <v>26</v>
      </c>
      <c r="D19" s="50"/>
      <c r="E19" s="51">
        <v>20</v>
      </c>
      <c r="F19" s="52" t="s">
        <v>27</v>
      </c>
      <c r="G19" s="70"/>
      <c r="H19" s="74" t="s">
        <v>26</v>
      </c>
      <c r="I19" s="50"/>
      <c r="J19" s="52">
        <f>ROUNDUP(E19*0.75,2)</f>
        <v>15</v>
      </c>
      <c r="K19" s="52" t="s">
        <v>27</v>
      </c>
      <c r="L19" s="52"/>
      <c r="M19" s="78" t="e">
        <f>ROUND(#REF!+(#REF!*6/100),2)</f>
        <v>#REF!</v>
      </c>
      <c r="N19" s="66" t="s">
        <v>47</v>
      </c>
      <c r="O19" s="53" t="s">
        <v>57</v>
      </c>
      <c r="P19" s="50"/>
      <c r="Q19" s="54">
        <v>100</v>
      </c>
      <c r="R19" s="89">
        <f>ROUNDUP(Q19*0.75,2)</f>
        <v>75</v>
      </c>
    </row>
    <row r="20" spans="1:18" ht="23.1" customHeight="1" x14ac:dyDescent="0.15">
      <c r="A20" s="257"/>
      <c r="B20" s="66"/>
      <c r="C20" s="49" t="s">
        <v>161</v>
      </c>
      <c r="D20" s="50"/>
      <c r="E20" s="51">
        <v>5</v>
      </c>
      <c r="F20" s="52" t="s">
        <v>27</v>
      </c>
      <c r="G20" s="70"/>
      <c r="H20" s="74" t="s">
        <v>161</v>
      </c>
      <c r="I20" s="50"/>
      <c r="J20" s="52">
        <f>ROUNDUP(E20*0.75,2)</f>
        <v>3.75</v>
      </c>
      <c r="K20" s="52" t="s">
        <v>27</v>
      </c>
      <c r="L20" s="52"/>
      <c r="M20" s="78" t="e">
        <f>#REF!</f>
        <v>#REF!</v>
      </c>
      <c r="N20" s="66"/>
      <c r="O20" s="53" t="s">
        <v>58</v>
      </c>
      <c r="P20" s="50"/>
      <c r="Q20" s="54">
        <v>3</v>
      </c>
      <c r="R20" s="89">
        <f>ROUNDUP(Q20*0.75,2)</f>
        <v>2.25</v>
      </c>
    </row>
    <row r="21" spans="1:18" ht="23.1" customHeight="1" x14ac:dyDescent="0.15">
      <c r="A21" s="257"/>
      <c r="B21" s="65"/>
      <c r="C21" s="43"/>
      <c r="D21" s="44"/>
      <c r="E21" s="45"/>
      <c r="F21" s="46"/>
      <c r="G21" s="69"/>
      <c r="H21" s="73"/>
      <c r="I21" s="44"/>
      <c r="J21" s="46"/>
      <c r="K21" s="46"/>
      <c r="L21" s="46"/>
      <c r="M21" s="77"/>
      <c r="N21" s="65"/>
      <c r="O21" s="47"/>
      <c r="P21" s="44"/>
      <c r="Q21" s="48"/>
      <c r="R21" s="88"/>
    </row>
    <row r="22" spans="1:18" ht="23.1" customHeight="1" x14ac:dyDescent="0.15">
      <c r="A22" s="257"/>
      <c r="B22" s="66" t="s">
        <v>147</v>
      </c>
      <c r="C22" s="49" t="s">
        <v>148</v>
      </c>
      <c r="D22" s="50"/>
      <c r="E22" s="81">
        <v>0.16666666666666666</v>
      </c>
      <c r="F22" s="52" t="s">
        <v>55</v>
      </c>
      <c r="G22" s="70"/>
      <c r="H22" s="74" t="s">
        <v>148</v>
      </c>
      <c r="I22" s="50"/>
      <c r="J22" s="52">
        <f>ROUNDUP(E22*0.75,2)</f>
        <v>0.13</v>
      </c>
      <c r="K22" s="52" t="s">
        <v>55</v>
      </c>
      <c r="L22" s="52"/>
      <c r="M22" s="78" t="e">
        <f>#REF!</f>
        <v>#REF!</v>
      </c>
      <c r="N22" s="66" t="s">
        <v>71</v>
      </c>
      <c r="O22" s="53"/>
      <c r="P22" s="50"/>
      <c r="Q22" s="54"/>
      <c r="R22" s="89"/>
    </row>
    <row r="23" spans="1:18" ht="23.1" customHeight="1" thickBot="1" x14ac:dyDescent="0.2">
      <c r="A23" s="258"/>
      <c r="B23" s="67"/>
      <c r="C23" s="56"/>
      <c r="D23" s="57"/>
      <c r="E23" s="58"/>
      <c r="F23" s="59"/>
      <c r="G23" s="71"/>
      <c r="H23" s="75"/>
      <c r="I23" s="57"/>
      <c r="J23" s="59"/>
      <c r="K23" s="59"/>
      <c r="L23" s="59"/>
      <c r="M23" s="79"/>
      <c r="N23" s="67"/>
      <c r="O23" s="60"/>
      <c r="P23" s="57"/>
      <c r="Q23" s="61"/>
      <c r="R23" s="90"/>
    </row>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219</v>
      </c>
      <c r="B3" s="273"/>
      <c r="C3" s="273"/>
      <c r="D3" s="148"/>
      <c r="E3" s="274" t="s">
        <v>317</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294</v>
      </c>
      <c r="I5" s="262" t="s">
        <v>293</v>
      </c>
      <c r="J5" s="263"/>
      <c r="K5" s="263"/>
      <c r="L5" s="264" t="s">
        <v>365</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330</v>
      </c>
      <c r="C9" s="113" t="s">
        <v>119</v>
      </c>
      <c r="D9" s="111" t="s">
        <v>61</v>
      </c>
      <c r="E9" s="50"/>
      <c r="F9" s="112"/>
      <c r="G9" s="109"/>
      <c r="H9" s="155">
        <v>0.7</v>
      </c>
      <c r="I9" s="111" t="s">
        <v>330</v>
      </c>
      <c r="J9" s="108" t="s">
        <v>119</v>
      </c>
      <c r="K9" s="154">
        <v>0.3</v>
      </c>
      <c r="L9" s="109" t="s">
        <v>329</v>
      </c>
      <c r="M9" s="108" t="s">
        <v>119</v>
      </c>
      <c r="N9" s="150">
        <v>0.2</v>
      </c>
      <c r="O9" s="106" t="s">
        <v>61</v>
      </c>
    </row>
    <row r="10" spans="1:21" ht="23.1" customHeight="1" x14ac:dyDescent="0.15">
      <c r="A10" s="268"/>
      <c r="B10" s="108"/>
      <c r="C10" s="113" t="s">
        <v>157</v>
      </c>
      <c r="D10" s="111"/>
      <c r="E10" s="50"/>
      <c r="F10" s="112"/>
      <c r="G10" s="109"/>
      <c r="H10" s="107">
        <v>10</v>
      </c>
      <c r="I10" s="111"/>
      <c r="J10" s="108" t="s">
        <v>157</v>
      </c>
      <c r="K10" s="110">
        <v>10</v>
      </c>
      <c r="L10" s="109"/>
      <c r="M10" s="108" t="s">
        <v>157</v>
      </c>
      <c r="N10" s="107">
        <v>10</v>
      </c>
      <c r="O10" s="106"/>
    </row>
    <row r="11" spans="1:21" ht="23.1" customHeight="1" x14ac:dyDescent="0.15">
      <c r="A11" s="268"/>
      <c r="B11" s="108"/>
      <c r="C11" s="113" t="s">
        <v>158</v>
      </c>
      <c r="D11" s="111"/>
      <c r="E11" s="50"/>
      <c r="F11" s="112"/>
      <c r="G11" s="109"/>
      <c r="H11" s="107">
        <v>5</v>
      </c>
      <c r="I11" s="111"/>
      <c r="J11" s="108" t="s">
        <v>158</v>
      </c>
      <c r="K11" s="110">
        <v>5</v>
      </c>
      <c r="L11" s="121"/>
      <c r="M11" s="118"/>
      <c r="N11" s="120"/>
      <c r="O11" s="124"/>
    </row>
    <row r="12" spans="1:21" ht="23.1" customHeight="1" x14ac:dyDescent="0.15">
      <c r="A12" s="268"/>
      <c r="B12" s="108"/>
      <c r="C12" s="113"/>
      <c r="D12" s="111"/>
      <c r="E12" s="50"/>
      <c r="F12" s="112"/>
      <c r="G12" s="109" t="s">
        <v>57</v>
      </c>
      <c r="H12" s="107" t="s">
        <v>276</v>
      </c>
      <c r="I12" s="111"/>
      <c r="J12" s="108"/>
      <c r="K12" s="110"/>
      <c r="L12" s="109" t="s">
        <v>328</v>
      </c>
      <c r="M12" s="108" t="s">
        <v>67</v>
      </c>
      <c r="N12" s="107">
        <v>10</v>
      </c>
      <c r="O12" s="106"/>
    </row>
    <row r="13" spans="1:21" ht="23.1" customHeight="1" x14ac:dyDescent="0.15">
      <c r="A13" s="268"/>
      <c r="B13" s="118"/>
      <c r="C13" s="123"/>
      <c r="D13" s="119"/>
      <c r="E13" s="44"/>
      <c r="F13" s="122"/>
      <c r="G13" s="121"/>
      <c r="H13" s="120"/>
      <c r="I13" s="119"/>
      <c r="J13" s="118"/>
      <c r="K13" s="117"/>
      <c r="L13" s="109"/>
      <c r="M13" s="108" t="s">
        <v>26</v>
      </c>
      <c r="N13" s="107">
        <v>5</v>
      </c>
      <c r="O13" s="106"/>
    </row>
    <row r="14" spans="1:21" ht="23.1" customHeight="1" x14ac:dyDescent="0.15">
      <c r="A14" s="268"/>
      <c r="B14" s="108" t="s">
        <v>364</v>
      </c>
      <c r="C14" s="113" t="s">
        <v>67</v>
      </c>
      <c r="D14" s="111"/>
      <c r="E14" s="50"/>
      <c r="F14" s="112"/>
      <c r="G14" s="109"/>
      <c r="H14" s="107">
        <v>30</v>
      </c>
      <c r="I14" s="111" t="s">
        <v>364</v>
      </c>
      <c r="J14" s="108" t="s">
        <v>67</v>
      </c>
      <c r="K14" s="110">
        <v>20</v>
      </c>
      <c r="L14" s="109"/>
      <c r="M14" s="108" t="s">
        <v>161</v>
      </c>
      <c r="N14" s="107">
        <v>5</v>
      </c>
      <c r="O14" s="106"/>
    </row>
    <row r="15" spans="1:21" ht="23.1" customHeight="1" x14ac:dyDescent="0.15">
      <c r="A15" s="268"/>
      <c r="B15" s="108"/>
      <c r="C15" s="113"/>
      <c r="D15" s="111"/>
      <c r="E15" s="50"/>
      <c r="F15" s="112"/>
      <c r="G15" s="109" t="s">
        <v>57</v>
      </c>
      <c r="H15" s="107" t="s">
        <v>276</v>
      </c>
      <c r="I15" s="111"/>
      <c r="J15" s="108"/>
      <c r="K15" s="110"/>
      <c r="L15" s="121"/>
      <c r="M15" s="118"/>
      <c r="N15" s="120"/>
      <c r="O15" s="124"/>
    </row>
    <row r="16" spans="1:21" ht="23.1" customHeight="1" x14ac:dyDescent="0.15">
      <c r="A16" s="268"/>
      <c r="B16" s="118"/>
      <c r="C16" s="123"/>
      <c r="D16" s="119"/>
      <c r="E16" s="44"/>
      <c r="F16" s="122"/>
      <c r="G16" s="121"/>
      <c r="H16" s="120"/>
      <c r="I16" s="119"/>
      <c r="J16" s="118"/>
      <c r="K16" s="117"/>
      <c r="L16" s="109" t="s">
        <v>147</v>
      </c>
      <c r="M16" s="108" t="s">
        <v>148</v>
      </c>
      <c r="N16" s="152">
        <v>0.1</v>
      </c>
      <c r="O16" s="106"/>
    </row>
    <row r="17" spans="1:15" ht="23.1" customHeight="1" x14ac:dyDescent="0.15">
      <c r="A17" s="268"/>
      <c r="B17" s="108" t="s">
        <v>52</v>
      </c>
      <c r="C17" s="113" t="s">
        <v>26</v>
      </c>
      <c r="D17" s="111"/>
      <c r="E17" s="50"/>
      <c r="F17" s="112"/>
      <c r="G17" s="109"/>
      <c r="H17" s="107">
        <v>5</v>
      </c>
      <c r="I17" s="111" t="s">
        <v>52</v>
      </c>
      <c r="J17" s="108" t="s">
        <v>26</v>
      </c>
      <c r="K17" s="110">
        <v>5</v>
      </c>
      <c r="L17" s="109"/>
      <c r="M17" s="108"/>
      <c r="N17" s="107"/>
      <c r="O17" s="106"/>
    </row>
    <row r="18" spans="1:15" ht="23.1" customHeight="1" x14ac:dyDescent="0.15">
      <c r="A18" s="268"/>
      <c r="B18" s="108"/>
      <c r="C18" s="113" t="s">
        <v>161</v>
      </c>
      <c r="D18" s="111"/>
      <c r="E18" s="50"/>
      <c r="F18" s="112"/>
      <c r="G18" s="109"/>
      <c r="H18" s="107">
        <v>5</v>
      </c>
      <c r="I18" s="111"/>
      <c r="J18" s="108" t="s">
        <v>161</v>
      </c>
      <c r="K18" s="110">
        <v>5</v>
      </c>
      <c r="L18" s="109"/>
      <c r="M18" s="108"/>
      <c r="N18" s="107"/>
      <c r="O18" s="106"/>
    </row>
    <row r="19" spans="1:15" ht="23.1" customHeight="1" x14ac:dyDescent="0.15">
      <c r="A19" s="268"/>
      <c r="B19" s="108"/>
      <c r="C19" s="113"/>
      <c r="D19" s="111"/>
      <c r="E19" s="50"/>
      <c r="F19" s="114"/>
      <c r="G19" s="109" t="s">
        <v>57</v>
      </c>
      <c r="H19" s="107" t="s">
        <v>276</v>
      </c>
      <c r="I19" s="111"/>
      <c r="J19" s="108"/>
      <c r="K19" s="110"/>
      <c r="L19" s="109"/>
      <c r="M19" s="108"/>
      <c r="N19" s="107"/>
      <c r="O19" s="106"/>
    </row>
    <row r="20" spans="1:15" ht="23.1" customHeight="1" x14ac:dyDescent="0.15">
      <c r="A20" s="268"/>
      <c r="B20" s="108"/>
      <c r="C20" s="113"/>
      <c r="D20" s="111"/>
      <c r="E20" s="50"/>
      <c r="F20" s="112"/>
      <c r="G20" s="109" t="s">
        <v>58</v>
      </c>
      <c r="H20" s="107" t="s">
        <v>275</v>
      </c>
      <c r="I20" s="111"/>
      <c r="J20" s="108"/>
      <c r="K20" s="110"/>
      <c r="L20" s="109"/>
      <c r="M20" s="108"/>
      <c r="N20" s="107"/>
      <c r="O20" s="106"/>
    </row>
    <row r="21" spans="1:15" ht="23.1" customHeight="1" x14ac:dyDescent="0.15">
      <c r="A21" s="268"/>
      <c r="B21" s="118"/>
      <c r="C21" s="123"/>
      <c r="D21" s="119"/>
      <c r="E21" s="44"/>
      <c r="F21" s="122"/>
      <c r="G21" s="121"/>
      <c r="H21" s="120"/>
      <c r="I21" s="119"/>
      <c r="J21" s="118"/>
      <c r="K21" s="117"/>
      <c r="L21" s="109"/>
      <c r="M21" s="108"/>
      <c r="N21" s="107"/>
      <c r="O21" s="106"/>
    </row>
    <row r="22" spans="1:15" ht="23.1" customHeight="1" x14ac:dyDescent="0.15">
      <c r="A22" s="268"/>
      <c r="B22" s="108" t="s">
        <v>147</v>
      </c>
      <c r="C22" s="113" t="s">
        <v>148</v>
      </c>
      <c r="D22" s="111"/>
      <c r="E22" s="50"/>
      <c r="F22" s="112"/>
      <c r="G22" s="109"/>
      <c r="H22" s="116">
        <v>0.13</v>
      </c>
      <c r="I22" s="111" t="s">
        <v>147</v>
      </c>
      <c r="J22" s="108" t="s">
        <v>148</v>
      </c>
      <c r="K22" s="115">
        <v>0.13</v>
      </c>
      <c r="L22" s="109"/>
      <c r="M22" s="108"/>
      <c r="N22" s="107"/>
      <c r="O22" s="106"/>
    </row>
    <row r="23" spans="1:15" ht="23.1" customHeight="1" thickBot="1" x14ac:dyDescent="0.2">
      <c r="A23" s="269"/>
      <c r="B23" s="100"/>
      <c r="C23" s="105"/>
      <c r="D23" s="103"/>
      <c r="E23" s="57"/>
      <c r="F23" s="104"/>
      <c r="G23" s="101"/>
      <c r="H23" s="99"/>
      <c r="I23" s="103"/>
      <c r="J23" s="100"/>
      <c r="K23" s="102"/>
      <c r="L23" s="101"/>
      <c r="M23" s="100"/>
      <c r="N23" s="99"/>
      <c r="O23" s="98"/>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row r="59" spans="2:14" ht="14.25" x14ac:dyDescent="0.15">
      <c r="B59" s="97"/>
      <c r="C59" s="97"/>
      <c r="D59" s="97"/>
      <c r="G59" s="97"/>
      <c r="H59" s="96"/>
      <c r="I59" s="97"/>
      <c r="J59" s="97"/>
      <c r="K59" s="96"/>
      <c r="L59" s="97"/>
      <c r="M59" s="97"/>
      <c r="N59" s="9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223</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16</v>
      </c>
      <c r="C5" s="36"/>
      <c r="D5" s="37"/>
      <c r="E5" s="42"/>
      <c r="F5" s="39"/>
      <c r="G5" s="68"/>
      <c r="H5" s="72"/>
      <c r="I5" s="37"/>
      <c r="J5" s="39"/>
      <c r="K5" s="39"/>
      <c r="L5" s="39"/>
      <c r="M5" s="76"/>
      <c r="N5" s="64"/>
      <c r="O5" s="40" t="s">
        <v>16</v>
      </c>
      <c r="P5" s="37"/>
      <c r="Q5" s="41">
        <v>110</v>
      </c>
      <c r="R5" s="87">
        <f>ROUNDUP(Q5*0.75,2)</f>
        <v>82.5</v>
      </c>
    </row>
    <row r="6" spans="1:19" ht="23.1" customHeight="1" x14ac:dyDescent="0.15">
      <c r="A6" s="257"/>
      <c r="B6" s="65"/>
      <c r="C6" s="43"/>
      <c r="D6" s="44"/>
      <c r="E6" s="45"/>
      <c r="F6" s="46"/>
      <c r="G6" s="69"/>
      <c r="H6" s="73"/>
      <c r="I6" s="44"/>
      <c r="J6" s="46"/>
      <c r="K6" s="46"/>
      <c r="L6" s="46"/>
      <c r="M6" s="77"/>
      <c r="N6" s="65"/>
      <c r="O6" s="47"/>
      <c r="P6" s="44"/>
      <c r="Q6" s="48"/>
      <c r="R6" s="88"/>
    </row>
    <row r="7" spans="1:19" ht="23.1" customHeight="1" x14ac:dyDescent="0.15">
      <c r="A7" s="257"/>
      <c r="B7" s="66" t="s">
        <v>166</v>
      </c>
      <c r="C7" s="49" t="s">
        <v>98</v>
      </c>
      <c r="D7" s="50"/>
      <c r="E7" s="51">
        <v>50</v>
      </c>
      <c r="F7" s="52" t="s">
        <v>27</v>
      </c>
      <c r="G7" s="70"/>
      <c r="H7" s="74" t="s">
        <v>98</v>
      </c>
      <c r="I7" s="50"/>
      <c r="J7" s="52">
        <f>ROUNDUP(E7*0.75,2)</f>
        <v>37.5</v>
      </c>
      <c r="K7" s="52" t="s">
        <v>27</v>
      </c>
      <c r="L7" s="52"/>
      <c r="M7" s="78" t="e">
        <f>ROUND(#REF!+(#REF!*10/100),2)</f>
        <v>#REF!</v>
      </c>
      <c r="N7" s="66" t="s">
        <v>167</v>
      </c>
      <c r="O7" s="53" t="s">
        <v>28</v>
      </c>
      <c r="P7" s="50"/>
      <c r="Q7" s="54">
        <v>1</v>
      </c>
      <c r="R7" s="89">
        <f t="shared" ref="R7:R14" si="0">ROUNDUP(Q7*0.75,2)</f>
        <v>0.75</v>
      </c>
    </row>
    <row r="8" spans="1:19" ht="23.1" customHeight="1" x14ac:dyDescent="0.15">
      <c r="A8" s="257"/>
      <c r="B8" s="66"/>
      <c r="C8" s="49" t="s">
        <v>106</v>
      </c>
      <c r="D8" s="50"/>
      <c r="E8" s="51">
        <v>20</v>
      </c>
      <c r="F8" s="52" t="s">
        <v>27</v>
      </c>
      <c r="G8" s="70"/>
      <c r="H8" s="74" t="s">
        <v>106</v>
      </c>
      <c r="I8" s="50"/>
      <c r="J8" s="52">
        <f>ROUNDUP(E8*0.75,2)</f>
        <v>15</v>
      </c>
      <c r="K8" s="52" t="s">
        <v>27</v>
      </c>
      <c r="L8" s="52"/>
      <c r="M8" s="78" t="e">
        <f>#REF!</f>
        <v>#REF!</v>
      </c>
      <c r="N8" s="66" t="s">
        <v>168</v>
      </c>
      <c r="O8" s="53" t="s">
        <v>29</v>
      </c>
      <c r="P8" s="50"/>
      <c r="Q8" s="54">
        <v>0.1</v>
      </c>
      <c r="R8" s="89">
        <f t="shared" si="0"/>
        <v>0.08</v>
      </c>
    </row>
    <row r="9" spans="1:19" ht="23.1" customHeight="1" x14ac:dyDescent="0.15">
      <c r="A9" s="257"/>
      <c r="B9" s="66"/>
      <c r="C9" s="49" t="s">
        <v>26</v>
      </c>
      <c r="D9" s="50"/>
      <c r="E9" s="51">
        <v>20</v>
      </c>
      <c r="F9" s="52" t="s">
        <v>27</v>
      </c>
      <c r="G9" s="70"/>
      <c r="H9" s="74" t="s">
        <v>26</v>
      </c>
      <c r="I9" s="50"/>
      <c r="J9" s="52">
        <f>ROUNDUP(E9*0.75,2)</f>
        <v>15</v>
      </c>
      <c r="K9" s="52" t="s">
        <v>27</v>
      </c>
      <c r="L9" s="52"/>
      <c r="M9" s="78" t="e">
        <f>ROUND(#REF!+(#REF!*6/100),2)</f>
        <v>#REF!</v>
      </c>
      <c r="N9" s="83" t="s">
        <v>251</v>
      </c>
      <c r="O9" s="53" t="s">
        <v>30</v>
      </c>
      <c r="P9" s="50"/>
      <c r="Q9" s="54">
        <v>0.01</v>
      </c>
      <c r="R9" s="89">
        <f t="shared" si="0"/>
        <v>0.01</v>
      </c>
    </row>
    <row r="10" spans="1:19" ht="23.1" customHeight="1" x14ac:dyDescent="0.15">
      <c r="A10" s="257"/>
      <c r="B10" s="66"/>
      <c r="C10" s="49" t="s">
        <v>120</v>
      </c>
      <c r="D10" s="50"/>
      <c r="E10" s="51">
        <v>20</v>
      </c>
      <c r="F10" s="52" t="s">
        <v>27</v>
      </c>
      <c r="G10" s="70"/>
      <c r="H10" s="74" t="s">
        <v>120</v>
      </c>
      <c r="I10" s="50"/>
      <c r="J10" s="52">
        <f>ROUNDUP(E10*0.75,2)</f>
        <v>15</v>
      </c>
      <c r="K10" s="52" t="s">
        <v>27</v>
      </c>
      <c r="L10" s="52"/>
      <c r="M10" s="78" t="e">
        <f>ROUND(#REF!+(#REF!*3/100),2)</f>
        <v>#REF!</v>
      </c>
      <c r="N10" s="91" t="s">
        <v>252</v>
      </c>
      <c r="O10" s="53" t="s">
        <v>63</v>
      </c>
      <c r="P10" s="50" t="s">
        <v>33</v>
      </c>
      <c r="Q10" s="54">
        <v>4</v>
      </c>
      <c r="R10" s="89">
        <f t="shared" si="0"/>
        <v>3</v>
      </c>
    </row>
    <row r="11" spans="1:19" ht="23.1" customHeight="1" x14ac:dyDescent="0.15">
      <c r="A11" s="257"/>
      <c r="B11" s="66"/>
      <c r="C11" s="49"/>
      <c r="D11" s="50"/>
      <c r="E11" s="51"/>
      <c r="F11" s="52"/>
      <c r="G11" s="70"/>
      <c r="H11" s="74"/>
      <c r="I11" s="50"/>
      <c r="J11" s="52"/>
      <c r="K11" s="52"/>
      <c r="L11" s="52"/>
      <c r="M11" s="78"/>
      <c r="N11" s="66" t="s">
        <v>169</v>
      </c>
      <c r="O11" s="53" t="s">
        <v>63</v>
      </c>
      <c r="P11" s="50" t="s">
        <v>33</v>
      </c>
      <c r="Q11" s="54">
        <v>4</v>
      </c>
      <c r="R11" s="89">
        <f t="shared" si="0"/>
        <v>3</v>
      </c>
    </row>
    <row r="12" spans="1:19" ht="23.1" customHeight="1" x14ac:dyDescent="0.15">
      <c r="A12" s="257"/>
      <c r="B12" s="66"/>
      <c r="C12" s="49"/>
      <c r="D12" s="50"/>
      <c r="E12" s="51"/>
      <c r="F12" s="52"/>
      <c r="G12" s="70"/>
      <c r="H12" s="74"/>
      <c r="I12" s="50"/>
      <c r="J12" s="52"/>
      <c r="K12" s="52"/>
      <c r="L12" s="52"/>
      <c r="M12" s="78"/>
      <c r="N12" s="66" t="s">
        <v>25</v>
      </c>
      <c r="O12" s="53" t="s">
        <v>37</v>
      </c>
      <c r="P12" s="50"/>
      <c r="Q12" s="54">
        <v>8</v>
      </c>
      <c r="R12" s="89">
        <f t="shared" si="0"/>
        <v>6</v>
      </c>
    </row>
    <row r="13" spans="1:19" ht="23.1" customHeight="1" x14ac:dyDescent="0.15">
      <c r="A13" s="257"/>
      <c r="B13" s="66"/>
      <c r="C13" s="49"/>
      <c r="D13" s="50"/>
      <c r="E13" s="51"/>
      <c r="F13" s="52"/>
      <c r="G13" s="70"/>
      <c r="H13" s="74"/>
      <c r="I13" s="50"/>
      <c r="J13" s="52"/>
      <c r="K13" s="52"/>
      <c r="L13" s="52"/>
      <c r="M13" s="78"/>
      <c r="N13" s="66"/>
      <c r="O13" s="53" t="s">
        <v>32</v>
      </c>
      <c r="P13" s="50" t="s">
        <v>33</v>
      </c>
      <c r="Q13" s="54">
        <v>6</v>
      </c>
      <c r="R13" s="89">
        <f t="shared" si="0"/>
        <v>4.5</v>
      </c>
    </row>
    <row r="14" spans="1:19" ht="23.1" customHeight="1" x14ac:dyDescent="0.15">
      <c r="A14" s="257"/>
      <c r="B14" s="66"/>
      <c r="C14" s="49"/>
      <c r="D14" s="50"/>
      <c r="E14" s="51"/>
      <c r="F14" s="52"/>
      <c r="G14" s="70"/>
      <c r="H14" s="74"/>
      <c r="I14" s="50"/>
      <c r="J14" s="52"/>
      <c r="K14" s="52"/>
      <c r="L14" s="52"/>
      <c r="M14" s="78"/>
      <c r="N14" s="66"/>
      <c r="O14" s="53" t="s">
        <v>28</v>
      </c>
      <c r="P14" s="50"/>
      <c r="Q14" s="54">
        <v>6</v>
      </c>
      <c r="R14" s="89">
        <f t="shared" si="0"/>
        <v>4.5</v>
      </c>
    </row>
    <row r="15" spans="1:19" ht="23.1" customHeight="1" x14ac:dyDescent="0.15">
      <c r="A15" s="257"/>
      <c r="B15" s="65"/>
      <c r="C15" s="43"/>
      <c r="D15" s="44"/>
      <c r="E15" s="45"/>
      <c r="F15" s="46"/>
      <c r="G15" s="69"/>
      <c r="H15" s="73"/>
      <c r="I15" s="44"/>
      <c r="J15" s="46"/>
      <c r="K15" s="46"/>
      <c r="L15" s="46"/>
      <c r="M15" s="77"/>
      <c r="N15" s="65"/>
      <c r="O15" s="47"/>
      <c r="P15" s="44"/>
      <c r="Q15" s="48"/>
      <c r="R15" s="88"/>
    </row>
    <row r="16" spans="1:19" ht="23.1" customHeight="1" x14ac:dyDescent="0.15">
      <c r="A16" s="257"/>
      <c r="B16" s="66" t="s">
        <v>170</v>
      </c>
      <c r="C16" s="49" t="s">
        <v>69</v>
      </c>
      <c r="D16" s="50"/>
      <c r="E16" s="51">
        <v>20</v>
      </c>
      <c r="F16" s="52" t="s">
        <v>27</v>
      </c>
      <c r="G16" s="70"/>
      <c r="H16" s="74" t="s">
        <v>69</v>
      </c>
      <c r="I16" s="50"/>
      <c r="J16" s="52">
        <f>ROUNDUP(E16*0.75,2)</f>
        <v>15</v>
      </c>
      <c r="K16" s="52" t="s">
        <v>27</v>
      </c>
      <c r="L16" s="52"/>
      <c r="M16" s="78" t="e">
        <f>#REF!</f>
        <v>#REF!</v>
      </c>
      <c r="N16" s="66" t="s">
        <v>171</v>
      </c>
      <c r="O16" s="53" t="s">
        <v>42</v>
      </c>
      <c r="P16" s="50"/>
      <c r="Q16" s="54">
        <v>0.3</v>
      </c>
      <c r="R16" s="89">
        <f>ROUNDUP(Q16*0.75,2)</f>
        <v>0.23</v>
      </c>
    </row>
    <row r="17" spans="1:18" ht="23.1" customHeight="1" x14ac:dyDescent="0.15">
      <c r="A17" s="257"/>
      <c r="B17" s="66"/>
      <c r="C17" s="49" t="s">
        <v>172</v>
      </c>
      <c r="D17" s="50"/>
      <c r="E17" s="51">
        <v>10</v>
      </c>
      <c r="F17" s="52" t="s">
        <v>27</v>
      </c>
      <c r="G17" s="70"/>
      <c r="H17" s="74" t="s">
        <v>172</v>
      </c>
      <c r="I17" s="50"/>
      <c r="J17" s="52">
        <f>ROUNDUP(E17*0.75,2)</f>
        <v>7.5</v>
      </c>
      <c r="K17" s="52" t="s">
        <v>27</v>
      </c>
      <c r="L17" s="52"/>
      <c r="M17" s="78" t="e">
        <f>ROUND(#REF!+(#REF!*2/100),2)</f>
        <v>#REF!</v>
      </c>
      <c r="N17" s="66" t="s">
        <v>46</v>
      </c>
      <c r="O17" s="53" t="s">
        <v>117</v>
      </c>
      <c r="P17" s="50" t="s">
        <v>118</v>
      </c>
      <c r="Q17" s="54">
        <v>2</v>
      </c>
      <c r="R17" s="89">
        <f>ROUNDUP(Q17*0.75,2)</f>
        <v>1.5</v>
      </c>
    </row>
    <row r="18" spans="1:18" ht="23.1" customHeight="1" x14ac:dyDescent="0.15">
      <c r="A18" s="257"/>
      <c r="B18" s="66"/>
      <c r="C18" s="49" t="s">
        <v>49</v>
      </c>
      <c r="D18" s="50"/>
      <c r="E18" s="51">
        <v>10</v>
      </c>
      <c r="F18" s="52" t="s">
        <v>27</v>
      </c>
      <c r="G18" s="70"/>
      <c r="H18" s="74" t="s">
        <v>49</v>
      </c>
      <c r="I18" s="50"/>
      <c r="J18" s="52">
        <f>ROUNDUP(E18*0.75,2)</f>
        <v>7.5</v>
      </c>
      <c r="K18" s="52" t="s">
        <v>27</v>
      </c>
      <c r="L18" s="52"/>
      <c r="M18" s="78" t="e">
        <f>ROUND(#REF!+(#REF!*10/100),2)</f>
        <v>#REF!</v>
      </c>
      <c r="N18" s="66" t="s">
        <v>66</v>
      </c>
      <c r="O18" s="53" t="s">
        <v>39</v>
      </c>
      <c r="P18" s="50"/>
      <c r="Q18" s="54">
        <v>2</v>
      </c>
      <c r="R18" s="89">
        <f>ROUNDUP(Q18*0.75,2)</f>
        <v>1.5</v>
      </c>
    </row>
    <row r="19" spans="1:18" ht="23.1" customHeight="1" x14ac:dyDescent="0.15">
      <c r="A19" s="257"/>
      <c r="B19" s="66"/>
      <c r="C19" s="49"/>
      <c r="D19" s="50"/>
      <c r="E19" s="51"/>
      <c r="F19" s="52"/>
      <c r="G19" s="70"/>
      <c r="H19" s="74"/>
      <c r="I19" s="50"/>
      <c r="J19" s="52"/>
      <c r="K19" s="52"/>
      <c r="L19" s="52"/>
      <c r="M19" s="78"/>
      <c r="N19" s="66" t="s">
        <v>47</v>
      </c>
      <c r="O19" s="53"/>
      <c r="P19" s="50"/>
      <c r="Q19" s="54"/>
      <c r="R19" s="89"/>
    </row>
    <row r="20" spans="1:18" ht="23.1" customHeight="1" x14ac:dyDescent="0.15">
      <c r="A20" s="257"/>
      <c r="B20" s="65"/>
      <c r="C20" s="43"/>
      <c r="D20" s="44"/>
      <c r="E20" s="45"/>
      <c r="F20" s="46"/>
      <c r="G20" s="69"/>
      <c r="H20" s="73"/>
      <c r="I20" s="44"/>
      <c r="J20" s="46"/>
      <c r="K20" s="46"/>
      <c r="L20" s="46"/>
      <c r="M20" s="77"/>
      <c r="N20" s="65"/>
      <c r="O20" s="47"/>
      <c r="P20" s="44"/>
      <c r="Q20" s="48"/>
      <c r="R20" s="88"/>
    </row>
    <row r="21" spans="1:18" ht="23.1" customHeight="1" x14ac:dyDescent="0.15">
      <c r="A21" s="257"/>
      <c r="B21" s="66" t="s">
        <v>52</v>
      </c>
      <c r="C21" s="49" t="s">
        <v>68</v>
      </c>
      <c r="D21" s="50"/>
      <c r="E21" s="51">
        <v>5</v>
      </c>
      <c r="F21" s="52" t="s">
        <v>27</v>
      </c>
      <c r="G21" s="70"/>
      <c r="H21" s="74" t="s">
        <v>68</v>
      </c>
      <c r="I21" s="50"/>
      <c r="J21" s="52">
        <f>ROUNDUP(E21*0.75,2)</f>
        <v>3.75</v>
      </c>
      <c r="K21" s="52" t="s">
        <v>27</v>
      </c>
      <c r="L21" s="52"/>
      <c r="M21" s="78" t="e">
        <f>#REF!</f>
        <v>#REF!</v>
      </c>
      <c r="N21" s="66" t="s">
        <v>47</v>
      </c>
      <c r="O21" s="53" t="s">
        <v>57</v>
      </c>
      <c r="P21" s="50"/>
      <c r="Q21" s="54">
        <v>100</v>
      </c>
      <c r="R21" s="89">
        <f>ROUNDUP(Q21*0.75,2)</f>
        <v>75</v>
      </c>
    </row>
    <row r="22" spans="1:18" ht="23.1" customHeight="1" x14ac:dyDescent="0.15">
      <c r="A22" s="257"/>
      <c r="B22" s="66"/>
      <c r="C22" s="49" t="s">
        <v>173</v>
      </c>
      <c r="D22" s="50"/>
      <c r="E22" s="51">
        <v>5</v>
      </c>
      <c r="F22" s="52" t="s">
        <v>27</v>
      </c>
      <c r="G22" s="70"/>
      <c r="H22" s="74" t="s">
        <v>173</v>
      </c>
      <c r="I22" s="50"/>
      <c r="J22" s="52">
        <f>ROUNDUP(E22*0.75,2)</f>
        <v>3.75</v>
      </c>
      <c r="K22" s="52" t="s">
        <v>27</v>
      </c>
      <c r="L22" s="52"/>
      <c r="M22" s="78" t="e">
        <f>ROUND(#REF!+(#REF!*10/100),2)</f>
        <v>#REF!</v>
      </c>
      <c r="N22" s="66"/>
      <c r="O22" s="53" t="s">
        <v>58</v>
      </c>
      <c r="P22" s="50"/>
      <c r="Q22" s="54">
        <v>3</v>
      </c>
      <c r="R22" s="89">
        <f>ROUNDUP(Q22*0.75,2)</f>
        <v>2.25</v>
      </c>
    </row>
    <row r="23" spans="1:18" ht="23.1" customHeight="1" thickBot="1" x14ac:dyDescent="0.2">
      <c r="A23" s="258"/>
      <c r="B23" s="67"/>
      <c r="C23" s="56"/>
      <c r="D23" s="57"/>
      <c r="E23" s="58"/>
      <c r="F23" s="59"/>
      <c r="G23" s="71"/>
      <c r="H23" s="75"/>
      <c r="I23" s="57"/>
      <c r="J23" s="59"/>
      <c r="K23" s="59"/>
      <c r="L23" s="59"/>
      <c r="M23" s="79"/>
      <c r="N23" s="67"/>
      <c r="O23" s="60"/>
      <c r="P23" s="57"/>
      <c r="Q23" s="61"/>
      <c r="R23" s="90"/>
    </row>
  </sheetData>
  <mergeCells count="4">
    <mergeCell ref="H1:N1"/>
    <mergeCell ref="A2:R2"/>
    <mergeCell ref="A3:F3"/>
    <mergeCell ref="A5:A23"/>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366</v>
      </c>
      <c r="B3" s="273"/>
      <c r="C3" s="273"/>
      <c r="D3" s="148"/>
      <c r="E3" s="274" t="s">
        <v>302</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294</v>
      </c>
      <c r="I5" s="262" t="s">
        <v>293</v>
      </c>
      <c r="J5" s="263"/>
      <c r="K5" s="263"/>
      <c r="L5" s="264" t="s">
        <v>292</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335</v>
      </c>
      <c r="C9" s="113" t="s">
        <v>98</v>
      </c>
      <c r="D9" s="111"/>
      <c r="E9" s="50"/>
      <c r="F9" s="112"/>
      <c r="G9" s="109"/>
      <c r="H9" s="107">
        <v>20</v>
      </c>
      <c r="I9" s="111" t="s">
        <v>335</v>
      </c>
      <c r="J9" s="108" t="s">
        <v>98</v>
      </c>
      <c r="K9" s="110">
        <v>10</v>
      </c>
      <c r="L9" s="109" t="s">
        <v>334</v>
      </c>
      <c r="M9" s="108" t="s">
        <v>98</v>
      </c>
      <c r="N9" s="107">
        <v>10</v>
      </c>
      <c r="O9" s="106"/>
    </row>
    <row r="10" spans="1:21" ht="23.1" customHeight="1" x14ac:dyDescent="0.15">
      <c r="A10" s="268"/>
      <c r="B10" s="108"/>
      <c r="C10" s="113" t="s">
        <v>120</v>
      </c>
      <c r="D10" s="111"/>
      <c r="E10" s="50"/>
      <c r="F10" s="112"/>
      <c r="G10" s="109"/>
      <c r="H10" s="107">
        <v>10</v>
      </c>
      <c r="I10" s="111"/>
      <c r="J10" s="108" t="s">
        <v>120</v>
      </c>
      <c r="K10" s="110">
        <v>10</v>
      </c>
      <c r="L10" s="109"/>
      <c r="M10" s="108" t="s">
        <v>120</v>
      </c>
      <c r="N10" s="107">
        <v>10</v>
      </c>
      <c r="O10" s="106"/>
    </row>
    <row r="11" spans="1:21" ht="23.1" customHeight="1" x14ac:dyDescent="0.15">
      <c r="A11" s="268"/>
      <c r="B11" s="108"/>
      <c r="C11" s="113" t="s">
        <v>26</v>
      </c>
      <c r="D11" s="111"/>
      <c r="E11" s="50"/>
      <c r="F11" s="112"/>
      <c r="G11" s="109"/>
      <c r="H11" s="107">
        <v>5</v>
      </c>
      <c r="I11" s="111"/>
      <c r="J11" s="108" t="s">
        <v>26</v>
      </c>
      <c r="K11" s="110">
        <v>5</v>
      </c>
      <c r="L11" s="109"/>
      <c r="M11" s="108" t="s">
        <v>26</v>
      </c>
      <c r="N11" s="107">
        <v>5</v>
      </c>
      <c r="O11" s="106"/>
    </row>
    <row r="12" spans="1:21" ht="23.1" customHeight="1" x14ac:dyDescent="0.15">
      <c r="A12" s="268"/>
      <c r="B12" s="108"/>
      <c r="C12" s="113"/>
      <c r="D12" s="111"/>
      <c r="E12" s="50"/>
      <c r="F12" s="112"/>
      <c r="G12" s="109" t="s">
        <v>37</v>
      </c>
      <c r="H12" s="107" t="s">
        <v>276</v>
      </c>
      <c r="I12" s="111"/>
      <c r="J12" s="108"/>
      <c r="K12" s="110"/>
      <c r="L12" s="121"/>
      <c r="M12" s="118"/>
      <c r="N12" s="120"/>
      <c r="O12" s="124"/>
    </row>
    <row r="13" spans="1:21" ht="23.1" customHeight="1" x14ac:dyDescent="0.15">
      <c r="A13" s="268"/>
      <c r="B13" s="108"/>
      <c r="C13" s="113"/>
      <c r="D13" s="111"/>
      <c r="E13" s="50"/>
      <c r="F13" s="112"/>
      <c r="G13" s="109" t="s">
        <v>29</v>
      </c>
      <c r="H13" s="107" t="s">
        <v>275</v>
      </c>
      <c r="I13" s="111"/>
      <c r="J13" s="108"/>
      <c r="K13" s="110"/>
      <c r="L13" s="109" t="s">
        <v>333</v>
      </c>
      <c r="M13" s="108" t="s">
        <v>49</v>
      </c>
      <c r="N13" s="107">
        <v>5</v>
      </c>
      <c r="O13" s="106"/>
    </row>
    <row r="14" spans="1:21" ht="23.1" customHeight="1" x14ac:dyDescent="0.15">
      <c r="A14" s="268"/>
      <c r="B14" s="118"/>
      <c r="C14" s="123"/>
      <c r="D14" s="119"/>
      <c r="E14" s="44"/>
      <c r="F14" s="122"/>
      <c r="G14" s="121"/>
      <c r="H14" s="120"/>
      <c r="I14" s="119"/>
      <c r="J14" s="118"/>
      <c r="K14" s="117"/>
      <c r="L14" s="109"/>
      <c r="M14" s="108"/>
      <c r="N14" s="107"/>
      <c r="O14" s="106"/>
    </row>
    <row r="15" spans="1:21" ht="23.1" customHeight="1" x14ac:dyDescent="0.15">
      <c r="A15" s="268"/>
      <c r="B15" s="108" t="s">
        <v>332</v>
      </c>
      <c r="C15" s="113" t="s">
        <v>69</v>
      </c>
      <c r="D15" s="111"/>
      <c r="E15" s="50"/>
      <c r="F15" s="112"/>
      <c r="G15" s="109"/>
      <c r="H15" s="107">
        <v>10</v>
      </c>
      <c r="I15" s="111" t="s">
        <v>331</v>
      </c>
      <c r="J15" s="108" t="s">
        <v>172</v>
      </c>
      <c r="K15" s="110">
        <v>5</v>
      </c>
      <c r="L15" s="109"/>
      <c r="M15" s="108"/>
      <c r="N15" s="107"/>
      <c r="O15" s="106"/>
    </row>
    <row r="16" spans="1:21" ht="23.1" customHeight="1" x14ac:dyDescent="0.15">
      <c r="A16" s="268"/>
      <c r="B16" s="108"/>
      <c r="C16" s="113" t="s">
        <v>172</v>
      </c>
      <c r="D16" s="111"/>
      <c r="E16" s="50"/>
      <c r="F16" s="112"/>
      <c r="G16" s="109"/>
      <c r="H16" s="107">
        <v>5</v>
      </c>
      <c r="I16" s="111"/>
      <c r="J16" s="108" t="s">
        <v>49</v>
      </c>
      <c r="K16" s="110">
        <v>5</v>
      </c>
      <c r="L16" s="109"/>
      <c r="M16" s="108"/>
      <c r="N16" s="107"/>
      <c r="O16" s="106"/>
    </row>
    <row r="17" spans="1:15" ht="23.1" customHeight="1" x14ac:dyDescent="0.15">
      <c r="A17" s="268"/>
      <c r="B17" s="108"/>
      <c r="C17" s="113" t="s">
        <v>49</v>
      </c>
      <c r="D17" s="111"/>
      <c r="E17" s="50"/>
      <c r="F17" s="112"/>
      <c r="G17" s="109"/>
      <c r="H17" s="107">
        <v>5</v>
      </c>
      <c r="I17" s="111"/>
      <c r="J17" s="108"/>
      <c r="K17" s="110"/>
      <c r="L17" s="109"/>
      <c r="M17" s="108"/>
      <c r="N17" s="107"/>
      <c r="O17" s="106"/>
    </row>
    <row r="18" spans="1:15" ht="23.1" customHeight="1" x14ac:dyDescent="0.15">
      <c r="A18" s="268"/>
      <c r="B18" s="118"/>
      <c r="C18" s="123"/>
      <c r="D18" s="119"/>
      <c r="E18" s="44"/>
      <c r="F18" s="122"/>
      <c r="G18" s="121"/>
      <c r="H18" s="120"/>
      <c r="I18" s="111"/>
      <c r="J18" s="108"/>
      <c r="K18" s="110"/>
      <c r="L18" s="109"/>
      <c r="M18" s="108"/>
      <c r="N18" s="107"/>
      <c r="O18" s="106"/>
    </row>
    <row r="19" spans="1:15" ht="23.1" customHeight="1" x14ac:dyDescent="0.15">
      <c r="A19" s="268"/>
      <c r="B19" s="108" t="s">
        <v>52</v>
      </c>
      <c r="C19" s="113" t="s">
        <v>173</v>
      </c>
      <c r="D19" s="111"/>
      <c r="E19" s="50"/>
      <c r="F19" s="114"/>
      <c r="G19" s="109"/>
      <c r="H19" s="107">
        <v>5</v>
      </c>
      <c r="I19" s="111"/>
      <c r="J19" s="108"/>
      <c r="K19" s="110"/>
      <c r="L19" s="109"/>
      <c r="M19" s="108"/>
      <c r="N19" s="107"/>
      <c r="O19" s="106"/>
    </row>
    <row r="20" spans="1:15" ht="23.1" customHeight="1" x14ac:dyDescent="0.15">
      <c r="A20" s="268"/>
      <c r="B20" s="108"/>
      <c r="C20" s="113"/>
      <c r="D20" s="111"/>
      <c r="E20" s="50"/>
      <c r="F20" s="112"/>
      <c r="G20" s="109" t="s">
        <v>57</v>
      </c>
      <c r="H20" s="107" t="s">
        <v>276</v>
      </c>
      <c r="I20" s="111"/>
      <c r="J20" s="108"/>
      <c r="K20" s="110"/>
      <c r="L20" s="109"/>
      <c r="M20" s="108"/>
      <c r="N20" s="107"/>
      <c r="O20" s="106"/>
    </row>
    <row r="21" spans="1:15" ht="23.1" customHeight="1" x14ac:dyDescent="0.15">
      <c r="A21" s="268"/>
      <c r="B21" s="108"/>
      <c r="C21" s="113"/>
      <c r="D21" s="111"/>
      <c r="E21" s="50"/>
      <c r="F21" s="112"/>
      <c r="G21" s="109" t="s">
        <v>58</v>
      </c>
      <c r="H21" s="107" t="s">
        <v>275</v>
      </c>
      <c r="I21" s="111"/>
      <c r="J21" s="108"/>
      <c r="K21" s="110"/>
      <c r="L21" s="109"/>
      <c r="M21" s="108"/>
      <c r="N21" s="107"/>
      <c r="O21" s="106"/>
    </row>
    <row r="22" spans="1:15" ht="23.1" customHeight="1" thickBot="1" x14ac:dyDescent="0.2">
      <c r="A22" s="269"/>
      <c r="B22" s="100"/>
      <c r="C22" s="105"/>
      <c r="D22" s="103"/>
      <c r="E22" s="57"/>
      <c r="F22" s="104"/>
      <c r="G22" s="101"/>
      <c r="H22" s="99"/>
      <c r="I22" s="103"/>
      <c r="J22" s="100"/>
      <c r="K22" s="102"/>
      <c r="L22" s="101"/>
      <c r="M22" s="100"/>
      <c r="N22" s="99"/>
      <c r="O22" s="98"/>
    </row>
    <row r="23" spans="1:15" ht="14.25" x14ac:dyDescent="0.15">
      <c r="B23" s="97"/>
      <c r="C23" s="97"/>
      <c r="D23" s="97"/>
      <c r="G23" s="97"/>
      <c r="H23" s="96"/>
      <c r="I23" s="97"/>
      <c r="J23" s="97"/>
      <c r="K23" s="96"/>
      <c r="L23" s="97"/>
      <c r="M23" s="97"/>
      <c r="N23" s="96"/>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224</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255</v>
      </c>
      <c r="C5" s="36" t="s">
        <v>178</v>
      </c>
      <c r="D5" s="37" t="s">
        <v>179</v>
      </c>
      <c r="E5" s="42">
        <v>40</v>
      </c>
      <c r="F5" s="39" t="s">
        <v>27</v>
      </c>
      <c r="G5" s="68"/>
      <c r="H5" s="72" t="s">
        <v>178</v>
      </c>
      <c r="I5" s="37" t="s">
        <v>179</v>
      </c>
      <c r="J5" s="39">
        <f t="shared" ref="J5:J11" si="0">ROUNDUP(E5*0.75,2)</f>
        <v>30</v>
      </c>
      <c r="K5" s="39" t="s">
        <v>27</v>
      </c>
      <c r="L5" s="39"/>
      <c r="M5" s="76" t="e">
        <f>#REF!</f>
        <v>#REF!</v>
      </c>
      <c r="N5" s="64" t="s">
        <v>175</v>
      </c>
      <c r="O5" s="40" t="s">
        <v>57</v>
      </c>
      <c r="P5" s="37"/>
      <c r="Q5" s="41">
        <v>180</v>
      </c>
      <c r="R5" s="87">
        <f>ROUNDUP(Q5*0.75,2)</f>
        <v>135</v>
      </c>
    </row>
    <row r="6" spans="1:19" ht="23.1" customHeight="1" x14ac:dyDescent="0.15">
      <c r="A6" s="257"/>
      <c r="B6" s="84" t="s">
        <v>256</v>
      </c>
      <c r="C6" s="49" t="s">
        <v>93</v>
      </c>
      <c r="D6" s="50"/>
      <c r="E6" s="51">
        <v>20</v>
      </c>
      <c r="F6" s="52" t="s">
        <v>27</v>
      </c>
      <c r="G6" s="70"/>
      <c r="H6" s="74" t="s">
        <v>93</v>
      </c>
      <c r="I6" s="50"/>
      <c r="J6" s="52">
        <f t="shared" si="0"/>
        <v>15</v>
      </c>
      <c r="K6" s="52" t="s">
        <v>27</v>
      </c>
      <c r="L6" s="52"/>
      <c r="M6" s="78" t="e">
        <f>#REF!</f>
        <v>#REF!</v>
      </c>
      <c r="N6" s="66" t="s">
        <v>176</v>
      </c>
      <c r="O6" s="53" t="s">
        <v>29</v>
      </c>
      <c r="P6" s="50"/>
      <c r="Q6" s="54">
        <v>0.1</v>
      </c>
      <c r="R6" s="89">
        <f>ROUNDUP(Q6*0.75,2)</f>
        <v>0.08</v>
      </c>
    </row>
    <row r="7" spans="1:19" ht="23.1" customHeight="1" x14ac:dyDescent="0.15">
      <c r="A7" s="257"/>
      <c r="B7" s="66"/>
      <c r="C7" s="49" t="s">
        <v>94</v>
      </c>
      <c r="D7" s="50"/>
      <c r="E7" s="51">
        <v>20</v>
      </c>
      <c r="F7" s="52" t="s">
        <v>27</v>
      </c>
      <c r="G7" s="70"/>
      <c r="H7" s="74" t="s">
        <v>94</v>
      </c>
      <c r="I7" s="50"/>
      <c r="J7" s="52">
        <f t="shared" si="0"/>
        <v>15</v>
      </c>
      <c r="K7" s="52" t="s">
        <v>27</v>
      </c>
      <c r="L7" s="52"/>
      <c r="M7" s="78" t="e">
        <f>ROUND(#REF!+(#REF!*6/100),2)</f>
        <v>#REF!</v>
      </c>
      <c r="N7" s="83" t="s">
        <v>253</v>
      </c>
      <c r="O7" s="53" t="s">
        <v>50</v>
      </c>
      <c r="P7" s="50" t="s">
        <v>33</v>
      </c>
      <c r="Q7" s="54">
        <v>2</v>
      </c>
      <c r="R7" s="89">
        <f>ROUNDUP(Q7*0.75,2)</f>
        <v>1.5</v>
      </c>
    </row>
    <row r="8" spans="1:19" ht="23.1" customHeight="1" x14ac:dyDescent="0.15">
      <c r="A8" s="257"/>
      <c r="B8" s="66"/>
      <c r="C8" s="49" t="s">
        <v>49</v>
      </c>
      <c r="D8" s="50"/>
      <c r="E8" s="51">
        <v>10</v>
      </c>
      <c r="F8" s="52" t="s">
        <v>27</v>
      </c>
      <c r="G8" s="70"/>
      <c r="H8" s="74" t="s">
        <v>49</v>
      </c>
      <c r="I8" s="50"/>
      <c r="J8" s="52">
        <f t="shared" si="0"/>
        <v>7.5</v>
      </c>
      <c r="K8" s="52" t="s">
        <v>27</v>
      </c>
      <c r="L8" s="52"/>
      <c r="M8" s="78" t="e">
        <f>ROUND(#REF!+(#REF!*10/100),2)</f>
        <v>#REF!</v>
      </c>
      <c r="N8" s="91" t="s">
        <v>254</v>
      </c>
      <c r="O8" s="53" t="s">
        <v>41</v>
      </c>
      <c r="P8" s="50"/>
      <c r="Q8" s="54">
        <v>1.5</v>
      </c>
      <c r="R8" s="89">
        <f>ROUNDUP(Q8*0.75,2)</f>
        <v>1.1300000000000001</v>
      </c>
    </row>
    <row r="9" spans="1:19" ht="23.1" customHeight="1" x14ac:dyDescent="0.15">
      <c r="A9" s="257"/>
      <c r="B9" s="66"/>
      <c r="C9" s="49" t="s">
        <v>144</v>
      </c>
      <c r="D9" s="50"/>
      <c r="E9" s="51">
        <v>5</v>
      </c>
      <c r="F9" s="52" t="s">
        <v>27</v>
      </c>
      <c r="G9" s="70"/>
      <c r="H9" s="74" t="s">
        <v>144</v>
      </c>
      <c r="I9" s="50"/>
      <c r="J9" s="52">
        <f t="shared" si="0"/>
        <v>3.75</v>
      </c>
      <c r="K9" s="52" t="s">
        <v>27</v>
      </c>
      <c r="L9" s="52"/>
      <c r="M9" s="78" t="e">
        <f>ROUND(#REF!+(#REF!*10/100),2)</f>
        <v>#REF!</v>
      </c>
      <c r="N9" s="66" t="s">
        <v>177</v>
      </c>
      <c r="O9" s="53" t="s">
        <v>96</v>
      </c>
      <c r="P9" s="50"/>
      <c r="Q9" s="54">
        <v>1</v>
      </c>
      <c r="R9" s="89">
        <f>ROUNDUP(Q9*0.75,2)</f>
        <v>0.75</v>
      </c>
    </row>
    <row r="10" spans="1:19" ht="23.1" customHeight="1" x14ac:dyDescent="0.15">
      <c r="A10" s="257"/>
      <c r="B10" s="66"/>
      <c r="C10" s="49" t="s">
        <v>53</v>
      </c>
      <c r="D10" s="50" t="s">
        <v>54</v>
      </c>
      <c r="E10" s="80">
        <v>0.5</v>
      </c>
      <c r="F10" s="52" t="s">
        <v>55</v>
      </c>
      <c r="G10" s="70"/>
      <c r="H10" s="74" t="s">
        <v>53</v>
      </c>
      <c r="I10" s="50" t="s">
        <v>54</v>
      </c>
      <c r="J10" s="52">
        <f t="shared" si="0"/>
        <v>0.38</v>
      </c>
      <c r="K10" s="52" t="s">
        <v>55</v>
      </c>
      <c r="L10" s="52"/>
      <c r="M10" s="78" t="e">
        <f>#REF!</f>
        <v>#REF!</v>
      </c>
      <c r="N10" s="66" t="s">
        <v>92</v>
      </c>
      <c r="O10" s="53"/>
      <c r="P10" s="50"/>
      <c r="Q10" s="54"/>
      <c r="R10" s="89"/>
    </row>
    <row r="11" spans="1:19" ht="23.1" customHeight="1" x14ac:dyDescent="0.15">
      <c r="A11" s="257"/>
      <c r="B11" s="66"/>
      <c r="C11" s="49" t="s">
        <v>143</v>
      </c>
      <c r="D11" s="50"/>
      <c r="E11" s="51">
        <v>2</v>
      </c>
      <c r="F11" s="52" t="s">
        <v>27</v>
      </c>
      <c r="G11" s="70"/>
      <c r="H11" s="74" t="s">
        <v>143</v>
      </c>
      <c r="I11" s="50"/>
      <c r="J11" s="52">
        <f t="shared" si="0"/>
        <v>1.5</v>
      </c>
      <c r="K11" s="52" t="s">
        <v>27</v>
      </c>
      <c r="L11" s="52"/>
      <c r="M11" s="78" t="e">
        <f>ROUND(#REF!+(#REF!*10/100),2)</f>
        <v>#REF!</v>
      </c>
      <c r="N11" s="66" t="s">
        <v>47</v>
      </c>
      <c r="O11" s="53"/>
      <c r="P11" s="50"/>
      <c r="Q11" s="54"/>
      <c r="R11" s="89"/>
    </row>
    <row r="12" spans="1:19" ht="23.1" customHeight="1" x14ac:dyDescent="0.15">
      <c r="A12" s="257"/>
      <c r="B12" s="65"/>
      <c r="C12" s="43"/>
      <c r="D12" s="44"/>
      <c r="E12" s="45"/>
      <c r="F12" s="46"/>
      <c r="G12" s="69"/>
      <c r="H12" s="73"/>
      <c r="I12" s="44"/>
      <c r="J12" s="46"/>
      <c r="K12" s="46"/>
      <c r="L12" s="46"/>
      <c r="M12" s="77"/>
      <c r="N12" s="65"/>
      <c r="O12" s="47"/>
      <c r="P12" s="44"/>
      <c r="Q12" s="48"/>
      <c r="R12" s="88"/>
    </row>
    <row r="13" spans="1:19" ht="23.1" customHeight="1" x14ac:dyDescent="0.15">
      <c r="A13" s="257"/>
      <c r="B13" s="66" t="s">
        <v>180</v>
      </c>
      <c r="C13" s="49" t="s">
        <v>111</v>
      </c>
      <c r="D13" s="50"/>
      <c r="E13" s="51">
        <v>40</v>
      </c>
      <c r="F13" s="52" t="s">
        <v>27</v>
      </c>
      <c r="G13" s="70"/>
      <c r="H13" s="74" t="s">
        <v>111</v>
      </c>
      <c r="I13" s="50"/>
      <c r="J13" s="52">
        <f>ROUNDUP(E13*0.75,2)</f>
        <v>30</v>
      </c>
      <c r="K13" s="52" t="s">
        <v>27</v>
      </c>
      <c r="L13" s="52"/>
      <c r="M13" s="78" t="e">
        <f>ROUND(#REF!+(#REF!*10/100),2)</f>
        <v>#REF!</v>
      </c>
      <c r="N13" s="66" t="s">
        <v>181</v>
      </c>
      <c r="O13" s="53" t="s">
        <v>63</v>
      </c>
      <c r="P13" s="50" t="s">
        <v>33</v>
      </c>
      <c r="Q13" s="54">
        <v>3</v>
      </c>
      <c r="R13" s="89">
        <f>ROUNDUP(Q13*0.75,2)</f>
        <v>2.25</v>
      </c>
    </row>
    <row r="14" spans="1:19" ht="23.1" customHeight="1" x14ac:dyDescent="0.15">
      <c r="A14" s="257"/>
      <c r="B14" s="66"/>
      <c r="C14" s="49" t="s">
        <v>164</v>
      </c>
      <c r="D14" s="50"/>
      <c r="E14" s="51">
        <v>2</v>
      </c>
      <c r="F14" s="52" t="s">
        <v>27</v>
      </c>
      <c r="G14" s="70"/>
      <c r="H14" s="74" t="s">
        <v>164</v>
      </c>
      <c r="I14" s="50"/>
      <c r="J14" s="52">
        <f>ROUNDUP(E14*0.75,2)</f>
        <v>1.5</v>
      </c>
      <c r="K14" s="52" t="s">
        <v>27</v>
      </c>
      <c r="L14" s="52"/>
      <c r="M14" s="78" t="e">
        <f>#REF!</f>
        <v>#REF!</v>
      </c>
      <c r="N14" s="66" t="s">
        <v>182</v>
      </c>
      <c r="O14" s="53" t="s">
        <v>28</v>
      </c>
      <c r="P14" s="50"/>
      <c r="Q14" s="54">
        <v>1.5</v>
      </c>
      <c r="R14" s="89">
        <f>ROUNDUP(Q14*0.75,2)</f>
        <v>1.1300000000000001</v>
      </c>
    </row>
    <row r="15" spans="1:19" ht="23.1" customHeight="1" x14ac:dyDescent="0.15">
      <c r="A15" s="257"/>
      <c r="B15" s="66"/>
      <c r="C15" s="49"/>
      <c r="D15" s="50"/>
      <c r="E15" s="51"/>
      <c r="F15" s="52"/>
      <c r="G15" s="70"/>
      <c r="H15" s="74"/>
      <c r="I15" s="50"/>
      <c r="J15" s="52"/>
      <c r="K15" s="52"/>
      <c r="L15" s="52"/>
      <c r="M15" s="78"/>
      <c r="N15" s="66" t="s">
        <v>183</v>
      </c>
      <c r="O15" s="53" t="s">
        <v>37</v>
      </c>
      <c r="P15" s="50"/>
      <c r="Q15" s="54">
        <v>3</v>
      </c>
      <c r="R15" s="89">
        <f>ROUNDUP(Q15*0.75,2)</f>
        <v>2.25</v>
      </c>
    </row>
    <row r="16" spans="1:19" ht="23.1" customHeight="1" x14ac:dyDescent="0.15">
      <c r="A16" s="257"/>
      <c r="B16" s="66"/>
      <c r="C16" s="49"/>
      <c r="D16" s="50"/>
      <c r="E16" s="51"/>
      <c r="F16" s="52"/>
      <c r="G16" s="70"/>
      <c r="H16" s="74"/>
      <c r="I16" s="50"/>
      <c r="J16" s="52"/>
      <c r="K16" s="52"/>
      <c r="L16" s="52"/>
      <c r="M16" s="78"/>
      <c r="N16" s="66" t="s">
        <v>25</v>
      </c>
      <c r="O16" s="53" t="s">
        <v>42</v>
      </c>
      <c r="P16" s="50"/>
      <c r="Q16" s="54">
        <v>2</v>
      </c>
      <c r="R16" s="89">
        <f>ROUNDUP(Q16*0.75,2)</f>
        <v>1.5</v>
      </c>
    </row>
    <row r="17" spans="1:18" ht="23.1" customHeight="1" x14ac:dyDescent="0.15">
      <c r="A17" s="257"/>
      <c r="B17" s="66"/>
      <c r="C17" s="49"/>
      <c r="D17" s="50"/>
      <c r="E17" s="51"/>
      <c r="F17" s="52"/>
      <c r="G17" s="70"/>
      <c r="H17" s="74"/>
      <c r="I17" s="50"/>
      <c r="J17" s="52"/>
      <c r="K17" s="52"/>
      <c r="L17" s="52"/>
      <c r="M17" s="78"/>
      <c r="N17" s="66"/>
      <c r="O17" s="53" t="s">
        <v>50</v>
      </c>
      <c r="P17" s="50" t="s">
        <v>33</v>
      </c>
      <c r="Q17" s="54">
        <v>1</v>
      </c>
      <c r="R17" s="89">
        <f>ROUNDUP(Q17*0.75,2)</f>
        <v>0.75</v>
      </c>
    </row>
    <row r="18" spans="1:18" ht="23.1" customHeight="1" x14ac:dyDescent="0.15">
      <c r="A18" s="257"/>
      <c r="B18" s="65"/>
      <c r="C18" s="43"/>
      <c r="D18" s="44"/>
      <c r="E18" s="45"/>
      <c r="F18" s="46"/>
      <c r="G18" s="69"/>
      <c r="H18" s="73"/>
      <c r="I18" s="44"/>
      <c r="J18" s="46"/>
      <c r="K18" s="46"/>
      <c r="L18" s="46"/>
      <c r="M18" s="77"/>
      <c r="N18" s="65"/>
      <c r="O18" s="47"/>
      <c r="P18" s="44"/>
      <c r="Q18" s="48"/>
      <c r="R18" s="88"/>
    </row>
    <row r="19" spans="1:18" ht="23.1" customHeight="1" x14ac:dyDescent="0.15">
      <c r="A19" s="257"/>
      <c r="B19" s="66" t="s">
        <v>88</v>
      </c>
      <c r="C19" s="49" t="s">
        <v>89</v>
      </c>
      <c r="D19" s="50"/>
      <c r="E19" s="55">
        <v>0.25</v>
      </c>
      <c r="F19" s="52" t="s">
        <v>90</v>
      </c>
      <c r="G19" s="70"/>
      <c r="H19" s="74" t="s">
        <v>89</v>
      </c>
      <c r="I19" s="50"/>
      <c r="J19" s="52">
        <f>ROUNDUP(E19*0.75,2)</f>
        <v>0.19</v>
      </c>
      <c r="K19" s="52" t="s">
        <v>90</v>
      </c>
      <c r="L19" s="52"/>
      <c r="M19" s="78" t="e">
        <f>#REF!</f>
        <v>#REF!</v>
      </c>
      <c r="N19" s="66" t="s">
        <v>71</v>
      </c>
      <c r="O19" s="53"/>
      <c r="P19" s="50"/>
      <c r="Q19" s="54"/>
      <c r="R19" s="89"/>
    </row>
    <row r="20" spans="1:18" ht="23.1" customHeight="1" thickBot="1" x14ac:dyDescent="0.2">
      <c r="A20" s="258"/>
      <c r="B20" s="67"/>
      <c r="C20" s="56"/>
      <c r="D20" s="57"/>
      <c r="E20" s="58"/>
      <c r="F20" s="59"/>
      <c r="G20" s="71"/>
      <c r="H20" s="75"/>
      <c r="I20" s="57"/>
      <c r="J20" s="59"/>
      <c r="K20" s="59"/>
      <c r="L20" s="59"/>
      <c r="M20" s="79"/>
      <c r="N20" s="67"/>
      <c r="O20" s="60"/>
      <c r="P20" s="57"/>
      <c r="Q20" s="61"/>
      <c r="R20" s="90"/>
    </row>
  </sheetData>
  <mergeCells count="4">
    <mergeCell ref="H1:N1"/>
    <mergeCell ref="A2:R2"/>
    <mergeCell ref="A3:F3"/>
    <mergeCell ref="A5:A20"/>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224</v>
      </c>
      <c r="B3" s="273"/>
      <c r="C3" s="273"/>
      <c r="D3" s="148"/>
      <c r="E3" s="274" t="s">
        <v>303</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294</v>
      </c>
      <c r="I5" s="262" t="s">
        <v>293</v>
      </c>
      <c r="J5" s="263"/>
      <c r="K5" s="263"/>
      <c r="L5" s="264" t="s">
        <v>291</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341</v>
      </c>
      <c r="C7" s="133" t="s">
        <v>178</v>
      </c>
      <c r="D7" s="131"/>
      <c r="E7" s="37" t="s">
        <v>272</v>
      </c>
      <c r="F7" s="132"/>
      <c r="G7" s="129"/>
      <c r="H7" s="127">
        <v>20</v>
      </c>
      <c r="I7" s="131" t="s">
        <v>341</v>
      </c>
      <c r="J7" s="128" t="s">
        <v>178</v>
      </c>
      <c r="K7" s="130">
        <v>10</v>
      </c>
      <c r="L7" s="129" t="s">
        <v>340</v>
      </c>
      <c r="M7" s="128" t="s">
        <v>178</v>
      </c>
      <c r="N7" s="127">
        <v>10</v>
      </c>
      <c r="O7" s="126"/>
    </row>
    <row r="8" spans="1:21" ht="23.1" customHeight="1" x14ac:dyDescent="0.15">
      <c r="A8" s="268"/>
      <c r="B8" s="108"/>
      <c r="C8" s="113" t="s">
        <v>93</v>
      </c>
      <c r="D8" s="111"/>
      <c r="E8" s="50"/>
      <c r="F8" s="112"/>
      <c r="G8" s="109"/>
      <c r="H8" s="107">
        <v>10</v>
      </c>
      <c r="I8" s="111"/>
      <c r="J8" s="125" t="s">
        <v>146</v>
      </c>
      <c r="K8" s="110">
        <v>5</v>
      </c>
      <c r="L8" s="121"/>
      <c r="M8" s="118"/>
      <c r="N8" s="120"/>
      <c r="O8" s="124"/>
    </row>
    <row r="9" spans="1:21" ht="23.1" customHeight="1" x14ac:dyDescent="0.15">
      <c r="A9" s="268"/>
      <c r="B9" s="108"/>
      <c r="C9" s="113" t="s">
        <v>94</v>
      </c>
      <c r="D9" s="111"/>
      <c r="E9" s="50"/>
      <c r="F9" s="112"/>
      <c r="G9" s="109"/>
      <c r="H9" s="107">
        <v>20</v>
      </c>
      <c r="I9" s="111"/>
      <c r="J9" s="108" t="s">
        <v>94</v>
      </c>
      <c r="K9" s="110">
        <v>10</v>
      </c>
      <c r="L9" s="109" t="s">
        <v>339</v>
      </c>
      <c r="M9" s="108" t="s">
        <v>94</v>
      </c>
      <c r="N9" s="107">
        <v>10</v>
      </c>
      <c r="O9" s="106"/>
    </row>
    <row r="10" spans="1:21" ht="23.1" customHeight="1" x14ac:dyDescent="0.15">
      <c r="A10" s="268"/>
      <c r="B10" s="108"/>
      <c r="C10" s="113" t="s">
        <v>49</v>
      </c>
      <c r="D10" s="111"/>
      <c r="E10" s="50"/>
      <c r="F10" s="112"/>
      <c r="G10" s="109"/>
      <c r="H10" s="107">
        <v>10</v>
      </c>
      <c r="I10" s="111"/>
      <c r="J10" s="108" t="s">
        <v>49</v>
      </c>
      <c r="K10" s="110">
        <v>10</v>
      </c>
      <c r="L10" s="109"/>
      <c r="M10" s="108" t="s">
        <v>49</v>
      </c>
      <c r="N10" s="107">
        <v>10</v>
      </c>
      <c r="O10" s="106"/>
    </row>
    <row r="11" spans="1:21" ht="23.1" customHeight="1" x14ac:dyDescent="0.15">
      <c r="A11" s="268"/>
      <c r="B11" s="108"/>
      <c r="C11" s="113" t="s">
        <v>144</v>
      </c>
      <c r="D11" s="111"/>
      <c r="E11" s="50"/>
      <c r="F11" s="112"/>
      <c r="G11" s="109"/>
      <c r="H11" s="107">
        <v>5</v>
      </c>
      <c r="I11" s="111"/>
      <c r="J11" s="108" t="s">
        <v>277</v>
      </c>
      <c r="K11" s="115">
        <v>0.13</v>
      </c>
      <c r="L11" s="121"/>
      <c r="M11" s="118"/>
      <c r="N11" s="120"/>
      <c r="O11" s="124"/>
    </row>
    <row r="12" spans="1:21" ht="23.1" customHeight="1" x14ac:dyDescent="0.15">
      <c r="A12" s="268"/>
      <c r="B12" s="108"/>
      <c r="C12" s="113" t="s">
        <v>53</v>
      </c>
      <c r="D12" s="111"/>
      <c r="E12" s="50" t="s">
        <v>54</v>
      </c>
      <c r="F12" s="112"/>
      <c r="G12" s="109"/>
      <c r="H12" s="116">
        <v>0.13</v>
      </c>
      <c r="I12" s="111"/>
      <c r="J12" s="108"/>
      <c r="K12" s="110"/>
      <c r="L12" s="109" t="s">
        <v>314</v>
      </c>
      <c r="M12" s="108" t="s">
        <v>111</v>
      </c>
      <c r="N12" s="107">
        <v>10</v>
      </c>
      <c r="O12" s="106"/>
    </row>
    <row r="13" spans="1:21" ht="23.1" customHeight="1" x14ac:dyDescent="0.15">
      <c r="A13" s="268"/>
      <c r="B13" s="108"/>
      <c r="C13" s="113"/>
      <c r="D13" s="111"/>
      <c r="E13" s="50"/>
      <c r="F13" s="112"/>
      <c r="G13" s="109" t="s">
        <v>57</v>
      </c>
      <c r="H13" s="107" t="s">
        <v>276</v>
      </c>
      <c r="I13" s="111"/>
      <c r="J13" s="108"/>
      <c r="K13" s="110"/>
      <c r="L13" s="121"/>
      <c r="M13" s="118"/>
      <c r="N13" s="120"/>
      <c r="O13" s="124"/>
    </row>
    <row r="14" spans="1:21" ht="23.1" customHeight="1" x14ac:dyDescent="0.15">
      <c r="A14" s="268"/>
      <c r="B14" s="108"/>
      <c r="C14" s="113"/>
      <c r="D14" s="111"/>
      <c r="E14" s="50"/>
      <c r="F14" s="112" t="s">
        <v>33</v>
      </c>
      <c r="G14" s="109" t="s">
        <v>50</v>
      </c>
      <c r="H14" s="107" t="s">
        <v>275</v>
      </c>
      <c r="I14" s="111"/>
      <c r="J14" s="108"/>
      <c r="K14" s="110"/>
      <c r="L14" s="109" t="s">
        <v>338</v>
      </c>
      <c r="M14" s="108" t="s">
        <v>89</v>
      </c>
      <c r="N14" s="116">
        <v>0.13</v>
      </c>
      <c r="O14" s="106"/>
    </row>
    <row r="15" spans="1:21" ht="23.1" customHeight="1" x14ac:dyDescent="0.15">
      <c r="A15" s="268"/>
      <c r="B15" s="108"/>
      <c r="C15" s="113"/>
      <c r="D15" s="111"/>
      <c r="E15" s="50"/>
      <c r="F15" s="112"/>
      <c r="G15" s="109" t="s">
        <v>42</v>
      </c>
      <c r="H15" s="107" t="s">
        <v>275</v>
      </c>
      <c r="I15" s="111"/>
      <c r="J15" s="108"/>
      <c r="K15" s="110"/>
      <c r="L15" s="109"/>
      <c r="M15" s="108"/>
      <c r="N15" s="107"/>
      <c r="O15" s="106"/>
    </row>
    <row r="16" spans="1:21" ht="23.1" customHeight="1" x14ac:dyDescent="0.15">
      <c r="A16" s="268"/>
      <c r="B16" s="108"/>
      <c r="C16" s="113"/>
      <c r="D16" s="111"/>
      <c r="E16" s="50"/>
      <c r="F16" s="112"/>
      <c r="G16" s="109" t="s">
        <v>96</v>
      </c>
      <c r="H16" s="107" t="s">
        <v>275</v>
      </c>
      <c r="I16" s="119"/>
      <c r="J16" s="118"/>
      <c r="K16" s="117"/>
      <c r="L16" s="109"/>
      <c r="M16" s="108"/>
      <c r="N16" s="107"/>
      <c r="O16" s="106"/>
    </row>
    <row r="17" spans="1:15" ht="23.1" customHeight="1" x14ac:dyDescent="0.15">
      <c r="A17" s="268"/>
      <c r="B17" s="118"/>
      <c r="C17" s="123"/>
      <c r="D17" s="119"/>
      <c r="E17" s="44"/>
      <c r="F17" s="122"/>
      <c r="G17" s="121"/>
      <c r="H17" s="120"/>
      <c r="I17" s="111" t="s">
        <v>337</v>
      </c>
      <c r="J17" s="108" t="s">
        <v>111</v>
      </c>
      <c r="K17" s="110">
        <v>20</v>
      </c>
      <c r="L17" s="109"/>
      <c r="M17" s="108"/>
      <c r="N17" s="107"/>
      <c r="O17" s="106"/>
    </row>
    <row r="18" spans="1:15" ht="23.1" customHeight="1" x14ac:dyDescent="0.15">
      <c r="A18" s="268"/>
      <c r="B18" s="108" t="s">
        <v>337</v>
      </c>
      <c r="C18" s="113" t="s">
        <v>111</v>
      </c>
      <c r="D18" s="111"/>
      <c r="E18" s="50"/>
      <c r="F18" s="112"/>
      <c r="G18" s="109"/>
      <c r="H18" s="107">
        <v>20</v>
      </c>
      <c r="I18" s="119"/>
      <c r="J18" s="118"/>
      <c r="K18" s="117"/>
      <c r="L18" s="109"/>
      <c r="M18" s="108"/>
      <c r="N18" s="107"/>
      <c r="O18" s="106"/>
    </row>
    <row r="19" spans="1:15" ht="23.1" customHeight="1" x14ac:dyDescent="0.15">
      <c r="A19" s="268"/>
      <c r="B19" s="118"/>
      <c r="C19" s="123"/>
      <c r="D19" s="119"/>
      <c r="E19" s="44"/>
      <c r="F19" s="151"/>
      <c r="G19" s="121"/>
      <c r="H19" s="120"/>
      <c r="I19" s="111" t="s">
        <v>88</v>
      </c>
      <c r="J19" s="108" t="s">
        <v>89</v>
      </c>
      <c r="K19" s="149">
        <v>0.17</v>
      </c>
      <c r="L19" s="109"/>
      <c r="M19" s="108"/>
      <c r="N19" s="107"/>
      <c r="O19" s="106"/>
    </row>
    <row r="20" spans="1:15" ht="23.1" customHeight="1" x14ac:dyDescent="0.15">
      <c r="A20" s="268"/>
      <c r="B20" s="108" t="s">
        <v>88</v>
      </c>
      <c r="C20" s="113" t="s">
        <v>89</v>
      </c>
      <c r="D20" s="111"/>
      <c r="E20" s="50"/>
      <c r="F20" s="112"/>
      <c r="G20" s="161"/>
      <c r="H20" s="160">
        <v>0.17</v>
      </c>
      <c r="I20" s="111"/>
      <c r="J20" s="108"/>
      <c r="K20" s="110"/>
      <c r="L20" s="109"/>
      <c r="M20" s="108"/>
      <c r="N20" s="107"/>
      <c r="O20" s="106"/>
    </row>
    <row r="21" spans="1:15" ht="23.1" customHeight="1" thickBot="1" x14ac:dyDescent="0.2">
      <c r="A21" s="269"/>
      <c r="B21" s="100"/>
      <c r="C21" s="105"/>
      <c r="D21" s="103"/>
      <c r="E21" s="57"/>
      <c r="F21" s="104"/>
      <c r="G21" s="101"/>
      <c r="H21" s="99"/>
      <c r="I21" s="103"/>
      <c r="J21" s="100"/>
      <c r="K21" s="102"/>
      <c r="L21" s="101"/>
      <c r="M21" s="100"/>
      <c r="N21" s="99"/>
      <c r="O21" s="98"/>
    </row>
    <row r="22" spans="1:15" ht="14.25" x14ac:dyDescent="0.15">
      <c r="B22" s="97"/>
      <c r="C22" s="97"/>
      <c r="D22" s="97"/>
      <c r="G22" s="97"/>
      <c r="H22" s="96"/>
      <c r="I22" s="97"/>
      <c r="J22" s="97"/>
      <c r="K22" s="96"/>
      <c r="L22" s="97"/>
      <c r="M22" s="97"/>
      <c r="N22" s="96"/>
    </row>
    <row r="23" spans="1:15" ht="14.25" x14ac:dyDescent="0.15">
      <c r="B23" s="97"/>
      <c r="C23" s="97"/>
      <c r="D23" s="97"/>
      <c r="G23" s="97"/>
      <c r="H23" s="96"/>
      <c r="I23" s="97"/>
      <c r="J23" s="97"/>
      <c r="K23" s="96"/>
      <c r="L23" s="97"/>
      <c r="M23" s="97"/>
      <c r="N23" s="96"/>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row r="59" spans="2:14" ht="14.25" x14ac:dyDescent="0.15">
      <c r="B59" s="97"/>
      <c r="C59" s="97"/>
      <c r="D59" s="97"/>
      <c r="G59" s="97"/>
      <c r="H59" s="96"/>
      <c r="I59" s="97"/>
      <c r="J59" s="97"/>
      <c r="K59" s="96"/>
      <c r="L59" s="97"/>
      <c r="M59" s="97"/>
      <c r="N59" s="96"/>
    </row>
    <row r="60" spans="2:14" ht="14.25" x14ac:dyDescent="0.15">
      <c r="B60" s="97"/>
      <c r="C60" s="97"/>
      <c r="D60" s="97"/>
      <c r="G60" s="97"/>
      <c r="H60" s="96"/>
      <c r="I60" s="97"/>
      <c r="J60" s="97"/>
      <c r="K60" s="96"/>
      <c r="L60" s="97"/>
      <c r="M60" s="97"/>
      <c r="N60" s="96"/>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6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225</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56" t="s">
        <v>59</v>
      </c>
      <c r="B5" s="64" t="s">
        <v>15</v>
      </c>
      <c r="C5" s="36" t="s">
        <v>115</v>
      </c>
      <c r="D5" s="37" t="s">
        <v>116</v>
      </c>
      <c r="E5" s="38">
        <v>0.5</v>
      </c>
      <c r="F5" s="39" t="s">
        <v>19</v>
      </c>
      <c r="G5" s="68"/>
      <c r="H5" s="72" t="s">
        <v>115</v>
      </c>
      <c r="I5" s="37" t="s">
        <v>116</v>
      </c>
      <c r="J5" s="39">
        <f>ROUNDUP(E5*0.75,2)</f>
        <v>0.38</v>
      </c>
      <c r="K5" s="39" t="s">
        <v>19</v>
      </c>
      <c r="L5" s="39"/>
      <c r="M5" s="76" t="e">
        <f>#REF!</f>
        <v>#REF!</v>
      </c>
      <c r="N5" s="64"/>
      <c r="O5" s="40" t="s">
        <v>16</v>
      </c>
      <c r="P5" s="37"/>
      <c r="Q5" s="41">
        <v>110</v>
      </c>
      <c r="R5" s="87">
        <f>ROUNDUP(Q5*0.75,2)</f>
        <v>82.5</v>
      </c>
    </row>
    <row r="6" spans="1:19" ht="18.75" customHeight="1" x14ac:dyDescent="0.15">
      <c r="A6" s="257"/>
      <c r="B6" s="65"/>
      <c r="C6" s="43"/>
      <c r="D6" s="44"/>
      <c r="E6" s="45"/>
      <c r="F6" s="46"/>
      <c r="G6" s="69"/>
      <c r="H6" s="73"/>
      <c r="I6" s="44"/>
      <c r="J6" s="46"/>
      <c r="K6" s="46"/>
      <c r="L6" s="46"/>
      <c r="M6" s="77"/>
      <c r="N6" s="65"/>
      <c r="O6" s="47"/>
      <c r="P6" s="44"/>
      <c r="Q6" s="48"/>
      <c r="R6" s="88"/>
    </row>
    <row r="7" spans="1:19" ht="18.75" customHeight="1" x14ac:dyDescent="0.15">
      <c r="A7" s="257"/>
      <c r="B7" s="66" t="s">
        <v>186</v>
      </c>
      <c r="C7" s="49" t="s">
        <v>145</v>
      </c>
      <c r="D7" s="50"/>
      <c r="E7" s="51">
        <v>1</v>
      </c>
      <c r="F7" s="52" t="s">
        <v>62</v>
      </c>
      <c r="G7" s="70" t="s">
        <v>61</v>
      </c>
      <c r="H7" s="74" t="s">
        <v>145</v>
      </c>
      <c r="I7" s="50"/>
      <c r="J7" s="52">
        <f>ROUNDUP(E7*0.75,2)</f>
        <v>0.75</v>
      </c>
      <c r="K7" s="52" t="s">
        <v>62</v>
      </c>
      <c r="L7" s="52" t="s">
        <v>61</v>
      </c>
      <c r="M7" s="78" t="e">
        <f>#REF!</f>
        <v>#REF!</v>
      </c>
      <c r="N7" s="66" t="s">
        <v>187</v>
      </c>
      <c r="O7" s="53" t="s">
        <v>96</v>
      </c>
      <c r="P7" s="50"/>
      <c r="Q7" s="54">
        <v>3</v>
      </c>
      <c r="R7" s="89">
        <f t="shared" ref="R7:R12" si="0">ROUNDUP(Q7*0.75,2)</f>
        <v>2.25</v>
      </c>
    </row>
    <row r="8" spans="1:19" ht="18.75" customHeight="1" x14ac:dyDescent="0.15">
      <c r="A8" s="257"/>
      <c r="B8" s="66"/>
      <c r="C8" s="49" t="s">
        <v>122</v>
      </c>
      <c r="D8" s="50"/>
      <c r="E8" s="51">
        <v>20</v>
      </c>
      <c r="F8" s="52" t="s">
        <v>27</v>
      </c>
      <c r="G8" s="70"/>
      <c r="H8" s="74" t="s">
        <v>122</v>
      </c>
      <c r="I8" s="50"/>
      <c r="J8" s="52">
        <f>ROUNDUP(E8*0.75,2)</f>
        <v>15</v>
      </c>
      <c r="K8" s="52" t="s">
        <v>27</v>
      </c>
      <c r="L8" s="52"/>
      <c r="M8" s="78" t="e">
        <f>ROUND(#REF!+(#REF!*15/100),2)</f>
        <v>#REF!</v>
      </c>
      <c r="N8" s="66" t="s">
        <v>188</v>
      </c>
      <c r="O8" s="53" t="s">
        <v>28</v>
      </c>
      <c r="P8" s="50"/>
      <c r="Q8" s="54">
        <v>4</v>
      </c>
      <c r="R8" s="89">
        <f t="shared" si="0"/>
        <v>3</v>
      </c>
    </row>
    <row r="9" spans="1:19" ht="18.75" customHeight="1" x14ac:dyDescent="0.15">
      <c r="A9" s="257"/>
      <c r="B9" s="66"/>
      <c r="C9" s="49"/>
      <c r="D9" s="50"/>
      <c r="E9" s="51"/>
      <c r="F9" s="52"/>
      <c r="G9" s="70"/>
      <c r="H9" s="74"/>
      <c r="I9" s="50"/>
      <c r="J9" s="52"/>
      <c r="K9" s="52"/>
      <c r="L9" s="52"/>
      <c r="M9" s="78"/>
      <c r="N9" s="66" t="s">
        <v>189</v>
      </c>
      <c r="O9" s="53" t="s">
        <v>57</v>
      </c>
      <c r="P9" s="50"/>
      <c r="Q9" s="54">
        <v>10</v>
      </c>
      <c r="R9" s="89">
        <f t="shared" si="0"/>
        <v>7.5</v>
      </c>
    </row>
    <row r="10" spans="1:19" ht="18.75" customHeight="1" x14ac:dyDescent="0.15">
      <c r="A10" s="257"/>
      <c r="B10" s="66"/>
      <c r="C10" s="49"/>
      <c r="D10" s="50"/>
      <c r="E10" s="51"/>
      <c r="F10" s="52"/>
      <c r="G10" s="70"/>
      <c r="H10" s="74"/>
      <c r="I10" s="50"/>
      <c r="J10" s="52"/>
      <c r="K10" s="52"/>
      <c r="L10" s="52"/>
      <c r="M10" s="78"/>
      <c r="N10" s="66" t="s">
        <v>25</v>
      </c>
      <c r="O10" s="53" t="s">
        <v>42</v>
      </c>
      <c r="P10" s="50"/>
      <c r="Q10" s="54">
        <v>2</v>
      </c>
      <c r="R10" s="89">
        <f t="shared" si="0"/>
        <v>1.5</v>
      </c>
    </row>
    <row r="11" spans="1:19" ht="18.75" customHeight="1" x14ac:dyDescent="0.15">
      <c r="A11" s="257"/>
      <c r="B11" s="66"/>
      <c r="C11" s="49"/>
      <c r="D11" s="50"/>
      <c r="E11" s="51"/>
      <c r="F11" s="52"/>
      <c r="G11" s="70"/>
      <c r="H11" s="74"/>
      <c r="I11" s="50"/>
      <c r="J11" s="52"/>
      <c r="K11" s="52"/>
      <c r="L11" s="52"/>
      <c r="M11" s="78"/>
      <c r="N11" s="66"/>
      <c r="O11" s="53" t="s">
        <v>50</v>
      </c>
      <c r="P11" s="50" t="s">
        <v>33</v>
      </c>
      <c r="Q11" s="54">
        <v>1</v>
      </c>
      <c r="R11" s="89">
        <f t="shared" si="0"/>
        <v>0.75</v>
      </c>
    </row>
    <row r="12" spans="1:19" ht="18.75" customHeight="1" x14ac:dyDescent="0.15">
      <c r="A12" s="257"/>
      <c r="B12" s="66"/>
      <c r="C12" s="49"/>
      <c r="D12" s="50"/>
      <c r="E12" s="51"/>
      <c r="F12" s="52"/>
      <c r="G12" s="70"/>
      <c r="H12" s="74"/>
      <c r="I12" s="50"/>
      <c r="J12" s="52"/>
      <c r="K12" s="52"/>
      <c r="L12" s="52"/>
      <c r="M12" s="78"/>
      <c r="N12" s="66"/>
      <c r="O12" s="53" t="s">
        <v>41</v>
      </c>
      <c r="P12" s="50"/>
      <c r="Q12" s="54">
        <v>1.5</v>
      </c>
      <c r="R12" s="89">
        <f t="shared" si="0"/>
        <v>1.1300000000000001</v>
      </c>
    </row>
    <row r="13" spans="1:19" ht="18.75" customHeight="1" x14ac:dyDescent="0.15">
      <c r="A13" s="257"/>
      <c r="B13" s="65"/>
      <c r="C13" s="43"/>
      <c r="D13" s="44"/>
      <c r="E13" s="45"/>
      <c r="F13" s="46"/>
      <c r="G13" s="69"/>
      <c r="H13" s="73"/>
      <c r="I13" s="44"/>
      <c r="J13" s="46"/>
      <c r="K13" s="46"/>
      <c r="L13" s="46"/>
      <c r="M13" s="77"/>
      <c r="N13" s="65"/>
      <c r="O13" s="47"/>
      <c r="P13" s="44"/>
      <c r="Q13" s="48"/>
      <c r="R13" s="88"/>
    </row>
    <row r="14" spans="1:19" ht="18.75" customHeight="1" x14ac:dyDescent="0.15">
      <c r="A14" s="257"/>
      <c r="B14" s="66" t="s">
        <v>190</v>
      </c>
      <c r="C14" s="49" t="s">
        <v>193</v>
      </c>
      <c r="D14" s="50"/>
      <c r="E14" s="51">
        <v>5</v>
      </c>
      <c r="F14" s="52" t="s">
        <v>27</v>
      </c>
      <c r="G14" s="70"/>
      <c r="H14" s="74" t="s">
        <v>193</v>
      </c>
      <c r="I14" s="50"/>
      <c r="J14" s="52">
        <f>ROUNDUP(E14*0.75,2)</f>
        <v>3.75</v>
      </c>
      <c r="K14" s="52" t="s">
        <v>27</v>
      </c>
      <c r="L14" s="52"/>
      <c r="M14" s="78" t="e">
        <f>#REF!</f>
        <v>#REF!</v>
      </c>
      <c r="N14" s="66" t="s">
        <v>191</v>
      </c>
      <c r="O14" s="53" t="s">
        <v>28</v>
      </c>
      <c r="P14" s="50"/>
      <c r="Q14" s="54">
        <v>1.5</v>
      </c>
      <c r="R14" s="89">
        <f>ROUNDUP(Q14*0.75,2)</f>
        <v>1.1300000000000001</v>
      </c>
    </row>
    <row r="15" spans="1:19" ht="18.75" customHeight="1" x14ac:dyDescent="0.15">
      <c r="A15" s="257"/>
      <c r="B15" s="66"/>
      <c r="C15" s="49" t="s">
        <v>49</v>
      </c>
      <c r="D15" s="50"/>
      <c r="E15" s="51">
        <v>10</v>
      </c>
      <c r="F15" s="52" t="s">
        <v>27</v>
      </c>
      <c r="G15" s="70"/>
      <c r="H15" s="74" t="s">
        <v>49</v>
      </c>
      <c r="I15" s="50"/>
      <c r="J15" s="52">
        <f>ROUNDUP(E15*0.75,2)</f>
        <v>7.5</v>
      </c>
      <c r="K15" s="52" t="s">
        <v>27</v>
      </c>
      <c r="L15" s="52"/>
      <c r="M15" s="78" t="e">
        <f>ROUND(#REF!+(#REF!*10/100),2)</f>
        <v>#REF!</v>
      </c>
      <c r="N15" s="66" t="s">
        <v>192</v>
      </c>
      <c r="O15" s="53" t="s">
        <v>57</v>
      </c>
      <c r="P15" s="50"/>
      <c r="Q15" s="54">
        <v>20</v>
      </c>
      <c r="R15" s="89">
        <f>ROUNDUP(Q15*0.75,2)</f>
        <v>15</v>
      </c>
    </row>
    <row r="16" spans="1:19" ht="18.75" customHeight="1" x14ac:dyDescent="0.15">
      <c r="A16" s="257"/>
      <c r="B16" s="66"/>
      <c r="C16" s="49" t="s">
        <v>68</v>
      </c>
      <c r="D16" s="50"/>
      <c r="E16" s="51">
        <v>5</v>
      </c>
      <c r="F16" s="52" t="s">
        <v>27</v>
      </c>
      <c r="G16" s="70"/>
      <c r="H16" s="74" t="s">
        <v>68</v>
      </c>
      <c r="I16" s="50"/>
      <c r="J16" s="52">
        <f>ROUNDUP(E16*0.75,2)</f>
        <v>3.75</v>
      </c>
      <c r="K16" s="52" t="s">
        <v>27</v>
      </c>
      <c r="L16" s="52"/>
      <c r="M16" s="78" t="e">
        <f>#REF!</f>
        <v>#REF!</v>
      </c>
      <c r="N16" s="66" t="s">
        <v>25</v>
      </c>
      <c r="O16" s="53" t="s">
        <v>42</v>
      </c>
      <c r="P16" s="50"/>
      <c r="Q16" s="54">
        <v>1</v>
      </c>
      <c r="R16" s="89">
        <f>ROUNDUP(Q16*0.75,2)</f>
        <v>0.75</v>
      </c>
    </row>
    <row r="17" spans="1:18" ht="18.75" customHeight="1" x14ac:dyDescent="0.15">
      <c r="A17" s="257"/>
      <c r="B17" s="66"/>
      <c r="C17" s="49"/>
      <c r="D17" s="50"/>
      <c r="E17" s="51"/>
      <c r="F17" s="52"/>
      <c r="G17" s="70"/>
      <c r="H17" s="74"/>
      <c r="I17" s="50"/>
      <c r="J17" s="52"/>
      <c r="K17" s="52"/>
      <c r="L17" s="52"/>
      <c r="M17" s="78"/>
      <c r="N17" s="66"/>
      <c r="O17" s="53" t="s">
        <v>50</v>
      </c>
      <c r="P17" s="50" t="s">
        <v>33</v>
      </c>
      <c r="Q17" s="54">
        <v>1</v>
      </c>
      <c r="R17" s="89">
        <f>ROUNDUP(Q17*0.75,2)</f>
        <v>0.75</v>
      </c>
    </row>
    <row r="18" spans="1:18" ht="18.75" customHeight="1" x14ac:dyDescent="0.15">
      <c r="A18" s="257"/>
      <c r="B18" s="66"/>
      <c r="C18" s="49"/>
      <c r="D18" s="50"/>
      <c r="E18" s="51"/>
      <c r="F18" s="52"/>
      <c r="G18" s="70"/>
      <c r="H18" s="74"/>
      <c r="I18" s="50"/>
      <c r="J18" s="52"/>
      <c r="K18" s="52"/>
      <c r="L18" s="52"/>
      <c r="M18" s="78"/>
      <c r="N18" s="66"/>
      <c r="O18" s="53" t="s">
        <v>41</v>
      </c>
      <c r="P18" s="50"/>
      <c r="Q18" s="54">
        <v>1</v>
      </c>
      <c r="R18" s="89">
        <f>ROUNDUP(Q18*0.75,2)</f>
        <v>0.75</v>
      </c>
    </row>
    <row r="19" spans="1:18" ht="18.75" customHeight="1" x14ac:dyDescent="0.15">
      <c r="A19" s="257"/>
      <c r="B19" s="65"/>
      <c r="C19" s="43"/>
      <c r="D19" s="44"/>
      <c r="E19" s="45"/>
      <c r="F19" s="46"/>
      <c r="G19" s="69"/>
      <c r="H19" s="73"/>
      <c r="I19" s="44"/>
      <c r="J19" s="46"/>
      <c r="K19" s="46"/>
      <c r="L19" s="46"/>
      <c r="M19" s="77"/>
      <c r="N19" s="65"/>
      <c r="O19" s="47"/>
      <c r="P19" s="44"/>
      <c r="Q19" s="48"/>
      <c r="R19" s="88"/>
    </row>
    <row r="20" spans="1:18" ht="18.75" customHeight="1" x14ac:dyDescent="0.15">
      <c r="A20" s="257"/>
      <c r="B20" s="66" t="s">
        <v>52</v>
      </c>
      <c r="C20" s="49" t="s">
        <v>26</v>
      </c>
      <c r="D20" s="50"/>
      <c r="E20" s="51">
        <v>20</v>
      </c>
      <c r="F20" s="52" t="s">
        <v>27</v>
      </c>
      <c r="G20" s="70"/>
      <c r="H20" s="74" t="s">
        <v>26</v>
      </c>
      <c r="I20" s="50"/>
      <c r="J20" s="52">
        <f>ROUNDUP(E20*0.75,2)</f>
        <v>15</v>
      </c>
      <c r="K20" s="52" t="s">
        <v>27</v>
      </c>
      <c r="L20" s="52"/>
      <c r="M20" s="78" t="e">
        <f>ROUND(#REF!+(#REF!*6/100),2)</f>
        <v>#REF!</v>
      </c>
      <c r="N20" s="66" t="s">
        <v>47</v>
      </c>
      <c r="O20" s="53" t="s">
        <v>57</v>
      </c>
      <c r="P20" s="50"/>
      <c r="Q20" s="54">
        <v>100</v>
      </c>
      <c r="R20" s="89">
        <f>ROUNDUP(Q20*0.75,2)</f>
        <v>75</v>
      </c>
    </row>
    <row r="21" spans="1:18" ht="18.75" customHeight="1" x14ac:dyDescent="0.15">
      <c r="A21" s="257"/>
      <c r="B21" s="66"/>
      <c r="C21" s="49" t="s">
        <v>125</v>
      </c>
      <c r="D21" s="50" t="s">
        <v>33</v>
      </c>
      <c r="E21" s="62">
        <v>0.1</v>
      </c>
      <c r="F21" s="52" t="s">
        <v>19</v>
      </c>
      <c r="G21" s="70"/>
      <c r="H21" s="74" t="s">
        <v>125</v>
      </c>
      <c r="I21" s="50" t="s">
        <v>33</v>
      </c>
      <c r="J21" s="52">
        <f>ROUNDUP(E21*0.75,2)</f>
        <v>0.08</v>
      </c>
      <c r="K21" s="52" t="s">
        <v>19</v>
      </c>
      <c r="L21" s="52"/>
      <c r="M21" s="78" t="e">
        <f>#REF!</f>
        <v>#REF!</v>
      </c>
      <c r="N21" s="66"/>
      <c r="O21" s="53" t="s">
        <v>58</v>
      </c>
      <c r="P21" s="50"/>
      <c r="Q21" s="54">
        <v>3</v>
      </c>
      <c r="R21" s="89">
        <f>ROUNDUP(Q21*0.75,2)</f>
        <v>2.25</v>
      </c>
    </row>
    <row r="22" spans="1:18" ht="18.75" customHeight="1" x14ac:dyDescent="0.15">
      <c r="A22" s="257"/>
      <c r="B22" s="65"/>
      <c r="C22" s="43"/>
      <c r="D22" s="44"/>
      <c r="E22" s="45"/>
      <c r="F22" s="46"/>
      <c r="G22" s="69"/>
      <c r="H22" s="73"/>
      <c r="I22" s="44"/>
      <c r="J22" s="46"/>
      <c r="K22" s="46"/>
      <c r="L22" s="46"/>
      <c r="M22" s="77"/>
      <c r="N22" s="65"/>
      <c r="O22" s="47"/>
      <c r="P22" s="44"/>
      <c r="Q22" s="48"/>
      <c r="R22" s="88"/>
    </row>
    <row r="23" spans="1:18" ht="18.75" customHeight="1" x14ac:dyDescent="0.15">
      <c r="A23" s="257"/>
      <c r="B23" s="66" t="s">
        <v>126</v>
      </c>
      <c r="C23" s="49" t="s">
        <v>130</v>
      </c>
      <c r="D23" s="50" t="s">
        <v>35</v>
      </c>
      <c r="E23" s="51">
        <v>40</v>
      </c>
      <c r="F23" s="52" t="s">
        <v>27</v>
      </c>
      <c r="G23" s="70"/>
      <c r="H23" s="74" t="s">
        <v>130</v>
      </c>
      <c r="I23" s="50" t="s">
        <v>35</v>
      </c>
      <c r="J23" s="52">
        <f>ROUNDUP(E23*0.75,2)</f>
        <v>30</v>
      </c>
      <c r="K23" s="52" t="s">
        <v>27</v>
      </c>
      <c r="L23" s="52"/>
      <c r="M23" s="78" t="e">
        <f>#REF!</f>
        <v>#REF!</v>
      </c>
      <c r="N23" s="66" t="s">
        <v>127</v>
      </c>
      <c r="O23" s="53" t="s">
        <v>42</v>
      </c>
      <c r="P23" s="50"/>
      <c r="Q23" s="54">
        <v>1</v>
      </c>
      <c r="R23" s="89">
        <f>ROUNDUP(Q23*0.75,2)</f>
        <v>0.75</v>
      </c>
    </row>
    <row r="24" spans="1:18" ht="18.75" customHeight="1" x14ac:dyDescent="0.15">
      <c r="A24" s="257"/>
      <c r="B24" s="66"/>
      <c r="C24" s="49"/>
      <c r="D24" s="50"/>
      <c r="E24" s="51"/>
      <c r="F24" s="52"/>
      <c r="G24" s="70"/>
      <c r="H24" s="74"/>
      <c r="I24" s="50"/>
      <c r="J24" s="52"/>
      <c r="K24" s="52"/>
      <c r="L24" s="52"/>
      <c r="M24" s="78"/>
      <c r="N24" s="66" t="s">
        <v>128</v>
      </c>
      <c r="O24" s="53" t="s">
        <v>37</v>
      </c>
      <c r="P24" s="50"/>
      <c r="Q24" s="54">
        <v>3</v>
      </c>
      <c r="R24" s="89">
        <f>ROUNDUP(Q24*0.75,2)</f>
        <v>2.25</v>
      </c>
    </row>
    <row r="25" spans="1:18" ht="18.75" customHeight="1" x14ac:dyDescent="0.15">
      <c r="A25" s="257"/>
      <c r="B25" s="66"/>
      <c r="C25" s="49"/>
      <c r="D25" s="50"/>
      <c r="E25" s="51"/>
      <c r="F25" s="52"/>
      <c r="G25" s="70"/>
      <c r="H25" s="74"/>
      <c r="I25" s="50"/>
      <c r="J25" s="52"/>
      <c r="K25" s="52"/>
      <c r="L25" s="52"/>
      <c r="M25" s="78"/>
      <c r="N25" s="66" t="s">
        <v>129</v>
      </c>
      <c r="O25" s="53"/>
      <c r="P25" s="50"/>
      <c r="Q25" s="54"/>
      <c r="R25" s="89"/>
    </row>
    <row r="26" spans="1:18" ht="18.75" customHeight="1" x14ac:dyDescent="0.15">
      <c r="A26" s="257"/>
      <c r="B26" s="66"/>
      <c r="C26" s="49"/>
      <c r="D26" s="50"/>
      <c r="E26" s="51"/>
      <c r="F26" s="52"/>
      <c r="G26" s="70"/>
      <c r="H26" s="74"/>
      <c r="I26" s="50"/>
      <c r="J26" s="52"/>
      <c r="K26" s="52"/>
      <c r="L26" s="52"/>
      <c r="M26" s="78"/>
      <c r="N26" s="66" t="s">
        <v>47</v>
      </c>
      <c r="O26" s="53"/>
      <c r="P26" s="50"/>
      <c r="Q26" s="54"/>
      <c r="R26" s="89"/>
    </row>
    <row r="27" spans="1:18" ht="18.75" customHeight="1" thickBot="1" x14ac:dyDescent="0.2">
      <c r="A27" s="258"/>
      <c r="B27" s="67"/>
      <c r="C27" s="56"/>
      <c r="D27" s="57"/>
      <c r="E27" s="58"/>
      <c r="F27" s="59"/>
      <c r="G27" s="71"/>
      <c r="H27" s="75"/>
      <c r="I27" s="57"/>
      <c r="J27" s="59"/>
      <c r="K27" s="59"/>
      <c r="L27" s="59"/>
      <c r="M27" s="79"/>
      <c r="N27" s="67"/>
      <c r="O27" s="60"/>
      <c r="P27" s="57"/>
      <c r="Q27" s="61"/>
      <c r="R27" s="90"/>
    </row>
  </sheetData>
  <mergeCells count="4">
    <mergeCell ref="H1:N1"/>
    <mergeCell ref="A2:R2"/>
    <mergeCell ref="A3:F3"/>
    <mergeCell ref="A5:A27"/>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367</v>
      </c>
      <c r="B3" s="273"/>
      <c r="C3" s="273"/>
      <c r="D3" s="148"/>
      <c r="E3" s="274" t="s">
        <v>302</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294</v>
      </c>
      <c r="I5" s="262" t="s">
        <v>293</v>
      </c>
      <c r="J5" s="263"/>
      <c r="K5" s="263"/>
      <c r="L5" s="264" t="s">
        <v>292</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346</v>
      </c>
      <c r="C9" s="113" t="s">
        <v>145</v>
      </c>
      <c r="D9" s="111" t="s">
        <v>61</v>
      </c>
      <c r="E9" s="50"/>
      <c r="F9" s="112"/>
      <c r="G9" s="109"/>
      <c r="H9" s="155">
        <v>0.7</v>
      </c>
      <c r="I9" s="111" t="s">
        <v>346</v>
      </c>
      <c r="J9" s="108" t="s">
        <v>145</v>
      </c>
      <c r="K9" s="154">
        <v>0.3</v>
      </c>
      <c r="L9" s="109" t="s">
        <v>345</v>
      </c>
      <c r="M9" s="108" t="s">
        <v>145</v>
      </c>
      <c r="N9" s="150">
        <v>0.2</v>
      </c>
      <c r="O9" s="106" t="s">
        <v>61</v>
      </c>
    </row>
    <row r="10" spans="1:21" ht="23.1" customHeight="1" x14ac:dyDescent="0.15">
      <c r="A10" s="268"/>
      <c r="B10" s="108"/>
      <c r="C10" s="113" t="s">
        <v>122</v>
      </c>
      <c r="D10" s="111"/>
      <c r="E10" s="50"/>
      <c r="F10" s="112"/>
      <c r="G10" s="109"/>
      <c r="H10" s="107">
        <v>20</v>
      </c>
      <c r="I10" s="111"/>
      <c r="J10" s="108" t="s">
        <v>122</v>
      </c>
      <c r="K10" s="110">
        <v>20</v>
      </c>
      <c r="L10" s="109"/>
      <c r="M10" s="108" t="s">
        <v>122</v>
      </c>
      <c r="N10" s="107">
        <v>10</v>
      </c>
      <c r="O10" s="106"/>
    </row>
    <row r="11" spans="1:21" ht="23.1" customHeight="1" x14ac:dyDescent="0.15">
      <c r="A11" s="268"/>
      <c r="B11" s="108"/>
      <c r="C11" s="113"/>
      <c r="D11" s="111"/>
      <c r="E11" s="50"/>
      <c r="F11" s="112"/>
      <c r="G11" s="109" t="s">
        <v>57</v>
      </c>
      <c r="H11" s="107" t="s">
        <v>276</v>
      </c>
      <c r="I11" s="111"/>
      <c r="J11" s="108"/>
      <c r="K11" s="110"/>
      <c r="L11" s="109"/>
      <c r="M11" s="108" t="s">
        <v>49</v>
      </c>
      <c r="N11" s="107">
        <v>10</v>
      </c>
      <c r="O11" s="106"/>
    </row>
    <row r="12" spans="1:21" ht="23.1" customHeight="1" x14ac:dyDescent="0.15">
      <c r="A12" s="268"/>
      <c r="B12" s="118"/>
      <c r="C12" s="123"/>
      <c r="D12" s="119"/>
      <c r="E12" s="44"/>
      <c r="F12" s="122"/>
      <c r="G12" s="121"/>
      <c r="H12" s="120"/>
      <c r="I12" s="119"/>
      <c r="J12" s="118"/>
      <c r="K12" s="117"/>
      <c r="L12" s="121"/>
      <c r="M12" s="118"/>
      <c r="N12" s="120"/>
      <c r="O12" s="124"/>
    </row>
    <row r="13" spans="1:21" ht="23.1" customHeight="1" x14ac:dyDescent="0.15">
      <c r="A13" s="268"/>
      <c r="B13" s="108" t="s">
        <v>344</v>
      </c>
      <c r="C13" s="113" t="s">
        <v>49</v>
      </c>
      <c r="D13" s="111"/>
      <c r="E13" s="50"/>
      <c r="F13" s="112"/>
      <c r="G13" s="109"/>
      <c r="H13" s="107">
        <v>10</v>
      </c>
      <c r="I13" s="111" t="s">
        <v>344</v>
      </c>
      <c r="J13" s="108" t="s">
        <v>49</v>
      </c>
      <c r="K13" s="110">
        <v>10</v>
      </c>
      <c r="L13" s="109" t="s">
        <v>343</v>
      </c>
      <c r="M13" s="108" t="s">
        <v>26</v>
      </c>
      <c r="N13" s="107">
        <v>10</v>
      </c>
      <c r="O13" s="106"/>
    </row>
    <row r="14" spans="1:21" ht="23.1" customHeight="1" x14ac:dyDescent="0.15">
      <c r="A14" s="268"/>
      <c r="B14" s="108"/>
      <c r="C14" s="113"/>
      <c r="D14" s="111"/>
      <c r="E14" s="50"/>
      <c r="F14" s="112"/>
      <c r="G14" s="109" t="s">
        <v>57</v>
      </c>
      <c r="H14" s="107" t="s">
        <v>276</v>
      </c>
      <c r="I14" s="111"/>
      <c r="J14" s="108"/>
      <c r="K14" s="110"/>
      <c r="L14" s="121"/>
      <c r="M14" s="118"/>
      <c r="N14" s="120"/>
      <c r="O14" s="124"/>
    </row>
    <row r="15" spans="1:21" ht="23.1" customHeight="1" x14ac:dyDescent="0.15">
      <c r="A15" s="268"/>
      <c r="B15" s="118"/>
      <c r="C15" s="123"/>
      <c r="D15" s="119"/>
      <c r="E15" s="44"/>
      <c r="F15" s="122"/>
      <c r="G15" s="121"/>
      <c r="H15" s="120"/>
      <c r="I15" s="119"/>
      <c r="J15" s="118"/>
      <c r="K15" s="117"/>
      <c r="L15" s="109" t="s">
        <v>126</v>
      </c>
      <c r="M15" s="108" t="s">
        <v>130</v>
      </c>
      <c r="N15" s="107">
        <v>10</v>
      </c>
      <c r="O15" s="106"/>
    </row>
    <row r="16" spans="1:21" ht="23.1" customHeight="1" x14ac:dyDescent="0.15">
      <c r="A16" s="268"/>
      <c r="B16" s="108" t="s">
        <v>52</v>
      </c>
      <c r="C16" s="113" t="s">
        <v>26</v>
      </c>
      <c r="D16" s="111"/>
      <c r="E16" s="50"/>
      <c r="F16" s="112"/>
      <c r="G16" s="109"/>
      <c r="H16" s="107">
        <v>20</v>
      </c>
      <c r="I16" s="111" t="s">
        <v>52</v>
      </c>
      <c r="J16" s="108" t="s">
        <v>26</v>
      </c>
      <c r="K16" s="110">
        <v>10</v>
      </c>
      <c r="L16" s="109"/>
      <c r="M16" s="108"/>
      <c r="N16" s="107"/>
      <c r="O16" s="106"/>
    </row>
    <row r="17" spans="1:15" ht="23.1" customHeight="1" x14ac:dyDescent="0.15">
      <c r="A17" s="268"/>
      <c r="B17" s="108"/>
      <c r="C17" s="113" t="s">
        <v>125</v>
      </c>
      <c r="D17" s="111"/>
      <c r="E17" s="50" t="s">
        <v>33</v>
      </c>
      <c r="F17" s="112"/>
      <c r="G17" s="109"/>
      <c r="H17" s="158">
        <v>0.05</v>
      </c>
      <c r="I17" s="111"/>
      <c r="J17" s="108" t="s">
        <v>125</v>
      </c>
      <c r="K17" s="157">
        <v>0.05</v>
      </c>
      <c r="L17" s="109"/>
      <c r="M17" s="108"/>
      <c r="N17" s="107"/>
      <c r="O17" s="106"/>
    </row>
    <row r="18" spans="1:15" ht="23.1" customHeight="1" x14ac:dyDescent="0.15">
      <c r="A18" s="268"/>
      <c r="B18" s="108"/>
      <c r="C18" s="113"/>
      <c r="D18" s="111"/>
      <c r="E18" s="50"/>
      <c r="F18" s="112"/>
      <c r="G18" s="109" t="s">
        <v>57</v>
      </c>
      <c r="H18" s="107" t="s">
        <v>276</v>
      </c>
      <c r="I18" s="111"/>
      <c r="J18" s="108"/>
      <c r="K18" s="110"/>
      <c r="L18" s="109"/>
      <c r="M18" s="108"/>
      <c r="N18" s="107"/>
      <c r="O18" s="106"/>
    </row>
    <row r="19" spans="1:15" ht="23.1" customHeight="1" x14ac:dyDescent="0.15">
      <c r="A19" s="268"/>
      <c r="B19" s="108"/>
      <c r="C19" s="113"/>
      <c r="D19" s="111"/>
      <c r="E19" s="50"/>
      <c r="F19" s="114"/>
      <c r="G19" s="109" t="s">
        <v>58</v>
      </c>
      <c r="H19" s="107" t="s">
        <v>275</v>
      </c>
      <c r="I19" s="111"/>
      <c r="J19" s="108"/>
      <c r="K19" s="110"/>
      <c r="L19" s="109"/>
      <c r="M19" s="108"/>
      <c r="N19" s="107"/>
      <c r="O19" s="106"/>
    </row>
    <row r="20" spans="1:15" ht="23.1" customHeight="1" x14ac:dyDescent="0.15">
      <c r="A20" s="268"/>
      <c r="B20" s="118"/>
      <c r="C20" s="123"/>
      <c r="D20" s="119"/>
      <c r="E20" s="44"/>
      <c r="F20" s="122"/>
      <c r="G20" s="121"/>
      <c r="H20" s="120"/>
      <c r="I20" s="119"/>
      <c r="J20" s="118"/>
      <c r="K20" s="117"/>
      <c r="L20" s="109"/>
      <c r="M20" s="108"/>
      <c r="N20" s="107"/>
      <c r="O20" s="106"/>
    </row>
    <row r="21" spans="1:15" ht="23.1" customHeight="1" x14ac:dyDescent="0.15">
      <c r="A21" s="268"/>
      <c r="B21" s="108" t="s">
        <v>126</v>
      </c>
      <c r="C21" s="113" t="s">
        <v>130</v>
      </c>
      <c r="D21" s="111"/>
      <c r="E21" s="50" t="s">
        <v>35</v>
      </c>
      <c r="F21" s="112"/>
      <c r="G21" s="109"/>
      <c r="H21" s="107">
        <v>30</v>
      </c>
      <c r="I21" s="111" t="s">
        <v>126</v>
      </c>
      <c r="J21" s="108" t="s">
        <v>130</v>
      </c>
      <c r="K21" s="110">
        <v>20</v>
      </c>
      <c r="L21" s="109"/>
      <c r="M21" s="108"/>
      <c r="N21" s="107"/>
      <c r="O21" s="106"/>
    </row>
    <row r="22" spans="1:15" ht="23.1" customHeight="1" thickBot="1" x14ac:dyDescent="0.2">
      <c r="A22" s="268"/>
      <c r="B22" s="108"/>
      <c r="C22" s="113"/>
      <c r="D22" s="111"/>
      <c r="E22" s="50"/>
      <c r="F22" s="112"/>
      <c r="G22" s="101" t="s">
        <v>42</v>
      </c>
      <c r="H22" s="99" t="s">
        <v>275</v>
      </c>
      <c r="I22" s="111"/>
      <c r="J22" s="108"/>
      <c r="K22" s="110"/>
      <c r="L22" s="109"/>
      <c r="M22" s="108"/>
      <c r="N22" s="107"/>
      <c r="O22" s="106"/>
    </row>
    <row r="23" spans="1:15" ht="23.1" customHeight="1" thickBot="1" x14ac:dyDescent="0.2">
      <c r="A23" s="269"/>
      <c r="B23" s="100"/>
      <c r="C23" s="105"/>
      <c r="D23" s="103"/>
      <c r="E23" s="57"/>
      <c r="F23" s="57"/>
      <c r="G23" s="100"/>
      <c r="H23" s="162"/>
      <c r="I23" s="100"/>
      <c r="J23" s="100"/>
      <c r="K23" s="102"/>
      <c r="L23" s="101"/>
      <c r="M23" s="100"/>
      <c r="N23" s="99"/>
      <c r="O23" s="98"/>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row r="59" spans="2:14" ht="14.25" x14ac:dyDescent="0.15">
      <c r="B59" s="97"/>
      <c r="C59" s="97"/>
      <c r="D59" s="97"/>
      <c r="G59" s="97"/>
      <c r="H59" s="96"/>
      <c r="I59" s="97"/>
      <c r="J59" s="97"/>
      <c r="K59" s="96"/>
      <c r="L59" s="97"/>
      <c r="M59" s="97"/>
      <c r="N59" s="9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1.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2.5" customHeight="1" x14ac:dyDescent="0.15">
      <c r="A3" s="5"/>
      <c r="B3" s="294" t="s">
        <v>264</v>
      </c>
      <c r="C3" s="294"/>
      <c r="D3" s="3"/>
      <c r="E3" s="6"/>
      <c r="F3" s="2"/>
      <c r="G3" s="2"/>
      <c r="H3" s="2"/>
      <c r="I3" s="3"/>
      <c r="J3" s="2"/>
      <c r="K3" s="7"/>
      <c r="L3" s="7"/>
      <c r="M3" s="8"/>
      <c r="N3" s="3"/>
      <c r="O3" s="93" t="s">
        <v>265</v>
      </c>
      <c r="P3"/>
      <c r="Q3"/>
      <c r="R3"/>
      <c r="S3" s="3"/>
    </row>
    <row r="4" spans="1:19" ht="27.75" customHeight="1" thickBot="1" x14ac:dyDescent="0.3">
      <c r="A4" s="254" t="s">
        <v>226</v>
      </c>
      <c r="B4" s="255"/>
      <c r="C4" s="255"/>
      <c r="D4" s="255"/>
      <c r="E4" s="255"/>
      <c r="F4" s="255"/>
      <c r="G4" s="2"/>
      <c r="H4" s="2"/>
      <c r="I4" s="12"/>
      <c r="J4" s="2"/>
      <c r="K4" s="7"/>
      <c r="L4" s="7"/>
      <c r="M4" s="10"/>
      <c r="N4" s="2"/>
      <c r="O4" s="13"/>
      <c r="P4" s="12"/>
      <c r="Q4" s="14"/>
      <c r="R4" s="14"/>
      <c r="S4" s="11"/>
    </row>
    <row r="5" spans="1:19" customFormat="1" ht="42" customHeight="1" thickBot="1" x14ac:dyDescent="0.2">
      <c r="A5" s="15"/>
      <c r="B5" s="16" t="s">
        <v>1</v>
      </c>
      <c r="C5" s="17" t="s">
        <v>2</v>
      </c>
      <c r="D5" s="18" t="s">
        <v>3</v>
      </c>
      <c r="E5" s="34" t="s">
        <v>7</v>
      </c>
      <c r="F5" s="19" t="s">
        <v>5</v>
      </c>
      <c r="G5" s="17" t="s">
        <v>6</v>
      </c>
      <c r="H5" s="16" t="s">
        <v>2</v>
      </c>
      <c r="I5" s="18" t="s">
        <v>3</v>
      </c>
      <c r="J5" s="35" t="s">
        <v>4</v>
      </c>
      <c r="K5" s="19" t="s">
        <v>5</v>
      </c>
      <c r="L5" s="19" t="s">
        <v>6</v>
      </c>
      <c r="M5" s="21" t="s">
        <v>8</v>
      </c>
      <c r="N5" s="22" t="s">
        <v>9</v>
      </c>
      <c r="O5" s="19" t="s">
        <v>10</v>
      </c>
      <c r="P5" s="23" t="s">
        <v>3</v>
      </c>
      <c r="Q5" s="20" t="s">
        <v>12</v>
      </c>
      <c r="R5" s="24" t="s">
        <v>11</v>
      </c>
      <c r="S5" s="25"/>
    </row>
    <row r="6" spans="1:19" ht="17.25" customHeight="1" x14ac:dyDescent="0.15">
      <c r="A6" s="256" t="s">
        <v>59</v>
      </c>
      <c r="B6" s="64" t="s">
        <v>227</v>
      </c>
      <c r="C6" s="36" t="s">
        <v>123</v>
      </c>
      <c r="D6" s="37"/>
      <c r="E6" s="82">
        <v>0.25</v>
      </c>
      <c r="F6" s="39" t="s">
        <v>19</v>
      </c>
      <c r="G6" s="68" t="s">
        <v>124</v>
      </c>
      <c r="H6" s="72" t="s">
        <v>123</v>
      </c>
      <c r="I6" s="37"/>
      <c r="J6" s="39">
        <f>ROUNDUP(E6*0.75,2)</f>
        <v>0.19</v>
      </c>
      <c r="K6" s="39" t="s">
        <v>19</v>
      </c>
      <c r="L6" s="39" t="s">
        <v>124</v>
      </c>
      <c r="M6" s="76" t="e">
        <f>#REF!</f>
        <v>#REF!</v>
      </c>
      <c r="N6" s="64" t="s">
        <v>228</v>
      </c>
      <c r="O6" s="40" t="s">
        <v>16</v>
      </c>
      <c r="P6" s="37"/>
      <c r="Q6" s="41">
        <v>110</v>
      </c>
      <c r="R6" s="87">
        <f>ROUNDUP(Q6*0.75,2)</f>
        <v>82.5</v>
      </c>
    </row>
    <row r="7" spans="1:19" ht="17.25" customHeight="1" x14ac:dyDescent="0.15">
      <c r="A7" s="257"/>
      <c r="B7" s="66"/>
      <c r="C7" s="49" t="s">
        <v>184</v>
      </c>
      <c r="D7" s="50" t="s">
        <v>54</v>
      </c>
      <c r="E7" s="51">
        <v>0.5</v>
      </c>
      <c r="F7" s="52" t="s">
        <v>90</v>
      </c>
      <c r="G7" s="70"/>
      <c r="H7" s="74" t="s">
        <v>184</v>
      </c>
      <c r="I7" s="50" t="s">
        <v>54</v>
      </c>
      <c r="J7" s="52">
        <f>ROUNDUP(E7*0.75,2)</f>
        <v>0.38</v>
      </c>
      <c r="K7" s="52" t="s">
        <v>90</v>
      </c>
      <c r="L7" s="52"/>
      <c r="M7" s="78" t="e">
        <f>#REF!</f>
        <v>#REF!</v>
      </c>
      <c r="N7" s="83" t="s">
        <v>259</v>
      </c>
      <c r="O7" s="53" t="s">
        <v>50</v>
      </c>
      <c r="P7" s="50" t="s">
        <v>33</v>
      </c>
      <c r="Q7" s="54">
        <v>1</v>
      </c>
      <c r="R7" s="89">
        <f>ROUNDUP(Q7*0.75,2)</f>
        <v>0.75</v>
      </c>
    </row>
    <row r="8" spans="1:19" ht="17.25" customHeight="1" x14ac:dyDescent="0.15">
      <c r="A8" s="257"/>
      <c r="B8" s="66"/>
      <c r="C8" s="49" t="s">
        <v>86</v>
      </c>
      <c r="D8" s="50"/>
      <c r="E8" s="51">
        <v>5</v>
      </c>
      <c r="F8" s="52" t="s">
        <v>27</v>
      </c>
      <c r="G8" s="70"/>
      <c r="H8" s="74" t="s">
        <v>86</v>
      </c>
      <c r="I8" s="50"/>
      <c r="J8" s="52">
        <f>ROUNDUP(E8*0.75,2)</f>
        <v>3.75</v>
      </c>
      <c r="K8" s="52" t="s">
        <v>27</v>
      </c>
      <c r="L8" s="52"/>
      <c r="M8" s="78" t="e">
        <f>#REF!</f>
        <v>#REF!</v>
      </c>
      <c r="N8" s="83" t="s">
        <v>257</v>
      </c>
      <c r="O8" s="53" t="s">
        <v>39</v>
      </c>
      <c r="P8" s="50"/>
      <c r="Q8" s="54">
        <v>5</v>
      </c>
      <c r="R8" s="89">
        <f>ROUNDUP(Q8*0.75,2)</f>
        <v>3.75</v>
      </c>
    </row>
    <row r="9" spans="1:19" ht="17.25" customHeight="1" x14ac:dyDescent="0.15">
      <c r="A9" s="257"/>
      <c r="B9" s="66"/>
      <c r="C9" s="49"/>
      <c r="D9" s="50"/>
      <c r="E9" s="51"/>
      <c r="F9" s="52"/>
      <c r="G9" s="70"/>
      <c r="H9" s="74"/>
      <c r="I9" s="50"/>
      <c r="J9" s="52"/>
      <c r="K9" s="52"/>
      <c r="L9" s="52"/>
      <c r="M9" s="78"/>
      <c r="N9" s="91" t="s">
        <v>258</v>
      </c>
      <c r="O9" s="53"/>
      <c r="P9" s="50"/>
      <c r="Q9" s="54"/>
      <c r="R9" s="89"/>
    </row>
    <row r="10" spans="1:19" ht="17.25" customHeight="1" x14ac:dyDescent="0.15">
      <c r="A10" s="257"/>
      <c r="B10" s="66"/>
      <c r="C10" s="49"/>
      <c r="D10" s="50"/>
      <c r="E10" s="51"/>
      <c r="F10" s="52"/>
      <c r="G10" s="70"/>
      <c r="H10" s="74"/>
      <c r="I10" s="50"/>
      <c r="J10" s="52"/>
      <c r="K10" s="52"/>
      <c r="L10" s="52"/>
      <c r="M10" s="78"/>
      <c r="N10" s="66" t="s">
        <v>229</v>
      </c>
      <c r="O10" s="53"/>
      <c r="P10" s="50"/>
      <c r="Q10" s="54"/>
      <c r="R10" s="89"/>
    </row>
    <row r="11" spans="1:19" ht="17.25" customHeight="1" x14ac:dyDescent="0.15">
      <c r="A11" s="257"/>
      <c r="B11" s="65"/>
      <c r="C11" s="43"/>
      <c r="D11" s="44"/>
      <c r="E11" s="45"/>
      <c r="F11" s="46"/>
      <c r="G11" s="69"/>
      <c r="H11" s="73"/>
      <c r="I11" s="44"/>
      <c r="J11" s="46"/>
      <c r="K11" s="46"/>
      <c r="L11" s="46"/>
      <c r="M11" s="77"/>
      <c r="N11" s="65" t="s">
        <v>47</v>
      </c>
      <c r="O11" s="47"/>
      <c r="P11" s="44"/>
      <c r="Q11" s="48"/>
      <c r="R11" s="88"/>
    </row>
    <row r="12" spans="1:19" ht="17.25" customHeight="1" x14ac:dyDescent="0.15">
      <c r="A12" s="257"/>
      <c r="B12" s="66" t="s">
        <v>230</v>
      </c>
      <c r="C12" s="49" t="s">
        <v>214</v>
      </c>
      <c r="D12" s="50"/>
      <c r="E12" s="51">
        <v>1</v>
      </c>
      <c r="F12" s="52" t="s">
        <v>139</v>
      </c>
      <c r="G12" s="70"/>
      <c r="H12" s="74" t="s">
        <v>214</v>
      </c>
      <c r="I12" s="50"/>
      <c r="J12" s="52">
        <f>ROUNDUP(E12*0.75,2)</f>
        <v>0.75</v>
      </c>
      <c r="K12" s="52" t="s">
        <v>139</v>
      </c>
      <c r="L12" s="52"/>
      <c r="M12" s="78" t="e">
        <f>#REF!</f>
        <v>#REF!</v>
      </c>
      <c r="N12" s="66" t="s">
        <v>231</v>
      </c>
      <c r="O12" s="53" t="s">
        <v>41</v>
      </c>
      <c r="P12" s="50"/>
      <c r="Q12" s="54">
        <v>0.5</v>
      </c>
      <c r="R12" s="89">
        <f>ROUNDUP(Q12*0.75,2)</f>
        <v>0.38</v>
      </c>
    </row>
    <row r="13" spans="1:19" ht="17.25" customHeight="1" x14ac:dyDescent="0.15">
      <c r="A13" s="257"/>
      <c r="B13" s="66"/>
      <c r="C13" s="49" t="s">
        <v>149</v>
      </c>
      <c r="D13" s="50"/>
      <c r="E13" s="51">
        <v>0.5</v>
      </c>
      <c r="F13" s="52" t="s">
        <v>27</v>
      </c>
      <c r="G13" s="70"/>
      <c r="H13" s="74" t="s">
        <v>149</v>
      </c>
      <c r="I13" s="50"/>
      <c r="J13" s="52">
        <f>ROUNDUP(E13*0.75,2)</f>
        <v>0.38</v>
      </c>
      <c r="K13" s="52" t="s">
        <v>27</v>
      </c>
      <c r="L13" s="52"/>
      <c r="M13" s="78"/>
      <c r="N13" s="66" t="s">
        <v>232</v>
      </c>
      <c r="O13" s="53" t="s">
        <v>50</v>
      </c>
      <c r="P13" s="50" t="s">
        <v>33</v>
      </c>
      <c r="Q13" s="54">
        <v>1</v>
      </c>
      <c r="R13" s="89">
        <f>ROUNDUP(Q13*0.75,2)</f>
        <v>0.75</v>
      </c>
    </row>
    <row r="14" spans="1:19" ht="17.25" customHeight="1" x14ac:dyDescent="0.15">
      <c r="A14" s="257"/>
      <c r="B14" s="66"/>
      <c r="C14" s="49" t="s">
        <v>26</v>
      </c>
      <c r="D14" s="50"/>
      <c r="E14" s="51">
        <v>20</v>
      </c>
      <c r="F14" s="52" t="s">
        <v>27</v>
      </c>
      <c r="G14" s="70"/>
      <c r="H14" s="74" t="s">
        <v>26</v>
      </c>
      <c r="I14" s="50"/>
      <c r="J14" s="52">
        <f>ROUNDUP(E14*0.75,2)</f>
        <v>15</v>
      </c>
      <c r="K14" s="52" t="s">
        <v>27</v>
      </c>
      <c r="L14" s="52"/>
      <c r="M14" s="78" t="e">
        <f>ROUND(#REF!+(#REF!*6/100),2)</f>
        <v>#REF!</v>
      </c>
      <c r="N14" s="66" t="s">
        <v>233</v>
      </c>
      <c r="O14" s="53" t="s">
        <v>28</v>
      </c>
      <c r="P14" s="50"/>
      <c r="Q14" s="54">
        <v>2</v>
      </c>
      <c r="R14" s="89">
        <f>ROUNDUP(Q14*0.75,2)</f>
        <v>1.5</v>
      </c>
    </row>
    <row r="15" spans="1:19" ht="17.25" customHeight="1" x14ac:dyDescent="0.15">
      <c r="A15" s="257"/>
      <c r="B15" s="66"/>
      <c r="C15" s="49" t="s">
        <v>49</v>
      </c>
      <c r="D15" s="50"/>
      <c r="E15" s="51">
        <v>10</v>
      </c>
      <c r="F15" s="52" t="s">
        <v>27</v>
      </c>
      <c r="G15" s="70"/>
      <c r="H15" s="74" t="s">
        <v>49</v>
      </c>
      <c r="I15" s="50"/>
      <c r="J15" s="52">
        <f>ROUNDUP(E15*0.75,2)</f>
        <v>7.5</v>
      </c>
      <c r="K15" s="52" t="s">
        <v>27</v>
      </c>
      <c r="L15" s="52"/>
      <c r="M15" s="78" t="e">
        <f>ROUND(#REF!+(#REF!*10/100),2)</f>
        <v>#REF!</v>
      </c>
      <c r="N15" s="66" t="s">
        <v>234</v>
      </c>
      <c r="O15" s="53" t="s">
        <v>37</v>
      </c>
      <c r="P15" s="50"/>
      <c r="Q15" s="54">
        <v>10</v>
      </c>
      <c r="R15" s="89">
        <f>ROUNDUP(Q15*0.75,2)</f>
        <v>7.5</v>
      </c>
    </row>
    <row r="16" spans="1:19" ht="17.25" customHeight="1" x14ac:dyDescent="0.15">
      <c r="A16" s="257"/>
      <c r="B16" s="66"/>
      <c r="C16" s="49"/>
      <c r="D16" s="50"/>
      <c r="E16" s="51"/>
      <c r="F16" s="52"/>
      <c r="G16" s="70"/>
      <c r="H16" s="74"/>
      <c r="I16" s="50"/>
      <c r="J16" s="52"/>
      <c r="K16" s="52"/>
      <c r="L16" s="52"/>
      <c r="M16" s="78"/>
      <c r="N16" s="66" t="s">
        <v>235</v>
      </c>
      <c r="O16" s="53" t="s">
        <v>42</v>
      </c>
      <c r="P16" s="50"/>
      <c r="Q16" s="54">
        <v>1</v>
      </c>
      <c r="R16" s="89">
        <f>ROUNDUP(Q16*0.75,2)</f>
        <v>0.75</v>
      </c>
    </row>
    <row r="17" spans="1:18" ht="17.25" customHeight="1" x14ac:dyDescent="0.15">
      <c r="A17" s="257"/>
      <c r="B17" s="66"/>
      <c r="C17" s="49"/>
      <c r="D17" s="50"/>
      <c r="E17" s="51"/>
      <c r="F17" s="52"/>
      <c r="G17" s="70"/>
      <c r="H17" s="74"/>
      <c r="I17" s="50"/>
      <c r="J17" s="52"/>
      <c r="K17" s="52"/>
      <c r="L17" s="52"/>
      <c r="M17" s="78"/>
      <c r="N17" s="85" t="s">
        <v>236</v>
      </c>
      <c r="O17" s="53"/>
      <c r="P17" s="50"/>
      <c r="Q17" s="54"/>
      <c r="R17" s="89"/>
    </row>
    <row r="18" spans="1:18" ht="17.25" customHeight="1" x14ac:dyDescent="0.15">
      <c r="A18" s="257"/>
      <c r="B18" s="66"/>
      <c r="C18" s="49"/>
      <c r="D18" s="50"/>
      <c r="E18" s="51"/>
      <c r="F18" s="52"/>
      <c r="G18" s="70"/>
      <c r="H18" s="74"/>
      <c r="I18" s="50"/>
      <c r="J18" s="52"/>
      <c r="K18" s="52"/>
      <c r="L18" s="52"/>
      <c r="M18" s="78"/>
      <c r="N18" s="66" t="s">
        <v>25</v>
      </c>
      <c r="O18" s="53"/>
      <c r="P18" s="50"/>
      <c r="Q18" s="54"/>
      <c r="R18" s="89"/>
    </row>
    <row r="19" spans="1:18" ht="17.25" customHeight="1" x14ac:dyDescent="0.15">
      <c r="A19" s="257"/>
      <c r="B19" s="66"/>
      <c r="C19" s="49"/>
      <c r="D19" s="50"/>
      <c r="E19" s="51"/>
      <c r="F19" s="52"/>
      <c r="G19" s="70"/>
      <c r="H19" s="74"/>
      <c r="I19" s="50"/>
      <c r="J19" s="52"/>
      <c r="K19" s="52"/>
      <c r="L19" s="52"/>
      <c r="M19" s="78"/>
      <c r="N19" s="66"/>
      <c r="O19" s="53"/>
      <c r="P19" s="50"/>
      <c r="Q19" s="54"/>
      <c r="R19" s="89"/>
    </row>
    <row r="20" spans="1:18" ht="17.25" customHeight="1" x14ac:dyDescent="0.15">
      <c r="A20" s="257"/>
      <c r="B20" s="65"/>
      <c r="C20" s="43"/>
      <c r="D20" s="44"/>
      <c r="E20" s="45"/>
      <c r="F20" s="46"/>
      <c r="G20" s="69"/>
      <c r="H20" s="73"/>
      <c r="I20" s="44"/>
      <c r="J20" s="46"/>
      <c r="K20" s="46"/>
      <c r="L20" s="46"/>
      <c r="M20" s="77"/>
      <c r="N20" s="65"/>
      <c r="O20" s="47"/>
      <c r="P20" s="44"/>
      <c r="Q20" s="48"/>
      <c r="R20" s="88"/>
    </row>
    <row r="21" spans="1:18" ht="17.25" customHeight="1" x14ac:dyDescent="0.15">
      <c r="A21" s="257"/>
      <c r="B21" s="66" t="s">
        <v>237</v>
      </c>
      <c r="C21" s="49" t="s">
        <v>98</v>
      </c>
      <c r="D21" s="50"/>
      <c r="E21" s="51">
        <v>30</v>
      </c>
      <c r="F21" s="52" t="s">
        <v>27</v>
      </c>
      <c r="G21" s="70"/>
      <c r="H21" s="74" t="s">
        <v>98</v>
      </c>
      <c r="I21" s="50"/>
      <c r="J21" s="52">
        <f>ROUNDUP(E21*0.75,2)</f>
        <v>22.5</v>
      </c>
      <c r="K21" s="52" t="s">
        <v>27</v>
      </c>
      <c r="L21" s="52"/>
      <c r="M21" s="78" t="e">
        <f>ROUND(#REF!+(#REF!*10/100),2)</f>
        <v>#REF!</v>
      </c>
      <c r="N21" s="83" t="s">
        <v>260</v>
      </c>
      <c r="O21" s="53" t="s">
        <v>117</v>
      </c>
      <c r="P21" s="50" t="s">
        <v>118</v>
      </c>
      <c r="Q21" s="54">
        <v>4</v>
      </c>
      <c r="R21" s="89">
        <f>ROUNDUP(Q21*0.75,2)</f>
        <v>3</v>
      </c>
    </row>
    <row r="22" spans="1:18" ht="17.25" customHeight="1" x14ac:dyDescent="0.15">
      <c r="A22" s="257"/>
      <c r="B22" s="66"/>
      <c r="C22" s="49" t="s">
        <v>135</v>
      </c>
      <c r="D22" s="50"/>
      <c r="E22" s="51">
        <v>10</v>
      </c>
      <c r="F22" s="52" t="s">
        <v>27</v>
      </c>
      <c r="G22" s="70"/>
      <c r="H22" s="74" t="s">
        <v>135</v>
      </c>
      <c r="I22" s="50"/>
      <c r="J22" s="52">
        <f>ROUNDUP(E22*0.75,2)</f>
        <v>7.5</v>
      </c>
      <c r="K22" s="52" t="s">
        <v>27</v>
      </c>
      <c r="L22" s="52"/>
      <c r="M22" s="78"/>
      <c r="N22" s="91" t="s">
        <v>261</v>
      </c>
      <c r="O22" s="53" t="s">
        <v>42</v>
      </c>
      <c r="P22" s="50"/>
      <c r="Q22" s="54">
        <v>0.3</v>
      </c>
      <c r="R22" s="89">
        <f>ROUNDUP(Q22*0.75,2)</f>
        <v>0.23</v>
      </c>
    </row>
    <row r="23" spans="1:18" ht="17.25" customHeight="1" x14ac:dyDescent="0.15">
      <c r="A23" s="257"/>
      <c r="B23" s="66"/>
      <c r="C23" s="49" t="s">
        <v>112</v>
      </c>
      <c r="D23" s="50"/>
      <c r="E23" s="51">
        <v>5</v>
      </c>
      <c r="F23" s="52" t="s">
        <v>27</v>
      </c>
      <c r="G23" s="70"/>
      <c r="H23" s="74" t="s">
        <v>112</v>
      </c>
      <c r="I23" s="50"/>
      <c r="J23" s="52">
        <f>ROUNDUP(E23*0.75,2)</f>
        <v>3.75</v>
      </c>
      <c r="K23" s="52" t="s">
        <v>27</v>
      </c>
      <c r="L23" s="52"/>
      <c r="M23" s="78" t="e">
        <f>#REF!</f>
        <v>#REF!</v>
      </c>
      <c r="N23" s="66" t="s">
        <v>46</v>
      </c>
      <c r="O23" s="53" t="s">
        <v>29</v>
      </c>
      <c r="P23" s="50"/>
      <c r="Q23" s="54">
        <v>0.1</v>
      </c>
      <c r="R23" s="89">
        <f>ROUNDUP(Q23*0.75,2)</f>
        <v>0.08</v>
      </c>
    </row>
    <row r="24" spans="1:18" ht="17.25" customHeight="1" x14ac:dyDescent="0.15">
      <c r="A24" s="257"/>
      <c r="B24" s="65"/>
      <c r="C24" s="43"/>
      <c r="D24" s="44"/>
      <c r="E24" s="45"/>
      <c r="F24" s="46"/>
      <c r="G24" s="69"/>
      <c r="H24" s="73"/>
      <c r="I24" s="44"/>
      <c r="J24" s="46"/>
      <c r="K24" s="46"/>
      <c r="L24" s="46"/>
      <c r="M24" s="77"/>
      <c r="N24" s="65" t="s">
        <v>47</v>
      </c>
      <c r="O24" s="47"/>
      <c r="P24" s="44"/>
      <c r="Q24" s="48"/>
      <c r="R24" s="88"/>
    </row>
    <row r="25" spans="1:18" ht="17.25" customHeight="1" x14ac:dyDescent="0.15">
      <c r="A25" s="257"/>
      <c r="B25" s="66" t="s">
        <v>206</v>
      </c>
      <c r="C25" s="49" t="s">
        <v>94</v>
      </c>
      <c r="D25" s="50"/>
      <c r="E25" s="51">
        <v>20</v>
      </c>
      <c r="F25" s="52" t="s">
        <v>27</v>
      </c>
      <c r="G25" s="70"/>
      <c r="H25" s="74" t="s">
        <v>94</v>
      </c>
      <c r="I25" s="50"/>
      <c r="J25" s="52">
        <f>ROUNDUP(E25*0.75,2)</f>
        <v>15</v>
      </c>
      <c r="K25" s="52" t="s">
        <v>27</v>
      </c>
      <c r="L25" s="52"/>
      <c r="M25" s="78" t="e">
        <f>ROUND(#REF!+(#REF!*6/100),2)</f>
        <v>#REF!</v>
      </c>
      <c r="N25" s="66" t="s">
        <v>47</v>
      </c>
      <c r="O25" s="53" t="s">
        <v>37</v>
      </c>
      <c r="P25" s="50"/>
      <c r="Q25" s="54">
        <v>100</v>
      </c>
      <c r="R25" s="89">
        <f>ROUNDUP(Q25*0.75,2)</f>
        <v>75</v>
      </c>
    </row>
    <row r="26" spans="1:18" ht="17.25" customHeight="1" x14ac:dyDescent="0.15">
      <c r="A26" s="257"/>
      <c r="B26" s="66"/>
      <c r="C26" s="49" t="s">
        <v>56</v>
      </c>
      <c r="D26" s="50"/>
      <c r="E26" s="51">
        <v>3</v>
      </c>
      <c r="F26" s="52" t="s">
        <v>27</v>
      </c>
      <c r="G26" s="70"/>
      <c r="H26" s="74" t="s">
        <v>56</v>
      </c>
      <c r="I26" s="50"/>
      <c r="J26" s="52">
        <f>ROUNDUP(E26*0.75,2)</f>
        <v>2.25</v>
      </c>
      <c r="K26" s="52" t="s">
        <v>27</v>
      </c>
      <c r="L26" s="52"/>
      <c r="M26" s="78" t="e">
        <f>ROUND(#REF!+(#REF!*40/100),2)</f>
        <v>#REF!</v>
      </c>
      <c r="N26" s="66"/>
      <c r="O26" s="53" t="s">
        <v>113</v>
      </c>
      <c r="P26" s="50" t="s">
        <v>114</v>
      </c>
      <c r="Q26" s="54">
        <v>0.5</v>
      </c>
      <c r="R26" s="89">
        <f>ROUNDUP(Q26*0.75,2)</f>
        <v>0.38</v>
      </c>
    </row>
    <row r="27" spans="1:18" ht="17.25" customHeight="1" x14ac:dyDescent="0.15">
      <c r="A27" s="257"/>
      <c r="B27" s="66"/>
      <c r="C27" s="49"/>
      <c r="D27" s="50"/>
      <c r="E27" s="51"/>
      <c r="F27" s="52"/>
      <c r="G27" s="70"/>
      <c r="H27" s="74"/>
      <c r="I27" s="50"/>
      <c r="J27" s="52"/>
      <c r="K27" s="52"/>
      <c r="L27" s="52"/>
      <c r="M27" s="78"/>
      <c r="N27" s="66"/>
      <c r="O27" s="53" t="s">
        <v>29</v>
      </c>
      <c r="P27" s="50"/>
      <c r="Q27" s="54">
        <v>0.1</v>
      </c>
      <c r="R27" s="89">
        <f>ROUNDUP(Q27*0.75,2)</f>
        <v>0.08</v>
      </c>
    </row>
    <row r="28" spans="1:18" ht="17.25" customHeight="1" x14ac:dyDescent="0.15">
      <c r="A28" s="257"/>
      <c r="B28" s="65"/>
      <c r="C28" s="43"/>
      <c r="D28" s="44"/>
      <c r="E28" s="45"/>
      <c r="F28" s="46"/>
      <c r="G28" s="69"/>
      <c r="H28" s="73"/>
      <c r="I28" s="44"/>
      <c r="J28" s="46"/>
      <c r="K28" s="46"/>
      <c r="L28" s="46"/>
      <c r="M28" s="77"/>
      <c r="N28" s="65"/>
      <c r="O28" s="47"/>
      <c r="P28" s="44"/>
      <c r="Q28" s="48"/>
      <c r="R28" s="88"/>
    </row>
    <row r="29" spans="1:18" ht="17.25" customHeight="1" x14ac:dyDescent="0.15">
      <c r="A29" s="257"/>
      <c r="B29" s="66" t="s">
        <v>70</v>
      </c>
      <c r="C29" s="49" t="s">
        <v>72</v>
      </c>
      <c r="D29" s="50"/>
      <c r="E29" s="63">
        <v>0.125</v>
      </c>
      <c r="F29" s="52" t="s">
        <v>55</v>
      </c>
      <c r="G29" s="70"/>
      <c r="H29" s="74" t="s">
        <v>72</v>
      </c>
      <c r="I29" s="50"/>
      <c r="J29" s="52">
        <f>ROUNDUP(E29*0.75,2)</f>
        <v>9.9999999999999992E-2</v>
      </c>
      <c r="K29" s="52" t="s">
        <v>55</v>
      </c>
      <c r="L29" s="52"/>
      <c r="M29" s="78" t="e">
        <f>#REF!</f>
        <v>#REF!</v>
      </c>
      <c r="N29" s="66" t="s">
        <v>71</v>
      </c>
      <c r="O29" s="53"/>
      <c r="P29" s="50"/>
      <c r="Q29" s="54"/>
      <c r="R29" s="89"/>
    </row>
    <row r="30" spans="1:18" ht="17.25" customHeight="1" thickBot="1" x14ac:dyDescent="0.2">
      <c r="A30" s="258"/>
      <c r="B30" s="67"/>
      <c r="C30" s="56"/>
      <c r="D30" s="57"/>
      <c r="E30" s="58"/>
      <c r="F30" s="59"/>
      <c r="G30" s="71"/>
      <c r="H30" s="75"/>
      <c r="I30" s="57"/>
      <c r="J30" s="59"/>
      <c r="K30" s="59"/>
      <c r="L30" s="59"/>
      <c r="M30" s="79"/>
      <c r="N30" s="67"/>
      <c r="O30" s="60"/>
      <c r="P30" s="57"/>
      <c r="Q30" s="61"/>
      <c r="R30" s="90"/>
    </row>
    <row r="33" spans="15:18" ht="18.75" customHeight="1" x14ac:dyDescent="0.15">
      <c r="O33" s="3"/>
      <c r="Q33" s="26"/>
      <c r="R33" s="26"/>
    </row>
  </sheetData>
  <mergeCells count="5">
    <mergeCell ref="H1:N1"/>
    <mergeCell ref="A2:R2"/>
    <mergeCell ref="A4:F4"/>
    <mergeCell ref="A6:A30"/>
    <mergeCell ref="B3:C3"/>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304</v>
      </c>
      <c r="B3" s="273"/>
      <c r="C3" s="273"/>
      <c r="D3" s="148"/>
      <c r="E3" s="274" t="s">
        <v>303</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295</v>
      </c>
      <c r="I5" s="262" t="s">
        <v>293</v>
      </c>
      <c r="J5" s="263"/>
      <c r="K5" s="263"/>
      <c r="L5" s="264" t="s">
        <v>292</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4.95"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4.95" customHeight="1" x14ac:dyDescent="0.15">
      <c r="A8" s="268"/>
      <c r="B8" s="118"/>
      <c r="C8" s="123"/>
      <c r="D8" s="119"/>
      <c r="E8" s="44"/>
      <c r="F8" s="122"/>
      <c r="G8" s="121"/>
      <c r="H8" s="120"/>
      <c r="I8" s="119"/>
      <c r="J8" s="118"/>
      <c r="K8" s="117"/>
      <c r="L8" s="121"/>
      <c r="M8" s="118"/>
      <c r="N8" s="120"/>
      <c r="O8" s="124"/>
    </row>
    <row r="9" spans="1:21" ht="24.95" customHeight="1" x14ac:dyDescent="0.15">
      <c r="A9" s="268"/>
      <c r="B9" s="108" t="s">
        <v>282</v>
      </c>
      <c r="C9" s="113" t="s">
        <v>31</v>
      </c>
      <c r="D9" s="111"/>
      <c r="E9" s="50"/>
      <c r="F9" s="112"/>
      <c r="G9" s="109"/>
      <c r="H9" s="107">
        <v>20</v>
      </c>
      <c r="I9" s="111" t="s">
        <v>281</v>
      </c>
      <c r="J9" s="125" t="s">
        <v>162</v>
      </c>
      <c r="K9" s="110">
        <v>15</v>
      </c>
      <c r="L9" s="109" t="s">
        <v>280</v>
      </c>
      <c r="M9" s="108" t="s">
        <v>26</v>
      </c>
      <c r="N9" s="107">
        <v>10</v>
      </c>
      <c r="O9" s="106"/>
    </row>
    <row r="10" spans="1:21" ht="24.95" customHeight="1" x14ac:dyDescent="0.15">
      <c r="A10" s="268"/>
      <c r="B10" s="108"/>
      <c r="C10" s="113" t="s">
        <v>26</v>
      </c>
      <c r="D10" s="111"/>
      <c r="E10" s="50"/>
      <c r="F10" s="112"/>
      <c r="G10" s="109"/>
      <c r="H10" s="107">
        <v>20</v>
      </c>
      <c r="I10" s="111"/>
      <c r="J10" s="108" t="s">
        <v>26</v>
      </c>
      <c r="K10" s="110">
        <v>20</v>
      </c>
      <c r="L10" s="109"/>
      <c r="M10" s="108" t="s">
        <v>38</v>
      </c>
      <c r="N10" s="107">
        <v>10</v>
      </c>
      <c r="O10" s="106"/>
    </row>
    <row r="11" spans="1:21" ht="24.95" customHeight="1" x14ac:dyDescent="0.15">
      <c r="A11" s="268"/>
      <c r="B11" s="108"/>
      <c r="C11" s="113" t="s">
        <v>38</v>
      </c>
      <c r="D11" s="111"/>
      <c r="E11" s="50"/>
      <c r="F11" s="112"/>
      <c r="G11" s="109"/>
      <c r="H11" s="107">
        <v>20</v>
      </c>
      <c r="I11" s="111"/>
      <c r="J11" s="108" t="s">
        <v>38</v>
      </c>
      <c r="K11" s="110">
        <v>15</v>
      </c>
      <c r="L11" s="121"/>
      <c r="M11" s="118"/>
      <c r="N11" s="120"/>
      <c r="O11" s="124"/>
    </row>
    <row r="12" spans="1:21" ht="24.95" customHeight="1" x14ac:dyDescent="0.15">
      <c r="A12" s="268"/>
      <c r="B12" s="108"/>
      <c r="C12" s="113"/>
      <c r="D12" s="111"/>
      <c r="E12" s="50"/>
      <c r="F12" s="112"/>
      <c r="G12" s="109" t="s">
        <v>37</v>
      </c>
      <c r="H12" s="107" t="s">
        <v>276</v>
      </c>
      <c r="I12" s="111"/>
      <c r="J12" s="108"/>
      <c r="K12" s="110"/>
      <c r="L12" s="109" t="s">
        <v>279</v>
      </c>
      <c r="M12" s="108" t="s">
        <v>48</v>
      </c>
      <c r="N12" s="107">
        <v>10</v>
      </c>
      <c r="O12" s="106"/>
    </row>
    <row r="13" spans="1:21" ht="24.95" customHeight="1" x14ac:dyDescent="0.15">
      <c r="A13" s="268"/>
      <c r="B13" s="108"/>
      <c r="C13" s="113"/>
      <c r="D13" s="111"/>
      <c r="E13" s="50"/>
      <c r="F13" s="112"/>
      <c r="G13" s="109" t="s">
        <v>29</v>
      </c>
      <c r="H13" s="107" t="s">
        <v>275</v>
      </c>
      <c r="I13" s="111"/>
      <c r="J13" s="108"/>
      <c r="K13" s="110"/>
      <c r="L13" s="109"/>
      <c r="M13" s="108" t="s">
        <v>49</v>
      </c>
      <c r="N13" s="107">
        <v>10</v>
      </c>
      <c r="O13" s="106"/>
    </row>
    <row r="14" spans="1:21" ht="24.95" customHeight="1" x14ac:dyDescent="0.15">
      <c r="A14" s="268"/>
      <c r="B14" s="118"/>
      <c r="C14" s="123"/>
      <c r="D14" s="119"/>
      <c r="E14" s="44"/>
      <c r="F14" s="122"/>
      <c r="G14" s="121"/>
      <c r="H14" s="120"/>
      <c r="I14" s="119"/>
      <c r="J14" s="118"/>
      <c r="K14" s="117"/>
      <c r="L14" s="109"/>
      <c r="M14" s="108"/>
      <c r="N14" s="107"/>
      <c r="O14" s="106"/>
    </row>
    <row r="15" spans="1:21" ht="24.95" customHeight="1" x14ac:dyDescent="0.15">
      <c r="A15" s="268"/>
      <c r="B15" s="108" t="s">
        <v>278</v>
      </c>
      <c r="C15" s="113" t="s">
        <v>48</v>
      </c>
      <c r="D15" s="111"/>
      <c r="E15" s="50"/>
      <c r="F15" s="112"/>
      <c r="G15" s="109"/>
      <c r="H15" s="107">
        <v>20</v>
      </c>
      <c r="I15" s="111" t="s">
        <v>278</v>
      </c>
      <c r="J15" s="108" t="s">
        <v>48</v>
      </c>
      <c r="K15" s="110">
        <v>10</v>
      </c>
      <c r="L15" s="109"/>
      <c r="M15" s="108"/>
      <c r="N15" s="107"/>
      <c r="O15" s="106"/>
    </row>
    <row r="16" spans="1:21" ht="24.95" customHeight="1" x14ac:dyDescent="0.15">
      <c r="A16" s="268"/>
      <c r="B16" s="108"/>
      <c r="C16" s="113" t="s">
        <v>49</v>
      </c>
      <c r="D16" s="111"/>
      <c r="E16" s="50"/>
      <c r="F16" s="112"/>
      <c r="G16" s="109"/>
      <c r="H16" s="107">
        <v>10</v>
      </c>
      <c r="I16" s="111"/>
      <c r="J16" s="108" t="s">
        <v>49</v>
      </c>
      <c r="K16" s="110">
        <v>10</v>
      </c>
      <c r="L16" s="109"/>
      <c r="M16" s="108"/>
      <c r="N16" s="107"/>
      <c r="O16" s="106"/>
    </row>
    <row r="17" spans="1:15" ht="24.95" customHeight="1" x14ac:dyDescent="0.15">
      <c r="A17" s="268"/>
      <c r="B17" s="118"/>
      <c r="C17" s="123"/>
      <c r="D17" s="119"/>
      <c r="E17" s="44"/>
      <c r="F17" s="122"/>
      <c r="G17" s="121"/>
      <c r="H17" s="120"/>
      <c r="I17" s="119"/>
      <c r="J17" s="118"/>
      <c r="K17" s="117"/>
      <c r="L17" s="109"/>
      <c r="M17" s="108"/>
      <c r="N17" s="107"/>
      <c r="O17" s="106"/>
    </row>
    <row r="18" spans="1:15" ht="24.95" customHeight="1" x14ac:dyDescent="0.15">
      <c r="A18" s="268"/>
      <c r="B18" s="108" t="s">
        <v>52</v>
      </c>
      <c r="C18" s="113" t="s">
        <v>53</v>
      </c>
      <c r="D18" s="111"/>
      <c r="E18" s="50" t="s">
        <v>54</v>
      </c>
      <c r="F18" s="112"/>
      <c r="G18" s="109"/>
      <c r="H18" s="116">
        <v>0.13</v>
      </c>
      <c r="I18" s="111" t="s">
        <v>52</v>
      </c>
      <c r="J18" s="108" t="s">
        <v>277</v>
      </c>
      <c r="K18" s="115">
        <v>0.13</v>
      </c>
      <c r="L18" s="109"/>
      <c r="M18" s="108"/>
      <c r="N18" s="107"/>
      <c r="O18" s="106"/>
    </row>
    <row r="19" spans="1:15" ht="24.95" customHeight="1" x14ac:dyDescent="0.15">
      <c r="A19" s="268"/>
      <c r="B19" s="108"/>
      <c r="C19" s="113"/>
      <c r="D19" s="111"/>
      <c r="E19" s="50"/>
      <c r="F19" s="114"/>
      <c r="G19" s="109" t="s">
        <v>57</v>
      </c>
      <c r="H19" s="107" t="s">
        <v>276</v>
      </c>
      <c r="I19" s="111"/>
      <c r="J19" s="108"/>
      <c r="K19" s="110"/>
      <c r="L19" s="109"/>
      <c r="M19" s="108"/>
      <c r="N19" s="107"/>
      <c r="O19" s="106"/>
    </row>
    <row r="20" spans="1:15" ht="24.95" customHeight="1" x14ac:dyDescent="0.15">
      <c r="A20" s="268"/>
      <c r="B20" s="108"/>
      <c r="C20" s="113"/>
      <c r="D20" s="111"/>
      <c r="E20" s="50"/>
      <c r="F20" s="112"/>
      <c r="G20" s="109" t="s">
        <v>58</v>
      </c>
      <c r="H20" s="107" t="s">
        <v>275</v>
      </c>
      <c r="I20" s="111"/>
      <c r="J20" s="108"/>
      <c r="K20" s="110"/>
      <c r="L20" s="109"/>
      <c r="M20" s="108"/>
      <c r="N20" s="107"/>
      <c r="O20" s="106"/>
    </row>
    <row r="21" spans="1:15" ht="24.95" customHeight="1" thickBot="1" x14ac:dyDescent="0.2">
      <c r="A21" s="269"/>
      <c r="B21" s="100"/>
      <c r="C21" s="105"/>
      <c r="D21" s="103"/>
      <c r="E21" s="57"/>
      <c r="F21" s="104"/>
      <c r="G21" s="101"/>
      <c r="H21" s="99"/>
      <c r="I21" s="103"/>
      <c r="J21" s="100"/>
      <c r="K21" s="102"/>
      <c r="L21" s="101"/>
      <c r="M21" s="100"/>
      <c r="N21" s="99"/>
      <c r="O21" s="98"/>
    </row>
    <row r="22" spans="1:15" ht="14.25" x14ac:dyDescent="0.15">
      <c r="B22" s="97"/>
      <c r="C22" s="97"/>
      <c r="D22" s="97"/>
      <c r="G22" s="97"/>
      <c r="H22" s="96"/>
      <c r="I22" s="97"/>
      <c r="J22" s="97"/>
      <c r="K22" s="96"/>
      <c r="L22" s="97"/>
      <c r="M22" s="97"/>
      <c r="N22" s="96"/>
    </row>
    <row r="23" spans="1:15" ht="14.25" x14ac:dyDescent="0.15">
      <c r="B23" s="97"/>
      <c r="C23" s="97"/>
      <c r="D23" s="97"/>
      <c r="G23" s="97"/>
      <c r="H23" s="96"/>
      <c r="I23" s="97"/>
      <c r="J23" s="97"/>
      <c r="K23" s="96"/>
      <c r="L23" s="97"/>
      <c r="M23" s="97"/>
      <c r="N23" s="96"/>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row r="59" spans="2:14" ht="14.25" x14ac:dyDescent="0.15">
      <c r="B59" s="97"/>
      <c r="C59" s="97"/>
      <c r="D59" s="97"/>
      <c r="G59" s="97"/>
      <c r="H59" s="96"/>
      <c r="I59" s="97"/>
      <c r="J59" s="97"/>
      <c r="K59" s="96"/>
      <c r="L59" s="97"/>
      <c r="M59" s="97"/>
      <c r="N59" s="96"/>
    </row>
    <row r="60" spans="2:14" ht="14.25" x14ac:dyDescent="0.15">
      <c r="B60" s="97"/>
      <c r="C60" s="97"/>
      <c r="D60" s="97"/>
      <c r="G60" s="97"/>
      <c r="H60" s="96"/>
      <c r="I60" s="97"/>
      <c r="J60" s="97"/>
      <c r="K60" s="96"/>
      <c r="L60" s="97"/>
      <c r="M60" s="97"/>
      <c r="N60" s="96"/>
    </row>
    <row r="61" spans="2:14" ht="14.25" x14ac:dyDescent="0.15">
      <c r="B61" s="97"/>
      <c r="C61" s="97"/>
      <c r="D61" s="97"/>
      <c r="G61" s="97"/>
      <c r="H61" s="96"/>
      <c r="I61" s="97"/>
      <c r="J61" s="97"/>
      <c r="K61" s="96"/>
      <c r="L61" s="97"/>
      <c r="M61" s="97"/>
      <c r="N61" s="96"/>
    </row>
    <row r="62" spans="2:14" ht="14.25" x14ac:dyDescent="0.15">
      <c r="B62" s="97"/>
      <c r="C62" s="97"/>
      <c r="D62" s="97"/>
      <c r="G62" s="97"/>
      <c r="H62" s="96"/>
      <c r="I62" s="97"/>
      <c r="J62" s="97"/>
      <c r="K62" s="96"/>
      <c r="L62" s="97"/>
      <c r="M62" s="97"/>
      <c r="N62" s="96"/>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372</v>
      </c>
      <c r="B3" s="273"/>
      <c r="C3" s="273"/>
      <c r="D3" s="148"/>
      <c r="E3" s="274" t="s">
        <v>302</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295</v>
      </c>
      <c r="I5" s="262" t="s">
        <v>293</v>
      </c>
      <c r="J5" s="263"/>
      <c r="K5" s="263"/>
      <c r="L5" s="264" t="s">
        <v>371</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316</v>
      </c>
      <c r="C9" s="113" t="s">
        <v>214</v>
      </c>
      <c r="D9" s="111"/>
      <c r="E9" s="50"/>
      <c r="F9" s="112"/>
      <c r="G9" s="109"/>
      <c r="H9" s="163">
        <v>0.5</v>
      </c>
      <c r="I9" s="111" t="s">
        <v>316</v>
      </c>
      <c r="J9" s="125" t="s">
        <v>146</v>
      </c>
      <c r="K9" s="110">
        <v>15</v>
      </c>
      <c r="L9" s="109" t="s">
        <v>370</v>
      </c>
      <c r="M9" s="108" t="s">
        <v>26</v>
      </c>
      <c r="N9" s="107">
        <v>5</v>
      </c>
      <c r="O9" s="106"/>
    </row>
    <row r="10" spans="1:21" ht="23.1" customHeight="1" x14ac:dyDescent="0.15">
      <c r="A10" s="268"/>
      <c r="B10" s="108"/>
      <c r="C10" s="113" t="s">
        <v>26</v>
      </c>
      <c r="D10" s="111"/>
      <c r="E10" s="50"/>
      <c r="F10" s="112"/>
      <c r="G10" s="109"/>
      <c r="H10" s="107">
        <v>10</v>
      </c>
      <c r="I10" s="111"/>
      <c r="J10" s="108" t="s">
        <v>26</v>
      </c>
      <c r="K10" s="110">
        <v>10</v>
      </c>
      <c r="L10" s="109"/>
      <c r="M10" s="108" t="s">
        <v>49</v>
      </c>
      <c r="N10" s="107">
        <v>5</v>
      </c>
      <c r="O10" s="106"/>
    </row>
    <row r="11" spans="1:21" ht="23.1" customHeight="1" x14ac:dyDescent="0.15">
      <c r="A11" s="268"/>
      <c r="B11" s="108"/>
      <c r="C11" s="113" t="s">
        <v>49</v>
      </c>
      <c r="D11" s="111"/>
      <c r="E11" s="50"/>
      <c r="F11" s="112"/>
      <c r="G11" s="109"/>
      <c r="H11" s="107">
        <v>5</v>
      </c>
      <c r="I11" s="111"/>
      <c r="J11" s="108" t="s">
        <v>49</v>
      </c>
      <c r="K11" s="110">
        <v>5</v>
      </c>
      <c r="L11" s="109"/>
      <c r="M11" s="108" t="s">
        <v>94</v>
      </c>
      <c r="N11" s="107">
        <v>5</v>
      </c>
      <c r="O11" s="106"/>
    </row>
    <row r="12" spans="1:21" ht="23.1" customHeight="1" x14ac:dyDescent="0.15">
      <c r="A12" s="268"/>
      <c r="B12" s="108"/>
      <c r="C12" s="113"/>
      <c r="D12" s="111"/>
      <c r="E12" s="50"/>
      <c r="F12" s="112"/>
      <c r="G12" s="109" t="s">
        <v>57</v>
      </c>
      <c r="H12" s="107" t="s">
        <v>276</v>
      </c>
      <c r="I12" s="111"/>
      <c r="J12" s="108"/>
      <c r="K12" s="110"/>
      <c r="L12" s="121"/>
      <c r="M12" s="118"/>
      <c r="N12" s="120"/>
      <c r="O12" s="124"/>
    </row>
    <row r="13" spans="1:21" ht="23.1" customHeight="1" x14ac:dyDescent="0.15">
      <c r="A13" s="268"/>
      <c r="B13" s="108"/>
      <c r="C13" s="113"/>
      <c r="D13" s="111"/>
      <c r="E13" s="50"/>
      <c r="F13" s="112"/>
      <c r="G13" s="109" t="s">
        <v>42</v>
      </c>
      <c r="H13" s="107" t="s">
        <v>275</v>
      </c>
      <c r="I13" s="111"/>
      <c r="J13" s="108"/>
      <c r="K13" s="110"/>
      <c r="L13" s="109" t="s">
        <v>369</v>
      </c>
      <c r="M13" s="108" t="s">
        <v>98</v>
      </c>
      <c r="N13" s="107">
        <v>10</v>
      </c>
      <c r="O13" s="106"/>
    </row>
    <row r="14" spans="1:21" ht="23.1" customHeight="1" x14ac:dyDescent="0.15">
      <c r="A14" s="268"/>
      <c r="B14" s="108"/>
      <c r="C14" s="113"/>
      <c r="D14" s="111"/>
      <c r="E14" s="50"/>
      <c r="F14" s="112" t="s">
        <v>33</v>
      </c>
      <c r="G14" s="109" t="s">
        <v>50</v>
      </c>
      <c r="H14" s="107" t="s">
        <v>275</v>
      </c>
      <c r="I14" s="111"/>
      <c r="J14" s="108"/>
      <c r="K14" s="110"/>
      <c r="L14" s="109"/>
      <c r="M14" s="108" t="s">
        <v>135</v>
      </c>
      <c r="N14" s="107">
        <v>10</v>
      </c>
      <c r="O14" s="106"/>
    </row>
    <row r="15" spans="1:21" ht="23.1" customHeight="1" x14ac:dyDescent="0.15">
      <c r="A15" s="268"/>
      <c r="B15" s="118"/>
      <c r="C15" s="123"/>
      <c r="D15" s="119"/>
      <c r="E15" s="44"/>
      <c r="F15" s="122"/>
      <c r="G15" s="121"/>
      <c r="H15" s="120"/>
      <c r="I15" s="119"/>
      <c r="J15" s="118"/>
      <c r="K15" s="117"/>
      <c r="L15" s="121"/>
      <c r="M15" s="118"/>
      <c r="N15" s="120"/>
      <c r="O15" s="124"/>
    </row>
    <row r="16" spans="1:21" ht="23.1" customHeight="1" x14ac:dyDescent="0.15">
      <c r="A16" s="268"/>
      <c r="B16" s="108" t="s">
        <v>368</v>
      </c>
      <c r="C16" s="113" t="s">
        <v>98</v>
      </c>
      <c r="D16" s="111"/>
      <c r="E16" s="50"/>
      <c r="F16" s="112"/>
      <c r="G16" s="109"/>
      <c r="H16" s="107">
        <v>20</v>
      </c>
      <c r="I16" s="111" t="s">
        <v>368</v>
      </c>
      <c r="J16" s="108" t="s">
        <v>98</v>
      </c>
      <c r="K16" s="110">
        <v>10</v>
      </c>
      <c r="L16" s="109" t="s">
        <v>319</v>
      </c>
      <c r="M16" s="108" t="s">
        <v>72</v>
      </c>
      <c r="N16" s="156">
        <v>0.08</v>
      </c>
      <c r="O16" s="106"/>
    </row>
    <row r="17" spans="1:15" ht="23.1" customHeight="1" x14ac:dyDescent="0.15">
      <c r="A17" s="268"/>
      <c r="B17" s="108"/>
      <c r="C17" s="113" t="s">
        <v>135</v>
      </c>
      <c r="D17" s="111"/>
      <c r="E17" s="50"/>
      <c r="F17" s="112"/>
      <c r="G17" s="109"/>
      <c r="H17" s="107">
        <v>10</v>
      </c>
      <c r="I17" s="111"/>
      <c r="J17" s="108" t="s">
        <v>135</v>
      </c>
      <c r="K17" s="110">
        <v>10</v>
      </c>
      <c r="L17" s="109"/>
      <c r="M17" s="108"/>
      <c r="N17" s="107"/>
      <c r="O17" s="106"/>
    </row>
    <row r="18" spans="1:15" ht="23.1" customHeight="1" x14ac:dyDescent="0.15">
      <c r="A18" s="268"/>
      <c r="B18" s="118"/>
      <c r="C18" s="123"/>
      <c r="D18" s="119"/>
      <c r="E18" s="44"/>
      <c r="F18" s="122"/>
      <c r="G18" s="121"/>
      <c r="H18" s="120"/>
      <c r="I18" s="119"/>
      <c r="J18" s="118"/>
      <c r="K18" s="117"/>
      <c r="L18" s="109"/>
      <c r="M18" s="108"/>
      <c r="N18" s="107"/>
      <c r="O18" s="106"/>
    </row>
    <row r="19" spans="1:15" ht="23.1" customHeight="1" x14ac:dyDescent="0.15">
      <c r="A19" s="268"/>
      <c r="B19" s="108" t="s">
        <v>206</v>
      </c>
      <c r="C19" s="113" t="s">
        <v>94</v>
      </c>
      <c r="D19" s="111"/>
      <c r="E19" s="50"/>
      <c r="F19" s="114"/>
      <c r="G19" s="109"/>
      <c r="H19" s="107">
        <v>10</v>
      </c>
      <c r="I19" s="111" t="s">
        <v>206</v>
      </c>
      <c r="J19" s="108" t="s">
        <v>94</v>
      </c>
      <c r="K19" s="110">
        <v>10</v>
      </c>
      <c r="L19" s="109"/>
      <c r="M19" s="108"/>
      <c r="N19" s="107"/>
      <c r="O19" s="106"/>
    </row>
    <row r="20" spans="1:15" ht="23.1" customHeight="1" x14ac:dyDescent="0.15">
      <c r="A20" s="268"/>
      <c r="B20" s="108"/>
      <c r="C20" s="113"/>
      <c r="D20" s="111"/>
      <c r="E20" s="50"/>
      <c r="F20" s="112"/>
      <c r="G20" s="109" t="s">
        <v>37</v>
      </c>
      <c r="H20" s="107" t="s">
        <v>276</v>
      </c>
      <c r="I20" s="111"/>
      <c r="J20" s="108"/>
      <c r="K20" s="110"/>
      <c r="L20" s="109"/>
      <c r="M20" s="108"/>
      <c r="N20" s="107"/>
      <c r="O20" s="106"/>
    </row>
    <row r="21" spans="1:15" ht="23.1" customHeight="1" x14ac:dyDescent="0.15">
      <c r="A21" s="268"/>
      <c r="B21" s="118"/>
      <c r="C21" s="123"/>
      <c r="D21" s="119"/>
      <c r="E21" s="44"/>
      <c r="F21" s="122"/>
      <c r="G21" s="121"/>
      <c r="H21" s="120"/>
      <c r="I21" s="119"/>
      <c r="J21" s="118"/>
      <c r="K21" s="117"/>
      <c r="L21" s="109"/>
      <c r="M21" s="108"/>
      <c r="N21" s="107"/>
      <c r="O21" s="106"/>
    </row>
    <row r="22" spans="1:15" ht="23.1" customHeight="1" x14ac:dyDescent="0.15">
      <c r="A22" s="268"/>
      <c r="B22" s="108" t="s">
        <v>70</v>
      </c>
      <c r="C22" s="113" t="s">
        <v>72</v>
      </c>
      <c r="D22" s="111"/>
      <c r="E22" s="50"/>
      <c r="F22" s="112"/>
      <c r="G22" s="109"/>
      <c r="H22" s="152">
        <v>0.1</v>
      </c>
      <c r="I22" s="111" t="s">
        <v>70</v>
      </c>
      <c r="J22" s="108" t="s">
        <v>72</v>
      </c>
      <c r="K22" s="153">
        <v>0.1</v>
      </c>
      <c r="L22" s="109"/>
      <c r="M22" s="108"/>
      <c r="N22" s="107"/>
      <c r="O22" s="106"/>
    </row>
    <row r="23" spans="1:15" ht="23.1" customHeight="1" thickBot="1" x14ac:dyDescent="0.2">
      <c r="A23" s="269"/>
      <c r="B23" s="100"/>
      <c r="C23" s="105"/>
      <c r="D23" s="103"/>
      <c r="E23" s="57"/>
      <c r="F23" s="104"/>
      <c r="G23" s="101"/>
      <c r="H23" s="99"/>
      <c r="I23" s="103"/>
      <c r="J23" s="100"/>
      <c r="K23" s="102"/>
      <c r="L23" s="101"/>
      <c r="M23" s="100"/>
      <c r="N23" s="99"/>
      <c r="O23" s="98"/>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row r="59" spans="2:14" ht="14.25" x14ac:dyDescent="0.15">
      <c r="B59" s="97"/>
      <c r="C59" s="97"/>
      <c r="D59" s="97"/>
      <c r="G59" s="97"/>
      <c r="H59" s="96"/>
      <c r="I59" s="97"/>
      <c r="J59" s="97"/>
      <c r="K59" s="96"/>
      <c r="L59" s="97"/>
      <c r="M59" s="97"/>
      <c r="N59" s="96"/>
    </row>
    <row r="60" spans="2:14" ht="14.25" x14ac:dyDescent="0.15">
      <c r="B60" s="97"/>
      <c r="C60" s="97"/>
      <c r="D60" s="97"/>
      <c r="G60" s="97"/>
      <c r="H60" s="96"/>
      <c r="I60" s="97"/>
      <c r="J60" s="97"/>
      <c r="K60" s="96"/>
      <c r="L60" s="97"/>
      <c r="M60" s="97"/>
      <c r="N60" s="96"/>
    </row>
    <row r="61" spans="2:14" ht="14.25" x14ac:dyDescent="0.15">
      <c r="B61" s="97"/>
      <c r="C61" s="97"/>
      <c r="D61" s="97"/>
      <c r="G61" s="97"/>
      <c r="H61" s="96"/>
      <c r="I61" s="97"/>
      <c r="J61" s="97"/>
      <c r="K61" s="96"/>
      <c r="L61" s="97"/>
      <c r="M61" s="97"/>
      <c r="N61" s="96"/>
    </row>
    <row r="62" spans="2:14" ht="14.25" x14ac:dyDescent="0.15">
      <c r="B62" s="97"/>
      <c r="C62" s="97"/>
      <c r="D62" s="97"/>
      <c r="G62" s="97"/>
      <c r="H62" s="96"/>
      <c r="I62" s="97"/>
      <c r="J62" s="97"/>
      <c r="K62" s="96"/>
      <c r="L62" s="97"/>
      <c r="M62" s="97"/>
      <c r="N62" s="96"/>
    </row>
    <row r="63" spans="2:14" ht="14.25" x14ac:dyDescent="0.15">
      <c r="B63" s="97"/>
      <c r="C63" s="97"/>
      <c r="D63" s="97"/>
      <c r="G63" s="97"/>
      <c r="H63" s="96"/>
      <c r="I63" s="97"/>
      <c r="J63" s="97"/>
      <c r="K63" s="96"/>
      <c r="L63" s="97"/>
      <c r="M63" s="97"/>
      <c r="N63" s="9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240</v>
      </c>
      <c r="B3" s="255"/>
      <c r="C3" s="255"/>
      <c r="D3" s="255"/>
      <c r="E3" s="255"/>
      <c r="F3" s="255"/>
      <c r="G3" s="2"/>
      <c r="H3" s="2"/>
      <c r="I3" s="12"/>
      <c r="J3" s="2"/>
      <c r="K3" s="7"/>
      <c r="L3" s="7"/>
      <c r="M3" s="10"/>
      <c r="N3" s="2"/>
      <c r="O3" s="13"/>
      <c r="P3" s="12"/>
      <c r="Q3" s="14"/>
      <c r="R3" s="14"/>
      <c r="S3" s="11"/>
    </row>
    <row r="4" spans="1:19" customFormat="1" ht="42" customHeight="1" thickBot="1" x14ac:dyDescent="0.2">
      <c r="A4" s="9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208</v>
      </c>
      <c r="C5" s="36" t="s">
        <v>85</v>
      </c>
      <c r="D5" s="37"/>
      <c r="E5" s="42">
        <v>30</v>
      </c>
      <c r="F5" s="39" t="s">
        <v>27</v>
      </c>
      <c r="G5" s="68"/>
      <c r="H5" s="72" t="s">
        <v>85</v>
      </c>
      <c r="I5" s="37"/>
      <c r="J5" s="39">
        <f t="shared" ref="J5:J10" si="0">ROUNDUP(E5*0.75,2)</f>
        <v>22.5</v>
      </c>
      <c r="K5" s="39" t="s">
        <v>27</v>
      </c>
      <c r="L5" s="39"/>
      <c r="M5" s="76" t="e">
        <f>#REF!</f>
        <v>#REF!</v>
      </c>
      <c r="N5" s="64" t="s">
        <v>241</v>
      </c>
      <c r="O5" s="40" t="s">
        <v>16</v>
      </c>
      <c r="P5" s="37"/>
      <c r="Q5" s="41">
        <v>110</v>
      </c>
      <c r="R5" s="87">
        <f t="shared" ref="R5:R10" si="1">ROUNDUP(Q5*0.75,2)</f>
        <v>82.5</v>
      </c>
    </row>
    <row r="6" spans="1:19" ht="23.1" customHeight="1" x14ac:dyDescent="0.15">
      <c r="A6" s="257"/>
      <c r="B6" s="66"/>
      <c r="C6" s="49" t="s">
        <v>26</v>
      </c>
      <c r="D6" s="50"/>
      <c r="E6" s="51">
        <v>30</v>
      </c>
      <c r="F6" s="52" t="s">
        <v>27</v>
      </c>
      <c r="G6" s="70"/>
      <c r="H6" s="74" t="s">
        <v>26</v>
      </c>
      <c r="I6" s="50"/>
      <c r="J6" s="52">
        <f t="shared" si="0"/>
        <v>22.5</v>
      </c>
      <c r="K6" s="52" t="s">
        <v>27</v>
      </c>
      <c r="L6" s="52"/>
      <c r="M6" s="78" t="e">
        <f>ROUND(#REF!+(#REF!*6/100),2)</f>
        <v>#REF!</v>
      </c>
      <c r="N6" s="66" t="s">
        <v>210</v>
      </c>
      <c r="O6" s="53" t="s">
        <v>78</v>
      </c>
      <c r="P6" s="50"/>
      <c r="Q6" s="54">
        <v>0.5</v>
      </c>
      <c r="R6" s="89">
        <f t="shared" si="1"/>
        <v>0.38</v>
      </c>
    </row>
    <row r="7" spans="1:19" ht="23.1" customHeight="1" x14ac:dyDescent="0.15">
      <c r="A7" s="257"/>
      <c r="B7" s="66"/>
      <c r="C7" s="49" t="s">
        <v>98</v>
      </c>
      <c r="D7" s="50"/>
      <c r="E7" s="51">
        <v>40</v>
      </c>
      <c r="F7" s="52" t="s">
        <v>27</v>
      </c>
      <c r="G7" s="70"/>
      <c r="H7" s="74" t="s">
        <v>98</v>
      </c>
      <c r="I7" s="50"/>
      <c r="J7" s="52">
        <f t="shared" si="0"/>
        <v>30</v>
      </c>
      <c r="K7" s="52" t="s">
        <v>27</v>
      </c>
      <c r="L7" s="52"/>
      <c r="M7" s="78" t="e">
        <f>ROUND(#REF!+(#REF!*10/100),2)</f>
        <v>#REF!</v>
      </c>
      <c r="N7" s="66" t="s">
        <v>211</v>
      </c>
      <c r="O7" s="53" t="s">
        <v>28</v>
      </c>
      <c r="P7" s="50"/>
      <c r="Q7" s="54">
        <v>2</v>
      </c>
      <c r="R7" s="89">
        <f t="shared" si="1"/>
        <v>1.5</v>
      </c>
    </row>
    <row r="8" spans="1:19" ht="23.1" customHeight="1" x14ac:dyDescent="0.15">
      <c r="A8" s="257"/>
      <c r="B8" s="66"/>
      <c r="C8" s="49" t="s">
        <v>242</v>
      </c>
      <c r="D8" s="50"/>
      <c r="E8" s="51">
        <v>10</v>
      </c>
      <c r="F8" s="52" t="s">
        <v>27</v>
      </c>
      <c r="G8" s="70"/>
      <c r="H8" s="74" t="s">
        <v>242</v>
      </c>
      <c r="I8" s="50"/>
      <c r="J8" s="52">
        <f t="shared" si="0"/>
        <v>7.5</v>
      </c>
      <c r="K8" s="52" t="s">
        <v>27</v>
      </c>
      <c r="L8" s="52"/>
      <c r="M8" s="78" t="e">
        <f>#REF!</f>
        <v>#REF!</v>
      </c>
      <c r="N8" s="66" t="s">
        <v>142</v>
      </c>
      <c r="O8" s="53" t="s">
        <v>37</v>
      </c>
      <c r="P8" s="50"/>
      <c r="Q8" s="54">
        <v>40</v>
      </c>
      <c r="R8" s="89">
        <f t="shared" si="1"/>
        <v>30</v>
      </c>
    </row>
    <row r="9" spans="1:19" ht="23.1" customHeight="1" x14ac:dyDescent="0.15">
      <c r="A9" s="257"/>
      <c r="B9" s="66"/>
      <c r="C9" s="49" t="s">
        <v>34</v>
      </c>
      <c r="D9" s="50" t="s">
        <v>35</v>
      </c>
      <c r="E9" s="51">
        <v>30</v>
      </c>
      <c r="F9" s="52" t="s">
        <v>36</v>
      </c>
      <c r="G9" s="70"/>
      <c r="H9" s="74" t="s">
        <v>34</v>
      </c>
      <c r="I9" s="50" t="s">
        <v>35</v>
      </c>
      <c r="J9" s="52">
        <f t="shared" si="0"/>
        <v>22.5</v>
      </c>
      <c r="K9" s="52" t="s">
        <v>36</v>
      </c>
      <c r="L9" s="52"/>
      <c r="M9" s="78" t="e">
        <f>#REF!</f>
        <v>#REF!</v>
      </c>
      <c r="N9" s="83" t="s">
        <v>274</v>
      </c>
      <c r="O9" s="53" t="s">
        <v>42</v>
      </c>
      <c r="P9" s="50"/>
      <c r="Q9" s="54">
        <v>0.5</v>
      </c>
      <c r="R9" s="89">
        <f t="shared" si="1"/>
        <v>0.38</v>
      </c>
    </row>
    <row r="10" spans="1:19" ht="23.1" customHeight="1" x14ac:dyDescent="0.15">
      <c r="A10" s="257"/>
      <c r="B10" s="66"/>
      <c r="C10" s="49" t="s">
        <v>212</v>
      </c>
      <c r="D10" s="50" t="s">
        <v>33</v>
      </c>
      <c r="E10" s="51">
        <v>9</v>
      </c>
      <c r="F10" s="52" t="s">
        <v>27</v>
      </c>
      <c r="G10" s="70"/>
      <c r="H10" s="74" t="s">
        <v>212</v>
      </c>
      <c r="I10" s="50" t="s">
        <v>33</v>
      </c>
      <c r="J10" s="52">
        <f t="shared" si="0"/>
        <v>6.75</v>
      </c>
      <c r="K10" s="52" t="s">
        <v>27</v>
      </c>
      <c r="L10" s="52"/>
      <c r="M10" s="78" t="e">
        <f>#REF!</f>
        <v>#REF!</v>
      </c>
      <c r="N10" s="66" t="s">
        <v>262</v>
      </c>
      <c r="O10" s="53" t="s">
        <v>39</v>
      </c>
      <c r="P10" s="50"/>
      <c r="Q10" s="54">
        <v>2</v>
      </c>
      <c r="R10" s="89">
        <f t="shared" si="1"/>
        <v>1.5</v>
      </c>
    </row>
    <row r="11" spans="1:19" ht="23.1" customHeight="1" x14ac:dyDescent="0.15">
      <c r="A11" s="257"/>
      <c r="B11" s="65"/>
      <c r="C11" s="43"/>
      <c r="D11" s="44"/>
      <c r="E11" s="45"/>
      <c r="F11" s="46"/>
      <c r="G11" s="69"/>
      <c r="H11" s="73"/>
      <c r="I11" s="44"/>
      <c r="J11" s="46"/>
      <c r="K11" s="46"/>
      <c r="L11" s="46"/>
      <c r="M11" s="77"/>
      <c r="N11" s="65" t="s">
        <v>47</v>
      </c>
      <c r="O11" s="47"/>
      <c r="P11" s="44"/>
      <c r="Q11" s="48"/>
      <c r="R11" s="88"/>
    </row>
    <row r="12" spans="1:19" ht="23.1" customHeight="1" x14ac:dyDescent="0.15">
      <c r="A12" s="257"/>
      <c r="B12" s="66" t="s">
        <v>273</v>
      </c>
      <c r="C12" s="49" t="s">
        <v>244</v>
      </c>
      <c r="D12" s="50"/>
      <c r="E12" s="51">
        <v>40</v>
      </c>
      <c r="F12" s="52" t="s">
        <v>27</v>
      </c>
      <c r="G12" s="70"/>
      <c r="H12" s="74" t="s">
        <v>244</v>
      </c>
      <c r="I12" s="50"/>
      <c r="J12" s="52">
        <f>ROUNDUP(E12*0.75,2)</f>
        <v>30</v>
      </c>
      <c r="K12" s="52" t="s">
        <v>27</v>
      </c>
      <c r="L12" s="52"/>
      <c r="M12" s="78" t="e">
        <f>#REF!</f>
        <v>#REF!</v>
      </c>
      <c r="N12" s="66" t="s">
        <v>243</v>
      </c>
      <c r="O12" s="53" t="s">
        <v>42</v>
      </c>
      <c r="P12" s="50"/>
      <c r="Q12" s="54">
        <v>0.3</v>
      </c>
      <c r="R12" s="89">
        <f>ROUNDUP(Q12*0.75,2)</f>
        <v>0.23</v>
      </c>
    </row>
    <row r="13" spans="1:19" ht="23.1" customHeight="1" x14ac:dyDescent="0.15">
      <c r="A13" s="257"/>
      <c r="B13" s="84" t="s">
        <v>263</v>
      </c>
      <c r="C13" s="49" t="s">
        <v>87</v>
      </c>
      <c r="D13" s="50"/>
      <c r="E13" s="51">
        <v>0.5</v>
      </c>
      <c r="F13" s="52" t="s">
        <v>27</v>
      </c>
      <c r="G13" s="70"/>
      <c r="H13" s="74" t="s">
        <v>87</v>
      </c>
      <c r="I13" s="50"/>
      <c r="J13" s="52">
        <f>ROUNDUP(E13*0.75,2)</f>
        <v>0.38</v>
      </c>
      <c r="K13" s="52" t="s">
        <v>27</v>
      </c>
      <c r="L13" s="52"/>
      <c r="M13" s="78" t="e">
        <f>#REF!</f>
        <v>#REF!</v>
      </c>
      <c r="N13" s="66" t="s">
        <v>163</v>
      </c>
      <c r="O13" s="53" t="s">
        <v>117</v>
      </c>
      <c r="P13" s="50" t="s">
        <v>118</v>
      </c>
      <c r="Q13" s="54">
        <v>4</v>
      </c>
      <c r="R13" s="89">
        <f>ROUNDUP(Q13*0.75,2)</f>
        <v>3</v>
      </c>
    </row>
    <row r="14" spans="1:19" ht="23.1" customHeight="1" x14ac:dyDescent="0.15">
      <c r="A14" s="257"/>
      <c r="B14" s="66"/>
      <c r="C14" s="49" t="s">
        <v>80</v>
      </c>
      <c r="D14" s="50"/>
      <c r="E14" s="51">
        <v>2</v>
      </c>
      <c r="F14" s="52" t="s">
        <v>27</v>
      </c>
      <c r="G14" s="70"/>
      <c r="H14" s="74" t="s">
        <v>80</v>
      </c>
      <c r="I14" s="50"/>
      <c r="J14" s="52">
        <f>ROUNDUP(E14*0.75,2)</f>
        <v>1.5</v>
      </c>
      <c r="K14" s="52" t="s">
        <v>27</v>
      </c>
      <c r="L14" s="52"/>
      <c r="M14" s="78" t="e">
        <f>#REF!</f>
        <v>#REF!</v>
      </c>
      <c r="N14" s="66" t="s">
        <v>25</v>
      </c>
      <c r="O14" s="53" t="s">
        <v>29</v>
      </c>
      <c r="P14" s="50"/>
      <c r="Q14" s="54">
        <v>0.1</v>
      </c>
      <c r="R14" s="89">
        <f>ROUNDUP(Q14*0.75,2)</f>
        <v>0.08</v>
      </c>
    </row>
    <row r="15" spans="1:19" ht="23.1" customHeight="1" x14ac:dyDescent="0.15">
      <c r="A15" s="257"/>
      <c r="B15" s="66"/>
      <c r="C15" s="49"/>
      <c r="D15" s="50"/>
      <c r="E15" s="51"/>
      <c r="F15" s="52"/>
      <c r="G15" s="70"/>
      <c r="H15" s="74"/>
      <c r="I15" s="50"/>
      <c r="J15" s="52"/>
      <c r="K15" s="52"/>
      <c r="L15" s="52"/>
      <c r="M15" s="78"/>
      <c r="N15" s="66"/>
      <c r="O15" s="53"/>
      <c r="P15" s="50"/>
      <c r="Q15" s="54"/>
      <c r="R15" s="89"/>
    </row>
    <row r="16" spans="1:19" ht="23.1" customHeight="1" x14ac:dyDescent="0.15">
      <c r="A16" s="257"/>
      <c r="B16" s="65"/>
      <c r="C16" s="43"/>
      <c r="D16" s="44"/>
      <c r="E16" s="45"/>
      <c r="F16" s="46"/>
      <c r="G16" s="69"/>
      <c r="H16" s="73"/>
      <c r="I16" s="44"/>
      <c r="J16" s="46"/>
      <c r="K16" s="46"/>
      <c r="L16" s="46"/>
      <c r="M16" s="77"/>
      <c r="N16" s="65"/>
      <c r="O16" s="47"/>
      <c r="P16" s="44"/>
      <c r="Q16" s="48"/>
      <c r="R16" s="88"/>
    </row>
    <row r="17" spans="1:18" ht="23.1" customHeight="1" x14ac:dyDescent="0.15">
      <c r="A17" s="257"/>
      <c r="B17" s="66" t="s">
        <v>238</v>
      </c>
      <c r="C17" s="49" t="s">
        <v>239</v>
      </c>
      <c r="D17" s="50"/>
      <c r="E17" s="51">
        <v>30</v>
      </c>
      <c r="F17" s="52" t="s">
        <v>27</v>
      </c>
      <c r="G17" s="70"/>
      <c r="H17" s="74" t="s">
        <v>239</v>
      </c>
      <c r="I17" s="50"/>
      <c r="J17" s="52">
        <f>ROUNDUP(E17*0.75,2)</f>
        <v>22.5</v>
      </c>
      <c r="K17" s="52" t="s">
        <v>27</v>
      </c>
      <c r="L17" s="52"/>
      <c r="M17" s="78" t="e">
        <f>#REF!</f>
        <v>#REF!</v>
      </c>
      <c r="N17" s="66"/>
      <c r="O17" s="53"/>
      <c r="P17" s="50"/>
      <c r="Q17" s="54"/>
      <c r="R17" s="89"/>
    </row>
    <row r="18" spans="1:18" ht="23.1" customHeight="1" thickBot="1" x14ac:dyDescent="0.2">
      <c r="A18" s="258"/>
      <c r="B18" s="67"/>
      <c r="C18" s="56"/>
      <c r="D18" s="57"/>
      <c r="E18" s="58"/>
      <c r="F18" s="59"/>
      <c r="G18" s="71"/>
      <c r="H18" s="75"/>
      <c r="I18" s="57"/>
      <c r="J18" s="59"/>
      <c r="K18" s="59"/>
      <c r="L18" s="59"/>
      <c r="M18" s="79"/>
      <c r="N18" s="67"/>
      <c r="O18" s="60"/>
      <c r="P18" s="57"/>
      <c r="Q18" s="61"/>
      <c r="R18" s="90"/>
    </row>
  </sheetData>
  <mergeCells count="4">
    <mergeCell ref="H1:N1"/>
    <mergeCell ref="A2:R2"/>
    <mergeCell ref="A3:F3"/>
    <mergeCell ref="A5:A18"/>
  </mergeCells>
  <phoneticPr fontId="18"/>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373</v>
      </c>
      <c r="B3" s="273"/>
      <c r="C3" s="273"/>
      <c r="D3" s="148"/>
      <c r="E3" s="274" t="s">
        <v>303</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295</v>
      </c>
      <c r="I5" s="262" t="s">
        <v>293</v>
      </c>
      <c r="J5" s="263"/>
      <c r="K5" s="263"/>
      <c r="L5" s="264" t="s">
        <v>292</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358</v>
      </c>
      <c r="C9" s="113" t="s">
        <v>85</v>
      </c>
      <c r="D9" s="111"/>
      <c r="E9" s="50"/>
      <c r="F9" s="112"/>
      <c r="G9" s="109"/>
      <c r="H9" s="107">
        <v>15</v>
      </c>
      <c r="I9" s="111" t="s">
        <v>357</v>
      </c>
      <c r="J9" s="125" t="s">
        <v>146</v>
      </c>
      <c r="K9" s="110">
        <v>10</v>
      </c>
      <c r="L9" s="109" t="s">
        <v>356</v>
      </c>
      <c r="M9" s="108" t="s">
        <v>26</v>
      </c>
      <c r="N9" s="107">
        <v>10</v>
      </c>
      <c r="O9" s="106"/>
    </row>
    <row r="10" spans="1:21" ht="23.1" customHeight="1" x14ac:dyDescent="0.15">
      <c r="A10" s="268"/>
      <c r="B10" s="108"/>
      <c r="C10" s="113" t="s">
        <v>26</v>
      </c>
      <c r="D10" s="111"/>
      <c r="E10" s="50"/>
      <c r="F10" s="112"/>
      <c r="G10" s="109"/>
      <c r="H10" s="107">
        <v>10</v>
      </c>
      <c r="I10" s="111"/>
      <c r="J10" s="108" t="s">
        <v>26</v>
      </c>
      <c r="K10" s="110">
        <v>10</v>
      </c>
      <c r="L10" s="109"/>
      <c r="M10" s="108" t="s">
        <v>98</v>
      </c>
      <c r="N10" s="107">
        <v>10</v>
      </c>
      <c r="O10" s="106"/>
    </row>
    <row r="11" spans="1:21" ht="23.1" customHeight="1" x14ac:dyDescent="0.15">
      <c r="A11" s="268"/>
      <c r="B11" s="108"/>
      <c r="C11" s="113" t="s">
        <v>98</v>
      </c>
      <c r="D11" s="111"/>
      <c r="E11" s="50"/>
      <c r="F11" s="112"/>
      <c r="G11" s="109"/>
      <c r="H11" s="107">
        <v>20</v>
      </c>
      <c r="I11" s="111"/>
      <c r="J11" s="108" t="s">
        <v>98</v>
      </c>
      <c r="K11" s="110">
        <v>20</v>
      </c>
      <c r="L11" s="109"/>
      <c r="M11" s="108" t="s">
        <v>242</v>
      </c>
      <c r="N11" s="107">
        <v>5</v>
      </c>
      <c r="O11" s="106"/>
    </row>
    <row r="12" spans="1:21" ht="23.1" customHeight="1" x14ac:dyDescent="0.15">
      <c r="A12" s="268"/>
      <c r="B12" s="108"/>
      <c r="C12" s="113" t="s">
        <v>242</v>
      </c>
      <c r="D12" s="111"/>
      <c r="E12" s="50"/>
      <c r="F12" s="112"/>
      <c r="G12" s="109"/>
      <c r="H12" s="107">
        <v>5</v>
      </c>
      <c r="I12" s="111"/>
      <c r="J12" s="108" t="s">
        <v>242</v>
      </c>
      <c r="K12" s="110">
        <v>5</v>
      </c>
      <c r="L12" s="121"/>
      <c r="M12" s="118"/>
      <c r="N12" s="120"/>
      <c r="O12" s="124"/>
    </row>
    <row r="13" spans="1:21" ht="23.1" customHeight="1" x14ac:dyDescent="0.15">
      <c r="A13" s="268"/>
      <c r="B13" s="108"/>
      <c r="C13" s="113" t="s">
        <v>34</v>
      </c>
      <c r="D13" s="111"/>
      <c r="E13" s="50" t="s">
        <v>35</v>
      </c>
      <c r="F13" s="112"/>
      <c r="G13" s="109"/>
      <c r="H13" s="107">
        <v>20</v>
      </c>
      <c r="I13" s="111"/>
      <c r="J13" s="108" t="s">
        <v>34</v>
      </c>
      <c r="K13" s="110">
        <v>15</v>
      </c>
      <c r="L13" s="109" t="s">
        <v>355</v>
      </c>
      <c r="M13" s="108" t="s">
        <v>244</v>
      </c>
      <c r="N13" s="107">
        <v>10</v>
      </c>
      <c r="O13" s="106"/>
    </row>
    <row r="14" spans="1:21" ht="23.1" customHeight="1" x14ac:dyDescent="0.15">
      <c r="A14" s="268"/>
      <c r="B14" s="108"/>
      <c r="C14" s="113"/>
      <c r="D14" s="111"/>
      <c r="E14" s="50"/>
      <c r="F14" s="112"/>
      <c r="G14" s="109" t="s">
        <v>37</v>
      </c>
      <c r="H14" s="107" t="s">
        <v>276</v>
      </c>
      <c r="I14" s="111"/>
      <c r="J14" s="108"/>
      <c r="K14" s="110"/>
      <c r="L14" s="109"/>
      <c r="M14" s="108"/>
      <c r="N14" s="107"/>
      <c r="O14" s="106"/>
    </row>
    <row r="15" spans="1:21" ht="23.1" customHeight="1" x14ac:dyDescent="0.15">
      <c r="A15" s="268"/>
      <c r="B15" s="108"/>
      <c r="C15" s="113"/>
      <c r="D15" s="111"/>
      <c r="E15" s="50"/>
      <c r="F15" s="112"/>
      <c r="G15" s="109" t="s">
        <v>29</v>
      </c>
      <c r="H15" s="107" t="s">
        <v>275</v>
      </c>
      <c r="I15" s="111"/>
      <c r="J15" s="108"/>
      <c r="K15" s="110"/>
      <c r="L15" s="109"/>
      <c r="M15" s="108"/>
      <c r="N15" s="107"/>
      <c r="O15" s="106"/>
    </row>
    <row r="16" spans="1:21" ht="23.1" customHeight="1" x14ac:dyDescent="0.15">
      <c r="A16" s="268"/>
      <c r="B16" s="118"/>
      <c r="C16" s="123"/>
      <c r="D16" s="119"/>
      <c r="E16" s="44"/>
      <c r="F16" s="122"/>
      <c r="G16" s="121"/>
      <c r="H16" s="120"/>
      <c r="I16" s="119"/>
      <c r="J16" s="118"/>
      <c r="K16" s="117"/>
      <c r="L16" s="109"/>
      <c r="M16" s="108"/>
      <c r="N16" s="107"/>
      <c r="O16" s="106"/>
    </row>
    <row r="17" spans="1:15" ht="23.1" customHeight="1" x14ac:dyDescent="0.15">
      <c r="A17" s="268"/>
      <c r="B17" s="108" t="s">
        <v>354</v>
      </c>
      <c r="C17" s="113" t="s">
        <v>244</v>
      </c>
      <c r="D17" s="111"/>
      <c r="E17" s="50"/>
      <c r="F17" s="112"/>
      <c r="G17" s="109"/>
      <c r="H17" s="107">
        <v>20</v>
      </c>
      <c r="I17" s="111" t="s">
        <v>354</v>
      </c>
      <c r="J17" s="108" t="s">
        <v>244</v>
      </c>
      <c r="K17" s="110">
        <v>10</v>
      </c>
      <c r="L17" s="109"/>
      <c r="M17" s="108"/>
      <c r="N17" s="107"/>
      <c r="O17" s="106"/>
    </row>
    <row r="18" spans="1:15" ht="23.1" customHeight="1" x14ac:dyDescent="0.15">
      <c r="A18" s="268"/>
      <c r="B18" s="108"/>
      <c r="C18" s="113" t="s">
        <v>87</v>
      </c>
      <c r="D18" s="111"/>
      <c r="E18" s="50"/>
      <c r="F18" s="112"/>
      <c r="G18" s="109"/>
      <c r="H18" s="107">
        <v>0.5</v>
      </c>
      <c r="I18" s="111"/>
      <c r="J18" s="108" t="s">
        <v>87</v>
      </c>
      <c r="K18" s="110">
        <v>0.5</v>
      </c>
      <c r="L18" s="109"/>
      <c r="M18" s="108"/>
      <c r="N18" s="107"/>
      <c r="O18" s="106"/>
    </row>
    <row r="19" spans="1:15" ht="23.1" customHeight="1" thickBot="1" x14ac:dyDescent="0.2">
      <c r="A19" s="269"/>
      <c r="B19" s="100"/>
      <c r="C19" s="105"/>
      <c r="D19" s="103"/>
      <c r="E19" s="57"/>
      <c r="F19" s="159"/>
      <c r="G19" s="101"/>
      <c r="H19" s="99"/>
      <c r="I19" s="103"/>
      <c r="J19" s="100"/>
      <c r="K19" s="102"/>
      <c r="L19" s="101"/>
      <c r="M19" s="100"/>
      <c r="N19" s="99"/>
      <c r="O19" s="98"/>
    </row>
    <row r="20" spans="1:15" ht="14.25" x14ac:dyDescent="0.15">
      <c r="B20" s="97"/>
      <c r="C20" s="97"/>
      <c r="D20" s="97"/>
      <c r="G20" s="97"/>
      <c r="H20" s="96"/>
      <c r="I20" s="97"/>
      <c r="J20" s="97"/>
      <c r="K20" s="96"/>
      <c r="L20" s="97"/>
      <c r="M20" s="97"/>
      <c r="N20" s="96"/>
    </row>
    <row r="21" spans="1:15" ht="14.25" x14ac:dyDescent="0.15">
      <c r="B21" s="97"/>
      <c r="C21" s="97"/>
      <c r="D21" s="97"/>
      <c r="G21" s="97"/>
      <c r="H21" s="96"/>
      <c r="I21" s="97"/>
      <c r="J21" s="97"/>
      <c r="K21" s="96"/>
      <c r="L21" s="97"/>
      <c r="M21" s="97"/>
      <c r="N21" s="96"/>
    </row>
    <row r="22" spans="1:15" ht="14.25" x14ac:dyDescent="0.15">
      <c r="B22" s="97"/>
      <c r="C22" s="97"/>
      <c r="D22" s="97"/>
      <c r="G22" s="97"/>
      <c r="H22" s="96"/>
      <c r="I22" s="97"/>
      <c r="J22" s="97"/>
      <c r="K22" s="96"/>
      <c r="L22" s="97"/>
      <c r="M22" s="97"/>
      <c r="N22" s="96"/>
    </row>
    <row r="23" spans="1:15" ht="14.25" x14ac:dyDescent="0.15">
      <c r="B23" s="97"/>
      <c r="C23" s="97"/>
      <c r="D23" s="97"/>
      <c r="G23" s="97"/>
      <c r="H23" s="96"/>
      <c r="I23" s="97"/>
      <c r="J23" s="97"/>
      <c r="K23" s="96"/>
      <c r="L23" s="97"/>
      <c r="M23" s="97"/>
      <c r="N23" s="96"/>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row r="59" spans="2:14" ht="14.25" x14ac:dyDescent="0.15">
      <c r="B59" s="97"/>
      <c r="C59" s="97"/>
      <c r="D59" s="97"/>
      <c r="G59" s="97"/>
      <c r="H59" s="96"/>
      <c r="I59" s="97"/>
      <c r="J59" s="97"/>
      <c r="K59" s="96"/>
      <c r="L59" s="97"/>
      <c r="M59" s="97"/>
      <c r="N59" s="96"/>
    </row>
    <row r="60" spans="2:14" ht="14.25" x14ac:dyDescent="0.15">
      <c r="B60" s="97"/>
      <c r="C60" s="97"/>
      <c r="D60" s="97"/>
      <c r="G60" s="97"/>
      <c r="H60" s="96"/>
      <c r="I60" s="97"/>
      <c r="J60" s="97"/>
      <c r="K60" s="96"/>
      <c r="L60" s="97"/>
      <c r="M60" s="97"/>
      <c r="N60" s="96"/>
    </row>
    <row r="61" spans="2:14" ht="14.25" x14ac:dyDescent="0.15">
      <c r="B61" s="97"/>
      <c r="C61" s="97"/>
      <c r="D61" s="97"/>
      <c r="G61" s="97"/>
      <c r="H61" s="96"/>
      <c r="I61" s="97"/>
      <c r="J61" s="97"/>
      <c r="K61" s="96"/>
      <c r="L61" s="97"/>
      <c r="M61" s="97"/>
      <c r="N61" s="96"/>
    </row>
    <row r="62" spans="2:14" ht="14.25" x14ac:dyDescent="0.15">
      <c r="B62" s="97"/>
      <c r="C62" s="97"/>
      <c r="D62" s="97"/>
      <c r="G62" s="97"/>
      <c r="H62" s="96"/>
      <c r="I62" s="97"/>
      <c r="J62" s="97"/>
      <c r="K62" s="96"/>
      <c r="L62" s="97"/>
      <c r="M62" s="97"/>
      <c r="N62" s="96"/>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73</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16</v>
      </c>
      <c r="C5" s="36"/>
      <c r="D5" s="37"/>
      <c r="E5" s="42"/>
      <c r="F5" s="39"/>
      <c r="G5" s="68"/>
      <c r="H5" s="72"/>
      <c r="I5" s="37"/>
      <c r="J5" s="39"/>
      <c r="K5" s="39"/>
      <c r="L5" s="39"/>
      <c r="M5" s="76"/>
      <c r="N5" s="64"/>
      <c r="O5" s="40" t="s">
        <v>16</v>
      </c>
      <c r="P5" s="37"/>
      <c r="Q5" s="41">
        <v>110</v>
      </c>
      <c r="R5" s="87">
        <f>ROUNDUP(Q5*0.75,2)</f>
        <v>82.5</v>
      </c>
    </row>
    <row r="6" spans="1:19" ht="23.1" customHeight="1" x14ac:dyDescent="0.15">
      <c r="A6" s="257"/>
      <c r="B6" s="65"/>
      <c r="C6" s="43"/>
      <c r="D6" s="44"/>
      <c r="E6" s="45"/>
      <c r="F6" s="46"/>
      <c r="G6" s="69"/>
      <c r="H6" s="73"/>
      <c r="I6" s="44"/>
      <c r="J6" s="46"/>
      <c r="K6" s="46"/>
      <c r="L6" s="46"/>
      <c r="M6" s="77"/>
      <c r="N6" s="65"/>
      <c r="O6" s="47"/>
      <c r="P6" s="44"/>
      <c r="Q6" s="48"/>
      <c r="R6" s="88"/>
    </row>
    <row r="7" spans="1:19" ht="23.1" customHeight="1" x14ac:dyDescent="0.15">
      <c r="A7" s="257"/>
      <c r="B7" s="66" t="s">
        <v>74</v>
      </c>
      <c r="C7" s="49" t="s">
        <v>77</v>
      </c>
      <c r="D7" s="50"/>
      <c r="E7" s="51">
        <v>1</v>
      </c>
      <c r="F7" s="52" t="s">
        <v>62</v>
      </c>
      <c r="G7" s="70" t="s">
        <v>61</v>
      </c>
      <c r="H7" s="74" t="s">
        <v>77</v>
      </c>
      <c r="I7" s="50"/>
      <c r="J7" s="52">
        <f>ROUNDUP(E7*0.75,2)</f>
        <v>0.75</v>
      </c>
      <c r="K7" s="52" t="s">
        <v>62</v>
      </c>
      <c r="L7" s="52" t="s">
        <v>61</v>
      </c>
      <c r="M7" s="78" t="e">
        <f>#REF!</f>
        <v>#REF!</v>
      </c>
      <c r="N7" s="66" t="s">
        <v>75</v>
      </c>
      <c r="O7" s="53" t="s">
        <v>50</v>
      </c>
      <c r="P7" s="50" t="s">
        <v>33</v>
      </c>
      <c r="Q7" s="54">
        <v>1</v>
      </c>
      <c r="R7" s="89">
        <f t="shared" ref="R7:R12" si="0">ROUNDUP(Q7*0.75,2)</f>
        <v>0.75</v>
      </c>
    </row>
    <row r="8" spans="1:19" ht="23.1" customHeight="1" x14ac:dyDescent="0.15">
      <c r="A8" s="257"/>
      <c r="B8" s="66"/>
      <c r="C8" s="49" t="s">
        <v>79</v>
      </c>
      <c r="D8" s="50"/>
      <c r="E8" s="51">
        <v>20</v>
      </c>
      <c r="F8" s="52" t="s">
        <v>27</v>
      </c>
      <c r="G8" s="70"/>
      <c r="H8" s="74" t="s">
        <v>79</v>
      </c>
      <c r="I8" s="50"/>
      <c r="J8" s="52">
        <f>ROUNDUP(E8*0.75,2)</f>
        <v>15</v>
      </c>
      <c r="K8" s="52" t="s">
        <v>27</v>
      </c>
      <c r="L8" s="52"/>
      <c r="M8" s="78" t="e">
        <f>ROUND(#REF!+(#REF!*15/100),2)</f>
        <v>#REF!</v>
      </c>
      <c r="N8" s="66" t="s">
        <v>76</v>
      </c>
      <c r="O8" s="53" t="s">
        <v>41</v>
      </c>
      <c r="P8" s="50"/>
      <c r="Q8" s="54">
        <v>2</v>
      </c>
      <c r="R8" s="89">
        <f t="shared" si="0"/>
        <v>1.5</v>
      </c>
    </row>
    <row r="9" spans="1:19" ht="23.1" customHeight="1" x14ac:dyDescent="0.15">
      <c r="A9" s="257"/>
      <c r="B9" s="66"/>
      <c r="C9" s="49" t="s">
        <v>80</v>
      </c>
      <c r="D9" s="50"/>
      <c r="E9" s="51">
        <v>1</v>
      </c>
      <c r="F9" s="52" t="s">
        <v>27</v>
      </c>
      <c r="G9" s="70"/>
      <c r="H9" s="74" t="s">
        <v>80</v>
      </c>
      <c r="I9" s="50"/>
      <c r="J9" s="52">
        <f>ROUNDUP(E9*0.75,2)</f>
        <v>0.75</v>
      </c>
      <c r="K9" s="52" t="s">
        <v>27</v>
      </c>
      <c r="L9" s="52"/>
      <c r="M9" s="78" t="e">
        <f>#REF!</f>
        <v>#REF!</v>
      </c>
      <c r="N9" s="66" t="s">
        <v>270</v>
      </c>
      <c r="O9" s="53" t="s">
        <v>78</v>
      </c>
      <c r="P9" s="50"/>
      <c r="Q9" s="54">
        <v>0.5</v>
      </c>
      <c r="R9" s="89">
        <f t="shared" si="0"/>
        <v>0.38</v>
      </c>
    </row>
    <row r="10" spans="1:19" ht="23.1" customHeight="1" x14ac:dyDescent="0.15">
      <c r="A10" s="257"/>
      <c r="B10" s="66"/>
      <c r="C10" s="49"/>
      <c r="D10" s="50"/>
      <c r="E10" s="51"/>
      <c r="F10" s="52"/>
      <c r="G10" s="70"/>
      <c r="H10" s="74"/>
      <c r="I10" s="50"/>
      <c r="J10" s="52"/>
      <c r="K10" s="52"/>
      <c r="L10" s="52"/>
      <c r="M10" s="78"/>
      <c r="N10" s="66" t="s">
        <v>47</v>
      </c>
      <c r="O10" s="53" t="s">
        <v>28</v>
      </c>
      <c r="P10" s="50"/>
      <c r="Q10" s="54">
        <v>2</v>
      </c>
      <c r="R10" s="89">
        <f t="shared" si="0"/>
        <v>1.5</v>
      </c>
    </row>
    <row r="11" spans="1:19" ht="23.1" customHeight="1" x14ac:dyDescent="0.15">
      <c r="A11" s="257"/>
      <c r="B11" s="66"/>
      <c r="C11" s="49"/>
      <c r="D11" s="50"/>
      <c r="E11" s="51"/>
      <c r="F11" s="52"/>
      <c r="G11" s="70"/>
      <c r="H11" s="74"/>
      <c r="I11" s="50"/>
      <c r="J11" s="52"/>
      <c r="K11" s="52"/>
      <c r="L11" s="52"/>
      <c r="M11" s="78"/>
      <c r="N11" s="66"/>
      <c r="O11" s="53" t="s">
        <v>57</v>
      </c>
      <c r="P11" s="50"/>
      <c r="Q11" s="54">
        <v>1</v>
      </c>
      <c r="R11" s="89">
        <f t="shared" si="0"/>
        <v>0.75</v>
      </c>
    </row>
    <row r="12" spans="1:19" ht="23.1" customHeight="1" x14ac:dyDescent="0.15">
      <c r="A12" s="257"/>
      <c r="B12" s="66"/>
      <c r="C12" s="49"/>
      <c r="D12" s="50"/>
      <c r="E12" s="51"/>
      <c r="F12" s="52"/>
      <c r="G12" s="70"/>
      <c r="H12" s="74"/>
      <c r="I12" s="50"/>
      <c r="J12" s="52"/>
      <c r="K12" s="52"/>
      <c r="L12" s="52"/>
      <c r="M12" s="78"/>
      <c r="N12" s="66"/>
      <c r="O12" s="53" t="s">
        <v>50</v>
      </c>
      <c r="P12" s="50" t="s">
        <v>33</v>
      </c>
      <c r="Q12" s="54">
        <v>0.5</v>
      </c>
      <c r="R12" s="89">
        <f t="shared" si="0"/>
        <v>0.38</v>
      </c>
    </row>
    <row r="13" spans="1:19" ht="23.1" customHeight="1" x14ac:dyDescent="0.15">
      <c r="A13" s="257"/>
      <c r="B13" s="65"/>
      <c r="C13" s="43"/>
      <c r="D13" s="44"/>
      <c r="E13" s="45"/>
      <c r="F13" s="46"/>
      <c r="G13" s="69"/>
      <c r="H13" s="73"/>
      <c r="I13" s="44"/>
      <c r="J13" s="46"/>
      <c r="K13" s="46"/>
      <c r="L13" s="46"/>
      <c r="M13" s="77"/>
      <c r="N13" s="65"/>
      <c r="O13" s="47"/>
      <c r="P13" s="44"/>
      <c r="Q13" s="48"/>
      <c r="R13" s="88"/>
    </row>
    <row r="14" spans="1:19" ht="23.1" customHeight="1" x14ac:dyDescent="0.15">
      <c r="A14" s="257"/>
      <c r="B14" s="66" t="s">
        <v>81</v>
      </c>
      <c r="C14" s="49" t="s">
        <v>83</v>
      </c>
      <c r="D14" s="50"/>
      <c r="E14" s="55">
        <v>0.25</v>
      </c>
      <c r="F14" s="52" t="s">
        <v>84</v>
      </c>
      <c r="G14" s="70"/>
      <c r="H14" s="74" t="s">
        <v>83</v>
      </c>
      <c r="I14" s="50"/>
      <c r="J14" s="52">
        <f>ROUNDUP(E14*0.75,2)</f>
        <v>0.19</v>
      </c>
      <c r="K14" s="52" t="s">
        <v>84</v>
      </c>
      <c r="L14" s="52"/>
      <c r="M14" s="78" t="e">
        <f>#REF!</f>
        <v>#REF!</v>
      </c>
      <c r="N14" s="83" t="s">
        <v>269</v>
      </c>
      <c r="O14" s="53" t="s">
        <v>78</v>
      </c>
      <c r="P14" s="50"/>
      <c r="Q14" s="54">
        <v>0.5</v>
      </c>
      <c r="R14" s="89">
        <f>ROUNDUP(Q14*0.75,2)</f>
        <v>0.38</v>
      </c>
    </row>
    <row r="15" spans="1:19" ht="23.1" customHeight="1" x14ac:dyDescent="0.15">
      <c r="A15" s="257"/>
      <c r="B15" s="66"/>
      <c r="C15" s="49" t="s">
        <v>85</v>
      </c>
      <c r="D15" s="50"/>
      <c r="E15" s="51">
        <v>20</v>
      </c>
      <c r="F15" s="52" t="s">
        <v>27</v>
      </c>
      <c r="G15" s="70"/>
      <c r="H15" s="74" t="s">
        <v>85</v>
      </c>
      <c r="I15" s="50"/>
      <c r="J15" s="52">
        <f>ROUNDUP(E15*0.75,2)</f>
        <v>15</v>
      </c>
      <c r="K15" s="52" t="s">
        <v>27</v>
      </c>
      <c r="L15" s="52"/>
      <c r="M15" s="78" t="e">
        <f>#REF!</f>
        <v>#REF!</v>
      </c>
      <c r="N15" s="91" t="s">
        <v>245</v>
      </c>
      <c r="O15" s="53" t="s">
        <v>28</v>
      </c>
      <c r="P15" s="50"/>
      <c r="Q15" s="54">
        <v>1.5</v>
      </c>
      <c r="R15" s="89">
        <f>ROUNDUP(Q15*0.75,2)</f>
        <v>1.1300000000000001</v>
      </c>
    </row>
    <row r="16" spans="1:19" ht="23.1" customHeight="1" x14ac:dyDescent="0.15">
      <c r="A16" s="257"/>
      <c r="B16" s="66"/>
      <c r="C16" s="49" t="s">
        <v>49</v>
      </c>
      <c r="D16" s="50"/>
      <c r="E16" s="51">
        <v>10</v>
      </c>
      <c r="F16" s="52" t="s">
        <v>27</v>
      </c>
      <c r="G16" s="70"/>
      <c r="H16" s="74" t="s">
        <v>49</v>
      </c>
      <c r="I16" s="50"/>
      <c r="J16" s="52">
        <f>ROUNDUP(E16*0.75,2)</f>
        <v>7.5</v>
      </c>
      <c r="K16" s="52" t="s">
        <v>27</v>
      </c>
      <c r="L16" s="52"/>
      <c r="M16" s="78" t="e">
        <f>ROUND(#REF!+(#REF!*10/100),2)</f>
        <v>#REF!</v>
      </c>
      <c r="N16" s="66" t="s">
        <v>82</v>
      </c>
      <c r="O16" s="53" t="s">
        <v>57</v>
      </c>
      <c r="P16" s="50"/>
      <c r="Q16" s="54">
        <v>30</v>
      </c>
      <c r="R16" s="89">
        <f>ROUNDUP(Q16*0.75,2)</f>
        <v>22.5</v>
      </c>
    </row>
    <row r="17" spans="1:18" ht="23.1" customHeight="1" x14ac:dyDescent="0.15">
      <c r="A17" s="257"/>
      <c r="B17" s="66"/>
      <c r="C17" s="49" t="s">
        <v>86</v>
      </c>
      <c r="D17" s="50"/>
      <c r="E17" s="51">
        <v>5</v>
      </c>
      <c r="F17" s="52" t="s">
        <v>27</v>
      </c>
      <c r="G17" s="70"/>
      <c r="H17" s="74" t="s">
        <v>86</v>
      </c>
      <c r="I17" s="50"/>
      <c r="J17" s="52">
        <f>ROUNDUP(E17*0.75,2)</f>
        <v>3.75</v>
      </c>
      <c r="K17" s="52" t="s">
        <v>27</v>
      </c>
      <c r="L17" s="52"/>
      <c r="M17" s="78" t="e">
        <f>#REF!</f>
        <v>#REF!</v>
      </c>
      <c r="N17" s="66" t="s">
        <v>25</v>
      </c>
      <c r="O17" s="53" t="s">
        <v>41</v>
      </c>
      <c r="P17" s="50"/>
      <c r="Q17" s="54">
        <v>3</v>
      </c>
      <c r="R17" s="89">
        <f>ROUNDUP(Q17*0.75,2)</f>
        <v>2.25</v>
      </c>
    </row>
    <row r="18" spans="1:18" ht="23.1" customHeight="1" x14ac:dyDescent="0.15">
      <c r="A18" s="257"/>
      <c r="B18" s="66"/>
      <c r="C18" s="49"/>
      <c r="D18" s="50"/>
      <c r="E18" s="51"/>
      <c r="F18" s="52"/>
      <c r="G18" s="70"/>
      <c r="H18" s="74"/>
      <c r="I18" s="50"/>
      <c r="J18" s="52"/>
      <c r="K18" s="52"/>
      <c r="L18" s="52"/>
      <c r="M18" s="78"/>
      <c r="N18" s="66"/>
      <c r="O18" s="53" t="s">
        <v>50</v>
      </c>
      <c r="P18" s="50" t="s">
        <v>33</v>
      </c>
      <c r="Q18" s="54">
        <v>1</v>
      </c>
      <c r="R18" s="89">
        <f>ROUNDUP(Q18*0.75,2)</f>
        <v>0.75</v>
      </c>
    </row>
    <row r="19" spans="1:18" ht="23.1" customHeight="1" x14ac:dyDescent="0.15">
      <c r="A19" s="257"/>
      <c r="B19" s="65"/>
      <c r="C19" s="43"/>
      <c r="D19" s="44"/>
      <c r="E19" s="45"/>
      <c r="F19" s="46"/>
      <c r="G19" s="69"/>
      <c r="H19" s="73"/>
      <c r="I19" s="44"/>
      <c r="J19" s="46"/>
      <c r="K19" s="46"/>
      <c r="L19" s="46"/>
      <c r="M19" s="77"/>
      <c r="N19" s="65"/>
      <c r="O19" s="47"/>
      <c r="P19" s="44"/>
      <c r="Q19" s="48"/>
      <c r="R19" s="88"/>
    </row>
    <row r="20" spans="1:18" ht="23.1" customHeight="1" x14ac:dyDescent="0.15">
      <c r="A20" s="257"/>
      <c r="B20" s="66" t="s">
        <v>52</v>
      </c>
      <c r="C20" s="49" t="s">
        <v>26</v>
      </c>
      <c r="D20" s="50"/>
      <c r="E20" s="51">
        <v>20</v>
      </c>
      <c r="F20" s="52" t="s">
        <v>27</v>
      </c>
      <c r="G20" s="70"/>
      <c r="H20" s="74" t="s">
        <v>26</v>
      </c>
      <c r="I20" s="50"/>
      <c r="J20" s="52">
        <f>ROUNDUP(E20*0.75,2)</f>
        <v>15</v>
      </c>
      <c r="K20" s="52" t="s">
        <v>27</v>
      </c>
      <c r="L20" s="52"/>
      <c r="M20" s="78" t="e">
        <f>ROUND(#REF!+(#REF!*6/100),2)</f>
        <v>#REF!</v>
      </c>
      <c r="N20" s="66" t="s">
        <v>47</v>
      </c>
      <c r="O20" s="53" t="s">
        <v>57</v>
      </c>
      <c r="P20" s="50"/>
      <c r="Q20" s="54">
        <v>100</v>
      </c>
      <c r="R20" s="89">
        <f>ROUNDUP(Q20*0.75,2)</f>
        <v>75</v>
      </c>
    </row>
    <row r="21" spans="1:18" ht="23.1" customHeight="1" x14ac:dyDescent="0.15">
      <c r="A21" s="257"/>
      <c r="B21" s="66"/>
      <c r="C21" s="49" t="s">
        <v>87</v>
      </c>
      <c r="D21" s="50"/>
      <c r="E21" s="51">
        <v>0.5</v>
      </c>
      <c r="F21" s="52" t="s">
        <v>27</v>
      </c>
      <c r="G21" s="70"/>
      <c r="H21" s="74" t="s">
        <v>87</v>
      </c>
      <c r="I21" s="50"/>
      <c r="J21" s="52">
        <f>ROUNDUP(E21*0.75,2)</f>
        <v>0.38</v>
      </c>
      <c r="K21" s="52" t="s">
        <v>27</v>
      </c>
      <c r="L21" s="52"/>
      <c r="M21" s="78" t="e">
        <f>#REF!</f>
        <v>#REF!</v>
      </c>
      <c r="N21" s="66"/>
      <c r="O21" s="53" t="s">
        <v>58</v>
      </c>
      <c r="P21" s="50"/>
      <c r="Q21" s="54">
        <v>3</v>
      </c>
      <c r="R21" s="89">
        <f>ROUNDUP(Q21*0.75,2)</f>
        <v>2.25</v>
      </c>
    </row>
    <row r="22" spans="1:18" ht="23.1" customHeight="1" x14ac:dyDescent="0.15">
      <c r="A22" s="257"/>
      <c r="B22" s="65"/>
      <c r="C22" s="43"/>
      <c r="D22" s="44"/>
      <c r="E22" s="45"/>
      <c r="F22" s="46"/>
      <c r="G22" s="69"/>
      <c r="H22" s="73"/>
      <c r="I22" s="44"/>
      <c r="J22" s="46"/>
      <c r="K22" s="46"/>
      <c r="L22" s="46"/>
      <c r="M22" s="77"/>
      <c r="N22" s="65"/>
      <c r="O22" s="47"/>
      <c r="P22" s="44"/>
      <c r="Q22" s="48"/>
      <c r="R22" s="88"/>
    </row>
    <row r="23" spans="1:18" ht="23.1" customHeight="1" x14ac:dyDescent="0.15">
      <c r="A23" s="257"/>
      <c r="B23" s="66" t="s">
        <v>140</v>
      </c>
      <c r="C23" s="49" t="s">
        <v>141</v>
      </c>
      <c r="D23" s="50"/>
      <c r="E23" s="55">
        <v>0.25</v>
      </c>
      <c r="F23" s="52" t="s">
        <v>55</v>
      </c>
      <c r="G23" s="70"/>
      <c r="H23" s="74" t="s">
        <v>141</v>
      </c>
      <c r="I23" s="50"/>
      <c r="J23" s="52">
        <f>ROUNDUP(E23*0.75,2)</f>
        <v>0.19</v>
      </c>
      <c r="K23" s="52" t="s">
        <v>55</v>
      </c>
      <c r="L23" s="52"/>
      <c r="M23" s="78" t="e">
        <f>#REF!</f>
        <v>#REF!</v>
      </c>
      <c r="N23" s="66" t="s">
        <v>71</v>
      </c>
      <c r="O23" s="53"/>
      <c r="P23" s="50"/>
      <c r="Q23" s="54"/>
      <c r="R23" s="89"/>
    </row>
    <row r="24" spans="1:18" ht="23.1" customHeight="1" thickBot="1" x14ac:dyDescent="0.2">
      <c r="A24" s="258"/>
      <c r="B24" s="67"/>
      <c r="C24" s="56"/>
      <c r="D24" s="57"/>
      <c r="E24" s="58"/>
      <c r="F24" s="59"/>
      <c r="G24" s="71"/>
      <c r="H24" s="75"/>
      <c r="I24" s="57"/>
      <c r="J24" s="59"/>
      <c r="K24" s="59"/>
      <c r="L24" s="59"/>
      <c r="M24" s="79"/>
      <c r="N24" s="67"/>
      <c r="O24" s="60"/>
      <c r="P24" s="57"/>
      <c r="Q24" s="61"/>
      <c r="R24" s="90"/>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311</v>
      </c>
      <c r="B3" s="273"/>
      <c r="C3" s="273"/>
      <c r="D3" s="148"/>
      <c r="E3" s="274" t="s">
        <v>302</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295</v>
      </c>
      <c r="I5" s="262" t="s">
        <v>293</v>
      </c>
      <c r="J5" s="263"/>
      <c r="K5" s="263"/>
      <c r="L5" s="264" t="s">
        <v>292</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1.95"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1.95" customHeight="1" x14ac:dyDescent="0.15">
      <c r="A8" s="268"/>
      <c r="B8" s="118"/>
      <c r="C8" s="123"/>
      <c r="D8" s="119"/>
      <c r="E8" s="44"/>
      <c r="F8" s="122"/>
      <c r="G8" s="121"/>
      <c r="H8" s="120"/>
      <c r="I8" s="119"/>
      <c r="J8" s="118"/>
      <c r="K8" s="117"/>
      <c r="L8" s="121"/>
      <c r="M8" s="118"/>
      <c r="N8" s="120"/>
      <c r="O8" s="124"/>
    </row>
    <row r="9" spans="1:21" ht="21.95" customHeight="1" x14ac:dyDescent="0.15">
      <c r="A9" s="268"/>
      <c r="B9" s="108" t="s">
        <v>310</v>
      </c>
      <c r="C9" s="113" t="s">
        <v>77</v>
      </c>
      <c r="D9" s="111" t="s">
        <v>61</v>
      </c>
      <c r="E9" s="50"/>
      <c r="F9" s="112"/>
      <c r="G9" s="109"/>
      <c r="H9" s="155">
        <v>0.7</v>
      </c>
      <c r="I9" s="111" t="s">
        <v>310</v>
      </c>
      <c r="J9" s="108" t="s">
        <v>77</v>
      </c>
      <c r="K9" s="154">
        <v>0.3</v>
      </c>
      <c r="L9" s="109" t="s">
        <v>309</v>
      </c>
      <c r="M9" s="108" t="s">
        <v>79</v>
      </c>
      <c r="N9" s="107">
        <v>10</v>
      </c>
      <c r="O9" s="106"/>
    </row>
    <row r="10" spans="1:21" ht="21.95" customHeight="1" x14ac:dyDescent="0.15">
      <c r="A10" s="268"/>
      <c r="B10" s="108"/>
      <c r="C10" s="113" t="s">
        <v>79</v>
      </c>
      <c r="D10" s="111"/>
      <c r="E10" s="50"/>
      <c r="F10" s="112"/>
      <c r="G10" s="109"/>
      <c r="H10" s="107">
        <v>20</v>
      </c>
      <c r="I10" s="111"/>
      <c r="J10" s="108" t="s">
        <v>79</v>
      </c>
      <c r="K10" s="110">
        <v>20</v>
      </c>
      <c r="L10" s="109"/>
      <c r="M10" s="108" t="s">
        <v>26</v>
      </c>
      <c r="N10" s="107">
        <v>10</v>
      </c>
      <c r="O10" s="106"/>
    </row>
    <row r="11" spans="1:21" ht="21.95" customHeight="1" x14ac:dyDescent="0.15">
      <c r="A11" s="268"/>
      <c r="B11" s="108"/>
      <c r="C11" s="113"/>
      <c r="D11" s="111"/>
      <c r="E11" s="50"/>
      <c r="F11" s="112"/>
      <c r="G11" s="109" t="s">
        <v>57</v>
      </c>
      <c r="H11" s="107" t="s">
        <v>276</v>
      </c>
      <c r="I11" s="111"/>
      <c r="J11" s="108"/>
      <c r="K11" s="110"/>
      <c r="L11" s="121"/>
      <c r="M11" s="118"/>
      <c r="N11" s="120"/>
      <c r="O11" s="124"/>
    </row>
    <row r="12" spans="1:21" ht="21.95" customHeight="1" x14ac:dyDescent="0.15">
      <c r="A12" s="268"/>
      <c r="B12" s="118"/>
      <c r="C12" s="123"/>
      <c r="D12" s="119"/>
      <c r="E12" s="44"/>
      <c r="F12" s="122"/>
      <c r="G12" s="121"/>
      <c r="H12" s="120"/>
      <c r="I12" s="119"/>
      <c r="J12" s="118"/>
      <c r="K12" s="117"/>
      <c r="L12" s="109" t="s">
        <v>308</v>
      </c>
      <c r="M12" s="108" t="s">
        <v>49</v>
      </c>
      <c r="N12" s="107">
        <v>10</v>
      </c>
      <c r="O12" s="106"/>
    </row>
    <row r="13" spans="1:21" ht="21.95" customHeight="1" x14ac:dyDescent="0.15">
      <c r="A13" s="268"/>
      <c r="B13" s="108" t="s">
        <v>307</v>
      </c>
      <c r="C13" s="113" t="s">
        <v>83</v>
      </c>
      <c r="D13" s="111"/>
      <c r="E13" s="50"/>
      <c r="F13" s="112"/>
      <c r="G13" s="109"/>
      <c r="H13" s="152">
        <v>0.1</v>
      </c>
      <c r="I13" s="111" t="s">
        <v>306</v>
      </c>
      <c r="J13" s="108" t="s">
        <v>83</v>
      </c>
      <c r="K13" s="153">
        <v>0.1</v>
      </c>
      <c r="L13" s="109"/>
      <c r="M13" s="108" t="s">
        <v>83</v>
      </c>
      <c r="N13" s="152">
        <v>0.1</v>
      </c>
      <c r="O13" s="106"/>
    </row>
    <row r="14" spans="1:21" ht="21.95" customHeight="1" x14ac:dyDescent="0.15">
      <c r="A14" s="268"/>
      <c r="B14" s="108"/>
      <c r="C14" s="113" t="s">
        <v>85</v>
      </c>
      <c r="D14" s="111"/>
      <c r="E14" s="50"/>
      <c r="F14" s="112"/>
      <c r="G14" s="109"/>
      <c r="H14" s="107">
        <v>5</v>
      </c>
      <c r="I14" s="111"/>
      <c r="J14" s="125" t="s">
        <v>146</v>
      </c>
      <c r="K14" s="110">
        <v>5</v>
      </c>
      <c r="L14" s="121"/>
      <c r="M14" s="118"/>
      <c r="N14" s="120"/>
      <c r="O14" s="124"/>
    </row>
    <row r="15" spans="1:21" ht="21.95" customHeight="1" x14ac:dyDescent="0.15">
      <c r="A15" s="268"/>
      <c r="B15" s="108"/>
      <c r="C15" s="113" t="s">
        <v>49</v>
      </c>
      <c r="D15" s="111"/>
      <c r="E15" s="50"/>
      <c r="F15" s="112"/>
      <c r="G15" s="109"/>
      <c r="H15" s="107">
        <v>10</v>
      </c>
      <c r="I15" s="111"/>
      <c r="J15" s="108" t="s">
        <v>49</v>
      </c>
      <c r="K15" s="110">
        <v>10</v>
      </c>
      <c r="L15" s="109" t="s">
        <v>140</v>
      </c>
      <c r="M15" s="108" t="s">
        <v>141</v>
      </c>
      <c r="N15" s="116">
        <v>0.13</v>
      </c>
      <c r="O15" s="106"/>
    </row>
    <row r="16" spans="1:21" ht="21.95" customHeight="1" x14ac:dyDescent="0.15">
      <c r="A16" s="268"/>
      <c r="B16" s="108"/>
      <c r="C16" s="113"/>
      <c r="D16" s="111"/>
      <c r="E16" s="50"/>
      <c r="F16" s="112"/>
      <c r="G16" s="109" t="s">
        <v>57</v>
      </c>
      <c r="H16" s="107" t="s">
        <v>276</v>
      </c>
      <c r="I16" s="111"/>
      <c r="J16" s="108"/>
      <c r="K16" s="110"/>
      <c r="L16" s="109"/>
      <c r="M16" s="108"/>
      <c r="N16" s="107"/>
      <c r="O16" s="106"/>
    </row>
    <row r="17" spans="1:15" ht="21.95" customHeight="1" x14ac:dyDescent="0.15">
      <c r="A17" s="268"/>
      <c r="B17" s="108"/>
      <c r="C17" s="113"/>
      <c r="D17" s="111"/>
      <c r="E17" s="50"/>
      <c r="F17" s="112"/>
      <c r="G17" s="109" t="s">
        <v>42</v>
      </c>
      <c r="H17" s="107" t="s">
        <v>275</v>
      </c>
      <c r="I17" s="111"/>
      <c r="J17" s="108"/>
      <c r="K17" s="110"/>
      <c r="L17" s="109"/>
      <c r="M17" s="108"/>
      <c r="N17" s="107"/>
      <c r="O17" s="106"/>
    </row>
    <row r="18" spans="1:15" ht="21.95" customHeight="1" x14ac:dyDescent="0.15">
      <c r="A18" s="268"/>
      <c r="B18" s="108"/>
      <c r="C18" s="113"/>
      <c r="D18" s="111"/>
      <c r="E18" s="50"/>
      <c r="F18" s="112" t="s">
        <v>33</v>
      </c>
      <c r="G18" s="109" t="s">
        <v>50</v>
      </c>
      <c r="H18" s="107" t="s">
        <v>275</v>
      </c>
      <c r="I18" s="111"/>
      <c r="J18" s="108"/>
      <c r="K18" s="110"/>
      <c r="L18" s="109"/>
      <c r="M18" s="108"/>
      <c r="N18" s="107"/>
      <c r="O18" s="106"/>
    </row>
    <row r="19" spans="1:15" ht="21.95" customHeight="1" x14ac:dyDescent="0.15">
      <c r="A19" s="268"/>
      <c r="B19" s="118"/>
      <c r="C19" s="123"/>
      <c r="D19" s="119"/>
      <c r="E19" s="44"/>
      <c r="F19" s="151"/>
      <c r="G19" s="121"/>
      <c r="H19" s="120"/>
      <c r="I19" s="119"/>
      <c r="J19" s="118"/>
      <c r="K19" s="117"/>
      <c r="L19" s="109"/>
      <c r="M19" s="108"/>
      <c r="N19" s="107"/>
      <c r="O19" s="106"/>
    </row>
    <row r="20" spans="1:15" ht="21.95" customHeight="1" x14ac:dyDescent="0.15">
      <c r="A20" s="268"/>
      <c r="B20" s="108" t="s">
        <v>52</v>
      </c>
      <c r="C20" s="113" t="s">
        <v>26</v>
      </c>
      <c r="D20" s="111"/>
      <c r="E20" s="50"/>
      <c r="F20" s="112"/>
      <c r="G20" s="109"/>
      <c r="H20" s="107">
        <v>20</v>
      </c>
      <c r="I20" s="111" t="s">
        <v>52</v>
      </c>
      <c r="J20" s="108" t="s">
        <v>26</v>
      </c>
      <c r="K20" s="110">
        <v>10</v>
      </c>
      <c r="L20" s="109"/>
      <c r="M20" s="108"/>
      <c r="N20" s="107"/>
      <c r="O20" s="106"/>
    </row>
    <row r="21" spans="1:15" ht="21.95" customHeight="1" x14ac:dyDescent="0.15">
      <c r="A21" s="268"/>
      <c r="B21" s="108"/>
      <c r="C21" s="113" t="s">
        <v>87</v>
      </c>
      <c r="D21" s="111"/>
      <c r="E21" s="50"/>
      <c r="F21" s="112"/>
      <c r="G21" s="109"/>
      <c r="H21" s="107">
        <v>0.5</v>
      </c>
      <c r="I21" s="111"/>
      <c r="J21" s="108" t="s">
        <v>87</v>
      </c>
      <c r="K21" s="110">
        <v>0.5</v>
      </c>
      <c r="L21" s="109"/>
      <c r="M21" s="108"/>
      <c r="N21" s="107"/>
      <c r="O21" s="106"/>
    </row>
    <row r="22" spans="1:15" ht="21.95" customHeight="1" x14ac:dyDescent="0.15">
      <c r="A22" s="268"/>
      <c r="B22" s="108"/>
      <c r="C22" s="113"/>
      <c r="D22" s="111"/>
      <c r="E22" s="50"/>
      <c r="F22" s="112"/>
      <c r="G22" s="109" t="s">
        <v>57</v>
      </c>
      <c r="H22" s="107" t="s">
        <v>276</v>
      </c>
      <c r="I22" s="111"/>
      <c r="J22" s="108"/>
      <c r="K22" s="110"/>
      <c r="L22" s="109"/>
      <c r="M22" s="108"/>
      <c r="N22" s="107"/>
      <c r="O22" s="106"/>
    </row>
    <row r="23" spans="1:15" ht="21.95" customHeight="1" x14ac:dyDescent="0.15">
      <c r="A23" s="268"/>
      <c r="B23" s="108"/>
      <c r="C23" s="113"/>
      <c r="D23" s="111"/>
      <c r="E23" s="50"/>
      <c r="F23" s="112"/>
      <c r="G23" s="109" t="s">
        <v>58</v>
      </c>
      <c r="H23" s="107" t="s">
        <v>275</v>
      </c>
      <c r="I23" s="111"/>
      <c r="J23" s="108"/>
      <c r="K23" s="110"/>
      <c r="L23" s="109"/>
      <c r="M23" s="108"/>
      <c r="N23" s="107"/>
      <c r="O23" s="106"/>
    </row>
    <row r="24" spans="1:15" ht="21.95" customHeight="1" x14ac:dyDescent="0.15">
      <c r="A24" s="268"/>
      <c r="B24" s="118"/>
      <c r="C24" s="123"/>
      <c r="D24" s="119"/>
      <c r="E24" s="44"/>
      <c r="F24" s="122"/>
      <c r="G24" s="121"/>
      <c r="H24" s="120"/>
      <c r="I24" s="119"/>
      <c r="J24" s="118"/>
      <c r="K24" s="117"/>
      <c r="L24" s="109"/>
      <c r="M24" s="108"/>
      <c r="N24" s="107"/>
      <c r="O24" s="106"/>
    </row>
    <row r="25" spans="1:15" ht="21.95" customHeight="1" x14ac:dyDescent="0.15">
      <c r="A25" s="268"/>
      <c r="B25" s="108" t="s">
        <v>140</v>
      </c>
      <c r="C25" s="113" t="s">
        <v>141</v>
      </c>
      <c r="D25" s="111"/>
      <c r="E25" s="50"/>
      <c r="F25" s="112"/>
      <c r="G25" s="109"/>
      <c r="H25" s="150">
        <v>0.17</v>
      </c>
      <c r="I25" s="111" t="s">
        <v>140</v>
      </c>
      <c r="J25" s="108" t="s">
        <v>141</v>
      </c>
      <c r="K25" s="149">
        <v>0.17</v>
      </c>
      <c r="L25" s="109"/>
      <c r="M25" s="108"/>
      <c r="N25" s="107"/>
      <c r="O25" s="106"/>
    </row>
    <row r="26" spans="1:15" ht="21.95" customHeight="1" thickBot="1" x14ac:dyDescent="0.2">
      <c r="A26" s="269"/>
      <c r="B26" s="100"/>
      <c r="C26" s="105"/>
      <c r="D26" s="103"/>
      <c r="E26" s="57"/>
      <c r="F26" s="104"/>
      <c r="G26" s="101"/>
      <c r="H26" s="99"/>
      <c r="I26" s="103"/>
      <c r="J26" s="100"/>
      <c r="K26" s="102"/>
      <c r="L26" s="101"/>
      <c r="M26" s="100"/>
      <c r="N26" s="99"/>
      <c r="O26" s="98"/>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row r="44" spans="2:14" ht="14.25" x14ac:dyDescent="0.15">
      <c r="B44" s="97"/>
      <c r="C44" s="97"/>
      <c r="D44" s="97"/>
      <c r="G44" s="97"/>
      <c r="H44" s="96"/>
      <c r="I44" s="97"/>
      <c r="J44" s="97"/>
      <c r="K44" s="96"/>
      <c r="L44" s="97"/>
      <c r="M44" s="97"/>
      <c r="N44" s="96"/>
    </row>
    <row r="45" spans="2:14" ht="14.25" x14ac:dyDescent="0.15">
      <c r="B45" s="97"/>
      <c r="C45" s="97"/>
      <c r="D45" s="97"/>
      <c r="G45" s="97"/>
      <c r="H45" s="96"/>
      <c r="I45" s="97"/>
      <c r="J45" s="97"/>
      <c r="K45" s="96"/>
      <c r="L45" s="97"/>
      <c r="M45" s="97"/>
      <c r="N45" s="96"/>
    </row>
    <row r="46" spans="2:14" ht="14.25" x14ac:dyDescent="0.15">
      <c r="B46" s="97"/>
      <c r="C46" s="97"/>
      <c r="D46" s="97"/>
      <c r="G46" s="97"/>
      <c r="H46" s="96"/>
      <c r="I46" s="97"/>
      <c r="J46" s="97"/>
      <c r="K46" s="96"/>
      <c r="L46" s="97"/>
      <c r="M46" s="97"/>
      <c r="N46" s="96"/>
    </row>
    <row r="47" spans="2:14" ht="14.25" x14ac:dyDescent="0.15">
      <c r="B47" s="97"/>
      <c r="C47" s="97"/>
      <c r="D47" s="97"/>
      <c r="G47" s="97"/>
      <c r="H47" s="96"/>
      <c r="I47" s="97"/>
      <c r="J47" s="97"/>
      <c r="K47" s="96"/>
      <c r="L47" s="97"/>
      <c r="M47" s="97"/>
      <c r="N47" s="96"/>
    </row>
    <row r="48" spans="2:14" ht="14.25" x14ac:dyDescent="0.15">
      <c r="B48" s="97"/>
      <c r="C48" s="97"/>
      <c r="D48" s="97"/>
      <c r="G48" s="97"/>
      <c r="H48" s="96"/>
      <c r="I48" s="97"/>
      <c r="J48" s="97"/>
      <c r="K48" s="96"/>
      <c r="L48" s="97"/>
      <c r="M48" s="97"/>
      <c r="N48" s="96"/>
    </row>
    <row r="49" spans="2:14" ht="14.25" x14ac:dyDescent="0.15">
      <c r="B49" s="97"/>
      <c r="C49" s="97"/>
      <c r="D49" s="97"/>
      <c r="G49" s="97"/>
      <c r="H49" s="96"/>
      <c r="I49" s="97"/>
      <c r="J49" s="97"/>
      <c r="K49" s="96"/>
      <c r="L49" s="97"/>
      <c r="M49" s="97"/>
      <c r="N49" s="96"/>
    </row>
    <row r="50" spans="2:14" ht="14.25" x14ac:dyDescent="0.15">
      <c r="B50" s="97"/>
      <c r="C50" s="97"/>
      <c r="D50" s="97"/>
      <c r="G50" s="97"/>
      <c r="H50" s="96"/>
      <c r="I50" s="97"/>
      <c r="J50" s="97"/>
      <c r="K50" s="96"/>
      <c r="L50" s="97"/>
      <c r="M50" s="97"/>
      <c r="N50" s="96"/>
    </row>
    <row r="51" spans="2:14" ht="14.25" x14ac:dyDescent="0.15">
      <c r="B51" s="97"/>
      <c r="C51" s="97"/>
      <c r="D51" s="97"/>
      <c r="G51" s="97"/>
      <c r="H51" s="96"/>
      <c r="I51" s="97"/>
      <c r="J51" s="97"/>
      <c r="K51" s="96"/>
      <c r="L51" s="97"/>
      <c r="M51" s="97"/>
      <c r="N51" s="96"/>
    </row>
    <row r="52" spans="2:14" ht="14.25" x14ac:dyDescent="0.15">
      <c r="B52" s="97"/>
      <c r="C52" s="97"/>
      <c r="D52" s="97"/>
      <c r="G52" s="97"/>
      <c r="H52" s="96"/>
      <c r="I52" s="97"/>
      <c r="J52" s="97"/>
      <c r="K52" s="96"/>
      <c r="L52" s="97"/>
      <c r="M52" s="97"/>
      <c r="N52" s="96"/>
    </row>
    <row r="53" spans="2:14" ht="14.25" x14ac:dyDescent="0.15">
      <c r="B53" s="97"/>
      <c r="C53" s="97"/>
      <c r="D53" s="97"/>
      <c r="G53" s="97"/>
      <c r="H53" s="96"/>
      <c r="I53" s="97"/>
      <c r="J53" s="97"/>
      <c r="K53" s="96"/>
      <c r="L53" s="97"/>
      <c r="M53" s="97"/>
      <c r="N53" s="96"/>
    </row>
    <row r="54" spans="2:14" ht="14.25" x14ac:dyDescent="0.15">
      <c r="B54" s="97"/>
      <c r="C54" s="97"/>
      <c r="D54" s="97"/>
      <c r="G54" s="97"/>
      <c r="H54" s="96"/>
      <c r="I54" s="97"/>
      <c r="J54" s="97"/>
      <c r="K54" s="96"/>
      <c r="L54" s="97"/>
      <c r="M54" s="97"/>
      <c r="N54" s="96"/>
    </row>
    <row r="55" spans="2:14" ht="14.25" x14ac:dyDescent="0.15">
      <c r="B55" s="97"/>
      <c r="C55" s="97"/>
      <c r="D55" s="97"/>
      <c r="G55" s="97"/>
      <c r="H55" s="96"/>
      <c r="I55" s="97"/>
      <c r="J55" s="97"/>
      <c r="K55" s="96"/>
      <c r="L55" s="97"/>
      <c r="M55" s="97"/>
      <c r="N55" s="96"/>
    </row>
    <row r="56" spans="2:14" ht="14.25" x14ac:dyDescent="0.15">
      <c r="B56" s="97"/>
      <c r="C56" s="97"/>
      <c r="D56" s="97"/>
      <c r="G56" s="97"/>
      <c r="H56" s="96"/>
      <c r="I56" s="97"/>
      <c r="J56" s="97"/>
      <c r="K56" s="96"/>
      <c r="L56" s="97"/>
      <c r="M56" s="97"/>
      <c r="N56" s="96"/>
    </row>
    <row r="57" spans="2:14" ht="14.25" x14ac:dyDescent="0.15">
      <c r="B57" s="97"/>
      <c r="C57" s="97"/>
      <c r="D57" s="97"/>
      <c r="G57" s="97"/>
      <c r="H57" s="96"/>
      <c r="I57" s="97"/>
      <c r="J57" s="97"/>
      <c r="K57" s="96"/>
      <c r="L57" s="97"/>
      <c r="M57" s="97"/>
      <c r="N57" s="96"/>
    </row>
    <row r="58" spans="2:14" ht="14.25" x14ac:dyDescent="0.15">
      <c r="B58" s="97"/>
      <c r="C58" s="97"/>
      <c r="D58" s="97"/>
      <c r="G58" s="97"/>
      <c r="H58" s="96"/>
      <c r="I58" s="97"/>
      <c r="J58" s="97"/>
      <c r="K58" s="96"/>
      <c r="L58" s="97"/>
      <c r="M58" s="97"/>
      <c r="N58" s="96"/>
    </row>
    <row r="59" spans="2:14" ht="14.25" x14ac:dyDescent="0.15">
      <c r="B59" s="97"/>
      <c r="C59" s="97"/>
      <c r="D59" s="97"/>
      <c r="G59" s="97"/>
      <c r="H59" s="96"/>
      <c r="I59" s="97"/>
      <c r="J59" s="97"/>
      <c r="K59" s="96"/>
      <c r="L59" s="97"/>
      <c r="M59" s="97"/>
      <c r="N59" s="96"/>
    </row>
    <row r="60" spans="2:14" ht="14.25" x14ac:dyDescent="0.15">
      <c r="B60" s="97"/>
      <c r="C60" s="97"/>
      <c r="D60" s="97"/>
      <c r="G60" s="97"/>
      <c r="H60" s="96"/>
      <c r="I60" s="97"/>
      <c r="J60" s="97"/>
      <c r="K60" s="96"/>
      <c r="L60" s="97"/>
      <c r="M60" s="97"/>
      <c r="N60" s="96"/>
    </row>
    <row r="61" spans="2:14" ht="14.25" x14ac:dyDescent="0.15">
      <c r="B61" s="97"/>
      <c r="C61" s="97"/>
      <c r="D61" s="97"/>
      <c r="G61" s="97"/>
      <c r="H61" s="96"/>
      <c r="I61" s="97"/>
      <c r="J61" s="97"/>
      <c r="K61" s="96"/>
      <c r="L61" s="97"/>
      <c r="M61" s="97"/>
      <c r="N61" s="96"/>
    </row>
    <row r="62" spans="2:14" ht="14.25" x14ac:dyDescent="0.15">
      <c r="B62" s="97"/>
      <c r="C62" s="97"/>
      <c r="D62" s="97"/>
      <c r="G62" s="97"/>
      <c r="H62" s="96"/>
      <c r="I62" s="97"/>
      <c r="J62" s="97"/>
      <c r="K62" s="96"/>
      <c r="L62" s="97"/>
      <c r="M62" s="97"/>
      <c r="N62" s="96"/>
    </row>
  </sheetData>
  <mergeCells count="14">
    <mergeCell ref="O4:O6"/>
    <mergeCell ref="I5:K5"/>
    <mergeCell ref="L5:N5"/>
    <mergeCell ref="A7:A26"/>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99</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100</v>
      </c>
      <c r="C5" s="36" t="s">
        <v>102</v>
      </c>
      <c r="D5" s="37" t="s">
        <v>33</v>
      </c>
      <c r="E5" s="42">
        <v>40</v>
      </c>
      <c r="F5" s="39" t="s">
        <v>27</v>
      </c>
      <c r="G5" s="68"/>
      <c r="H5" s="72" t="s">
        <v>102</v>
      </c>
      <c r="I5" s="37" t="s">
        <v>33</v>
      </c>
      <c r="J5" s="39">
        <f>ROUNDUP(E5*0.75,2)</f>
        <v>30</v>
      </c>
      <c r="K5" s="39" t="s">
        <v>27</v>
      </c>
      <c r="L5" s="39"/>
      <c r="M5" s="76" t="e">
        <f>#REF!</f>
        <v>#REF!</v>
      </c>
      <c r="N5" s="64" t="s">
        <v>101</v>
      </c>
      <c r="O5" s="40" t="s">
        <v>64</v>
      </c>
      <c r="P5" s="37" t="s">
        <v>35</v>
      </c>
      <c r="Q5" s="41">
        <v>2</v>
      </c>
      <c r="R5" s="87">
        <f>ROUNDUP(Q5*0.75,2)</f>
        <v>1.5</v>
      </c>
    </row>
    <row r="6" spans="1:19" ht="23.1" customHeight="1" x14ac:dyDescent="0.15">
      <c r="A6" s="257"/>
      <c r="B6" s="66"/>
      <c r="C6" s="49" t="s">
        <v>93</v>
      </c>
      <c r="D6" s="50"/>
      <c r="E6" s="51">
        <v>20</v>
      </c>
      <c r="F6" s="52" t="s">
        <v>27</v>
      </c>
      <c r="G6" s="70"/>
      <c r="H6" s="74" t="s">
        <v>93</v>
      </c>
      <c r="I6" s="50"/>
      <c r="J6" s="52">
        <f>ROUNDUP(E6*0.75,2)</f>
        <v>15</v>
      </c>
      <c r="K6" s="52" t="s">
        <v>27</v>
      </c>
      <c r="L6" s="52"/>
      <c r="M6" s="78" t="e">
        <f>#REF!</f>
        <v>#REF!</v>
      </c>
      <c r="N6" s="83" t="s">
        <v>246</v>
      </c>
      <c r="O6" s="53" t="s">
        <v>28</v>
      </c>
      <c r="P6" s="50"/>
      <c r="Q6" s="54">
        <v>2</v>
      </c>
      <c r="R6" s="89">
        <f>ROUNDUP(Q6*0.75,2)</f>
        <v>1.5</v>
      </c>
    </row>
    <row r="7" spans="1:19" ht="23.1" customHeight="1" x14ac:dyDescent="0.15">
      <c r="A7" s="257"/>
      <c r="B7" s="66"/>
      <c r="C7" s="49" t="s">
        <v>26</v>
      </c>
      <c r="D7" s="50"/>
      <c r="E7" s="51">
        <v>30</v>
      </c>
      <c r="F7" s="52" t="s">
        <v>27</v>
      </c>
      <c r="G7" s="70"/>
      <c r="H7" s="74" t="s">
        <v>26</v>
      </c>
      <c r="I7" s="50"/>
      <c r="J7" s="52">
        <f>ROUNDUP(E7*0.75,2)</f>
        <v>22.5</v>
      </c>
      <c r="K7" s="52" t="s">
        <v>27</v>
      </c>
      <c r="L7" s="52"/>
      <c r="M7" s="78" t="e">
        <f>ROUND(#REF!+(#REF!*6/100),2)</f>
        <v>#REF!</v>
      </c>
      <c r="N7" s="91" t="s">
        <v>247</v>
      </c>
      <c r="O7" s="53" t="s">
        <v>39</v>
      </c>
      <c r="P7" s="50"/>
      <c r="Q7" s="54">
        <v>10</v>
      </c>
      <c r="R7" s="89">
        <f>ROUNDUP(Q7*0.75,2)</f>
        <v>7.5</v>
      </c>
    </row>
    <row r="8" spans="1:19" ht="23.1" customHeight="1" x14ac:dyDescent="0.15">
      <c r="A8" s="257"/>
      <c r="B8" s="66"/>
      <c r="C8" s="49" t="s">
        <v>65</v>
      </c>
      <c r="D8" s="50"/>
      <c r="E8" s="51">
        <v>10</v>
      </c>
      <c r="F8" s="52" t="s">
        <v>27</v>
      </c>
      <c r="G8" s="70"/>
      <c r="H8" s="74" t="s">
        <v>65</v>
      </c>
      <c r="I8" s="50"/>
      <c r="J8" s="52">
        <f>ROUNDUP(E8*0.75,2)</f>
        <v>7.5</v>
      </c>
      <c r="K8" s="52" t="s">
        <v>27</v>
      </c>
      <c r="L8" s="52"/>
      <c r="M8" s="78" t="e">
        <f>ROUND(#REF!+(#REF!*15/100),2)</f>
        <v>#REF!</v>
      </c>
      <c r="N8" s="66" t="s">
        <v>47</v>
      </c>
      <c r="O8" s="53" t="s">
        <v>40</v>
      </c>
      <c r="P8" s="50"/>
      <c r="Q8" s="54">
        <v>2</v>
      </c>
      <c r="R8" s="89">
        <f>ROUNDUP(Q8*0.75,2)</f>
        <v>1.5</v>
      </c>
    </row>
    <row r="9" spans="1:19" ht="23.1" customHeight="1" x14ac:dyDescent="0.15">
      <c r="A9" s="257"/>
      <c r="B9" s="66"/>
      <c r="C9" s="49"/>
      <c r="D9" s="50"/>
      <c r="E9" s="51"/>
      <c r="F9" s="52"/>
      <c r="G9" s="70"/>
      <c r="H9" s="74"/>
      <c r="I9" s="50"/>
      <c r="J9" s="52"/>
      <c r="K9" s="52"/>
      <c r="L9" s="52"/>
      <c r="M9" s="78"/>
      <c r="N9" s="66"/>
      <c r="O9" s="53" t="s">
        <v>42</v>
      </c>
      <c r="P9" s="50"/>
      <c r="Q9" s="54">
        <v>0.5</v>
      </c>
      <c r="R9" s="89">
        <f>ROUNDUP(Q9*0.75,2)</f>
        <v>0.38</v>
      </c>
    </row>
    <row r="10" spans="1:19" ht="23.1" customHeight="1" x14ac:dyDescent="0.15">
      <c r="A10" s="257"/>
      <c r="B10" s="65"/>
      <c r="C10" s="43"/>
      <c r="D10" s="44"/>
      <c r="E10" s="45"/>
      <c r="F10" s="46"/>
      <c r="G10" s="69"/>
      <c r="H10" s="73"/>
      <c r="I10" s="44"/>
      <c r="J10" s="46"/>
      <c r="K10" s="46"/>
      <c r="L10" s="46"/>
      <c r="M10" s="77"/>
      <c r="N10" s="65"/>
      <c r="O10" s="47"/>
      <c r="P10" s="44"/>
      <c r="Q10" s="48"/>
      <c r="R10" s="88"/>
    </row>
    <row r="11" spans="1:19" ht="23.1" customHeight="1" x14ac:dyDescent="0.15">
      <c r="A11" s="257"/>
      <c r="B11" s="66" t="s">
        <v>103</v>
      </c>
      <c r="C11" s="49" t="s">
        <v>105</v>
      </c>
      <c r="D11" s="50"/>
      <c r="E11" s="51">
        <v>30</v>
      </c>
      <c r="F11" s="52" t="s">
        <v>27</v>
      </c>
      <c r="G11" s="70"/>
      <c r="H11" s="74" t="s">
        <v>105</v>
      </c>
      <c r="I11" s="50"/>
      <c r="J11" s="52">
        <f>ROUNDUP(E11*0.75,2)</f>
        <v>22.5</v>
      </c>
      <c r="K11" s="52" t="s">
        <v>27</v>
      </c>
      <c r="L11" s="52"/>
      <c r="M11" s="78" t="e">
        <f>ROUND(#REF!+(#REF!*15/100),2)</f>
        <v>#REF!</v>
      </c>
      <c r="N11" s="66" t="s">
        <v>104</v>
      </c>
      <c r="O11" s="53" t="s">
        <v>28</v>
      </c>
      <c r="P11" s="50"/>
      <c r="Q11" s="54">
        <v>1.5</v>
      </c>
      <c r="R11" s="89">
        <f>ROUNDUP(Q11*0.75,2)</f>
        <v>1.1300000000000001</v>
      </c>
    </row>
    <row r="12" spans="1:19" ht="23.1" customHeight="1" x14ac:dyDescent="0.15">
      <c r="A12" s="257"/>
      <c r="B12" s="66"/>
      <c r="C12" s="49" t="s">
        <v>106</v>
      </c>
      <c r="D12" s="50"/>
      <c r="E12" s="51">
        <v>10</v>
      </c>
      <c r="F12" s="52" t="s">
        <v>27</v>
      </c>
      <c r="G12" s="70"/>
      <c r="H12" s="74" t="s">
        <v>106</v>
      </c>
      <c r="I12" s="50"/>
      <c r="J12" s="52">
        <f>ROUNDUP(E12*0.75,2)</f>
        <v>7.5</v>
      </c>
      <c r="K12" s="52" t="s">
        <v>27</v>
      </c>
      <c r="L12" s="52"/>
      <c r="M12" s="78" t="e">
        <f>#REF!</f>
        <v>#REF!</v>
      </c>
      <c r="N12" s="66" t="s">
        <v>267</v>
      </c>
      <c r="O12" s="53" t="s">
        <v>29</v>
      </c>
      <c r="P12" s="50"/>
      <c r="Q12" s="54">
        <v>0.1</v>
      </c>
      <c r="R12" s="89">
        <f>ROUNDUP(Q12*0.75,2)</f>
        <v>0.08</v>
      </c>
    </row>
    <row r="13" spans="1:19" ht="23.1" customHeight="1" x14ac:dyDescent="0.15">
      <c r="A13" s="257"/>
      <c r="B13" s="66"/>
      <c r="C13" s="49"/>
      <c r="D13" s="50"/>
      <c r="E13" s="51"/>
      <c r="F13" s="52"/>
      <c r="G13" s="70"/>
      <c r="H13" s="74"/>
      <c r="I13" s="50"/>
      <c r="J13" s="52"/>
      <c r="K13" s="52"/>
      <c r="L13" s="52"/>
      <c r="M13" s="78"/>
      <c r="N13" s="66" t="s">
        <v>47</v>
      </c>
      <c r="O13" s="53" t="s">
        <v>30</v>
      </c>
      <c r="P13" s="50"/>
      <c r="Q13" s="54">
        <v>0.01</v>
      </c>
      <c r="R13" s="89">
        <f>ROUNDUP(Q13*0.75,2)</f>
        <v>0.01</v>
      </c>
    </row>
    <row r="14" spans="1:19" ht="23.1" customHeight="1" x14ac:dyDescent="0.15">
      <c r="A14" s="257"/>
      <c r="B14" s="65"/>
      <c r="C14" s="43"/>
      <c r="D14" s="44"/>
      <c r="E14" s="45"/>
      <c r="F14" s="46"/>
      <c r="G14" s="69"/>
      <c r="H14" s="73"/>
      <c r="I14" s="44"/>
      <c r="J14" s="46"/>
      <c r="K14" s="46"/>
      <c r="L14" s="46"/>
      <c r="M14" s="77"/>
      <c r="N14" s="65"/>
      <c r="O14" s="47"/>
      <c r="P14" s="44"/>
      <c r="Q14" s="48"/>
      <c r="R14" s="88"/>
    </row>
    <row r="15" spans="1:19" ht="23.1" customHeight="1" x14ac:dyDescent="0.15">
      <c r="A15" s="257"/>
      <c r="B15" s="66" t="s">
        <v>107</v>
      </c>
      <c r="C15" s="49" t="s">
        <v>111</v>
      </c>
      <c r="D15" s="50"/>
      <c r="E15" s="51">
        <v>20</v>
      </c>
      <c r="F15" s="52" t="s">
        <v>27</v>
      </c>
      <c r="G15" s="70"/>
      <c r="H15" s="74" t="s">
        <v>111</v>
      </c>
      <c r="I15" s="50"/>
      <c r="J15" s="52">
        <f>ROUNDUP(E15*0.75,2)</f>
        <v>15</v>
      </c>
      <c r="K15" s="52" t="s">
        <v>27</v>
      </c>
      <c r="L15" s="52"/>
      <c r="M15" s="78" t="e">
        <f>ROUND(#REF!+(#REF!*10/100),2)</f>
        <v>#REF!</v>
      </c>
      <c r="N15" s="66" t="s">
        <v>108</v>
      </c>
      <c r="O15" s="53" t="s">
        <v>37</v>
      </c>
      <c r="P15" s="50"/>
      <c r="Q15" s="54">
        <v>60</v>
      </c>
      <c r="R15" s="89">
        <f>ROUNDUP(Q15*0.75,2)</f>
        <v>45</v>
      </c>
    </row>
    <row r="16" spans="1:19" ht="23.1" customHeight="1" x14ac:dyDescent="0.15">
      <c r="A16" s="257"/>
      <c r="B16" s="66"/>
      <c r="C16" s="49" t="s">
        <v>112</v>
      </c>
      <c r="D16" s="50"/>
      <c r="E16" s="51">
        <v>5</v>
      </c>
      <c r="F16" s="52" t="s">
        <v>27</v>
      </c>
      <c r="G16" s="70"/>
      <c r="H16" s="74" t="s">
        <v>112</v>
      </c>
      <c r="I16" s="50"/>
      <c r="J16" s="52">
        <f>ROUNDUP(E16*0.75,2)</f>
        <v>3.75</v>
      </c>
      <c r="K16" s="52" t="s">
        <v>27</v>
      </c>
      <c r="L16" s="52"/>
      <c r="M16" s="78" t="e">
        <f>#REF!</f>
        <v>#REF!</v>
      </c>
      <c r="N16" s="83" t="s">
        <v>268</v>
      </c>
      <c r="O16" s="53" t="s">
        <v>113</v>
      </c>
      <c r="P16" s="50" t="s">
        <v>114</v>
      </c>
      <c r="Q16" s="54">
        <v>0.5</v>
      </c>
      <c r="R16" s="89">
        <f>ROUNDUP(Q16*0.75,2)</f>
        <v>0.38</v>
      </c>
    </row>
    <row r="17" spans="1:18" ht="23.1" customHeight="1" x14ac:dyDescent="0.15">
      <c r="A17" s="257"/>
      <c r="B17" s="66"/>
      <c r="C17" s="49" t="s">
        <v>34</v>
      </c>
      <c r="D17" s="50" t="s">
        <v>35</v>
      </c>
      <c r="E17" s="51">
        <v>40</v>
      </c>
      <c r="F17" s="52" t="s">
        <v>36</v>
      </c>
      <c r="G17" s="70"/>
      <c r="H17" s="74" t="s">
        <v>34</v>
      </c>
      <c r="I17" s="50" t="s">
        <v>35</v>
      </c>
      <c r="J17" s="52">
        <f>ROUNDUP(E17*0.75,2)</f>
        <v>30</v>
      </c>
      <c r="K17" s="52" t="s">
        <v>36</v>
      </c>
      <c r="L17" s="52"/>
      <c r="M17" s="78" t="e">
        <f>#REF!</f>
        <v>#REF!</v>
      </c>
      <c r="N17" s="91" t="s">
        <v>248</v>
      </c>
      <c r="O17" s="53" t="s">
        <v>29</v>
      </c>
      <c r="P17" s="50"/>
      <c r="Q17" s="54">
        <v>0.1</v>
      </c>
      <c r="R17" s="89">
        <f>ROUNDUP(Q17*0.75,2)</f>
        <v>0.08</v>
      </c>
    </row>
    <row r="18" spans="1:18" ht="23.1" customHeight="1" x14ac:dyDescent="0.15">
      <c r="A18" s="257"/>
      <c r="B18" s="66"/>
      <c r="C18" s="49"/>
      <c r="D18" s="50"/>
      <c r="E18" s="51"/>
      <c r="F18" s="52"/>
      <c r="G18" s="70"/>
      <c r="H18" s="74"/>
      <c r="I18" s="50"/>
      <c r="J18" s="52"/>
      <c r="K18" s="52"/>
      <c r="L18" s="52"/>
      <c r="M18" s="78"/>
      <c r="N18" s="66" t="s">
        <v>109</v>
      </c>
      <c r="O18" s="53" t="s">
        <v>64</v>
      </c>
      <c r="P18" s="50" t="s">
        <v>35</v>
      </c>
      <c r="Q18" s="54">
        <v>1</v>
      </c>
      <c r="R18" s="89">
        <f>ROUNDUP(Q18*0.75,2)</f>
        <v>0.75</v>
      </c>
    </row>
    <row r="19" spans="1:18" ht="23.1" customHeight="1" x14ac:dyDescent="0.15">
      <c r="A19" s="257"/>
      <c r="B19" s="66"/>
      <c r="C19" s="49"/>
      <c r="D19" s="50"/>
      <c r="E19" s="51"/>
      <c r="F19" s="52"/>
      <c r="G19" s="70"/>
      <c r="H19" s="74"/>
      <c r="I19" s="50"/>
      <c r="J19" s="52"/>
      <c r="K19" s="52"/>
      <c r="L19" s="52"/>
      <c r="M19" s="78"/>
      <c r="N19" s="66" t="s">
        <v>110</v>
      </c>
      <c r="O19" s="53" t="s">
        <v>96</v>
      </c>
      <c r="P19" s="50"/>
      <c r="Q19" s="54">
        <v>1</v>
      </c>
      <c r="R19" s="89">
        <f>ROUNDUP(Q19*0.75,2)</f>
        <v>0.75</v>
      </c>
    </row>
    <row r="20" spans="1:18" ht="23.1" customHeight="1" x14ac:dyDescent="0.15">
      <c r="A20" s="257"/>
      <c r="B20" s="66"/>
      <c r="C20" s="49"/>
      <c r="D20" s="50"/>
      <c r="E20" s="51"/>
      <c r="F20" s="52"/>
      <c r="G20" s="70"/>
      <c r="H20" s="74"/>
      <c r="I20" s="50"/>
      <c r="J20" s="52"/>
      <c r="K20" s="52"/>
      <c r="L20" s="52"/>
      <c r="M20" s="78"/>
      <c r="N20" s="66" t="s">
        <v>25</v>
      </c>
      <c r="O20" s="53"/>
      <c r="P20" s="50"/>
      <c r="Q20" s="54"/>
      <c r="R20" s="89"/>
    </row>
    <row r="21" spans="1:18" ht="23.1" customHeight="1" thickBot="1" x14ac:dyDescent="0.2">
      <c r="A21" s="258"/>
      <c r="B21" s="67"/>
      <c r="C21" s="56"/>
      <c r="D21" s="57"/>
      <c r="E21" s="58"/>
      <c r="F21" s="59"/>
      <c r="G21" s="71"/>
      <c r="H21" s="75"/>
      <c r="I21" s="57"/>
      <c r="J21" s="59"/>
      <c r="K21" s="59"/>
      <c r="L21" s="59"/>
      <c r="M21" s="79"/>
      <c r="N21" s="67"/>
      <c r="O21" s="60"/>
      <c r="P21" s="57"/>
      <c r="Q21" s="61"/>
      <c r="R21" s="90"/>
    </row>
  </sheetData>
  <mergeCells count="4">
    <mergeCell ref="H1:N1"/>
    <mergeCell ref="A2:R2"/>
    <mergeCell ref="A3:F3"/>
    <mergeCell ref="A5:A21"/>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305</v>
      </c>
      <c r="B1" s="5"/>
      <c r="C1" s="1"/>
      <c r="D1" s="1"/>
      <c r="E1" s="270"/>
      <c r="F1" s="271"/>
      <c r="G1" s="271"/>
      <c r="H1" s="271"/>
      <c r="I1" s="271"/>
      <c r="J1" s="271"/>
      <c r="K1" s="271"/>
      <c r="L1" s="271"/>
      <c r="M1" s="271"/>
      <c r="N1" s="271"/>
      <c r="O1"/>
      <c r="P1"/>
      <c r="Q1"/>
      <c r="R1"/>
      <c r="S1"/>
      <c r="T1"/>
      <c r="U1"/>
    </row>
    <row r="2" spans="1:21" s="3" customFormat="1" ht="36" customHeight="1" x14ac:dyDescent="0.15">
      <c r="A2" s="252" t="s">
        <v>0</v>
      </c>
      <c r="B2" s="253"/>
      <c r="C2" s="253"/>
      <c r="D2" s="253"/>
      <c r="E2" s="253"/>
      <c r="F2" s="253"/>
      <c r="G2" s="253"/>
      <c r="H2" s="253"/>
      <c r="I2" s="253"/>
      <c r="J2" s="253"/>
      <c r="K2" s="253"/>
      <c r="L2" s="253"/>
      <c r="M2" s="253"/>
      <c r="N2" s="253"/>
      <c r="O2" s="271"/>
      <c r="P2"/>
      <c r="Q2"/>
      <c r="R2"/>
      <c r="S2"/>
      <c r="T2"/>
      <c r="U2"/>
    </row>
    <row r="3" spans="1:21" ht="33.75" customHeight="1" thickBot="1" x14ac:dyDescent="0.3">
      <c r="A3" s="272" t="s">
        <v>318</v>
      </c>
      <c r="B3" s="273"/>
      <c r="C3" s="273"/>
      <c r="D3" s="148"/>
      <c r="E3" s="274" t="s">
        <v>317</v>
      </c>
      <c r="F3" s="275"/>
      <c r="G3" s="86"/>
      <c r="H3" s="86"/>
      <c r="I3" s="86"/>
      <c r="J3" s="86"/>
      <c r="K3" s="147"/>
      <c r="L3" s="86"/>
      <c r="M3" s="86"/>
    </row>
    <row r="4" spans="1:21" ht="18.75" customHeight="1" x14ac:dyDescent="0.15">
      <c r="A4" s="276"/>
      <c r="B4" s="277"/>
      <c r="C4" s="278"/>
      <c r="D4" s="259" t="s">
        <v>6</v>
      </c>
      <c r="E4" s="282" t="s">
        <v>301</v>
      </c>
      <c r="F4" s="285" t="s">
        <v>290</v>
      </c>
      <c r="G4" s="146" t="s">
        <v>300</v>
      </c>
      <c r="H4" s="145" t="s">
        <v>299</v>
      </c>
      <c r="I4" s="288" t="s">
        <v>298</v>
      </c>
      <c r="J4" s="289"/>
      <c r="K4" s="289"/>
      <c r="L4" s="290" t="s">
        <v>297</v>
      </c>
      <c r="M4" s="291"/>
      <c r="N4" s="292"/>
      <c r="O4" s="259" t="s">
        <v>6</v>
      </c>
    </row>
    <row r="5" spans="1:21" ht="18.75" customHeight="1" x14ac:dyDescent="0.15">
      <c r="A5" s="279"/>
      <c r="B5" s="280"/>
      <c r="C5" s="281"/>
      <c r="D5" s="260"/>
      <c r="E5" s="283"/>
      <c r="F5" s="286"/>
      <c r="G5" s="144" t="s">
        <v>296</v>
      </c>
      <c r="H5" s="143" t="s">
        <v>294</v>
      </c>
      <c r="I5" s="262" t="s">
        <v>293</v>
      </c>
      <c r="J5" s="263"/>
      <c r="K5" s="263"/>
      <c r="L5" s="264" t="s">
        <v>292</v>
      </c>
      <c r="M5" s="265"/>
      <c r="N5" s="266"/>
      <c r="O5" s="260"/>
    </row>
    <row r="6" spans="1:21" ht="18.75" customHeight="1" thickBot="1" x14ac:dyDescent="0.2">
      <c r="A6" s="142"/>
      <c r="B6" s="141" t="s">
        <v>1</v>
      </c>
      <c r="C6" s="140" t="s">
        <v>289</v>
      </c>
      <c r="D6" s="261"/>
      <c r="E6" s="284"/>
      <c r="F6" s="287"/>
      <c r="G6" s="139" t="s">
        <v>290</v>
      </c>
      <c r="H6" s="134" t="s">
        <v>288</v>
      </c>
      <c r="I6" s="138" t="s">
        <v>1</v>
      </c>
      <c r="J6" s="137" t="s">
        <v>289</v>
      </c>
      <c r="K6" s="135" t="s">
        <v>288</v>
      </c>
      <c r="L6" s="136" t="s">
        <v>1</v>
      </c>
      <c r="M6" s="135" t="s">
        <v>289</v>
      </c>
      <c r="N6" s="134" t="s">
        <v>288</v>
      </c>
      <c r="O6" s="261"/>
    </row>
    <row r="7" spans="1:21" ht="23.1" customHeight="1" x14ac:dyDescent="0.15">
      <c r="A7" s="267" t="s">
        <v>59</v>
      </c>
      <c r="B7" s="128" t="s">
        <v>286</v>
      </c>
      <c r="C7" s="133" t="s">
        <v>283</v>
      </c>
      <c r="D7" s="131"/>
      <c r="E7" s="37"/>
      <c r="F7" s="132"/>
      <c r="G7" s="129"/>
      <c r="H7" s="127" t="s">
        <v>287</v>
      </c>
      <c r="I7" s="131" t="s">
        <v>286</v>
      </c>
      <c r="J7" s="128" t="s">
        <v>283</v>
      </c>
      <c r="K7" s="130" t="s">
        <v>285</v>
      </c>
      <c r="L7" s="129" t="s">
        <v>284</v>
      </c>
      <c r="M7" s="128" t="s">
        <v>283</v>
      </c>
      <c r="N7" s="127">
        <v>30</v>
      </c>
      <c r="O7" s="126"/>
    </row>
    <row r="8" spans="1:21" ht="23.1" customHeight="1" x14ac:dyDescent="0.15">
      <c r="A8" s="268"/>
      <c r="B8" s="118"/>
      <c r="C8" s="123"/>
      <c r="D8" s="119"/>
      <c r="E8" s="44"/>
      <c r="F8" s="122"/>
      <c r="G8" s="121"/>
      <c r="H8" s="120"/>
      <c r="I8" s="119"/>
      <c r="J8" s="118"/>
      <c r="K8" s="117"/>
      <c r="L8" s="121"/>
      <c r="M8" s="118"/>
      <c r="N8" s="120"/>
      <c r="O8" s="124"/>
    </row>
    <row r="9" spans="1:21" ht="23.1" customHeight="1" x14ac:dyDescent="0.15">
      <c r="A9" s="268"/>
      <c r="B9" s="108" t="s">
        <v>316</v>
      </c>
      <c r="C9" s="113" t="s">
        <v>93</v>
      </c>
      <c r="D9" s="111"/>
      <c r="E9" s="50"/>
      <c r="F9" s="112"/>
      <c r="G9" s="109"/>
      <c r="H9" s="107">
        <v>10</v>
      </c>
      <c r="I9" s="111" t="s">
        <v>316</v>
      </c>
      <c r="J9" s="125" t="s">
        <v>146</v>
      </c>
      <c r="K9" s="110">
        <v>5</v>
      </c>
      <c r="L9" s="109" t="s">
        <v>315</v>
      </c>
      <c r="M9" s="108" t="s">
        <v>26</v>
      </c>
      <c r="N9" s="107">
        <v>10</v>
      </c>
      <c r="O9" s="106"/>
    </row>
    <row r="10" spans="1:21" ht="23.1" customHeight="1" x14ac:dyDescent="0.15">
      <c r="A10" s="268"/>
      <c r="B10" s="108"/>
      <c r="C10" s="113" t="s">
        <v>26</v>
      </c>
      <c r="D10" s="111"/>
      <c r="E10" s="50"/>
      <c r="F10" s="112"/>
      <c r="G10" s="109"/>
      <c r="H10" s="107">
        <v>20</v>
      </c>
      <c r="I10" s="111"/>
      <c r="J10" s="108" t="s">
        <v>26</v>
      </c>
      <c r="K10" s="110">
        <v>10</v>
      </c>
      <c r="L10" s="109"/>
      <c r="M10" s="108" t="s">
        <v>105</v>
      </c>
      <c r="N10" s="107">
        <v>10</v>
      </c>
      <c r="O10" s="106"/>
    </row>
    <row r="11" spans="1:21" ht="23.1" customHeight="1" x14ac:dyDescent="0.15">
      <c r="A11" s="268"/>
      <c r="B11" s="108"/>
      <c r="C11" s="113" t="s">
        <v>65</v>
      </c>
      <c r="D11" s="111"/>
      <c r="E11" s="50"/>
      <c r="F11" s="112"/>
      <c r="G11" s="109"/>
      <c r="H11" s="107">
        <v>5</v>
      </c>
      <c r="I11" s="111"/>
      <c r="J11" s="108" t="s">
        <v>65</v>
      </c>
      <c r="K11" s="110">
        <v>5</v>
      </c>
      <c r="L11" s="121"/>
      <c r="M11" s="118"/>
      <c r="N11" s="120"/>
      <c r="O11" s="124"/>
    </row>
    <row r="12" spans="1:21" ht="23.1" customHeight="1" x14ac:dyDescent="0.15">
      <c r="A12" s="268"/>
      <c r="B12" s="108"/>
      <c r="C12" s="113"/>
      <c r="D12" s="111"/>
      <c r="E12" s="50"/>
      <c r="F12" s="112"/>
      <c r="G12" s="109" t="s">
        <v>57</v>
      </c>
      <c r="H12" s="107" t="s">
        <v>276</v>
      </c>
      <c r="I12" s="111"/>
      <c r="J12" s="108"/>
      <c r="K12" s="110"/>
      <c r="L12" s="109" t="s">
        <v>314</v>
      </c>
      <c r="M12" s="108" t="s">
        <v>111</v>
      </c>
      <c r="N12" s="107">
        <v>10</v>
      </c>
      <c r="O12" s="106"/>
    </row>
    <row r="13" spans="1:21" ht="23.1" customHeight="1" x14ac:dyDescent="0.15">
      <c r="A13" s="268"/>
      <c r="B13" s="108"/>
      <c r="C13" s="113"/>
      <c r="D13" s="111"/>
      <c r="E13" s="50"/>
      <c r="F13" s="112"/>
      <c r="G13" s="109" t="s">
        <v>42</v>
      </c>
      <c r="H13" s="107" t="s">
        <v>275</v>
      </c>
      <c r="I13" s="111"/>
      <c r="J13" s="108"/>
      <c r="K13" s="110"/>
      <c r="L13" s="109"/>
      <c r="M13" s="108"/>
      <c r="N13" s="107"/>
      <c r="O13" s="106"/>
    </row>
    <row r="14" spans="1:21" ht="23.1" customHeight="1" x14ac:dyDescent="0.15">
      <c r="A14" s="268"/>
      <c r="B14" s="108"/>
      <c r="C14" s="113"/>
      <c r="D14" s="111"/>
      <c r="E14" s="50"/>
      <c r="F14" s="112" t="s">
        <v>33</v>
      </c>
      <c r="G14" s="109" t="s">
        <v>50</v>
      </c>
      <c r="H14" s="107" t="s">
        <v>275</v>
      </c>
      <c r="I14" s="111"/>
      <c r="J14" s="108"/>
      <c r="K14" s="110"/>
      <c r="L14" s="109"/>
      <c r="M14" s="108"/>
      <c r="N14" s="107"/>
      <c r="O14" s="106"/>
    </row>
    <row r="15" spans="1:21" ht="23.1" customHeight="1" x14ac:dyDescent="0.15">
      <c r="A15" s="268"/>
      <c r="B15" s="118"/>
      <c r="C15" s="123"/>
      <c r="D15" s="119"/>
      <c r="E15" s="44"/>
      <c r="F15" s="122"/>
      <c r="G15" s="121"/>
      <c r="H15" s="120"/>
      <c r="I15" s="119"/>
      <c r="J15" s="118"/>
      <c r="K15" s="117"/>
      <c r="L15" s="109"/>
      <c r="M15" s="108"/>
      <c r="N15" s="107"/>
      <c r="O15" s="106"/>
    </row>
    <row r="16" spans="1:21" ht="23.1" customHeight="1" x14ac:dyDescent="0.15">
      <c r="A16" s="268"/>
      <c r="B16" s="108" t="s">
        <v>313</v>
      </c>
      <c r="C16" s="113" t="s">
        <v>105</v>
      </c>
      <c r="D16" s="111"/>
      <c r="E16" s="50"/>
      <c r="F16" s="112"/>
      <c r="G16" s="109"/>
      <c r="H16" s="107">
        <v>20</v>
      </c>
      <c r="I16" s="111" t="s">
        <v>313</v>
      </c>
      <c r="J16" s="108" t="s">
        <v>105</v>
      </c>
      <c r="K16" s="110">
        <v>20</v>
      </c>
      <c r="L16" s="109"/>
      <c r="M16" s="108"/>
      <c r="N16" s="107"/>
      <c r="O16" s="106"/>
    </row>
    <row r="17" spans="1:15" ht="23.1" customHeight="1" x14ac:dyDescent="0.15">
      <c r="A17" s="268"/>
      <c r="B17" s="118"/>
      <c r="C17" s="123"/>
      <c r="D17" s="119"/>
      <c r="E17" s="44"/>
      <c r="F17" s="122"/>
      <c r="G17" s="121"/>
      <c r="H17" s="120"/>
      <c r="I17" s="119"/>
      <c r="J17" s="118"/>
      <c r="K17" s="117"/>
      <c r="L17" s="109"/>
      <c r="M17" s="108"/>
      <c r="N17" s="107"/>
      <c r="O17" s="106"/>
    </row>
    <row r="18" spans="1:15" ht="23.1" customHeight="1" x14ac:dyDescent="0.15">
      <c r="A18" s="268"/>
      <c r="B18" s="108" t="s">
        <v>312</v>
      </c>
      <c r="C18" s="113" t="s">
        <v>111</v>
      </c>
      <c r="D18" s="111"/>
      <c r="E18" s="50"/>
      <c r="F18" s="112"/>
      <c r="G18" s="109"/>
      <c r="H18" s="107">
        <v>10</v>
      </c>
      <c r="I18" s="111" t="s">
        <v>312</v>
      </c>
      <c r="J18" s="108" t="s">
        <v>111</v>
      </c>
      <c r="K18" s="110">
        <v>10</v>
      </c>
      <c r="L18" s="109"/>
      <c r="M18" s="108"/>
      <c r="N18" s="107"/>
      <c r="O18" s="106"/>
    </row>
    <row r="19" spans="1:15" ht="23.1" customHeight="1" x14ac:dyDescent="0.15">
      <c r="A19" s="268"/>
      <c r="B19" s="108"/>
      <c r="C19" s="113" t="s">
        <v>34</v>
      </c>
      <c r="D19" s="111"/>
      <c r="E19" s="50" t="s">
        <v>35</v>
      </c>
      <c r="F19" s="114"/>
      <c r="G19" s="109"/>
      <c r="H19" s="107">
        <v>20</v>
      </c>
      <c r="I19" s="111"/>
      <c r="J19" s="108" t="s">
        <v>34</v>
      </c>
      <c r="K19" s="110">
        <v>15</v>
      </c>
      <c r="L19" s="109"/>
      <c r="M19" s="108"/>
      <c r="N19" s="107"/>
      <c r="O19" s="106"/>
    </row>
    <row r="20" spans="1:15" ht="23.1" customHeight="1" x14ac:dyDescent="0.15">
      <c r="A20" s="268"/>
      <c r="B20" s="108"/>
      <c r="C20" s="113"/>
      <c r="D20" s="111"/>
      <c r="E20" s="50"/>
      <c r="F20" s="112"/>
      <c r="G20" s="109" t="s">
        <v>37</v>
      </c>
      <c r="H20" s="107" t="s">
        <v>276</v>
      </c>
      <c r="I20" s="111"/>
      <c r="J20" s="108"/>
      <c r="K20" s="110"/>
      <c r="L20" s="109"/>
      <c r="M20" s="108"/>
      <c r="N20" s="107"/>
      <c r="O20" s="106"/>
    </row>
    <row r="21" spans="1:15" ht="23.1" customHeight="1" thickBot="1" x14ac:dyDescent="0.2">
      <c r="A21" s="269"/>
      <c r="B21" s="100"/>
      <c r="C21" s="105"/>
      <c r="D21" s="103"/>
      <c r="E21" s="57"/>
      <c r="F21" s="104"/>
      <c r="G21" s="101"/>
      <c r="H21" s="99"/>
      <c r="I21" s="103"/>
      <c r="J21" s="100"/>
      <c r="K21" s="102"/>
      <c r="L21" s="101"/>
      <c r="M21" s="100"/>
      <c r="N21" s="99"/>
      <c r="O21" s="98"/>
    </row>
    <row r="22" spans="1:15" ht="14.25" x14ac:dyDescent="0.15">
      <c r="B22" s="97"/>
      <c r="C22" s="97"/>
      <c r="D22" s="97"/>
      <c r="G22" s="97"/>
      <c r="H22" s="96"/>
      <c r="I22" s="97"/>
      <c r="J22" s="97"/>
      <c r="K22" s="96"/>
      <c r="L22" s="97"/>
      <c r="M22" s="97"/>
      <c r="N22" s="96"/>
    </row>
    <row r="23" spans="1:15" ht="14.25" x14ac:dyDescent="0.15">
      <c r="B23" s="97"/>
      <c r="C23" s="97"/>
      <c r="D23" s="97"/>
      <c r="G23" s="97"/>
      <c r="H23" s="96"/>
      <c r="I23" s="97"/>
      <c r="J23" s="97"/>
      <c r="K23" s="96"/>
      <c r="L23" s="97"/>
      <c r="M23" s="97"/>
      <c r="N23" s="96"/>
    </row>
    <row r="24" spans="1:15" ht="14.25" x14ac:dyDescent="0.15">
      <c r="B24" s="97"/>
      <c r="C24" s="97"/>
      <c r="D24" s="97"/>
      <c r="G24" s="97"/>
      <c r="H24" s="96"/>
      <c r="I24" s="97"/>
      <c r="J24" s="97"/>
      <c r="K24" s="96"/>
      <c r="L24" s="97"/>
      <c r="M24" s="97"/>
      <c r="N24" s="96"/>
    </row>
    <row r="25" spans="1:15" ht="14.25" x14ac:dyDescent="0.15">
      <c r="B25" s="97"/>
      <c r="C25" s="97"/>
      <c r="D25" s="97"/>
      <c r="G25" s="97"/>
      <c r="H25" s="96"/>
      <c r="I25" s="97"/>
      <c r="J25" s="97"/>
      <c r="K25" s="96"/>
      <c r="L25" s="97"/>
      <c r="M25" s="97"/>
      <c r="N25" s="96"/>
    </row>
    <row r="26" spans="1:15" ht="14.25" x14ac:dyDescent="0.15">
      <c r="B26" s="97"/>
      <c r="C26" s="97"/>
      <c r="D26" s="97"/>
      <c r="G26" s="97"/>
      <c r="H26" s="96"/>
      <c r="I26" s="97"/>
      <c r="J26" s="97"/>
      <c r="K26" s="96"/>
      <c r="L26" s="97"/>
      <c r="M26" s="97"/>
      <c r="N26" s="96"/>
    </row>
    <row r="27" spans="1:15" ht="14.25" x14ac:dyDescent="0.15">
      <c r="B27" s="97"/>
      <c r="C27" s="97"/>
      <c r="D27" s="97"/>
      <c r="G27" s="97"/>
      <c r="H27" s="96"/>
      <c r="I27" s="97"/>
      <c r="J27" s="97"/>
      <c r="K27" s="96"/>
      <c r="L27" s="97"/>
      <c r="M27" s="97"/>
      <c r="N27" s="96"/>
    </row>
    <row r="28" spans="1:15" ht="14.25" x14ac:dyDescent="0.15">
      <c r="B28" s="97"/>
      <c r="C28" s="97"/>
      <c r="D28" s="97"/>
      <c r="G28" s="97"/>
      <c r="H28" s="96"/>
      <c r="I28" s="97"/>
      <c r="J28" s="97"/>
      <c r="K28" s="96"/>
      <c r="L28" s="97"/>
      <c r="M28" s="97"/>
      <c r="N28" s="96"/>
    </row>
    <row r="29" spans="1:15" ht="14.25" x14ac:dyDescent="0.15">
      <c r="B29" s="97"/>
      <c r="C29" s="97"/>
      <c r="D29" s="97"/>
      <c r="G29" s="97"/>
      <c r="H29" s="96"/>
      <c r="I29" s="97"/>
      <c r="J29" s="97"/>
      <c r="K29" s="96"/>
      <c r="L29" s="97"/>
      <c r="M29" s="97"/>
      <c r="N29" s="96"/>
    </row>
    <row r="30" spans="1:15" ht="14.25" x14ac:dyDescent="0.15">
      <c r="B30" s="97"/>
      <c r="C30" s="97"/>
      <c r="D30" s="97"/>
      <c r="G30" s="97"/>
      <c r="H30" s="96"/>
      <c r="I30" s="97"/>
      <c r="J30" s="97"/>
      <c r="K30" s="96"/>
      <c r="L30" s="97"/>
      <c r="M30" s="97"/>
      <c r="N30" s="96"/>
    </row>
    <row r="31" spans="1:15" ht="14.25" x14ac:dyDescent="0.15">
      <c r="B31" s="97"/>
      <c r="C31" s="97"/>
      <c r="D31" s="97"/>
      <c r="G31" s="97"/>
      <c r="H31" s="96"/>
      <c r="I31" s="97"/>
      <c r="J31" s="97"/>
      <c r="K31" s="96"/>
      <c r="L31" s="97"/>
      <c r="M31" s="97"/>
      <c r="N31" s="96"/>
    </row>
    <row r="32" spans="1:15" ht="14.25" x14ac:dyDescent="0.15">
      <c r="B32" s="97"/>
      <c r="C32" s="97"/>
      <c r="D32" s="97"/>
      <c r="G32" s="97"/>
      <c r="H32" s="96"/>
      <c r="I32" s="97"/>
      <c r="J32" s="97"/>
      <c r="K32" s="96"/>
      <c r="L32" s="97"/>
      <c r="M32" s="97"/>
      <c r="N32" s="96"/>
    </row>
    <row r="33" spans="2:14" ht="14.25" x14ac:dyDescent="0.15">
      <c r="B33" s="97"/>
      <c r="C33" s="97"/>
      <c r="D33" s="97"/>
      <c r="G33" s="97"/>
      <c r="H33" s="96"/>
      <c r="I33" s="97"/>
      <c r="J33" s="97"/>
      <c r="K33" s="96"/>
      <c r="L33" s="97"/>
      <c r="M33" s="97"/>
      <c r="N33" s="96"/>
    </row>
    <row r="34" spans="2:14" ht="14.25" x14ac:dyDescent="0.15">
      <c r="B34" s="97"/>
      <c r="C34" s="97"/>
      <c r="D34" s="97"/>
      <c r="G34" s="97"/>
      <c r="H34" s="96"/>
      <c r="I34" s="97"/>
      <c r="J34" s="97"/>
      <c r="K34" s="96"/>
      <c r="L34" s="97"/>
      <c r="M34" s="97"/>
      <c r="N34" s="96"/>
    </row>
    <row r="35" spans="2:14" ht="14.25" x14ac:dyDescent="0.15">
      <c r="B35" s="97"/>
      <c r="C35" s="97"/>
      <c r="D35" s="97"/>
      <c r="G35" s="97"/>
      <c r="H35" s="96"/>
      <c r="I35" s="97"/>
      <c r="J35" s="97"/>
      <c r="K35" s="96"/>
      <c r="L35" s="97"/>
      <c r="M35" s="97"/>
      <c r="N35" s="96"/>
    </row>
    <row r="36" spans="2:14" ht="14.25" x14ac:dyDescent="0.15">
      <c r="B36" s="97"/>
      <c r="C36" s="97"/>
      <c r="D36" s="97"/>
      <c r="G36" s="97"/>
      <c r="H36" s="96"/>
      <c r="I36" s="97"/>
      <c r="J36" s="97"/>
      <c r="K36" s="96"/>
      <c r="L36" s="97"/>
      <c r="M36" s="97"/>
      <c r="N36" s="96"/>
    </row>
    <row r="37" spans="2:14" ht="14.25" x14ac:dyDescent="0.15">
      <c r="B37" s="97"/>
      <c r="C37" s="97"/>
      <c r="D37" s="97"/>
      <c r="G37" s="97"/>
      <c r="H37" s="96"/>
      <c r="I37" s="97"/>
      <c r="J37" s="97"/>
      <c r="K37" s="96"/>
      <c r="L37" s="97"/>
      <c r="M37" s="97"/>
      <c r="N37" s="96"/>
    </row>
    <row r="38" spans="2:14" ht="14.25" x14ac:dyDescent="0.15">
      <c r="B38" s="97"/>
      <c r="C38" s="97"/>
      <c r="D38" s="97"/>
      <c r="G38" s="97"/>
      <c r="H38" s="96"/>
      <c r="I38" s="97"/>
      <c r="J38" s="97"/>
      <c r="K38" s="96"/>
      <c r="L38" s="97"/>
      <c r="M38" s="97"/>
      <c r="N38" s="96"/>
    </row>
    <row r="39" spans="2:14" ht="14.25" x14ac:dyDescent="0.15">
      <c r="B39" s="97"/>
      <c r="C39" s="97"/>
      <c r="D39" s="97"/>
      <c r="G39" s="97"/>
      <c r="H39" s="96"/>
      <c r="I39" s="97"/>
      <c r="J39" s="97"/>
      <c r="K39" s="96"/>
      <c r="L39" s="97"/>
      <c r="M39" s="97"/>
      <c r="N39" s="96"/>
    </row>
    <row r="40" spans="2:14" ht="14.25" x14ac:dyDescent="0.15">
      <c r="B40" s="97"/>
      <c r="C40" s="97"/>
      <c r="D40" s="97"/>
      <c r="G40" s="97"/>
      <c r="H40" s="96"/>
      <c r="I40" s="97"/>
      <c r="J40" s="97"/>
      <c r="K40" s="96"/>
      <c r="L40" s="97"/>
      <c r="M40" s="97"/>
      <c r="N40" s="96"/>
    </row>
    <row r="41" spans="2:14" ht="14.25" x14ac:dyDescent="0.15">
      <c r="B41" s="97"/>
      <c r="C41" s="97"/>
      <c r="D41" s="97"/>
      <c r="G41" s="97"/>
      <c r="H41" s="96"/>
      <c r="I41" s="97"/>
      <c r="J41" s="97"/>
      <c r="K41" s="96"/>
      <c r="L41" s="97"/>
      <c r="M41" s="97"/>
      <c r="N41" s="96"/>
    </row>
    <row r="42" spans="2:14" ht="14.25" x14ac:dyDescent="0.15">
      <c r="B42" s="97"/>
      <c r="C42" s="97"/>
      <c r="D42" s="97"/>
      <c r="G42" s="97"/>
      <c r="H42" s="96"/>
      <c r="I42" s="97"/>
      <c r="J42" s="97"/>
      <c r="K42" s="96"/>
      <c r="L42" s="97"/>
      <c r="M42" s="97"/>
      <c r="N42" s="96"/>
    </row>
    <row r="43" spans="2:14" ht="14.25" x14ac:dyDescent="0.15">
      <c r="B43" s="97"/>
      <c r="C43" s="97"/>
      <c r="D43" s="97"/>
      <c r="G43" s="97"/>
      <c r="H43" s="96"/>
      <c r="I43" s="97"/>
      <c r="J43" s="97"/>
      <c r="K43" s="96"/>
      <c r="L43" s="97"/>
      <c r="M43" s="97"/>
      <c r="N43" s="96"/>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52"/>
      <c r="I1" s="252"/>
      <c r="J1" s="253"/>
      <c r="K1" s="253"/>
      <c r="L1" s="253"/>
      <c r="M1" s="253"/>
      <c r="N1" s="253"/>
      <c r="O1" s="2"/>
      <c r="P1" s="2"/>
      <c r="Q1" s="4"/>
      <c r="R1" s="4"/>
      <c r="S1" s="3"/>
    </row>
    <row r="2" spans="1:19" ht="36.75" customHeight="1" x14ac:dyDescent="0.15">
      <c r="A2" s="252" t="s">
        <v>0</v>
      </c>
      <c r="B2" s="252"/>
      <c r="C2" s="253"/>
      <c r="D2" s="253"/>
      <c r="E2" s="253"/>
      <c r="F2" s="253"/>
      <c r="G2" s="253"/>
      <c r="H2" s="253"/>
      <c r="I2" s="253"/>
      <c r="J2" s="253"/>
      <c r="K2" s="253"/>
      <c r="L2" s="253"/>
      <c r="M2" s="253"/>
      <c r="N2" s="253"/>
      <c r="O2" s="253"/>
      <c r="P2" s="253"/>
      <c r="Q2" s="253"/>
      <c r="R2" s="253"/>
      <c r="S2" s="3"/>
    </row>
    <row r="3" spans="1:19" ht="27.75" customHeight="1" thickBot="1" x14ac:dyDescent="0.3">
      <c r="A3" s="254" t="s">
        <v>131</v>
      </c>
      <c r="B3" s="255"/>
      <c r="C3" s="255"/>
      <c r="D3" s="255"/>
      <c r="E3" s="255"/>
      <c r="F3" s="255"/>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6" t="s">
        <v>59</v>
      </c>
      <c r="B5" s="64" t="s">
        <v>16</v>
      </c>
      <c r="C5" s="36"/>
      <c r="D5" s="37"/>
      <c r="E5" s="42"/>
      <c r="F5" s="39"/>
      <c r="G5" s="68"/>
      <c r="H5" s="72"/>
      <c r="I5" s="37"/>
      <c r="J5" s="39"/>
      <c r="K5" s="39"/>
      <c r="L5" s="39"/>
      <c r="M5" s="76"/>
      <c r="N5" s="64"/>
      <c r="O5" s="40" t="s">
        <v>16</v>
      </c>
      <c r="P5" s="37"/>
      <c r="Q5" s="41">
        <v>110</v>
      </c>
      <c r="R5" s="87">
        <f>ROUNDUP(Q5*0.75,2)</f>
        <v>82.5</v>
      </c>
    </row>
    <row r="6" spans="1:19" ht="23.1" customHeight="1" x14ac:dyDescent="0.15">
      <c r="A6" s="257"/>
      <c r="B6" s="65"/>
      <c r="C6" s="43"/>
      <c r="D6" s="44"/>
      <c r="E6" s="45"/>
      <c r="F6" s="46"/>
      <c r="G6" s="69"/>
      <c r="H6" s="73"/>
      <c r="I6" s="44"/>
      <c r="J6" s="46"/>
      <c r="K6" s="46"/>
      <c r="L6" s="46"/>
      <c r="M6" s="77"/>
      <c r="N6" s="65"/>
      <c r="O6" s="47"/>
      <c r="P6" s="44"/>
      <c r="Q6" s="48"/>
      <c r="R6" s="88"/>
    </row>
    <row r="7" spans="1:19" ht="23.1" customHeight="1" x14ac:dyDescent="0.15">
      <c r="A7" s="257"/>
      <c r="B7" s="66" t="s">
        <v>132</v>
      </c>
      <c r="C7" s="49" t="s">
        <v>60</v>
      </c>
      <c r="D7" s="50"/>
      <c r="E7" s="51">
        <v>1</v>
      </c>
      <c r="F7" s="52" t="s">
        <v>62</v>
      </c>
      <c r="G7" s="70" t="s">
        <v>61</v>
      </c>
      <c r="H7" s="74" t="s">
        <v>60</v>
      </c>
      <c r="I7" s="50"/>
      <c r="J7" s="52">
        <f>ROUNDUP(E7*0.75,2)</f>
        <v>0.75</v>
      </c>
      <c r="K7" s="52" t="s">
        <v>62</v>
      </c>
      <c r="L7" s="52" t="s">
        <v>61</v>
      </c>
      <c r="M7" s="78" t="e">
        <f>#REF!</f>
        <v>#REF!</v>
      </c>
      <c r="N7" s="66" t="s">
        <v>133</v>
      </c>
      <c r="O7" s="53" t="s">
        <v>63</v>
      </c>
      <c r="P7" s="50" t="s">
        <v>33</v>
      </c>
      <c r="Q7" s="54">
        <v>3</v>
      </c>
      <c r="R7" s="89">
        <f>ROUNDUP(Q7*0.75,2)</f>
        <v>2.25</v>
      </c>
    </row>
    <row r="8" spans="1:19" ht="23.1" customHeight="1" x14ac:dyDescent="0.15">
      <c r="A8" s="257"/>
      <c r="B8" s="66"/>
      <c r="C8" s="49" t="s">
        <v>53</v>
      </c>
      <c r="D8" s="50" t="s">
        <v>54</v>
      </c>
      <c r="E8" s="63">
        <v>0.125</v>
      </c>
      <c r="F8" s="52" t="s">
        <v>55</v>
      </c>
      <c r="G8" s="70"/>
      <c r="H8" s="74" t="s">
        <v>53</v>
      </c>
      <c r="I8" s="50" t="s">
        <v>54</v>
      </c>
      <c r="J8" s="52">
        <f>ROUNDUP(E8*0.75,2)</f>
        <v>9.9999999999999992E-2</v>
      </c>
      <c r="K8" s="52" t="s">
        <v>55</v>
      </c>
      <c r="L8" s="52"/>
      <c r="M8" s="78" t="e">
        <f>#REF!</f>
        <v>#REF!</v>
      </c>
      <c r="N8" s="66" t="s">
        <v>134</v>
      </c>
      <c r="O8" s="53" t="s">
        <v>32</v>
      </c>
      <c r="P8" s="50" t="s">
        <v>33</v>
      </c>
      <c r="Q8" s="54">
        <v>5</v>
      </c>
      <c r="R8" s="89">
        <f>ROUNDUP(Q8*0.75,2)</f>
        <v>3.75</v>
      </c>
    </row>
    <row r="9" spans="1:19" ht="23.1" customHeight="1" x14ac:dyDescent="0.15">
      <c r="A9" s="257"/>
      <c r="B9" s="66"/>
      <c r="C9" s="49" t="s">
        <v>49</v>
      </c>
      <c r="D9" s="50"/>
      <c r="E9" s="51">
        <v>10</v>
      </c>
      <c r="F9" s="52" t="s">
        <v>27</v>
      </c>
      <c r="G9" s="70"/>
      <c r="H9" s="74" t="s">
        <v>49</v>
      </c>
      <c r="I9" s="50"/>
      <c r="J9" s="52">
        <f>ROUNDUP(E9*0.75,2)</f>
        <v>7.5</v>
      </c>
      <c r="K9" s="52" t="s">
        <v>27</v>
      </c>
      <c r="L9" s="52"/>
      <c r="M9" s="78" t="e">
        <f>ROUND(#REF!+(#REF!*10/100),2)</f>
        <v>#REF!</v>
      </c>
      <c r="N9" s="66" t="s">
        <v>47</v>
      </c>
      <c r="O9" s="53" t="s">
        <v>28</v>
      </c>
      <c r="P9" s="50"/>
      <c r="Q9" s="54">
        <v>4</v>
      </c>
      <c r="R9" s="89">
        <f>ROUNDUP(Q9*0.75,2)</f>
        <v>3</v>
      </c>
    </row>
    <row r="10" spans="1:19" ht="23.1" customHeight="1" x14ac:dyDescent="0.15">
      <c r="A10" s="257"/>
      <c r="B10" s="66"/>
      <c r="C10" s="49" t="s">
        <v>135</v>
      </c>
      <c r="D10" s="50"/>
      <c r="E10" s="51">
        <v>10</v>
      </c>
      <c r="F10" s="52" t="s">
        <v>27</v>
      </c>
      <c r="G10" s="70"/>
      <c r="H10" s="74" t="s">
        <v>135</v>
      </c>
      <c r="I10" s="50"/>
      <c r="J10" s="52">
        <f>ROUNDUP(E10*0.75,2)</f>
        <v>7.5</v>
      </c>
      <c r="K10" s="52" t="s">
        <v>27</v>
      </c>
      <c r="L10" s="52"/>
      <c r="M10" s="78"/>
      <c r="N10" s="66"/>
      <c r="O10" s="53" t="s">
        <v>40</v>
      </c>
      <c r="P10" s="50"/>
      <c r="Q10" s="54">
        <v>3</v>
      </c>
      <c r="R10" s="89">
        <f>ROUNDUP(Q10*0.75,2)</f>
        <v>2.25</v>
      </c>
    </row>
    <row r="11" spans="1:19" ht="23.1" customHeight="1" x14ac:dyDescent="0.15">
      <c r="A11" s="257"/>
      <c r="B11" s="65"/>
      <c r="C11" s="43"/>
      <c r="D11" s="44"/>
      <c r="E11" s="45"/>
      <c r="F11" s="46"/>
      <c r="G11" s="69"/>
      <c r="H11" s="73"/>
      <c r="I11" s="44"/>
      <c r="J11" s="46"/>
      <c r="K11" s="46"/>
      <c r="L11" s="46"/>
      <c r="M11" s="77"/>
      <c r="N11" s="65"/>
      <c r="O11" s="47"/>
      <c r="P11" s="44"/>
      <c r="Q11" s="48"/>
      <c r="R11" s="88"/>
    </row>
    <row r="12" spans="1:19" ht="23.1" customHeight="1" x14ac:dyDescent="0.15">
      <c r="A12" s="257"/>
      <c r="B12" s="66" t="s">
        <v>249</v>
      </c>
      <c r="C12" s="49" t="s">
        <v>97</v>
      </c>
      <c r="D12" s="50"/>
      <c r="E12" s="51">
        <v>30</v>
      </c>
      <c r="F12" s="52" t="s">
        <v>27</v>
      </c>
      <c r="G12" s="70"/>
      <c r="H12" s="74" t="s">
        <v>97</v>
      </c>
      <c r="I12" s="50"/>
      <c r="J12" s="52">
        <f>ROUNDUP(E12*0.75,2)</f>
        <v>22.5</v>
      </c>
      <c r="K12" s="52" t="s">
        <v>27</v>
      </c>
      <c r="L12" s="52"/>
      <c r="M12" s="78" t="e">
        <f>ROUND(#REF!+(#REF!*3/100),2)</f>
        <v>#REF!</v>
      </c>
      <c r="N12" s="66" t="s">
        <v>136</v>
      </c>
      <c r="O12" s="53" t="s">
        <v>42</v>
      </c>
      <c r="P12" s="50"/>
      <c r="Q12" s="54">
        <v>1</v>
      </c>
      <c r="R12" s="89">
        <f>ROUNDUP(Q12*0.75,2)</f>
        <v>0.75</v>
      </c>
    </row>
    <row r="13" spans="1:19" ht="23.1" customHeight="1" x14ac:dyDescent="0.15">
      <c r="A13" s="257"/>
      <c r="B13" s="84" t="s">
        <v>250</v>
      </c>
      <c r="C13" s="49" t="s">
        <v>87</v>
      </c>
      <c r="D13" s="50"/>
      <c r="E13" s="51">
        <v>0.5</v>
      </c>
      <c r="F13" s="52" t="s">
        <v>27</v>
      </c>
      <c r="G13" s="70"/>
      <c r="H13" s="74" t="s">
        <v>87</v>
      </c>
      <c r="I13" s="50"/>
      <c r="J13" s="52">
        <f>ROUNDUP(E13*0.75,2)</f>
        <v>0.38</v>
      </c>
      <c r="K13" s="52" t="s">
        <v>27</v>
      </c>
      <c r="L13" s="52"/>
      <c r="M13" s="78" t="e">
        <f>#REF!</f>
        <v>#REF!</v>
      </c>
      <c r="N13" s="66" t="s">
        <v>137</v>
      </c>
      <c r="O13" s="53" t="s">
        <v>29</v>
      </c>
      <c r="P13" s="50"/>
      <c r="Q13" s="54">
        <v>0.1</v>
      </c>
      <c r="R13" s="89">
        <f>ROUNDUP(Q13*0.75,2)</f>
        <v>0.08</v>
      </c>
    </row>
    <row r="14" spans="1:19" ht="23.1" customHeight="1" x14ac:dyDescent="0.15">
      <c r="A14" s="257"/>
      <c r="B14" s="66"/>
      <c r="C14" s="49"/>
      <c r="D14" s="50"/>
      <c r="E14" s="51"/>
      <c r="F14" s="52"/>
      <c r="G14" s="70"/>
      <c r="H14" s="74"/>
      <c r="I14" s="50"/>
      <c r="J14" s="52"/>
      <c r="K14" s="52"/>
      <c r="L14" s="52"/>
      <c r="M14" s="78"/>
      <c r="N14" s="66" t="s">
        <v>47</v>
      </c>
      <c r="O14" s="53" t="s">
        <v>51</v>
      </c>
      <c r="P14" s="50"/>
      <c r="Q14" s="54">
        <v>2</v>
      </c>
      <c r="R14" s="89">
        <f>ROUNDUP(Q14*0.75,2)</f>
        <v>1.5</v>
      </c>
    </row>
    <row r="15" spans="1:19" ht="23.1" customHeight="1" x14ac:dyDescent="0.15">
      <c r="A15" s="257"/>
      <c r="B15" s="66"/>
      <c r="C15" s="49"/>
      <c r="D15" s="50"/>
      <c r="E15" s="51"/>
      <c r="F15" s="52"/>
      <c r="G15" s="70"/>
      <c r="H15" s="74"/>
      <c r="I15" s="50"/>
      <c r="J15" s="52"/>
      <c r="K15" s="52"/>
      <c r="L15" s="52"/>
      <c r="M15" s="78"/>
      <c r="N15" s="66"/>
      <c r="O15" s="53" t="s">
        <v>95</v>
      </c>
      <c r="P15" s="50"/>
      <c r="Q15" s="54">
        <v>2</v>
      </c>
      <c r="R15" s="89">
        <f>ROUNDUP(Q15*0.75,2)</f>
        <v>1.5</v>
      </c>
    </row>
    <row r="16" spans="1:19" ht="23.1" customHeight="1" x14ac:dyDescent="0.15">
      <c r="A16" s="257"/>
      <c r="B16" s="65"/>
      <c r="C16" s="43"/>
      <c r="D16" s="44"/>
      <c r="E16" s="45"/>
      <c r="F16" s="46"/>
      <c r="G16" s="69"/>
      <c r="H16" s="73"/>
      <c r="I16" s="44"/>
      <c r="J16" s="46"/>
      <c r="K16" s="46"/>
      <c r="L16" s="46"/>
      <c r="M16" s="77"/>
      <c r="N16" s="65"/>
      <c r="O16" s="47"/>
      <c r="P16" s="44"/>
      <c r="Q16" s="48"/>
      <c r="R16" s="88"/>
    </row>
    <row r="17" spans="1:18" ht="23.1" customHeight="1" x14ac:dyDescent="0.15">
      <c r="A17" s="257"/>
      <c r="B17" s="66" t="s">
        <v>138</v>
      </c>
      <c r="C17" s="49" t="s">
        <v>26</v>
      </c>
      <c r="D17" s="50"/>
      <c r="E17" s="51">
        <v>20</v>
      </c>
      <c r="F17" s="52" t="s">
        <v>27</v>
      </c>
      <c r="G17" s="70"/>
      <c r="H17" s="74" t="s">
        <v>26</v>
      </c>
      <c r="I17" s="50"/>
      <c r="J17" s="52">
        <f>ROUNDUP(E17*0.75,2)</f>
        <v>15</v>
      </c>
      <c r="K17" s="52" t="s">
        <v>27</v>
      </c>
      <c r="L17" s="52"/>
      <c r="M17" s="78" t="e">
        <f>ROUND(#REF!+(#REF!*6/100),2)</f>
        <v>#REF!</v>
      </c>
      <c r="N17" s="66" t="s">
        <v>47</v>
      </c>
      <c r="O17" s="53" t="s">
        <v>57</v>
      </c>
      <c r="P17" s="50"/>
      <c r="Q17" s="54">
        <v>100</v>
      </c>
      <c r="R17" s="89">
        <f>ROUNDUP(Q17*0.75,2)</f>
        <v>75</v>
      </c>
    </row>
    <row r="18" spans="1:18" ht="23.1" customHeight="1" x14ac:dyDescent="0.15">
      <c r="A18" s="257"/>
      <c r="B18" s="66"/>
      <c r="C18" s="49" t="s">
        <v>83</v>
      </c>
      <c r="D18" s="50"/>
      <c r="E18" s="62">
        <v>0.1</v>
      </c>
      <c r="F18" s="52" t="s">
        <v>84</v>
      </c>
      <c r="G18" s="70"/>
      <c r="H18" s="74" t="s">
        <v>83</v>
      </c>
      <c r="I18" s="50"/>
      <c r="J18" s="52">
        <f>ROUNDUP(E18*0.75,2)</f>
        <v>0.08</v>
      </c>
      <c r="K18" s="52" t="s">
        <v>84</v>
      </c>
      <c r="L18" s="52"/>
      <c r="M18" s="78" t="e">
        <f>#REF!</f>
        <v>#REF!</v>
      </c>
      <c r="N18" s="66"/>
      <c r="O18" s="53" t="s">
        <v>29</v>
      </c>
      <c r="P18" s="50"/>
      <c r="Q18" s="54">
        <v>0.1</v>
      </c>
      <c r="R18" s="89">
        <f>ROUNDUP(Q18*0.75,2)</f>
        <v>0.08</v>
      </c>
    </row>
    <row r="19" spans="1:18" ht="23.1" customHeight="1" x14ac:dyDescent="0.15">
      <c r="A19" s="257"/>
      <c r="B19" s="66"/>
      <c r="C19" s="49"/>
      <c r="D19" s="50"/>
      <c r="E19" s="51"/>
      <c r="F19" s="52"/>
      <c r="G19" s="70"/>
      <c r="H19" s="74"/>
      <c r="I19" s="50"/>
      <c r="J19" s="52"/>
      <c r="K19" s="52"/>
      <c r="L19" s="52"/>
      <c r="M19" s="78"/>
      <c r="N19" s="66"/>
      <c r="O19" s="53" t="s">
        <v>50</v>
      </c>
      <c r="P19" s="50" t="s">
        <v>33</v>
      </c>
      <c r="Q19" s="54">
        <v>0.5</v>
      </c>
      <c r="R19" s="89">
        <f>ROUNDUP(Q19*0.75,2)</f>
        <v>0.38</v>
      </c>
    </row>
    <row r="20" spans="1:18" ht="23.1" customHeight="1" x14ac:dyDescent="0.15">
      <c r="A20" s="257"/>
      <c r="B20" s="65"/>
      <c r="C20" s="43"/>
      <c r="D20" s="44"/>
      <c r="E20" s="45"/>
      <c r="F20" s="46"/>
      <c r="G20" s="69"/>
      <c r="H20" s="73"/>
      <c r="I20" s="44"/>
      <c r="J20" s="46"/>
      <c r="K20" s="46"/>
      <c r="L20" s="46"/>
      <c r="M20" s="77"/>
      <c r="N20" s="65"/>
      <c r="O20" s="47"/>
      <c r="P20" s="44"/>
      <c r="Q20" s="48"/>
      <c r="R20" s="88"/>
    </row>
    <row r="21" spans="1:18" ht="23.1" customHeight="1" x14ac:dyDescent="0.15">
      <c r="A21" s="257"/>
      <c r="B21" s="66" t="s">
        <v>70</v>
      </c>
      <c r="C21" s="49" t="s">
        <v>72</v>
      </c>
      <c r="D21" s="50"/>
      <c r="E21" s="63">
        <v>0.125</v>
      </c>
      <c r="F21" s="52" t="s">
        <v>55</v>
      </c>
      <c r="G21" s="70"/>
      <c r="H21" s="74" t="s">
        <v>72</v>
      </c>
      <c r="I21" s="50"/>
      <c r="J21" s="52">
        <f>ROUNDUP(E21*0.75,2)</f>
        <v>9.9999999999999992E-2</v>
      </c>
      <c r="K21" s="52" t="s">
        <v>55</v>
      </c>
      <c r="L21" s="52"/>
      <c r="M21" s="78" t="e">
        <f>#REF!</f>
        <v>#REF!</v>
      </c>
      <c r="N21" s="66" t="s">
        <v>71</v>
      </c>
      <c r="O21" s="53"/>
      <c r="P21" s="50"/>
      <c r="Q21" s="54"/>
      <c r="R21" s="89"/>
    </row>
    <row r="22" spans="1:18" ht="23.1" customHeight="1" thickBot="1" x14ac:dyDescent="0.2">
      <c r="A22" s="258"/>
      <c r="B22" s="67"/>
      <c r="C22" s="56"/>
      <c r="D22" s="57"/>
      <c r="E22" s="58"/>
      <c r="F22" s="59"/>
      <c r="G22" s="71"/>
      <c r="H22" s="75"/>
      <c r="I22" s="57"/>
      <c r="J22" s="59"/>
      <c r="K22" s="59"/>
      <c r="L22" s="59"/>
      <c r="M22" s="79"/>
      <c r="N22" s="67"/>
      <c r="O22" s="60"/>
      <c r="P22" s="57"/>
      <c r="Q22" s="61"/>
      <c r="R22" s="90"/>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2</vt:i4>
      </vt:variant>
    </vt:vector>
  </HeadingPairs>
  <TitlesOfParts>
    <vt:vector size="44" baseType="lpstr">
      <vt:lpstr>キッズ月間(昼)</vt:lpstr>
      <vt:lpstr>離乳食月間</vt:lpstr>
      <vt:lpstr>12月1日（火）キッズ</vt:lpstr>
      <vt:lpstr>12月1日離乳食</vt:lpstr>
      <vt:lpstr>12月2日（水）キッズ</vt:lpstr>
      <vt:lpstr>12月2日離乳食</vt:lpstr>
      <vt:lpstr>12月3日（木）キッズ</vt:lpstr>
      <vt:lpstr>12月3日離乳食</vt:lpstr>
      <vt:lpstr>12月4日（金）キッズ</vt:lpstr>
      <vt:lpstr>12月4日離乳食</vt:lpstr>
      <vt:lpstr>12月7日（月）キッズ</vt:lpstr>
      <vt:lpstr>12月7日離乳食</vt:lpstr>
      <vt:lpstr>12月8日（火）キッズ</vt:lpstr>
      <vt:lpstr>12月8日離乳食</vt:lpstr>
      <vt:lpstr>12月9日（水）キッズ</vt:lpstr>
      <vt:lpstr>12月9日離乳食</vt:lpstr>
      <vt:lpstr>12月10日（木）キッズ</vt:lpstr>
      <vt:lpstr>12月10日離乳食</vt:lpstr>
      <vt:lpstr>12月11日（金）キッズ</vt:lpstr>
      <vt:lpstr>12月11日離乳食</vt:lpstr>
      <vt:lpstr>12月14日（月）キッズ</vt:lpstr>
      <vt:lpstr>12月14日離乳食</vt:lpstr>
      <vt:lpstr>12月15日（火）キッズ</vt:lpstr>
      <vt:lpstr>12月15日離乳食</vt:lpstr>
      <vt:lpstr>12月16日（水）キッズ</vt:lpstr>
      <vt:lpstr>12月16日離乳食</vt:lpstr>
      <vt:lpstr>12月17日（木）キッズ</vt:lpstr>
      <vt:lpstr>12月17日離乳食</vt:lpstr>
      <vt:lpstr>12月18日（金）キッズ</vt:lpstr>
      <vt:lpstr>12月18日離乳食</vt:lpstr>
      <vt:lpstr>12月21日（月）キッズ</vt:lpstr>
      <vt:lpstr>12月21日離乳食</vt:lpstr>
      <vt:lpstr>12月22日（火）キッズ</vt:lpstr>
      <vt:lpstr>12月22日離乳食</vt:lpstr>
      <vt:lpstr>12月23日（水）キッズ</vt:lpstr>
      <vt:lpstr>12月23日離乳食</vt:lpstr>
      <vt:lpstr>12月24日（木）キッズ</vt:lpstr>
      <vt:lpstr>12月24日離乳食</vt:lpstr>
      <vt:lpstr>12月25日（金）キッズ</vt:lpstr>
      <vt:lpstr>12月25日離乳食</vt:lpstr>
      <vt:lpstr>12月28日（月）キッズ</vt:lpstr>
      <vt:lpstr>12月28日離乳食</vt:lpstr>
      <vt:lpstr>'キッズ月間(昼)'!Print_Area</vt:lpstr>
      <vt:lpstr>離乳食月間!Print_Area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2020-10-26T02:30:05Z</cp:lastPrinted>
  <dcterms:created xsi:type="dcterms:W3CDTF">2019-03-20T06:11:51Z</dcterms:created>
  <dcterms:modified xsi:type="dcterms:W3CDTF">2020-11-10T03:47:43Z</dcterms:modified>
</cp:coreProperties>
</file>