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kuld\Desktop\保育園\給食\10\"/>
    </mc:Choice>
  </mc:AlternateContent>
  <bookViews>
    <workbookView xWindow="0" yWindow="0" windowWidth="15330" windowHeight="7695" tabRatio="853"/>
  </bookViews>
  <sheets>
    <sheet name="キッズ月間(昼)" sheetId="78" r:id="rId1"/>
    <sheet name="離乳食月間" sheetId="77" r:id="rId2"/>
    <sheet name="10月1日（木）キッズ" sheetId="35" r:id="rId3"/>
    <sheet name="10月1日離乳食" sheetId="55" r:id="rId4"/>
    <sheet name="10月2日（金）キッズ" sheetId="36" r:id="rId5"/>
    <sheet name="10月2日離乳食" sheetId="56" r:id="rId6"/>
    <sheet name="10月5日（月）キッズ" sheetId="6" r:id="rId7"/>
    <sheet name="10月5日離乳食" sheetId="57" r:id="rId8"/>
    <sheet name="10月6日（火）キッズ" sheetId="38" r:id="rId9"/>
    <sheet name="10月6日離乳食" sheetId="58" r:id="rId10"/>
    <sheet name="10月7日（水）キッズ" sheetId="39" r:id="rId11"/>
    <sheet name="10月7日離乳食" sheetId="59" r:id="rId12"/>
    <sheet name="10月8日（木）キッズ" sheetId="33" r:id="rId13"/>
    <sheet name="10月8日離乳食" sheetId="60" r:id="rId14"/>
    <sheet name="10月9日（金）キッズ" sheetId="53" r:id="rId15"/>
    <sheet name="10月9日離乳食" sheetId="61" r:id="rId16"/>
    <sheet name="10月12日（月）キッズ" sheetId="51" r:id="rId17"/>
    <sheet name="10月12日離乳食" sheetId="62" r:id="rId18"/>
    <sheet name="10月13日（火）キッズ" sheetId="41" r:id="rId19"/>
    <sheet name="10月13日離乳食" sheetId="63" r:id="rId20"/>
    <sheet name="10月14日（水）キッズ" sheetId="15" r:id="rId21"/>
    <sheet name="10月14日離乳食" sheetId="64" r:id="rId22"/>
    <sheet name="10月15日（木）キッズ" sheetId="42" r:id="rId23"/>
    <sheet name="10月15日離乳食" sheetId="65" r:id="rId24"/>
    <sheet name="10月16日（金）キッズ" sheetId="43" r:id="rId25"/>
    <sheet name="10月16日離乳食" sheetId="66" r:id="rId26"/>
    <sheet name="10月19日（月）キッズ" sheetId="20" r:id="rId27"/>
    <sheet name="10月19日離乳食" sheetId="67" r:id="rId28"/>
    <sheet name="10月20日（火）キッズ" sheetId="45" r:id="rId29"/>
    <sheet name="10月20日離乳食" sheetId="68" r:id="rId30"/>
    <sheet name="10月21日（水）キッズ" sheetId="46" r:id="rId31"/>
    <sheet name="10月21日離乳食" sheetId="69" r:id="rId32"/>
    <sheet name="10月22日（木）キッズ" sheetId="34" r:id="rId33"/>
    <sheet name="10月22日離乳食" sheetId="70" r:id="rId34"/>
    <sheet name="10月23日（金）キッズ" sheetId="54" r:id="rId35"/>
    <sheet name="10月23日離乳食" sheetId="71" r:id="rId36"/>
    <sheet name="10月26日（月）キッズ" sheetId="52" r:id="rId37"/>
    <sheet name="10月26日離乳食" sheetId="72" r:id="rId38"/>
    <sheet name="10月27日（火）キッズ" sheetId="48" r:id="rId39"/>
    <sheet name="10月27日離乳食" sheetId="73" r:id="rId40"/>
    <sheet name="10月28日（水）キッズ" sheetId="29" r:id="rId41"/>
    <sheet name="10月28日離乳食" sheetId="74" r:id="rId42"/>
    <sheet name="10月29日（木）キッズ" sheetId="49" r:id="rId43"/>
    <sheet name="10月29日離乳食" sheetId="75" r:id="rId44"/>
    <sheet name="10月30日（金）キッズ" sheetId="50" r:id="rId45"/>
    <sheet name="10月30日離乳食" sheetId="76" r:id="rId46"/>
  </sheets>
  <externalReferences>
    <externalReference r:id="rId47"/>
  </externalReferences>
  <definedNames>
    <definedName name="_xlnm.Print_Area" localSheetId="0">'キッズ月間(昼)'!$A$1:$AC$79</definedName>
    <definedName name="_xlnm.Print_Area" localSheetId="1">離乳食月間!$A$1:$P$53</definedName>
    <definedName name="_xlnm.Print_Area">#REF!</definedName>
  </definedNames>
  <calcPr calcId="152511"/>
</workbook>
</file>

<file path=xl/calcChain.xml><?xml version="1.0" encoding="utf-8"?>
<calcChain xmlns="http://schemas.openxmlformats.org/spreadsheetml/2006/main">
  <c r="N69" i="78" l="1"/>
  <c r="M69" i="78"/>
  <c r="K69" i="78"/>
  <c r="E69" i="78"/>
  <c r="D69" i="78"/>
  <c r="N68" i="78"/>
  <c r="M68" i="78"/>
  <c r="K68" i="78"/>
  <c r="E68" i="78"/>
  <c r="D68" i="78"/>
  <c r="Z65" i="78"/>
  <c r="K65" i="78"/>
  <c r="Z64" i="78"/>
  <c r="K64" i="78"/>
  <c r="Z63" i="78"/>
  <c r="K63" i="78"/>
  <c r="Z62" i="78"/>
  <c r="K62" i="78"/>
  <c r="Z61" i="78"/>
  <c r="K61" i="78"/>
  <c r="Z60" i="78"/>
  <c r="K60" i="78"/>
  <c r="Z59" i="78"/>
  <c r="K59" i="78"/>
  <c r="Z58" i="78"/>
  <c r="K58" i="78"/>
  <c r="Z57" i="78"/>
  <c r="K57" i="78"/>
  <c r="Z56" i="78"/>
  <c r="K56" i="78"/>
  <c r="Z55" i="78"/>
  <c r="K55" i="78"/>
  <c r="Z54" i="78"/>
  <c r="K54" i="78"/>
  <c r="Z53" i="78"/>
  <c r="K53" i="78"/>
  <c r="Z52" i="78"/>
  <c r="K52" i="78"/>
  <c r="Z51" i="78"/>
  <c r="K51" i="78"/>
  <c r="Z50" i="78"/>
  <c r="K50" i="78"/>
  <c r="Z49" i="78"/>
  <c r="K49" i="78"/>
  <c r="Z48" i="78"/>
  <c r="K48" i="78"/>
  <c r="Z47" i="78"/>
  <c r="K47" i="78"/>
  <c r="Z46" i="78"/>
  <c r="K46" i="78"/>
  <c r="Z45" i="78"/>
  <c r="Z44" i="78"/>
  <c r="Z43" i="78"/>
  <c r="Z42" i="78"/>
  <c r="Z41" i="78"/>
  <c r="K38" i="78"/>
  <c r="K37" i="78"/>
  <c r="K36" i="78"/>
  <c r="K35" i="78"/>
  <c r="K34" i="78"/>
  <c r="Z33" i="78"/>
  <c r="K33" i="78"/>
  <c r="Z32" i="78"/>
  <c r="K32" i="78"/>
  <c r="Z31" i="78"/>
  <c r="K31" i="78"/>
  <c r="Z30" i="78"/>
  <c r="K30" i="78"/>
  <c r="Z29" i="78"/>
  <c r="K29" i="78"/>
  <c r="Z28" i="78"/>
  <c r="K28" i="78"/>
  <c r="Z27" i="78"/>
  <c r="K27" i="78"/>
  <c r="Z26" i="78"/>
  <c r="K26" i="78"/>
  <c r="Z25" i="78"/>
  <c r="K25" i="78"/>
  <c r="Z24" i="78"/>
  <c r="K24" i="78"/>
  <c r="Z23" i="78"/>
  <c r="K23" i="78"/>
  <c r="Z22" i="78"/>
  <c r="K22" i="78"/>
  <c r="Z21" i="78"/>
  <c r="K21" i="78"/>
  <c r="Z20" i="78"/>
  <c r="K20" i="78"/>
  <c r="Z19" i="78"/>
  <c r="K19" i="78"/>
  <c r="Z18" i="78"/>
  <c r="Z17" i="78"/>
  <c r="Z16" i="78"/>
  <c r="K16" i="78"/>
  <c r="Z15" i="78"/>
  <c r="K15" i="78"/>
  <c r="Z14" i="78"/>
  <c r="K14" i="78"/>
  <c r="K13" i="78"/>
  <c r="K12" i="78"/>
  <c r="Z11" i="78"/>
  <c r="K11" i="78"/>
  <c r="Z10" i="78"/>
  <c r="K10" i="78"/>
  <c r="Z9" i="78"/>
  <c r="K9" i="78"/>
  <c r="Z8" i="78"/>
  <c r="K8" i="78"/>
  <c r="Z7" i="78"/>
  <c r="K7" i="78"/>
  <c r="J5" i="54" l="1"/>
  <c r="M5" i="54" s="1"/>
  <c r="R5" i="54"/>
  <c r="J6" i="54"/>
  <c r="M6" i="54" s="1"/>
  <c r="R6" i="54"/>
  <c r="R7" i="54"/>
  <c r="J11" i="54"/>
  <c r="M11" i="54" s="1"/>
  <c r="R11" i="54"/>
  <c r="J12" i="54"/>
  <c r="M12" i="54" s="1"/>
  <c r="R12" i="54"/>
  <c r="J13" i="54"/>
  <c r="M13" i="54"/>
  <c r="R13" i="54"/>
  <c r="J14" i="54"/>
  <c r="R14" i="54"/>
  <c r="J15" i="54"/>
  <c r="M15" i="54" s="1"/>
  <c r="R15" i="54"/>
  <c r="R16" i="54"/>
  <c r="R17" i="54"/>
  <c r="R18" i="54"/>
  <c r="R19" i="54"/>
  <c r="J21" i="54"/>
  <c r="M21" i="54" s="1"/>
  <c r="R21" i="54"/>
  <c r="J22" i="54"/>
  <c r="M22" i="54"/>
  <c r="R22" i="54"/>
  <c r="R23" i="54"/>
  <c r="J25" i="54"/>
  <c r="M25" i="54" s="1"/>
  <c r="R25" i="54"/>
  <c r="J26" i="54"/>
  <c r="M26" i="54"/>
  <c r="R26" i="54"/>
  <c r="J5" i="53"/>
  <c r="M5" i="53" s="1"/>
  <c r="R5" i="53"/>
  <c r="J6" i="53"/>
  <c r="M6" i="53" s="1"/>
  <c r="R6" i="53"/>
  <c r="R7" i="53"/>
  <c r="J11" i="53"/>
  <c r="M11" i="53" s="1"/>
  <c r="R11" i="53"/>
  <c r="J12" i="53"/>
  <c r="M12" i="53" s="1"/>
  <c r="R12" i="53"/>
  <c r="J13" i="53"/>
  <c r="M13" i="53"/>
  <c r="R13" i="53"/>
  <c r="J14" i="53"/>
  <c r="R14" i="53"/>
  <c r="J15" i="53"/>
  <c r="M15" i="53"/>
  <c r="R15" i="53"/>
  <c r="R16" i="53"/>
  <c r="R17" i="53"/>
  <c r="R18" i="53"/>
  <c r="R19" i="53"/>
  <c r="J21" i="53"/>
  <c r="M21" i="53" s="1"/>
  <c r="R21" i="53"/>
  <c r="J22" i="53"/>
  <c r="M22" i="53" s="1"/>
  <c r="R22" i="53"/>
  <c r="R23" i="53"/>
  <c r="J25" i="53"/>
  <c r="M25" i="53" s="1"/>
  <c r="R25" i="53"/>
  <c r="J26" i="53"/>
  <c r="M26" i="53" s="1"/>
  <c r="R26" i="53"/>
  <c r="J5" i="52"/>
  <c r="M5" i="52"/>
  <c r="R5" i="52"/>
  <c r="J7" i="52"/>
  <c r="M7" i="52" s="1"/>
  <c r="R7" i="52"/>
  <c r="J8" i="52"/>
  <c r="M8" i="52"/>
  <c r="R8" i="52"/>
  <c r="J9" i="52"/>
  <c r="M9" i="52"/>
  <c r="R9" i="52"/>
  <c r="J10" i="52"/>
  <c r="M10" i="52"/>
  <c r="R10" i="52"/>
  <c r="J11" i="52"/>
  <c r="M11" i="52" s="1"/>
  <c r="R11" i="52"/>
  <c r="R12" i="52"/>
  <c r="J14" i="52"/>
  <c r="M14" i="52"/>
  <c r="R14" i="52"/>
  <c r="J15" i="52"/>
  <c r="M15" i="52" s="1"/>
  <c r="R15" i="52"/>
  <c r="J16" i="52"/>
  <c r="M16" i="52"/>
  <c r="R16" i="52"/>
  <c r="R17" i="52"/>
  <c r="J19" i="52"/>
  <c r="M19" i="52" s="1"/>
  <c r="R19" i="52"/>
  <c r="J20" i="52"/>
  <c r="M20" i="52"/>
  <c r="R20" i="52"/>
  <c r="J5" i="51"/>
  <c r="M5" i="51"/>
  <c r="R5" i="51"/>
  <c r="J7" i="51"/>
  <c r="M7" i="51"/>
  <c r="R7" i="51"/>
  <c r="J8" i="51"/>
  <c r="M8" i="51" s="1"/>
  <c r="R8" i="51"/>
  <c r="J9" i="51"/>
  <c r="M9" i="51" s="1"/>
  <c r="R9" i="51"/>
  <c r="J10" i="51"/>
  <c r="M10" i="51"/>
  <c r="R10" i="51"/>
  <c r="J11" i="51"/>
  <c r="M11" i="51"/>
  <c r="R11" i="51"/>
  <c r="R12" i="51"/>
  <c r="J14" i="51"/>
  <c r="M14" i="51"/>
  <c r="R14" i="51"/>
  <c r="J15" i="51"/>
  <c r="M15" i="51"/>
  <c r="R15" i="51"/>
  <c r="J16" i="51"/>
  <c r="M16" i="51"/>
  <c r="R16" i="51"/>
  <c r="R17" i="51"/>
  <c r="J19" i="51"/>
  <c r="M19" i="51"/>
  <c r="R19" i="51"/>
  <c r="J20" i="51"/>
  <c r="M20" i="51" s="1"/>
  <c r="R20" i="51"/>
  <c r="J7" i="50"/>
  <c r="M7" i="50" s="1"/>
  <c r="R7" i="50"/>
  <c r="J8" i="50"/>
  <c r="M8" i="50" s="1"/>
  <c r="R8" i="50"/>
  <c r="J9" i="50"/>
  <c r="M9" i="50" s="1"/>
  <c r="R9" i="50"/>
  <c r="J10" i="50"/>
  <c r="M10" i="50" s="1"/>
  <c r="R10" i="50"/>
  <c r="J14" i="50"/>
  <c r="M14" i="50" s="1"/>
  <c r="R14" i="50"/>
  <c r="J15" i="50"/>
  <c r="M15" i="50"/>
  <c r="R15" i="50"/>
  <c r="J16" i="50"/>
  <c r="M16" i="50" s="1"/>
  <c r="R16" i="50"/>
  <c r="J17" i="50"/>
  <c r="M17" i="50"/>
  <c r="R17" i="50"/>
  <c r="R18" i="50"/>
  <c r="R19" i="50"/>
  <c r="J23" i="50"/>
  <c r="M23" i="50" s="1"/>
  <c r="R23" i="50"/>
  <c r="J24" i="50"/>
  <c r="M24" i="50"/>
  <c r="R24" i="50"/>
  <c r="R25" i="50"/>
  <c r="J27" i="50"/>
  <c r="M27" i="50" s="1"/>
  <c r="J5" i="49"/>
  <c r="M5" i="49"/>
  <c r="R5" i="49"/>
  <c r="J6" i="49"/>
  <c r="M6" i="49"/>
  <c r="R6" i="49"/>
  <c r="J7" i="49"/>
  <c r="M7" i="49"/>
  <c r="R7" i="49"/>
  <c r="J8" i="49"/>
  <c r="M8" i="49"/>
  <c r="R8" i="49"/>
  <c r="J9" i="49"/>
  <c r="M9" i="49" s="1"/>
  <c r="R9" i="49"/>
  <c r="J10" i="49"/>
  <c r="M10" i="49" s="1"/>
  <c r="R10" i="49"/>
  <c r="J11" i="49"/>
  <c r="M11" i="49" s="1"/>
  <c r="J13" i="49"/>
  <c r="M13" i="49" s="1"/>
  <c r="R13" i="49"/>
  <c r="J14" i="49"/>
  <c r="M14" i="49" s="1"/>
  <c r="R14" i="49"/>
  <c r="J15" i="49"/>
  <c r="M15" i="49"/>
  <c r="R15" i="49"/>
  <c r="J18" i="49"/>
  <c r="M18" i="49"/>
  <c r="R5" i="48"/>
  <c r="J7" i="48"/>
  <c r="M7" i="48"/>
  <c r="R7" i="48"/>
  <c r="J8" i="48"/>
  <c r="M8" i="48"/>
  <c r="R8" i="48"/>
  <c r="R9" i="48"/>
  <c r="R10" i="48"/>
  <c r="R11" i="48"/>
  <c r="R12" i="48"/>
  <c r="J14" i="48"/>
  <c r="M14" i="48" s="1"/>
  <c r="R14" i="48"/>
  <c r="J15" i="48"/>
  <c r="M15" i="48" s="1"/>
  <c r="R15" i="48"/>
  <c r="J16" i="48"/>
  <c r="M16" i="48"/>
  <c r="R16" i="48"/>
  <c r="J18" i="48"/>
  <c r="M18" i="48"/>
  <c r="R18" i="48"/>
  <c r="J19" i="48"/>
  <c r="M19" i="48" s="1"/>
  <c r="R19" i="48"/>
  <c r="J21" i="48"/>
  <c r="M21" i="48" s="1"/>
  <c r="J5" i="46"/>
  <c r="M5" i="46" s="1"/>
  <c r="R5" i="46"/>
  <c r="J6" i="46"/>
  <c r="M6" i="46"/>
  <c r="R6" i="46"/>
  <c r="J7" i="46"/>
  <c r="M7" i="46"/>
  <c r="R7" i="46"/>
  <c r="J8" i="46"/>
  <c r="M8" i="46" s="1"/>
  <c r="R8" i="46"/>
  <c r="J9" i="46"/>
  <c r="M9" i="46" s="1"/>
  <c r="R9" i="46"/>
  <c r="J11" i="46"/>
  <c r="M11" i="46"/>
  <c r="R11" i="46"/>
  <c r="J12" i="46"/>
  <c r="M12" i="46"/>
  <c r="R12" i="46"/>
  <c r="R13" i="46"/>
  <c r="R14" i="46"/>
  <c r="J16" i="46"/>
  <c r="M16" i="46" s="1"/>
  <c r="R16" i="46"/>
  <c r="J17" i="46"/>
  <c r="M17" i="46" s="1"/>
  <c r="R17" i="46"/>
  <c r="J18" i="46"/>
  <c r="M18" i="46"/>
  <c r="R18" i="46"/>
  <c r="R19" i="46"/>
  <c r="R20" i="46"/>
  <c r="R5" i="45"/>
  <c r="J7" i="45"/>
  <c r="M7" i="45" s="1"/>
  <c r="R7" i="45"/>
  <c r="J8" i="45"/>
  <c r="M8" i="45"/>
  <c r="R8" i="45"/>
  <c r="J9" i="45"/>
  <c r="M9" i="45"/>
  <c r="R9" i="45"/>
  <c r="J10" i="45"/>
  <c r="M10" i="45"/>
  <c r="R10" i="45"/>
  <c r="J11" i="45"/>
  <c r="M11" i="45" s="1"/>
  <c r="R11" i="45"/>
  <c r="R12" i="45"/>
  <c r="R13" i="45"/>
  <c r="J15" i="45"/>
  <c r="M15" i="45"/>
  <c r="R15" i="45"/>
  <c r="J16" i="45"/>
  <c r="M16" i="45"/>
  <c r="R16" i="45"/>
  <c r="J17" i="45"/>
  <c r="M17" i="45"/>
  <c r="J19" i="45"/>
  <c r="M19" i="45"/>
  <c r="R19" i="45"/>
  <c r="J20" i="45"/>
  <c r="M20" i="45"/>
  <c r="R20" i="45"/>
  <c r="J22" i="45"/>
  <c r="M22" i="45" s="1"/>
  <c r="R5" i="43"/>
  <c r="J7" i="43"/>
  <c r="M7" i="43" s="1"/>
  <c r="R7" i="43"/>
  <c r="J8" i="43"/>
  <c r="M8" i="43"/>
  <c r="R8" i="43"/>
  <c r="J9" i="43"/>
  <c r="M9" i="43"/>
  <c r="R9" i="43"/>
  <c r="R10" i="43"/>
  <c r="R11" i="43"/>
  <c r="J13" i="43"/>
  <c r="M13" i="43"/>
  <c r="R13" i="43"/>
  <c r="J14" i="43"/>
  <c r="M14" i="43" s="1"/>
  <c r="R14" i="43"/>
  <c r="J15" i="43"/>
  <c r="M15" i="43"/>
  <c r="R15" i="43"/>
  <c r="R16" i="43"/>
  <c r="J18" i="43"/>
  <c r="M18" i="43" s="1"/>
  <c r="R18" i="43"/>
  <c r="J19" i="43"/>
  <c r="M19" i="43"/>
  <c r="R19" i="43"/>
  <c r="J5" i="42"/>
  <c r="M5" i="42"/>
  <c r="R5" i="42"/>
  <c r="J6" i="42"/>
  <c r="M6" i="42"/>
  <c r="R6" i="42"/>
  <c r="J7" i="42"/>
  <c r="M7" i="42"/>
  <c r="R7" i="42"/>
  <c r="J8" i="42"/>
  <c r="M8" i="42" s="1"/>
  <c r="R8" i="42"/>
  <c r="J9" i="42"/>
  <c r="M9" i="42"/>
  <c r="R9" i="42"/>
  <c r="J10" i="42"/>
  <c r="M10" i="42"/>
  <c r="R10" i="42"/>
  <c r="J11" i="42"/>
  <c r="M11" i="42"/>
  <c r="J13" i="42"/>
  <c r="M13" i="42"/>
  <c r="R13" i="42"/>
  <c r="J14" i="42"/>
  <c r="M14" i="42"/>
  <c r="R14" i="42"/>
  <c r="J15" i="42"/>
  <c r="M15" i="42" s="1"/>
  <c r="R15" i="42"/>
  <c r="J18" i="42"/>
  <c r="M18" i="42"/>
  <c r="R5" i="41"/>
  <c r="J7" i="41"/>
  <c r="M7" i="41" s="1"/>
  <c r="R7" i="41"/>
  <c r="J8" i="41"/>
  <c r="M8" i="41"/>
  <c r="R8" i="41"/>
  <c r="R9" i="41"/>
  <c r="R10" i="41"/>
  <c r="R11" i="41"/>
  <c r="R12" i="41"/>
  <c r="J14" i="41"/>
  <c r="M14" i="41"/>
  <c r="R14" i="41"/>
  <c r="J15" i="41"/>
  <c r="M15" i="41" s="1"/>
  <c r="R15" i="41"/>
  <c r="J16" i="41"/>
  <c r="M16" i="41" s="1"/>
  <c r="R16" i="41"/>
  <c r="J18" i="41"/>
  <c r="M18" i="41"/>
  <c r="R18" i="41"/>
  <c r="J19" i="41"/>
  <c r="M19" i="41"/>
  <c r="R19" i="41"/>
  <c r="J21" i="41"/>
  <c r="M21" i="41" s="1"/>
  <c r="J5" i="39"/>
  <c r="M5" i="39"/>
  <c r="R5" i="39"/>
  <c r="J6" i="39"/>
  <c r="M6" i="39"/>
  <c r="R6" i="39"/>
  <c r="J7" i="39"/>
  <c r="M7" i="39"/>
  <c r="R7" i="39"/>
  <c r="J8" i="39"/>
  <c r="M8" i="39"/>
  <c r="R8" i="39"/>
  <c r="J9" i="39"/>
  <c r="M9" i="39" s="1"/>
  <c r="R9" i="39"/>
  <c r="J11" i="39"/>
  <c r="M11" i="39" s="1"/>
  <c r="R11" i="39"/>
  <c r="J12" i="39"/>
  <c r="M12" i="39"/>
  <c r="R12" i="39"/>
  <c r="R13" i="39"/>
  <c r="R14" i="39"/>
  <c r="J16" i="39"/>
  <c r="M16" i="39"/>
  <c r="R16" i="39"/>
  <c r="J17" i="39"/>
  <c r="M17" i="39" s="1"/>
  <c r="R17" i="39"/>
  <c r="J18" i="39"/>
  <c r="M18" i="39" s="1"/>
  <c r="R18" i="39"/>
  <c r="R19" i="39"/>
  <c r="R20" i="39"/>
  <c r="R5" i="38"/>
  <c r="J7" i="38"/>
  <c r="M7" i="38"/>
  <c r="R7" i="38"/>
  <c r="J8" i="38"/>
  <c r="M8" i="38" s="1"/>
  <c r="R8" i="38"/>
  <c r="J9" i="38"/>
  <c r="M9" i="38" s="1"/>
  <c r="R9" i="38"/>
  <c r="J10" i="38"/>
  <c r="M10" i="38"/>
  <c r="R10" i="38"/>
  <c r="J11" i="38"/>
  <c r="M11" i="38" s="1"/>
  <c r="R11" i="38"/>
  <c r="R12" i="38"/>
  <c r="R13" i="38"/>
  <c r="J15" i="38"/>
  <c r="M15" i="38" s="1"/>
  <c r="R15" i="38"/>
  <c r="J16" i="38"/>
  <c r="M16" i="38" s="1"/>
  <c r="R16" i="38"/>
  <c r="J17" i="38"/>
  <c r="M17" i="38"/>
  <c r="J19" i="38"/>
  <c r="M19" i="38" s="1"/>
  <c r="R19" i="38"/>
  <c r="J20" i="38"/>
  <c r="M20" i="38"/>
  <c r="R20" i="38"/>
  <c r="J22" i="38"/>
  <c r="M22" i="38" s="1"/>
  <c r="R5" i="36"/>
  <c r="J7" i="36"/>
  <c r="M7" i="36" s="1"/>
  <c r="R7" i="36"/>
  <c r="J8" i="36"/>
  <c r="M8" i="36" s="1"/>
  <c r="R8" i="36"/>
  <c r="J9" i="36"/>
  <c r="M9" i="36" s="1"/>
  <c r="R9" i="36"/>
  <c r="R10" i="36"/>
  <c r="R11" i="36"/>
  <c r="J13" i="36"/>
  <c r="M13" i="36"/>
  <c r="R13" i="36"/>
  <c r="J14" i="36"/>
  <c r="M14" i="36" s="1"/>
  <c r="R14" i="36"/>
  <c r="J15" i="36"/>
  <c r="M15" i="36" s="1"/>
  <c r="R15" i="36"/>
  <c r="R16" i="36"/>
  <c r="J18" i="36"/>
  <c r="M18" i="36" s="1"/>
  <c r="R18" i="36"/>
  <c r="J19" i="36"/>
  <c r="M19" i="36" s="1"/>
  <c r="R19" i="36"/>
  <c r="J7" i="35"/>
  <c r="M7" i="35"/>
  <c r="R7" i="35"/>
  <c r="J8" i="35"/>
  <c r="M8" i="35" s="1"/>
  <c r="R8" i="35"/>
  <c r="J9" i="35"/>
  <c r="M9" i="35"/>
  <c r="R9" i="35"/>
  <c r="J10" i="35"/>
  <c r="M10" i="35"/>
  <c r="R10" i="35"/>
  <c r="J11" i="35"/>
  <c r="M11" i="35"/>
  <c r="R11" i="35"/>
  <c r="J12" i="35"/>
  <c r="M12" i="35" s="1"/>
  <c r="R12" i="35"/>
  <c r="J13" i="35"/>
  <c r="M13" i="35"/>
  <c r="R13" i="35"/>
  <c r="J14" i="35"/>
  <c r="M14" i="35"/>
  <c r="J17" i="35"/>
  <c r="M17" i="35"/>
  <c r="R17" i="35"/>
  <c r="J18" i="35"/>
  <c r="M18" i="35"/>
  <c r="R18" i="35"/>
  <c r="J19" i="35"/>
  <c r="M19" i="35"/>
  <c r="R19" i="35"/>
  <c r="J22" i="35"/>
  <c r="M22" i="35" s="1"/>
  <c r="R5" i="34"/>
  <c r="J7" i="34"/>
  <c r="M7" i="34"/>
  <c r="R7" i="34"/>
  <c r="J8" i="34"/>
  <c r="M8" i="34" s="1"/>
  <c r="R8" i="34"/>
  <c r="J9" i="34"/>
  <c r="M9" i="34"/>
  <c r="R9" i="34"/>
  <c r="J10" i="34"/>
  <c r="M10" i="34" s="1"/>
  <c r="R10" i="34"/>
  <c r="R11" i="34"/>
  <c r="R12" i="34"/>
  <c r="J14" i="34"/>
  <c r="M14" i="34"/>
  <c r="R14" i="34"/>
  <c r="J15" i="34"/>
  <c r="M15" i="34" s="1"/>
  <c r="R15" i="34"/>
  <c r="J16" i="34"/>
  <c r="M16" i="34"/>
  <c r="R16" i="34"/>
  <c r="R17" i="34"/>
  <c r="J19" i="34"/>
  <c r="M19" i="34" s="1"/>
  <c r="R19" i="34"/>
  <c r="J20" i="34"/>
  <c r="M20" i="34"/>
  <c r="R20" i="34"/>
  <c r="R21" i="34"/>
  <c r="J23" i="34"/>
  <c r="M23" i="34" s="1"/>
  <c r="R23" i="34"/>
  <c r="R24" i="34"/>
  <c r="R5" i="33"/>
  <c r="J7" i="33"/>
  <c r="M7" i="33"/>
  <c r="R7" i="33"/>
  <c r="J8" i="33"/>
  <c r="M8" i="33"/>
  <c r="R8" i="33"/>
  <c r="J9" i="33"/>
  <c r="M9" i="33"/>
  <c r="R9" i="33"/>
  <c r="J10" i="33"/>
  <c r="M10" i="33"/>
  <c r="R10" i="33"/>
  <c r="R11" i="33"/>
  <c r="R12" i="33"/>
  <c r="J14" i="33"/>
  <c r="M14" i="33"/>
  <c r="R14" i="33"/>
  <c r="J15" i="33"/>
  <c r="M15" i="33" s="1"/>
  <c r="R15" i="33"/>
  <c r="J16" i="33"/>
  <c r="M16" i="33"/>
  <c r="R16" i="33"/>
  <c r="R17" i="33"/>
  <c r="J19" i="33"/>
  <c r="M19" i="33" s="1"/>
  <c r="R19" i="33"/>
  <c r="J20" i="33"/>
  <c r="M20" i="33"/>
  <c r="R20" i="33"/>
  <c r="R21" i="33"/>
  <c r="J23" i="33"/>
  <c r="M23" i="33" s="1"/>
  <c r="R23" i="33"/>
  <c r="R24" i="33"/>
  <c r="M17" i="29"/>
  <c r="J17" i="29"/>
  <c r="R15" i="29"/>
  <c r="R14" i="29"/>
  <c r="R13" i="29"/>
  <c r="R12" i="29"/>
  <c r="J14" i="29"/>
  <c r="M14" i="29" s="1"/>
  <c r="J13" i="29"/>
  <c r="M13" i="29" s="1"/>
  <c r="M12" i="29"/>
  <c r="J12" i="29"/>
  <c r="R7" i="29"/>
  <c r="R6" i="29"/>
  <c r="M10" i="29"/>
  <c r="J10" i="29"/>
  <c r="J9" i="29"/>
  <c r="M9" i="29" s="1"/>
  <c r="J8" i="29"/>
  <c r="M8" i="29" s="1"/>
  <c r="M7" i="29"/>
  <c r="J7" i="29"/>
  <c r="R5" i="29"/>
  <c r="J6" i="29"/>
  <c r="M6" i="29" s="1"/>
  <c r="M5" i="29"/>
  <c r="J5" i="29"/>
  <c r="J23" i="20"/>
  <c r="M23" i="20" s="1"/>
  <c r="R21" i="20"/>
  <c r="R20" i="20"/>
  <c r="R19" i="20"/>
  <c r="M20" i="20"/>
  <c r="J20" i="20"/>
  <c r="J19" i="20"/>
  <c r="M19" i="20" s="1"/>
  <c r="R17" i="20"/>
  <c r="R16" i="20"/>
  <c r="R15" i="20"/>
  <c r="M16" i="20"/>
  <c r="J16" i="20"/>
  <c r="J15" i="20"/>
  <c r="M15" i="20" s="1"/>
  <c r="R13" i="20"/>
  <c r="R12" i="20"/>
  <c r="J10" i="20"/>
  <c r="M10" i="20" s="1"/>
  <c r="M9" i="20"/>
  <c r="J9" i="20"/>
  <c r="R11" i="20"/>
  <c r="R10" i="20"/>
  <c r="R9" i="20"/>
  <c r="R8" i="20"/>
  <c r="M8" i="20"/>
  <c r="J8" i="20"/>
  <c r="R7" i="20"/>
  <c r="M7" i="20"/>
  <c r="J7" i="20"/>
  <c r="M5" i="20"/>
  <c r="J5" i="20"/>
  <c r="R5" i="20"/>
  <c r="M17" i="15"/>
  <c r="J17" i="15"/>
  <c r="R15" i="15"/>
  <c r="R14" i="15"/>
  <c r="R13" i="15"/>
  <c r="R12" i="15"/>
  <c r="M14" i="15"/>
  <c r="J14" i="15"/>
  <c r="J13" i="15"/>
  <c r="M13" i="15" s="1"/>
  <c r="J12" i="15"/>
  <c r="M12" i="15" s="1"/>
  <c r="R7" i="15"/>
  <c r="R6" i="15"/>
  <c r="M10" i="15"/>
  <c r="J10" i="15"/>
  <c r="M9" i="15"/>
  <c r="J9" i="15"/>
  <c r="J8" i="15"/>
  <c r="M8" i="15" s="1"/>
  <c r="J7" i="15"/>
  <c r="M7" i="15" s="1"/>
  <c r="R5" i="15"/>
  <c r="J6" i="15"/>
  <c r="M6" i="15" s="1"/>
  <c r="J5" i="15"/>
  <c r="M5" i="15" s="1"/>
  <c r="J23" i="6"/>
  <c r="M23" i="6" s="1"/>
  <c r="R21" i="6"/>
  <c r="R20" i="6"/>
  <c r="R19" i="6"/>
  <c r="M20" i="6"/>
  <c r="J20" i="6"/>
  <c r="M19" i="6"/>
  <c r="J19" i="6"/>
  <c r="R17" i="6"/>
  <c r="R16" i="6"/>
  <c r="R15" i="6"/>
  <c r="M16" i="6"/>
  <c r="J16" i="6"/>
  <c r="M15" i="6"/>
  <c r="J15" i="6"/>
  <c r="R13" i="6"/>
  <c r="R12" i="6"/>
  <c r="J10" i="6"/>
  <c r="M10" i="6" s="1"/>
  <c r="J9" i="6"/>
  <c r="M9" i="6"/>
  <c r="R11" i="6"/>
  <c r="R10" i="6"/>
  <c r="R9" i="6"/>
  <c r="R8" i="6"/>
  <c r="M8" i="6"/>
  <c r="J8" i="6"/>
  <c r="R7" i="6"/>
  <c r="J7" i="6"/>
  <c r="M7" i="6" s="1"/>
  <c r="M5" i="6"/>
  <c r="J5" i="6"/>
  <c r="R5" i="6"/>
</calcChain>
</file>

<file path=xl/sharedStrings.xml><?xml version="1.0" encoding="utf-8"?>
<sst xmlns="http://schemas.openxmlformats.org/spreadsheetml/2006/main" count="4644" uniqueCount="551">
  <si>
    <t>予　　定　　献　　立　　表　</t>
    <rPh sb="0" eb="1">
      <t>ヨ</t>
    </rPh>
    <rPh sb="3" eb="4">
      <t>サダム</t>
    </rPh>
    <rPh sb="6" eb="7">
      <t>ケン</t>
    </rPh>
    <rPh sb="9" eb="10">
      <t>リツ</t>
    </rPh>
    <rPh sb="12" eb="13">
      <t>ヒョウ</t>
    </rPh>
    <phoneticPr fontId="3"/>
  </si>
  <si>
    <t>献立名</t>
    <rPh sb="0" eb="2">
      <t>コンダテ</t>
    </rPh>
    <rPh sb="2" eb="3">
      <t>メイ</t>
    </rPh>
    <phoneticPr fontId="3"/>
  </si>
  <si>
    <t>材料名</t>
    <rPh sb="0" eb="3">
      <t>ザイリョウメイ</t>
    </rPh>
    <phoneticPr fontId="3"/>
  </si>
  <si>
    <t>特定アレルゲン表示　　　　　　　　　　　　　　　　　　　　　　　　　　　　　　　　　　　　　　　　　　　　　　　　　　　　　　　　　　　　　　　　　　　　　　　　　　　　　　　　　　　　　　　　　　　　　　　　　　　　　　　　　　　　　　　　　　　　　　　　　　　　　　　　　　　　　　　　　　　　　　　　　　　　　　　　　　　　　　　※下記をご確認下さい</t>
    <rPh sb="0" eb="2">
      <t>トクテイ</t>
    </rPh>
    <rPh sb="7" eb="9">
      <t>ヒョウジ</t>
    </rPh>
    <rPh sb="169" eb="171">
      <t>カキ</t>
    </rPh>
    <rPh sb="173" eb="175">
      <t>カクニン</t>
    </rPh>
    <rPh sb="175" eb="176">
      <t>クダ</t>
    </rPh>
    <phoneticPr fontId="3"/>
  </si>
  <si>
    <t>1-2歳児</t>
    <rPh sb="3" eb="5">
      <t>サイジ</t>
    </rPh>
    <phoneticPr fontId="3"/>
  </si>
  <si>
    <t>単位</t>
    <rPh sb="0" eb="2">
      <t>タンイ</t>
    </rPh>
    <phoneticPr fontId="3"/>
  </si>
  <si>
    <t>産地</t>
    <rPh sb="0" eb="2">
      <t>サンチ</t>
    </rPh>
    <phoneticPr fontId="3"/>
  </si>
  <si>
    <t>3-5歳児</t>
    <rPh sb="3" eb="4">
      <t>サイ</t>
    </rPh>
    <rPh sb="4" eb="5">
      <t>ジ</t>
    </rPh>
    <phoneticPr fontId="3"/>
  </si>
  <si>
    <t>廃棄込量</t>
    <rPh sb="0" eb="2">
      <t>ハイキ</t>
    </rPh>
    <rPh sb="2" eb="3">
      <t>コミ</t>
    </rPh>
    <rPh sb="3" eb="4">
      <t>リョウ</t>
    </rPh>
    <phoneticPr fontId="3"/>
  </si>
  <si>
    <t>作り方</t>
    <rPh sb="0" eb="1">
      <t>ツク</t>
    </rPh>
    <rPh sb="2" eb="3">
      <t>カタ</t>
    </rPh>
    <phoneticPr fontId="3"/>
  </si>
  <si>
    <t>お手持ち調味料</t>
    <rPh sb="1" eb="3">
      <t>テモ</t>
    </rPh>
    <rPh sb="4" eb="7">
      <t>チョウミリョウ</t>
    </rPh>
    <phoneticPr fontId="3"/>
  </si>
  <si>
    <t>１-2歳児分量
(g)</t>
    <rPh sb="3" eb="4">
      <t>サイ</t>
    </rPh>
    <rPh sb="4" eb="5">
      <t>ジ</t>
    </rPh>
    <rPh sb="5" eb="7">
      <t>ブンリョウ</t>
    </rPh>
    <phoneticPr fontId="3"/>
  </si>
  <si>
    <t>3-5歳児分量
(g)</t>
    <rPh sb="3" eb="5">
      <t>サイジ</t>
    </rPh>
    <rPh sb="5" eb="7">
      <t>ブンリョウ</t>
    </rPh>
    <phoneticPr fontId="3"/>
  </si>
  <si>
    <t>キッズ</t>
    <phoneticPr fontId="3"/>
  </si>
  <si>
    <t>9月30日(水)配達/10月1日(木)食</t>
    <phoneticPr fontId="3"/>
  </si>
  <si>
    <t>●お月見カレーライス</t>
  </si>
  <si>
    <t>※加熱調理する際は中心部75℃で1分以上加熱したことを確認して下さい。</t>
  </si>
  <si>
    <t>ご飯</t>
  </si>
  <si>
    <t>国産豚もも小間</t>
  </si>
  <si>
    <t>g</t>
  </si>
  <si>
    <t>酒</t>
  </si>
  <si>
    <t>玉ねぎ</t>
  </si>
  <si>
    <t>じゃが芋</t>
  </si>
  <si>
    <t>人参</t>
  </si>
  <si>
    <t>玉子</t>
  </si>
  <si>
    <t>卵</t>
  </si>
  <si>
    <t>ヶ</t>
  </si>
  <si>
    <t>油</t>
  </si>
  <si>
    <t>水</t>
  </si>
  <si>
    <t>牛乳</t>
  </si>
  <si>
    <t>乳</t>
  </si>
  <si>
    <t>cc</t>
  </si>
  <si>
    <t>とろけるカレー　甘口</t>
  </si>
  <si>
    <t>小麦</t>
  </si>
  <si>
    <t>上白糖</t>
  </si>
  <si>
    <t>ケチャップ</t>
  </si>
  <si>
    <t>レーズンＰ</t>
  </si>
  <si>
    <t>※2</t>
  </si>
  <si>
    <t>Ｐ</t>
  </si>
  <si>
    <t>※加熱調理する際は中心部75℃で1分以上加熱したことを確認して下さい。_x000D_</t>
  </si>
  <si>
    <t>トマト</t>
  </si>
  <si>
    <t>小松菜</t>
  </si>
  <si>
    <t>花かつおＰ</t>
  </si>
  <si>
    <t>国内製造</t>
  </si>
  <si>
    <t>出し汁</t>
  </si>
  <si>
    <t>醤油</t>
  </si>
  <si>
    <t>フルーツ（りんご）</t>
  </si>
  <si>
    <t>※原料のまま流水できれいに洗って下さい。</t>
  </si>
  <si>
    <t>りんご</t>
  </si>
  <si>
    <t>昼</t>
  </si>
  <si>
    <t>かぼちゃ</t>
  </si>
  <si>
    <t>すり胡麻　白</t>
  </si>
  <si>
    <t>片栗粉</t>
  </si>
  <si>
    <t>みりん風調味料</t>
  </si>
  <si>
    <t>フルーツ（オレンジ）</t>
  </si>
  <si>
    <t>ネーブル</t>
  </si>
  <si>
    <t>鉄分強化！ふりかけごはん</t>
  </si>
  <si>
    <t>鉄ふりかけ　穀物</t>
  </si>
  <si>
    <t>※18</t>
  </si>
  <si>
    <t>・</t>
  </si>
  <si>
    <t>切</t>
  </si>
  <si>
    <t>ピーマン</t>
  </si>
  <si>
    <t>ごま油</t>
  </si>
  <si>
    <t>精製塩</t>
  </si>
  <si>
    <t>国産鶏モモ挽肉(加熱用)</t>
  </si>
  <si>
    <t>冷凍むき枝豆Ｐ</t>
  </si>
  <si>
    <t>みそ汁</t>
  </si>
  <si>
    <t>えのき茸</t>
  </si>
  <si>
    <t>カットワカメ</t>
  </si>
  <si>
    <t>味噌</t>
  </si>
  <si>
    <t>ヨーグルト</t>
  </si>
  <si>
    <t>①砂糖・水を火にかけてシロップを作り冷まします。_x000D_</t>
  </si>
  <si>
    <t>②①とヨーグルトを合わせてください。_x000D_</t>
  </si>
  <si>
    <t>※甘さは砂糖で調節して下さい。_x000D_</t>
  </si>
  <si>
    <t>ﾌﾟﾚｰﾝﾖｰｸﾞﾙﾄ</t>
  </si>
  <si>
    <t>10月1日(木)配達/10月2日(金)食</t>
    <phoneticPr fontId="3"/>
  </si>
  <si>
    <t>国産鶏もも切身４０(加熱用)</t>
  </si>
  <si>
    <t>枚</t>
  </si>
  <si>
    <t>パセリ</t>
  </si>
  <si>
    <t>白菜とツナの煮物</t>
  </si>
  <si>
    <t>①野菜は食べやすい大きさに切ります。_x000D_</t>
  </si>
  <si>
    <t>②①・汁気をきったツナを炒め、調味料で煮て下さい。_x000D_</t>
  </si>
  <si>
    <t>白菜</t>
  </si>
  <si>
    <t>ツナフレーク缶</t>
  </si>
  <si>
    <t>もやし</t>
  </si>
  <si>
    <t>長ねぎ</t>
  </si>
  <si>
    <t>さつま芋</t>
  </si>
  <si>
    <t>バター</t>
  </si>
  <si>
    <t>こしょう</t>
  </si>
  <si>
    <t>キャベツ</t>
  </si>
  <si>
    <t>※15</t>
  </si>
  <si>
    <t>酢</t>
  </si>
  <si>
    <t>スープ</t>
  </si>
  <si>
    <t>充てん豆腐</t>
  </si>
  <si>
    <t>丁</t>
  </si>
  <si>
    <t>コンソメ</t>
  </si>
  <si>
    <t>乳・小麦</t>
  </si>
  <si>
    <t>骨抜き白糸タラ３０</t>
  </si>
  <si>
    <t>小麦粉</t>
  </si>
  <si>
    <t>すまし汁</t>
  </si>
  <si>
    <t>国産鶏もも小間(加熱用)</t>
  </si>
  <si>
    <t>冷凍カーネルコーンＰ</t>
  </si>
  <si>
    <t>※誤嚥防止のために豆は軽く潰してもよいでしょう。_x000D_</t>
  </si>
  <si>
    <t>冷凍国産大豆Ｐ</t>
  </si>
  <si>
    <t>あおさ粉</t>
  </si>
  <si>
    <t>中国・国内製造</t>
  </si>
  <si>
    <t>鶏ささみ　(加熱用)</t>
  </si>
  <si>
    <t>ブロッコリー</t>
  </si>
  <si>
    <t>冷凍ちりめん干し</t>
  </si>
  <si>
    <t>ごぼう</t>
  </si>
  <si>
    <t>（干）うどん</t>
  </si>
  <si>
    <t>小麦※14</t>
    <phoneticPr fontId="16"/>
  </si>
  <si>
    <t>ウスターソース</t>
  </si>
  <si>
    <t>※とろみをみて水溶き片栗粉の量は調節してください。_x000D_</t>
  </si>
  <si>
    <t>骨抜きカラスカレイ３０</t>
  </si>
  <si>
    <t>冷凍カット油揚げ</t>
  </si>
  <si>
    <t>10月2日(金)配達/10月5日(月)食</t>
    <phoneticPr fontId="3"/>
  </si>
  <si>
    <t>鉄分強化！ふりかけご飯</t>
  </si>
  <si>
    <t>鉄ふりかけ　大豆</t>
  </si>
  <si>
    <t>小麦※18</t>
    <phoneticPr fontId="16"/>
  </si>
  <si>
    <t>鮭のパン粉焼き</t>
  </si>
  <si>
    <t>①魚は水けをよくふきとり、塩をふります。_x000D_</t>
  </si>
  <si>
    <t>②あおさ粉とパン粉と混ぜ合わせます。_x000D_</t>
  </si>
  <si>
    <t>③①に水溶き小麦粉を塗って②をまぶし、バターで両面焼きます。_x000D_</t>
  </si>
  <si>
    <t>④食べやすい大きさに切ったほうれん草・コーンを油で炒めて塩で調味し、添えて下さい。_x000D_</t>
  </si>
  <si>
    <t>骨抜き鮭３０</t>
  </si>
  <si>
    <t>パン粉</t>
  </si>
  <si>
    <t>冷凍カットほうれん草(ＩＱＦ)Ｐ</t>
  </si>
  <si>
    <t>かぼちゃサラダ</t>
  </si>
  <si>
    <t>②調味料は煮立て冷まし、①を和えて下さい。_x000D_</t>
  </si>
  <si>
    <t>きゅうり</t>
  </si>
  <si>
    <t>マヨネーズ</t>
  </si>
  <si>
    <t>卵・小麦</t>
  </si>
  <si>
    <t>有機豆乳無調整</t>
  </si>
  <si>
    <t>①ひじきは水で戻し、人参は細切りします。_x000D_</t>
  </si>
  <si>
    <t>ひじきＰ</t>
  </si>
  <si>
    <t>冷凍キヌサヤＰ</t>
  </si>
  <si>
    <t>10月5日(月)配達/10月6日(火)食</t>
    <phoneticPr fontId="3"/>
  </si>
  <si>
    <t>豆腐と豚肉のうま煮</t>
  </si>
  <si>
    <t>①豆腐は水切りして食べやすい大きさに切り、茹でます。_x000D_</t>
  </si>
  <si>
    <t>②その他の材料は食べやすい大きさに切り、肉は酒をふります。_x000D_</t>
  </si>
  <si>
    <t>③熱したごま油で肉・野菜を炒め合わせて、豆腐を加えて調味料で煮ます。_x000D_</t>
  </si>
  <si>
    <t>④茹でた枝豆を散らして下さい。_x000D_</t>
  </si>
  <si>
    <t>①ツナは汁気を切ります。野菜は食べやすい大きさに切ります。_x000D_</t>
  </si>
  <si>
    <t>②①をバターで炒め、醤油で調味して下さい。_x000D_</t>
  </si>
  <si>
    <t>焼ふ</t>
  </si>
  <si>
    <t>10月6日(火)配達/10月7日(水)食</t>
    <phoneticPr fontId="3"/>
  </si>
  <si>
    <t>スパゲティナポリタン</t>
  </si>
  <si>
    <t>①麺は8～9分茹でてバターをからめます。_x000D_</t>
  </si>
  <si>
    <t>③茹でて刻んだパセリを散らして下さい。_x000D_</t>
  </si>
  <si>
    <t>スパゲッティ</t>
  </si>
  <si>
    <t>もやしサラダ</t>
  </si>
  <si>
    <t>①食べやすい大きさに切った野菜は茹で冷まします。_x000D_</t>
  </si>
  <si>
    <t>②調味料を煮立てて冷まし、①を和えて下さい。_x000D_</t>
  </si>
  <si>
    <t>チンゲン菜</t>
  </si>
  <si>
    <t>みるくスープ</t>
  </si>
  <si>
    <t>国産豚挽肉</t>
  </si>
  <si>
    <t>ほうれん草</t>
  </si>
  <si>
    <t>大根</t>
  </si>
  <si>
    <t>フルーツ（バナナ）</t>
  </si>
  <si>
    <t>バナナ</t>
  </si>
  <si>
    <t>本</t>
  </si>
  <si>
    <t>10月7日(水)配達/10月8日(木)食</t>
    <phoneticPr fontId="3"/>
  </si>
  <si>
    <t>②熱した油で魚を焼きます。_x000D_</t>
  </si>
  <si>
    <t>③きのこ・野菜を調味料で煮て、野菜が柔らかくなったら水溶き片栗粉でとろみをつけます。_x000D_</t>
  </si>
  <si>
    <t>④器に魚を盛り、③をかけて下さい。_x000D_</t>
  </si>
  <si>
    <t>キャベツの玉子サラダ</t>
  </si>
  <si>
    <t>①野菜は食べやすい大きさ切って茹で冷まします。_x000D_</t>
  </si>
  <si>
    <t>②調味料を煮立て冷まして、①を和えて下さい。_x000D_</t>
  </si>
  <si>
    <t>水菜</t>
  </si>
  <si>
    <t>10月8日(木)配達/10月9日(金)食</t>
    <phoneticPr fontId="3"/>
  </si>
  <si>
    <t>ひじきと枝豆のご飯</t>
  </si>
  <si>
    <t>①ひじきは戻して水けをしっかりときります。_x000D_</t>
  </si>
  <si>
    <t>ハンバーグ</t>
  </si>
  <si>
    <t>①みじん切りした玉ねぎは炒めて、塩・こしょうし冷まします。_x000D_</t>
  </si>
  <si>
    <t>②肉・①・牛乳にひたしたパン粉を粘りが出るまで練り混ぜて、人数分の小判型にまとめます。_x000D_</t>
  </si>
  <si>
    <t>③熱した油で、②を両面焼き中まで火を通します。_x000D_</t>
  </si>
  <si>
    <t>④肉汁の残ったフライパンにケチャップ・ソースを加えて煮立たせ、ハンバーグにかけます。_x000D_</t>
  </si>
  <si>
    <t>⑤食べやすい大きさに切ったブロッコリー・人参をバターで炒めて塩をふり、添えて下さい。_x000D_</t>
  </si>
  <si>
    <t>白菜のじゃこ和え</t>
  </si>
  <si>
    <t>①野菜は食べやすい大きさに切り茹で冷まし、ちりめん干しは食べやすく刻んで茹で冷まします。_x000D_</t>
  </si>
  <si>
    <t>②調味料を煮立て冷まし、①を和えて下さい。_x000D_</t>
  </si>
  <si>
    <t>③調味料を煮立てて②にからめて下さい。_x000D_</t>
  </si>
  <si>
    <t>※食数が多い場合は芋をイチョウ切りにしてもよいでしょう。_x000D_</t>
  </si>
  <si>
    <t>10月9日(金)配達/10月12日(月)食</t>
    <phoneticPr fontId="3"/>
  </si>
  <si>
    <t>スパニッシュオムレツ</t>
  </si>
  <si>
    <t>①芋はイチョウ切りし茹でて、ツナは汁気をきり、玉ねぎは薄切りにします。_x000D_</t>
  </si>
  <si>
    <t>②熱したバターで①を炒めて塩・コショウし、溶き玉子を混ぜ合わせて丸く焼き、人数分に切りわけます。_x000D_</t>
  </si>
  <si>
    <t>④オムレツにケチャップをかけ、③を添えて下さい。_x000D_</t>
  </si>
  <si>
    <t>①野菜は食べやすい大きさに切って茹で冷まします。_x000D_</t>
  </si>
  <si>
    <t>②①を煮立て冷ました調味料・ごまで和えて下さい。_x000D_</t>
  </si>
  <si>
    <t>10月12日(月)配達/10月13日(火)食</t>
    <phoneticPr fontId="3"/>
  </si>
  <si>
    <t>白糸タラのコロコロ揚げ</t>
  </si>
  <si>
    <t>②170度ぐらに熱した油で①を揚げます。_x000D_</t>
  </si>
  <si>
    <t>鶏肉と小松菜の煮物</t>
  </si>
  <si>
    <t>①肉・野菜は食べやすい大きさに切ります。_x000D_</t>
  </si>
  <si>
    <t>10月13日(火)配達/10月14日(水)食</t>
    <phoneticPr fontId="3"/>
  </si>
  <si>
    <t>ほうとう風うどん</t>
  </si>
  <si>
    <t>①うどんはたっぷりのお湯で12分程茹でて、流水でよく洗いぬめりを取ります。_x000D_</t>
  </si>
  <si>
    <t>②材料は食べやすい大きさに切り、肉は酒をふります。_x000D_</t>
  </si>
  <si>
    <t>③鍋にだし汁を煮立て②を入れて煮ます。_x000D_</t>
  </si>
  <si>
    <t>④材料が柔らかくなったら、味噌を溶き入れます。_x000D_</t>
  </si>
  <si>
    <t>⑤器にうどんを盛りつけ、④をかけて下さい。_x000D_</t>
  </si>
  <si>
    <t>ひじきと大豆の煮物</t>
  </si>
  <si>
    <t>②ごま油で材料を炒めて調味料で煮て下さい。_x000D_</t>
  </si>
  <si>
    <t>10月14日(水)配達/10月15日(木)食</t>
    <phoneticPr fontId="3"/>
  </si>
  <si>
    <t>茹で玉子カレーライス</t>
  </si>
  <si>
    <t>①茹でたまごを作り、食べやすい大きさに切ります。_x000D_</t>
  </si>
  <si>
    <t>④ご飯・③を盛り付け、①を添えて下さい。_x000D_</t>
  </si>
  <si>
    <t>10月15日(木)配達/10月16日(金)食</t>
    <phoneticPr fontId="3"/>
  </si>
  <si>
    <t>10月16日(金)配達/10月19日(月)食</t>
    <phoneticPr fontId="3"/>
  </si>
  <si>
    <t>10月19日(月)配達/10月20日(火)食</t>
    <phoneticPr fontId="3"/>
  </si>
  <si>
    <t>10月20日(火)配達/10月21日(水)食</t>
    <phoneticPr fontId="3"/>
  </si>
  <si>
    <t>10月21日(水)配達/10月22日(木)食</t>
    <phoneticPr fontId="3"/>
  </si>
  <si>
    <t>10月22日(木)配達/10月23日(金)食</t>
    <phoneticPr fontId="3"/>
  </si>
  <si>
    <t>10月23日(金)配達/10月26日(月)食</t>
    <phoneticPr fontId="3"/>
  </si>
  <si>
    <t>10月26日(月)配達/10月27日(火)食</t>
    <phoneticPr fontId="3"/>
  </si>
  <si>
    <t>10月27日(火)配達/10月28日(水)食</t>
    <phoneticPr fontId="3"/>
  </si>
  <si>
    <t>10月28日(水)配達/10月29日(木)食</t>
    <phoneticPr fontId="3"/>
  </si>
  <si>
    <t>10月29日(木)配達/10月30日(金)食</t>
    <phoneticPr fontId="3"/>
  </si>
  <si>
    <t>●ハロウインライス</t>
  </si>
  <si>
    <t>①食べやすい大きさに切った肉・みじん切りにした玉ねぎを炒めて、ケチャップで調味します。_x000D_</t>
  </si>
  <si>
    <t>②炊き上がったご飯に①を混ぜ込みます。_x000D_</t>
  </si>
  <si>
    <t>③三角に切った人参は茹でます。_x000D_</t>
  </si>
  <si>
    <t>※写真を参考に盛りつけて下さい。_x000D_</t>
  </si>
  <si>
    <t>かぼちゃのツナグラタン風</t>
  </si>
  <si>
    <t>②①を油で炒めて、塩・こしょうで調味します。_x000D_</t>
  </si>
  <si>
    <t>③バター・小麦粉を炒めて少しずつ豆乳を注ぎのばして、ホワイトソースを作ります。_x000D_</t>
  </si>
  <si>
    <t>④ホワイトソースに②を加えて混ぜ合わせ、天板に流します。_x000D_</t>
  </si>
  <si>
    <t>⑤パン粉をかけて、強火のオーブンで5分程度（焦げ目がつくぐらいまで）焼いて下さい。_x000D_</t>
  </si>
  <si>
    <t>マカロニ160ｇ</t>
  </si>
  <si>
    <t>おかか和え</t>
  </si>
  <si>
    <t xml:space="preserve">①かぼちゃは茹でる又は蒸して熱いうちに粗くつぶし冷まし、
</t>
    <phoneticPr fontId="16"/>
  </si>
  <si>
    <t>輪切りにしたきゅうりは茹で冷まします。</t>
  </si>
  <si>
    <t>上に枝豆・ひじきをのせて炊いてください。</t>
  </si>
  <si>
    <t>煮崩れを防ぐことができます。</t>
  </si>
  <si>
    <t>★イベントメニュー★</t>
  </si>
  <si>
    <t>＜盛り付けイメージ＞</t>
    <rPh sb="1" eb="2">
      <t>モ</t>
    </rPh>
    <rPh sb="3" eb="4">
      <t>ツ</t>
    </rPh>
    <phoneticPr fontId="3"/>
  </si>
  <si>
    <t>野菜あんかけ</t>
    <phoneticPr fontId="3"/>
  </si>
  <si>
    <t>カラスカレイの</t>
    <phoneticPr fontId="3"/>
  </si>
  <si>
    <t>②調味料を煮たて冷まし、①・花かつおを加え和えて下さい。_x000D_</t>
  </si>
  <si>
    <t>トマトと小松菜の</t>
    <phoneticPr fontId="3"/>
  </si>
  <si>
    <t>①材料を食べやすい大きさに切り、肉は酒をふり、芋は水にさらします。玉子は茹でます。_x000D_</t>
  </si>
  <si>
    <t>③②に茹でて刻んだパセリを散らして下さい。_x000D_</t>
  </si>
  <si>
    <t>①肉は食べやすい大きさに切り、玉ねぎは薄切りにします。_x000D_</t>
  </si>
  <si>
    <t>鶏肉と玉ねぎのソテー</t>
  </si>
  <si>
    <t>小麦※14</t>
    <phoneticPr fontId="3"/>
  </si>
  <si>
    <t>※牛乳は分離しやすいので弱火で煮て、煮立てすぎないようご注意下さい。_x000D_</t>
  </si>
  <si>
    <t>①芋は食べやすい大きさに切り、水にさらします。_x000D_</t>
  </si>
  <si>
    <t>②①を調味料で煮て下さい。_x000D_</t>
  </si>
  <si>
    <t>②材料を食べやすい大きさに切り、肉は酒をふり、芋は水にさらします。_x000D_</t>
  </si>
  <si>
    <t>キャベツと人参のごまサラダ</t>
  </si>
  <si>
    <t>③ほうれん草はバターでソテーし、塩で調味します。_x000D_</t>
  </si>
  <si>
    <t xml:space="preserve">※芋をやわらかくなるまで電子レンジで加熱又は茹で冷まし、他の材料を煮込んだ後に加えると、
</t>
    <phoneticPr fontId="18"/>
  </si>
  <si>
    <t xml:space="preserve">④③のまわりにルーを入れ、半分に切った茹で玉子を月にみたてて盛ります。
</t>
    <phoneticPr fontId="18"/>
  </si>
  <si>
    <t>茹でたレーズン・ケチャップで顔を作ってください。</t>
    <phoneticPr fontId="18"/>
  </si>
  <si>
    <t>煮崩れを防ぐことができます。　　　※写真を参考に盛り付け下さい。</t>
    <phoneticPr fontId="18"/>
  </si>
  <si>
    <t xml:space="preserve">③ご飯を丸い形に整えてうさぎの顔を作り、次にラップでご飯を包んで棒状にし、
</t>
    <phoneticPr fontId="18"/>
  </si>
  <si>
    <t>うさぎの耳を作って盛り付けます。</t>
  </si>
  <si>
    <t>②油で肉・野菜を炒めて、水・牛乳を加えて煮ます。</t>
    <phoneticPr fontId="18"/>
  </si>
  <si>
    <t>人参が柔らかくなったらルーを加えて煮込み、砂糖・ケチャップで味を調えます。</t>
  </si>
  <si>
    <t xml:space="preserve">①トマトは茹でて食べやすい大きさに切って冷まします。
</t>
    <phoneticPr fontId="18"/>
  </si>
  <si>
    <t>小松菜は食べやすい大きさに切り茹で冷まします。</t>
  </si>
  <si>
    <t xml:space="preserve">②フライパンに油を熱し肉を焼きます。色が変わったら玉ねぎを加えて炒め合わせ、
</t>
    <phoneticPr fontId="18"/>
  </si>
  <si>
    <t>ツナと野菜の</t>
    <phoneticPr fontId="18"/>
  </si>
  <si>
    <t>バターソテー</t>
  </si>
  <si>
    <t xml:space="preserve">②材料は食べやすい大きさに切って油で炒め合わせ、
</t>
    <phoneticPr fontId="18"/>
  </si>
  <si>
    <t>麺を加えてケチャップ・ウスターソース・砂糖で調味します。</t>
  </si>
  <si>
    <t>②水・コンソメ・芋を煮て、やわらかくなったらコーンを加えます。</t>
    <phoneticPr fontId="18"/>
  </si>
  <si>
    <t>牛乳を加えて弱火で煮、塩・バターで味を調え、水溶き片栗粉でとろみをつけてください。</t>
  </si>
  <si>
    <t xml:space="preserve">②水・コンソメ・芋を煮て、やわらかくなったらコーンを加えます。
</t>
    <phoneticPr fontId="18"/>
  </si>
  <si>
    <t xml:space="preserve">①魚は水気をよくふき取り、片栗粉をまぶします。
</t>
    <phoneticPr fontId="17"/>
  </si>
  <si>
    <t>野菜は細切りにして、きのこは石づきを取って食べやすい大きさに切りほぐします。</t>
  </si>
  <si>
    <t>※とろみをみて水溶き片栗粉の量は調節してください。</t>
  </si>
  <si>
    <t xml:space="preserve">①水けをよく拭き取った魚・さつま芋はサイコロ状又はスティック状に切り、
</t>
    <phoneticPr fontId="18"/>
  </si>
  <si>
    <t>魚は片栗粉をまぶします。芋は水にさらし、水けをふき取ります。</t>
  </si>
  <si>
    <t xml:space="preserve">③油で肉・野菜を炒めて、水・牛乳を加えて煮ます。
</t>
    <phoneticPr fontId="18"/>
  </si>
  <si>
    <t>フライパンで炒ったパン粉（きつね色になるまで）をふっても提供してもよいでしょう。</t>
  </si>
  <si>
    <t>※オーブンで焼かない場合は、④をお皿につぎ分けて、</t>
    <phoneticPr fontId="18"/>
  </si>
  <si>
    <t xml:space="preserve">①かぼちゃは食べやすい大きさに切って下茹でし、ツナは汁気を切ります。
</t>
    <phoneticPr fontId="18"/>
  </si>
  <si>
    <t>マカロニは4～6分程度茹でます。</t>
  </si>
  <si>
    <t xml:space="preserve">④②を平皿に丸く盛り付け、人参を目に見立てて盛り付けます。
</t>
    <phoneticPr fontId="18"/>
  </si>
  <si>
    <t>茹でたパセリを頭に飾り、ケチャップで口・鼻を描いて下さい。</t>
  </si>
  <si>
    <t>玉子は茹でて食べやすい大きさに切り、冷まします。</t>
    <phoneticPr fontId="17"/>
  </si>
  <si>
    <t>トマトと小松菜の</t>
    <phoneticPr fontId="18"/>
  </si>
  <si>
    <t>調味料を加え絡めます。</t>
  </si>
  <si>
    <t>②洗った米に、調味料・水（調味料と合わせて通常の炊飯水量）を加えて軽くまぜ、</t>
    <phoneticPr fontId="3"/>
  </si>
  <si>
    <t>卵黄</t>
  </si>
  <si>
    <t>トマトと小松菜の玉子サラダ</t>
  </si>
  <si>
    <t>りんごペースト</t>
  </si>
  <si>
    <t>少々</t>
  </si>
  <si>
    <t>適量</t>
  </si>
  <si>
    <t>トマト・小松菜ペースト</t>
  </si>
  <si>
    <t>じゃが芋・玉ねぎ・人参ペースト</t>
  </si>
  <si>
    <t>鶏肉と野菜のミルク煮</t>
  </si>
  <si>
    <t>豚肉と野菜のミルク煮</t>
  </si>
  <si>
    <t>おかゆ</t>
  </si>
  <si>
    <t>かゆペースト</t>
  </si>
  <si>
    <t>50～80</t>
  </si>
  <si>
    <t>かゆ</t>
  </si>
  <si>
    <t>80～90</t>
  </si>
  <si>
    <t>分量</t>
    <rPh sb="0" eb="2">
      <t>ブンリョウ</t>
    </rPh>
    <phoneticPr fontId="3"/>
  </si>
  <si>
    <t>材料名</t>
    <rPh sb="0" eb="2">
      <t>ザイリョウ</t>
    </rPh>
    <rPh sb="2" eb="3">
      <t>メイ</t>
    </rPh>
    <phoneticPr fontId="3"/>
  </si>
  <si>
    <t>調味料</t>
    <rPh sb="0" eb="3">
      <t>チョウミリョウ</t>
    </rPh>
    <phoneticPr fontId="3"/>
  </si>
  <si>
    <t>すりつぶし</t>
    <phoneticPr fontId="3"/>
  </si>
  <si>
    <t>みじん切り、つぶし</t>
    <rPh sb="3" eb="4">
      <t>ギ</t>
    </rPh>
    <phoneticPr fontId="3"/>
  </si>
  <si>
    <t>5ｍｍ～1ｃｍ</t>
    <phoneticPr fontId="3"/>
  </si>
  <si>
    <t>大きさ</t>
    <rPh sb="0" eb="1">
      <t>オオ</t>
    </rPh>
    <phoneticPr fontId="3"/>
  </si>
  <si>
    <t>5～6ヶ月</t>
    <rPh sb="4" eb="5">
      <t>ゲツ</t>
    </rPh>
    <phoneticPr fontId="3"/>
  </si>
  <si>
    <t>7～8ヶ月</t>
    <rPh sb="4" eb="5">
      <t>ゲツ</t>
    </rPh>
    <phoneticPr fontId="3"/>
  </si>
  <si>
    <t>9～11ヶ月</t>
    <rPh sb="5" eb="6">
      <t>ゲツ</t>
    </rPh>
    <phoneticPr fontId="3"/>
  </si>
  <si>
    <t>月齢</t>
    <rPh sb="0" eb="1">
      <t>ゲツ</t>
    </rPh>
    <rPh sb="1" eb="2">
      <t>レイ</t>
    </rPh>
    <phoneticPr fontId="3"/>
  </si>
  <si>
    <t>材料</t>
    <rPh sb="0" eb="2">
      <t>ザイリョウ</t>
    </rPh>
    <phoneticPr fontId="3"/>
  </si>
  <si>
    <t xml:space="preserve">特定アレルギー表示
</t>
    <phoneticPr fontId="3"/>
  </si>
  <si>
    <t>離乳食</t>
    <rPh sb="0" eb="3">
      <t>リニュウショク</t>
    </rPh>
    <phoneticPr fontId="3"/>
  </si>
  <si>
    <t>白菜と人参のサラダ</t>
  </si>
  <si>
    <t>白菜・人参ペースト</t>
  </si>
  <si>
    <t>玉ねぎペースト</t>
  </si>
  <si>
    <t>鶏肉と玉ねぎのやわらか煮</t>
  </si>
  <si>
    <t>かぼちゃ・玉ねぎペースト</t>
  </si>
  <si>
    <t>ほうれん草ペースト</t>
  </si>
  <si>
    <t>鮭とほうれん草のくたくた煮</t>
  </si>
  <si>
    <t xml:space="preserve">特定アレルギー表示
</t>
    <phoneticPr fontId="3"/>
  </si>
  <si>
    <t>10月2日(金)配達/10月5日(月)食</t>
    <phoneticPr fontId="3"/>
  </si>
  <si>
    <t>玉ねぎとピーマンのだし煮</t>
  </si>
  <si>
    <t>豆腐の野菜煮ペースト</t>
  </si>
  <si>
    <t>豆腐と鶏肉のやわらか煮</t>
  </si>
  <si>
    <t>豆腐と豚肉のやわらか煮</t>
  </si>
  <si>
    <t>すりつぶし</t>
    <phoneticPr fontId="3"/>
  </si>
  <si>
    <t xml:space="preserve">特定アレルギー表示
</t>
    <phoneticPr fontId="3"/>
  </si>
  <si>
    <t>10月5日(月)配達/10月6日(火)食</t>
    <phoneticPr fontId="3"/>
  </si>
  <si>
    <t>ミルクスープ</t>
  </si>
  <si>
    <t>チンゲン菜のサラダ</t>
  </si>
  <si>
    <t>もやしとチンゲン菜のサラダ</t>
  </si>
  <si>
    <t>さつま芋ペースト</t>
  </si>
  <si>
    <t>チンゲン菜ペースト</t>
  </si>
  <si>
    <t>玉ねぎ・人参ペースト</t>
  </si>
  <si>
    <t>すりつぶし</t>
    <phoneticPr fontId="3"/>
  </si>
  <si>
    <t>キャベツ・人参ペースト</t>
  </si>
  <si>
    <t>カラスカレイ・玉ねぎペースト</t>
  </si>
  <si>
    <t>カラスカレイと野菜のとろとろ煮</t>
  </si>
  <si>
    <t>5ｍｍ～1ｃｍ</t>
    <phoneticPr fontId="3"/>
  </si>
  <si>
    <t>10月7日(水)配達/10月8日(木)食</t>
    <phoneticPr fontId="3"/>
  </si>
  <si>
    <t>白菜のサラダ</t>
  </si>
  <si>
    <t>ブロッコリー・人参ペースト</t>
  </si>
  <si>
    <t>玉ねぎ・白菜ペースト</t>
  </si>
  <si>
    <t>鶏肉と野菜のやわらか煮</t>
  </si>
  <si>
    <t>豚肉と野菜のやわらか煮</t>
  </si>
  <si>
    <t>キャベツと人参のサラダ</t>
  </si>
  <si>
    <t>じゃがいも・玉ねぎ・ほうれん草ペースト</t>
  </si>
  <si>
    <t>じゃが芋の玉子とじ煮</t>
  </si>
  <si>
    <t>10月9日(金)配達/10月12日(月)食</t>
    <phoneticPr fontId="3"/>
  </si>
  <si>
    <t>小松菜・人参・玉ねぎペースト</t>
  </si>
  <si>
    <t>白糸タラ・さつま芋ペースト</t>
  </si>
  <si>
    <t>白糸タラとさつま芋のほっこり煮</t>
  </si>
  <si>
    <t xml:space="preserve">特定アレルギー表示
</t>
    <phoneticPr fontId="3"/>
  </si>
  <si>
    <t>10月12日(月)配達/10月13日(火)食</t>
    <phoneticPr fontId="3"/>
  </si>
  <si>
    <t>バナナペースト</t>
  </si>
  <si>
    <t>人参のだし煮</t>
  </si>
  <si>
    <t>人参と大豆のだし煮</t>
  </si>
  <si>
    <t>人参ペースト</t>
  </si>
  <si>
    <t>かぼちゃ・大根・ほうれん草ペースト</t>
  </si>
  <si>
    <t>うどんペースト</t>
  </si>
  <si>
    <t>鶏肉と野菜のくたくた味噌うどん</t>
  </si>
  <si>
    <t>小麦※14</t>
    <phoneticPr fontId="3"/>
  </si>
  <si>
    <t>豚肉と野菜のくたくた味噌うどん</t>
  </si>
  <si>
    <t>10月14日(水)配達/10月15日(木)食</t>
    <phoneticPr fontId="3"/>
  </si>
  <si>
    <t>すりつぶし</t>
    <phoneticPr fontId="3"/>
  </si>
  <si>
    <t>10月15日(木)配達/10月16日(金)食</t>
    <phoneticPr fontId="3"/>
  </si>
  <si>
    <t xml:space="preserve">特定アレルギー表示
</t>
    <phoneticPr fontId="3"/>
  </si>
  <si>
    <t>5ｍｍ～1ｃｍ</t>
    <phoneticPr fontId="3"/>
  </si>
  <si>
    <t>10月20日(火)配達/10月21日(水)食</t>
    <phoneticPr fontId="3"/>
  </si>
  <si>
    <t>10月21日(水)配達/10月22日(木)食</t>
    <phoneticPr fontId="3"/>
  </si>
  <si>
    <t>すりつぶし</t>
    <phoneticPr fontId="3"/>
  </si>
  <si>
    <t>5ｍｍ～1ｃｍ</t>
    <phoneticPr fontId="3"/>
  </si>
  <si>
    <t>10月22日(木)配達/10月23日(金)食</t>
    <phoneticPr fontId="3"/>
  </si>
  <si>
    <t>10月23日(金)配達/10月26日(月)食</t>
    <phoneticPr fontId="3"/>
  </si>
  <si>
    <t>かぼちゃの豆乳煮</t>
  </si>
  <si>
    <t>人参かゆペースト</t>
  </si>
  <si>
    <t>鶏肉と人参のかゆ</t>
  </si>
  <si>
    <t>10月29日(木)配達/10月30日(金)食</t>
    <phoneticPr fontId="3"/>
  </si>
  <si>
    <t>曜日</t>
    <rPh sb="0" eb="2">
      <t>ヨウビ</t>
    </rPh>
    <phoneticPr fontId="3"/>
  </si>
  <si>
    <t>後期（9～11ヶ月）</t>
    <rPh sb="0" eb="1">
      <t>ウシ</t>
    </rPh>
    <rPh sb="1" eb="2">
      <t>キ</t>
    </rPh>
    <rPh sb="8" eb="9">
      <t>ゲツ</t>
    </rPh>
    <phoneticPr fontId="3"/>
  </si>
  <si>
    <t>中期（7～8ヶ月）</t>
    <rPh sb="0" eb="2">
      <t>チュウキ</t>
    </rPh>
    <rPh sb="7" eb="8">
      <t>ゲツ</t>
    </rPh>
    <phoneticPr fontId="3"/>
  </si>
  <si>
    <t>初期（5～6ヶ月）</t>
    <rPh sb="0" eb="2">
      <t>ショキ</t>
    </rPh>
    <rPh sb="7" eb="8">
      <t>ゲツ</t>
    </rPh>
    <phoneticPr fontId="3"/>
  </si>
  <si>
    <t>昼</t>
    <rPh sb="0" eb="1">
      <t>ヒル</t>
    </rPh>
    <phoneticPr fontId="3"/>
  </si>
  <si>
    <t>使用食材一覧</t>
    <rPh sb="0" eb="2">
      <t>シヨウ</t>
    </rPh>
    <rPh sb="2" eb="4">
      <t>ショクザイ</t>
    </rPh>
    <rPh sb="4" eb="6">
      <t>イチラン</t>
    </rPh>
    <phoneticPr fontId="3"/>
  </si>
  <si>
    <t>木</t>
  </si>
  <si>
    <t>おかゆ・豚肉・じゃが芋・玉ねぎ・人参・牛乳・水・精製塩・トマト・小松菜・玉子・りんご</t>
  </si>
  <si>
    <t>おかゆ・鶏肉・じゃが芋・玉ねぎ・人参・牛乳・水・精製塩・トマト・小松菜・玉子・りんご</t>
  </si>
  <si>
    <t>おかゆ・じゃが芋・玉ねぎ・人参・トマト・小松菜・りんご</t>
  </si>
  <si>
    <t>金</t>
  </si>
  <si>
    <t>おかゆ・鶏肉・玉ねぎ・出し汁・砂糖・醤油・白菜・人参・もやし・味噌</t>
  </si>
  <si>
    <t>おかゆ・鶏肉・玉ねぎ・出し汁・砂糖・醤油・白菜・人参</t>
  </si>
  <si>
    <t>おかゆ・玉ねぎ・白菜・人参</t>
  </si>
  <si>
    <t>月</t>
  </si>
  <si>
    <t>おかゆ・鮭・ほうれん草・出し汁・かぼちゃ・きゅうり・玉ねぎ・ワカメ・醤油・りんご</t>
  </si>
  <si>
    <t>おかゆ・ほうれん草・かぼちゃ・玉ねぎ・りんご</t>
  </si>
  <si>
    <t>すまし汁・フルーツ（りんご）</t>
    <phoneticPr fontId="3"/>
  </si>
  <si>
    <t>火</t>
  </si>
  <si>
    <t>おかゆ・豆腐・豚肉・白菜・人参・出し汁・砂糖・醤油・玉ねぎ・ピーマン・ごぼう・味噌・オレンジ</t>
  </si>
  <si>
    <t>おかゆ・豆腐・鶏肉・白菜・人参・出し汁・砂糖・醤油・玉ねぎ・ピーマン・オレンジ</t>
  </si>
  <si>
    <t>おかゆ・豆腐・白菜・人参・玉ねぎ・オレンジ</t>
  </si>
  <si>
    <t>みそ汁・フルーツ（オレンジ）</t>
    <phoneticPr fontId="3"/>
  </si>
  <si>
    <t>おかゆ・鶏肉・玉ねぎ・人参・出し汁・砂糖・醤油・もやし・チンゲン菜・さつま芋・牛乳・水</t>
  </si>
  <si>
    <t>おかゆ・鶏肉・玉ねぎ・人参・出し汁・砂糖・醤油・チンゲン菜・さつま芋・牛乳・水</t>
  </si>
  <si>
    <t>おかゆ・玉ねぎ・人参・チンゲン菜・さつま芋</t>
  </si>
  <si>
    <t>おかゆ・カラスカレイ・玉ねぎ・ピーマン・えのき茸・出し汁・片栗粉・キャベツ・人参・玉子・焼ふ・醤油・ヨーグルト・砂糖</t>
  </si>
  <si>
    <t>おかゆ・カラスカレイ・玉ねぎ・ピーマン・出し汁・片栗粉・キャベツ・人参・玉子・焼ふ・醤油・ヨーグルト・砂糖</t>
  </si>
  <si>
    <t>おかゆ・カラスカレイ・玉ねぎ・キャベツ・人参・ヨーグルト</t>
  </si>
  <si>
    <t>すまし汁・ヨーグルト</t>
    <phoneticPr fontId="3"/>
  </si>
  <si>
    <t>おかゆ・豚肉・玉ねぎ・ブロッコリー・人参・出し汁・醤油・砂糖・白菜・もやし・ごぼう・味噌</t>
  </si>
  <si>
    <t>おかゆ・鶏肉・玉ねぎ・ブロッコリー・人参・出し汁・醤油・砂糖・白菜</t>
  </si>
  <si>
    <t>おかゆ・玉ねぎ・白菜・ブロッコリー・人参</t>
  </si>
  <si>
    <t>おかゆ・じゃが芋・玉ねぎ・ほうれん草・玉子・出し汁・砂糖・醤油・キャベツ・人参</t>
  </si>
  <si>
    <t>おかゆ・じゃが芋・玉ねぎ・ほうれん草・キャベツ・人参</t>
  </si>
  <si>
    <t>おかゆ・シロイトタラ・さつま芋・出し汁・鶏肉・小松菜・人参・醤油・砂糖・玉ねぎ・味噌・りんご</t>
  </si>
  <si>
    <t>おかゆ・シロイトタラ・さつま芋・小松菜・人参・玉ねぎ・りんご</t>
  </si>
  <si>
    <t>みそ汁・フルーツ（りんご）</t>
    <phoneticPr fontId="3"/>
  </si>
  <si>
    <t>うどん・豚肉・かぼちゃ・大根・ほうれん草・出し汁・味噌・人参・大豆・バナナ</t>
  </si>
  <si>
    <t>うどん・鶏肉・かぼちゃ・大根・ほうれん草・出し汁・味噌・人参・バナナ</t>
  </si>
  <si>
    <t>うどん・かぼちゃ・大根・ほうれん草・人参・バナナ</t>
  </si>
  <si>
    <t>おかゆ・鶏肉・人参・かぼちゃ・玉ねぎ・豆乳・水・精製塩・もやし・バナナ</t>
  </si>
  <si>
    <t>おかゆ・鶏肉・人参・かぼちゃ・玉ねぎ・豆乳・水・精製塩・バナナ</t>
  </si>
  <si>
    <t>おかゆ・人参・かぼちゃ・玉ねぎ・バナナ</t>
  </si>
  <si>
    <t>昼食</t>
    <rPh sb="0" eb="2">
      <t>チュウショク</t>
    </rPh>
    <phoneticPr fontId="3"/>
  </si>
  <si>
    <t>３色食品群</t>
    <rPh sb="1" eb="2">
      <t>ショク</t>
    </rPh>
    <rPh sb="2" eb="5">
      <t>ショクヒングン</t>
    </rPh>
    <phoneticPr fontId="3"/>
  </si>
  <si>
    <t>3～5歳児</t>
    <rPh sb="3" eb="4">
      <t>サイ</t>
    </rPh>
    <rPh sb="4" eb="5">
      <t>ジ</t>
    </rPh>
    <phoneticPr fontId="3"/>
  </si>
  <si>
    <t>1～2歳児</t>
    <rPh sb="3" eb="4">
      <t>サイ</t>
    </rPh>
    <rPh sb="4" eb="5">
      <t>ジ</t>
    </rPh>
    <phoneticPr fontId="3"/>
  </si>
  <si>
    <t>熱や力になるもの</t>
    <rPh sb="0" eb="1">
      <t>ネツ</t>
    </rPh>
    <rPh sb="2" eb="3">
      <t>チカラ</t>
    </rPh>
    <phoneticPr fontId="3"/>
  </si>
  <si>
    <t>血や肉や骨に           なるもの</t>
    <rPh sb="0" eb="1">
      <t>チ</t>
    </rPh>
    <rPh sb="2" eb="3">
      <t>ニク</t>
    </rPh>
    <rPh sb="4" eb="5">
      <t>ホネ</t>
    </rPh>
    <phoneticPr fontId="3"/>
  </si>
  <si>
    <t>体の調子を              整えるもの</t>
    <rPh sb="0" eb="1">
      <t>カラダ</t>
    </rPh>
    <rPh sb="2" eb="4">
      <t>チョウシ</t>
    </rPh>
    <rPh sb="19" eb="20">
      <t>トトノ</t>
    </rPh>
    <phoneticPr fontId="3"/>
  </si>
  <si>
    <t>エネルギー
たんぱく質
脂質
炭水化物
塩分</t>
    <phoneticPr fontId="3"/>
  </si>
  <si>
    <r>
      <t xml:space="preserve">アレルギー
</t>
    </r>
    <r>
      <rPr>
        <sz val="5"/>
        <rFont val="ＭＳ Ｐ明朝"/>
        <family val="1"/>
        <charset val="128"/>
      </rPr>
      <t>（乳・卵・小麦・落花生・そば・えび・かに）</t>
    </r>
    <rPh sb="7" eb="8">
      <t>ニュウ</t>
    </rPh>
    <rPh sb="9" eb="10">
      <t>タマゴ</t>
    </rPh>
    <rPh sb="11" eb="13">
      <t>コムギ</t>
    </rPh>
    <rPh sb="14" eb="17">
      <t>ラッカセイ</t>
    </rPh>
    <phoneticPr fontId="3"/>
  </si>
  <si>
    <t>おやつ</t>
    <phoneticPr fontId="3"/>
  </si>
  <si>
    <t>1木</t>
    <rPh sb="1" eb="2">
      <t>モク</t>
    </rPh>
    <phoneticPr fontId="3"/>
  </si>
  <si>
    <t>イベント献立</t>
    <rPh sb="4" eb="6">
      <t>コンダテ</t>
    </rPh>
    <phoneticPr fontId="3"/>
  </si>
  <si>
    <t>ご飯・じゃが芋・砂糖・油・ホットケーキミックス</t>
    <phoneticPr fontId="36"/>
  </si>
  <si>
    <t>花かつお・牛乳・玉子・豚肉・豆乳</t>
    <rPh sb="14" eb="16">
      <t>トウニュウ</t>
    </rPh>
    <phoneticPr fontId="36"/>
  </si>
  <si>
    <t>トマト・りんご・レーズン・玉ねぎ・小松菜・人参・さつま芋</t>
    <rPh sb="27" eb="28">
      <t>イモ</t>
    </rPh>
    <phoneticPr fontId="36"/>
  </si>
  <si>
    <t>kcal</t>
    <phoneticPr fontId="3"/>
  </si>
  <si>
    <t>乳・卵・小麦_x000D_
※2</t>
    <phoneticPr fontId="3"/>
  </si>
  <si>
    <t>ご飯・砂糖・油・ビスケット・せんべい</t>
    <phoneticPr fontId="36"/>
  </si>
  <si>
    <t>ツナフレーク缶・鶏肉・牛乳</t>
    <rPh sb="11" eb="13">
      <t>ギュウニュウ</t>
    </rPh>
    <phoneticPr fontId="36"/>
  </si>
  <si>
    <t>パセリ・もやし・玉ねぎ・人参・長ねぎ・白菜</t>
  </si>
  <si>
    <t>kcal</t>
    <phoneticPr fontId="3"/>
  </si>
  <si>
    <t>kcal</t>
    <phoneticPr fontId="3"/>
  </si>
  <si>
    <t>トマトと小松菜のおかか和え</t>
  </si>
  <si>
    <t>ｇ</t>
    <phoneticPr fontId="3"/>
  </si>
  <si>
    <t>お月見風さつま芋ドーナツ</t>
    <rPh sb="1" eb="3">
      <t>ツキミ</t>
    </rPh>
    <rPh sb="3" eb="4">
      <t>フウ</t>
    </rPh>
    <rPh sb="7" eb="8">
      <t>イモ</t>
    </rPh>
    <phoneticPr fontId="36"/>
  </si>
  <si>
    <t>ビスケット</t>
    <phoneticPr fontId="36"/>
  </si>
  <si>
    <t>せんべい</t>
    <phoneticPr fontId="36"/>
  </si>
  <si>
    <t>ｇ</t>
    <phoneticPr fontId="3"/>
  </si>
  <si>
    <t>&lt;十五夜&gt;</t>
    <rPh sb="1" eb="4">
      <t>ジュウゴヤ</t>
    </rPh>
    <phoneticPr fontId="36"/>
  </si>
  <si>
    <t>ご飯・砂糖・油・クッキー・せんべい</t>
    <phoneticPr fontId="36"/>
  </si>
  <si>
    <t>kcal</t>
  </si>
  <si>
    <t>クッキー</t>
    <phoneticPr fontId="36"/>
  </si>
  <si>
    <t>せんべい</t>
    <phoneticPr fontId="36"/>
  </si>
  <si>
    <t>ご飯・バター・パン粉・マヨネーズ・砂糖・小麦粉・油・ホットケーキミックス・小豆</t>
    <rPh sb="37" eb="39">
      <t>アズキ</t>
    </rPh>
    <phoneticPr fontId="36"/>
  </si>
  <si>
    <t>鮭・牛乳・豆乳</t>
    <rPh sb="2" eb="4">
      <t>ギュウニュウ</t>
    </rPh>
    <rPh sb="5" eb="7">
      <t>トウニュウ</t>
    </rPh>
    <phoneticPr fontId="36"/>
  </si>
  <si>
    <t>あおさ粉・かぼちゃ・きゅうり・コーン・ほうれん草・りんご・ワカメ・玉ねぎ</t>
  </si>
  <si>
    <t>乳・卵・小麦_x000D_
※18</t>
    <phoneticPr fontId="3"/>
  </si>
  <si>
    <t>小豆の蒸しパン</t>
    <rPh sb="0" eb="2">
      <t>アズキ</t>
    </rPh>
    <rPh sb="3" eb="4">
      <t>ム</t>
    </rPh>
    <phoneticPr fontId="36"/>
  </si>
  <si>
    <t>g</t>
    <phoneticPr fontId="3"/>
  </si>
  <si>
    <t>ｇ</t>
    <phoneticPr fontId="3"/>
  </si>
  <si>
    <t>ご飯・バター・パン粉・マヨネーズ・砂糖・小麦粉・油・鈴カステラ・クラッカー</t>
    <rPh sb="26" eb="27">
      <t>スズ</t>
    </rPh>
    <phoneticPr fontId="36"/>
  </si>
  <si>
    <t>鮭・牛乳</t>
    <rPh sb="2" eb="4">
      <t>ギュウニュウ</t>
    </rPh>
    <phoneticPr fontId="36"/>
  </si>
  <si>
    <t>kcal</t>
    <phoneticPr fontId="3"/>
  </si>
  <si>
    <t>乳・卵・小麦_x000D_
※18</t>
    <phoneticPr fontId="3"/>
  </si>
  <si>
    <t>ごま油・ご飯・バター・砂糖・ホットケーキミックス・りんごジャム</t>
    <phoneticPr fontId="36"/>
  </si>
  <si>
    <t>ツナフレーク缶・豆腐・豚肉・油揚げ・牛乳</t>
    <rPh sb="18" eb="19">
      <t>ギュウ</t>
    </rPh>
    <rPh sb="19" eb="20">
      <t>ニュウ</t>
    </rPh>
    <phoneticPr fontId="36"/>
  </si>
  <si>
    <t>オレンジ・ごぼう・ピーマン・玉ねぎ・枝豆・人参・白菜</t>
  </si>
  <si>
    <t>鈴カステラ</t>
    <rPh sb="0" eb="1">
      <t>スズ</t>
    </rPh>
    <phoneticPr fontId="36"/>
  </si>
  <si>
    <t>りんごジャムのカップケーキ</t>
    <phoneticPr fontId="36"/>
  </si>
  <si>
    <t>クラッカー</t>
    <phoneticPr fontId="36"/>
  </si>
  <si>
    <t>ツナと野菜のバターソテー</t>
  </si>
  <si>
    <t>ツナフレーク缶・豆腐・豚肉・油揚げ・牛乳・豆乳</t>
    <rPh sb="18" eb="20">
      <t>ギュウニュウ</t>
    </rPh>
    <rPh sb="21" eb="23">
      <t>トウニュウ</t>
    </rPh>
    <phoneticPr fontId="36"/>
  </si>
  <si>
    <t>さつま芋・スパゲッティ・バター・砂糖・片栗粉・油・ご飯</t>
    <rPh sb="26" eb="27">
      <t>ハン</t>
    </rPh>
    <phoneticPr fontId="36"/>
  </si>
  <si>
    <t>牛乳・鶏肉・豚肉</t>
    <rPh sb="6" eb="8">
      <t>ブタニク</t>
    </rPh>
    <phoneticPr fontId="36"/>
  </si>
  <si>
    <t>コーン・チンゲン菜・パセリ・もやし・玉ねぎ・人参・小松菜</t>
    <rPh sb="25" eb="28">
      <t>コマツナ</t>
    </rPh>
    <phoneticPr fontId="36"/>
  </si>
  <si>
    <t>雑炊</t>
    <rPh sb="0" eb="2">
      <t>ゾウスイ</t>
    </rPh>
    <phoneticPr fontId="36"/>
  </si>
  <si>
    <t>牛乳・鶏肉・鶏肉</t>
    <rPh sb="6" eb="8">
      <t>トリニク</t>
    </rPh>
    <phoneticPr fontId="36"/>
  </si>
  <si>
    <t>ご飯・砂糖・焼ふ・片栗粉・油・食パン・イチゴジャム</t>
    <rPh sb="15" eb="16">
      <t>ショク</t>
    </rPh>
    <phoneticPr fontId="36"/>
  </si>
  <si>
    <t>カラスカレイ・ヨーグルト・玉子・油揚げ・牛乳</t>
    <rPh sb="20" eb="22">
      <t>ギュウニュウ</t>
    </rPh>
    <phoneticPr fontId="36"/>
  </si>
  <si>
    <t>えのき茸・キャベツ・ピーマン・玉ねぎ・人参</t>
  </si>
  <si>
    <t>乳・卵・小麦</t>
  </si>
  <si>
    <t>カラスカレイの野菜あんかけ</t>
  </si>
  <si>
    <t>ジャムサンド</t>
    <phoneticPr fontId="36"/>
  </si>
  <si>
    <t>ご飯・バター・パン粉・砂糖・油・ウエハース・クラッカー</t>
    <phoneticPr fontId="36"/>
  </si>
  <si>
    <t>ちりめん干し・牛乳・豚肉</t>
  </si>
  <si>
    <t>ごぼう・ひじき・ブロッコリー・もやし・玉ねぎ・枝豆・人参・白菜</t>
  </si>
  <si>
    <t>乳・小麦_x000D_
※15</t>
    <phoneticPr fontId="3"/>
  </si>
  <si>
    <t>ｇ</t>
  </si>
  <si>
    <t>ウエハース</t>
    <phoneticPr fontId="36"/>
  </si>
  <si>
    <t>ご飯・バター・パン粉・砂糖・油・パイ・せんべい</t>
    <phoneticPr fontId="36"/>
  </si>
  <si>
    <t>パイ</t>
    <phoneticPr fontId="36"/>
  </si>
  <si>
    <t>せんべい</t>
    <phoneticPr fontId="36"/>
  </si>
  <si>
    <t>ごま・ご飯・じゃが芋・バター・砂糖・油・マカロニ</t>
    <phoneticPr fontId="36"/>
  </si>
  <si>
    <t>ツナフレーク缶・玉子・油揚げ・きなこ</t>
    <phoneticPr fontId="36"/>
  </si>
  <si>
    <t>キヌサヤ・キャベツ・ほうれん草・玉ねぎ・人参</t>
  </si>
  <si>
    <t>乳・卵_x000D_
※18</t>
    <phoneticPr fontId="3"/>
  </si>
  <si>
    <t>マカロニきなこ</t>
    <phoneticPr fontId="36"/>
  </si>
  <si>
    <t>ツナフレーク缶・玉子・油揚げ・きなこ・牛乳・</t>
    <rPh sb="19" eb="21">
      <t>ギュウニュウ</t>
    </rPh>
    <phoneticPr fontId="36"/>
  </si>
  <si>
    <t>ご飯・さつま芋・砂糖・片栗粉・油・そうめん</t>
    <phoneticPr fontId="36"/>
  </si>
  <si>
    <t>シロイトタラ・鶏肉・豚肉</t>
    <rPh sb="10" eb="12">
      <t>ブタニク</t>
    </rPh>
    <phoneticPr fontId="36"/>
  </si>
  <si>
    <t>りんご・玉ねぎ・小松菜・人参・水菜・小松菜</t>
    <rPh sb="18" eb="21">
      <t>コマツナ</t>
    </rPh>
    <phoneticPr fontId="36"/>
  </si>
  <si>
    <t>にゅう麺</t>
    <rPh sb="3" eb="4">
      <t>メン</t>
    </rPh>
    <phoneticPr fontId="36"/>
  </si>
  <si>
    <t>シロイトタラ・鶏肉・牛乳</t>
    <rPh sb="10" eb="12">
      <t>ギュウニュウ</t>
    </rPh>
    <phoneticPr fontId="36"/>
  </si>
  <si>
    <t>りんご・玉ねぎ・小松菜・人参・水菜</t>
  </si>
  <si>
    <t>うどん・ごま油・砂糖・ご飯・さつま芋・ごま</t>
    <rPh sb="12" eb="13">
      <t>ハン</t>
    </rPh>
    <rPh sb="17" eb="18">
      <t>イモ</t>
    </rPh>
    <phoneticPr fontId="36"/>
  </si>
  <si>
    <t>大豆・豚肉・油揚げ・牛乳</t>
    <rPh sb="10" eb="12">
      <t>ギュウニュウ</t>
    </rPh>
    <phoneticPr fontId="36"/>
  </si>
  <si>
    <t>かぼちゃ・バナナ・ひじき・ほうれん草・人参・大根</t>
  </si>
  <si>
    <t>小麦_x000D_
※14</t>
    <phoneticPr fontId="3"/>
  </si>
  <si>
    <t>お芋のおにぎり</t>
    <rPh sb="1" eb="2">
      <t>イモ</t>
    </rPh>
    <phoneticPr fontId="36"/>
  </si>
  <si>
    <t>小麦_x000D_
※14</t>
    <phoneticPr fontId="3"/>
  </si>
  <si>
    <t>ご飯・じゃが芋・砂糖・油・ホットケーキミックス・小豆・栗</t>
    <rPh sb="24" eb="26">
      <t>アズキ</t>
    </rPh>
    <rPh sb="27" eb="28">
      <t>クリ</t>
    </rPh>
    <phoneticPr fontId="36"/>
  </si>
  <si>
    <t>花かつお・牛乳・玉子・豚肉</t>
  </si>
  <si>
    <t>トマト・りんご・玉ねぎ・小松菜・人参</t>
  </si>
  <si>
    <t>小豆と栗の蒸しパン</t>
    <rPh sb="0" eb="2">
      <t>アズキ</t>
    </rPh>
    <rPh sb="3" eb="4">
      <t>クリ</t>
    </rPh>
    <rPh sb="5" eb="6">
      <t>ム</t>
    </rPh>
    <phoneticPr fontId="36"/>
  </si>
  <si>
    <t>&lt;十三夜&gt;</t>
    <rPh sb="1" eb="4">
      <t>ジュウサンヤ</t>
    </rPh>
    <phoneticPr fontId="36"/>
  </si>
  <si>
    <t>ご飯・じゃが芋・砂糖・油・ホットケーキミックス・ごま</t>
    <phoneticPr fontId="36"/>
  </si>
  <si>
    <t>30
金</t>
    <rPh sb="3" eb="4">
      <t>キン</t>
    </rPh>
    <phoneticPr fontId="3"/>
  </si>
  <si>
    <t>ご飯・バター・パン粉・マカロニ・小麦粉・油</t>
  </si>
  <si>
    <t>ツナフレーク缶・鶏肉・豆乳</t>
  </si>
  <si>
    <t>かぼちゃ・パセリ・バナナ・もやし・玉ねぎ・人参・長ねぎ</t>
  </si>
  <si>
    <t>ｇ</t>
    <phoneticPr fontId="3"/>
  </si>
  <si>
    <t>胡麻入りドーナツ</t>
    <rPh sb="0" eb="2">
      <t>ゴマ</t>
    </rPh>
    <rPh sb="2" eb="3">
      <t>イ</t>
    </rPh>
    <phoneticPr fontId="36"/>
  </si>
  <si>
    <t>かぼちゃクッキー</t>
    <phoneticPr fontId="36"/>
  </si>
  <si>
    <t>&lt;ハロウィン&gt;</t>
    <phoneticPr fontId="36"/>
  </si>
  <si>
    <t>年齢</t>
    <rPh sb="0" eb="2">
      <t>ネンレイ</t>
    </rPh>
    <phoneticPr fontId="3"/>
  </si>
  <si>
    <t>給与栄養目標量</t>
    <rPh sb="0" eb="2">
      <t>キュウヨ</t>
    </rPh>
    <rPh sb="2" eb="4">
      <t>エイヨウ</t>
    </rPh>
    <rPh sb="4" eb="6">
      <t>モクヒョウ</t>
    </rPh>
    <rPh sb="6" eb="7">
      <t>リョウ</t>
    </rPh>
    <phoneticPr fontId="3"/>
  </si>
  <si>
    <t>当月平均給与栄養量</t>
    <rPh sb="0" eb="2">
      <t>トウゲツ</t>
    </rPh>
    <rPh sb="2" eb="4">
      <t>ヘイキン</t>
    </rPh>
    <rPh sb="4" eb="6">
      <t>キュウヨ</t>
    </rPh>
    <rPh sb="6" eb="8">
      <t>エイヨウ</t>
    </rPh>
    <rPh sb="8" eb="9">
      <t>リョウ</t>
    </rPh>
    <phoneticPr fontId="3"/>
  </si>
  <si>
    <t>※３色食品群は食品中に含まれる栄養素を見た目で分かりやすくする為の目安です。　香辛料や正油・みそなどの調味料は３色食品群に分類されない為、記載しておりません。</t>
    <rPh sb="2" eb="3">
      <t>ショク</t>
    </rPh>
    <rPh sb="3" eb="6">
      <t>ショクヒングン</t>
    </rPh>
    <rPh sb="7" eb="10">
      <t>ショクヒンチュウ</t>
    </rPh>
    <rPh sb="11" eb="12">
      <t>フク</t>
    </rPh>
    <rPh sb="15" eb="18">
      <t>エイヨウソ</t>
    </rPh>
    <rPh sb="19" eb="20">
      <t>ミ</t>
    </rPh>
    <rPh sb="21" eb="22">
      <t>メ</t>
    </rPh>
    <rPh sb="23" eb="24">
      <t>ワ</t>
    </rPh>
    <rPh sb="31" eb="32">
      <t>タメ</t>
    </rPh>
    <rPh sb="33" eb="35">
      <t>メヤス</t>
    </rPh>
    <rPh sb="39" eb="42">
      <t>コウシンリョウ</t>
    </rPh>
    <rPh sb="43" eb="44">
      <t>ショウ</t>
    </rPh>
    <rPh sb="44" eb="45">
      <t>ユ</t>
    </rPh>
    <rPh sb="51" eb="53">
      <t>チョウミ</t>
    </rPh>
    <rPh sb="53" eb="54">
      <t>リョウ</t>
    </rPh>
    <rPh sb="56" eb="57">
      <t>ショク</t>
    </rPh>
    <rPh sb="57" eb="60">
      <t>ショクヒングン</t>
    </rPh>
    <rPh sb="61" eb="63">
      <t>ブンルイ</t>
    </rPh>
    <rPh sb="67" eb="68">
      <t>タメ</t>
    </rPh>
    <rPh sb="69" eb="71">
      <t>キサイ</t>
    </rPh>
    <phoneticPr fontId="3"/>
  </si>
  <si>
    <t>ｴﾈﾙｷﾞｰ/たんぱく質/脂質/炭水化物/塩分</t>
    <rPh sb="11" eb="12">
      <t>シツ</t>
    </rPh>
    <rPh sb="13" eb="15">
      <t>シシツ</t>
    </rPh>
    <rPh sb="16" eb="20">
      <t>タンスイカブツ</t>
    </rPh>
    <rPh sb="21" eb="23">
      <t>エンブン</t>
    </rPh>
    <phoneticPr fontId="3"/>
  </si>
  <si>
    <t>エネルギーkcal</t>
    <phoneticPr fontId="3"/>
  </si>
  <si>
    <t>たんぱく質ｇ</t>
    <rPh sb="4" eb="5">
      <t>シツ</t>
    </rPh>
    <phoneticPr fontId="3"/>
  </si>
  <si>
    <t>脂質ｇ</t>
    <rPh sb="0" eb="2">
      <t>シシツ</t>
    </rPh>
    <phoneticPr fontId="3"/>
  </si>
  <si>
    <t>炭水化物ｇ</t>
    <rPh sb="0" eb="4">
      <t>タンスイカブツ</t>
    </rPh>
    <phoneticPr fontId="3"/>
  </si>
  <si>
    <t>塩分ｇ</t>
    <rPh sb="0" eb="2">
      <t>エンブン</t>
    </rPh>
    <phoneticPr fontId="3"/>
  </si>
  <si>
    <t>※調味料のアレルギー表示は弊社でお届けしたものに限ります。またアレルギーの詳細は「予定献立表」でご確認下さい。</t>
    <rPh sb="37" eb="39">
      <t>ショウサイ</t>
    </rPh>
    <rPh sb="41" eb="43">
      <t>ヨテイ</t>
    </rPh>
    <rPh sb="43" eb="45">
      <t>コンダテ</t>
    </rPh>
    <rPh sb="45" eb="46">
      <t>ヒョウ</t>
    </rPh>
    <rPh sb="49" eb="52">
      <t>カクニンクダ</t>
    </rPh>
    <phoneticPr fontId="3"/>
  </si>
  <si>
    <t>3～5</t>
    <phoneticPr fontId="3"/>
  </si>
  <si>
    <t>歳</t>
    <rPh sb="0" eb="1">
      <t>サイ</t>
    </rPh>
    <phoneticPr fontId="3"/>
  </si>
  <si>
    <t>390/16.1/10.8/57.0/1.1未満</t>
    <rPh sb="22" eb="24">
      <t>ミマン</t>
    </rPh>
    <phoneticPr fontId="3"/>
  </si>
  <si>
    <t>※都合により、献立を変更する場合がございます。</t>
    <rPh sb="1" eb="3">
      <t>ツゴウ</t>
    </rPh>
    <rPh sb="7" eb="9">
      <t>コンダテ</t>
    </rPh>
    <rPh sb="10" eb="12">
      <t>ヘンコウ</t>
    </rPh>
    <rPh sb="14" eb="16">
      <t>バアイ</t>
    </rPh>
    <phoneticPr fontId="3"/>
  </si>
  <si>
    <t>1～2</t>
    <phoneticPr fontId="3"/>
  </si>
  <si>
    <t>285/11.8/7.9/41.7/0.8未満</t>
    <rPh sb="21" eb="23">
      <t>ミマン</t>
    </rPh>
    <phoneticPr fontId="3"/>
  </si>
  <si>
    <t>※2　この商品は「えび」を含む製品と同じ施設で製造しておりますが、混入を最小限に抑えるように十分に配慮して生産されております。</t>
  </si>
  <si>
    <t>※14　この商品は「そば・卵」を含む製品と同じ施設で製造しておりますが、混入を最小限に抑えるように十分に配慮して生産されております。</t>
  </si>
  <si>
    <t>※15　本製品に使用している原料魚は、えび・かにが混ざる漁法で採取しています。</t>
  </si>
  <si>
    <t>※18　本製品で使用している海苔は、えび・かにの生息域で採取しています。</t>
  </si>
  <si>
    <t>※60　本工場では小麦・乳を使用しております。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</si>
</sst>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 ?/2"/>
    <numFmt numFmtId="177" formatCode="#\ ?/20"/>
    <numFmt numFmtId="178" formatCode="#\ ?/4"/>
    <numFmt numFmtId="179" formatCode="#\ ?/8"/>
    <numFmt numFmtId="180" formatCode="#\ ?/10"/>
    <numFmt numFmtId="181" formatCode="#\ ?/6"/>
    <numFmt numFmtId="182" formatCode="#\ ?/3"/>
    <numFmt numFmtId="183" formatCode="#\ ?/12"/>
    <numFmt numFmtId="184" formatCode="0.0_ "/>
    <numFmt numFmtId="185" formatCode="0_ "/>
  </numFmts>
  <fonts count="39" x14ac:knownFonts="1">
    <font>
      <sz val="11"/>
      <color theme="1"/>
      <name val="ＭＳ Ｐゴシック"/>
      <family val="3"/>
      <charset val="128"/>
      <scheme val="minor"/>
    </font>
    <font>
      <sz val="11"/>
      <name val="ＭＳ Ｐゴシック"/>
      <family val="3"/>
      <charset val="128"/>
    </font>
    <font>
      <b/>
      <sz val="28"/>
      <name val="ＭＳ Ｐゴシック"/>
      <family val="3"/>
      <charset val="128"/>
    </font>
    <font>
      <sz val="6"/>
      <name val="ＭＳ Ｐゴシック"/>
      <family val="3"/>
      <charset val="128"/>
    </font>
    <font>
      <sz val="14"/>
      <name val="ＭＳ Ｐゴシック"/>
      <family val="3"/>
      <charset val="128"/>
    </font>
    <font>
      <b/>
      <sz val="11"/>
      <name val="ＭＳ Ｐゴシック"/>
      <family val="3"/>
      <charset val="128"/>
    </font>
    <font>
      <sz val="10.5"/>
      <name val="ＭＳ Ｐゴシック"/>
      <family val="3"/>
      <charset val="128"/>
    </font>
    <font>
      <sz val="9"/>
      <name val="ＭＳ Ｐゴシック"/>
      <family val="3"/>
      <charset val="128"/>
    </font>
    <font>
      <b/>
      <sz val="24"/>
      <name val="ＭＳ Ｐゴシック"/>
      <family val="3"/>
      <charset val="128"/>
    </font>
    <font>
      <b/>
      <sz val="22"/>
      <name val="ＭＳ Ｐゴシック"/>
      <family val="3"/>
      <charset val="128"/>
    </font>
    <font>
      <b/>
      <sz val="14"/>
      <name val="ＭＳ Ｐゴシック"/>
      <family val="3"/>
      <charset val="128"/>
    </font>
    <font>
      <b/>
      <sz val="9"/>
      <name val="ＭＳ Ｐゴシック"/>
      <family val="3"/>
      <charset val="128"/>
    </font>
    <font>
      <b/>
      <sz val="8"/>
      <name val="ＭＳ Ｐゴシック"/>
      <family val="3"/>
      <charset val="128"/>
    </font>
    <font>
      <sz val="11.5"/>
      <name val="ＭＳ Ｐゴシック"/>
      <family val="3"/>
      <charset val="128"/>
    </font>
    <font>
      <sz val="12"/>
      <name val="ＭＳ Ｐゴシック"/>
      <family val="3"/>
      <charset val="128"/>
    </font>
    <font>
      <sz val="1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6"/>
      <name val="ＭＳ Ｐゴシック"/>
      <family val="3"/>
      <charset val="128"/>
      <scheme val="minor"/>
    </font>
    <font>
      <b/>
      <sz val="10"/>
      <name val="ＭＳ Ｐゴシック"/>
      <family val="3"/>
      <charset val="128"/>
    </font>
    <font>
      <sz val="11"/>
      <name val="ＭＳ Ｐ明朝"/>
      <family val="1"/>
      <charset val="128"/>
    </font>
    <font>
      <b/>
      <sz val="12"/>
      <name val="ＭＳ Ｐ明朝"/>
      <family val="1"/>
      <charset val="128"/>
    </font>
    <font>
      <sz val="8"/>
      <name val="ＭＳ Ｐ明朝"/>
      <family val="1"/>
      <charset val="128"/>
    </font>
    <font>
      <sz val="9"/>
      <name val="ＭＳ Ｐ明朝"/>
      <family val="1"/>
      <charset val="128"/>
    </font>
    <font>
      <sz val="8"/>
      <color theme="1"/>
      <name val="ＭＳ Ｐゴシック"/>
      <family val="3"/>
      <charset val="128"/>
      <scheme val="minor"/>
    </font>
    <font>
      <sz val="9"/>
      <color theme="1"/>
      <name val="ＭＳ Ｐゴシック"/>
      <family val="3"/>
      <charset val="128"/>
      <scheme val="minor"/>
    </font>
    <font>
      <b/>
      <sz val="11"/>
      <name val="ＭＳ Ｐ明朝"/>
      <family val="1"/>
      <charset val="128"/>
    </font>
    <font>
      <b/>
      <sz val="18"/>
      <name val="ＭＳ Ｐ明朝"/>
      <family val="1"/>
      <charset val="128"/>
    </font>
    <font>
      <b/>
      <sz val="36"/>
      <name val="ＭＳ Ｐ明朝"/>
      <family val="1"/>
      <charset val="128"/>
    </font>
    <font>
      <sz val="6"/>
      <name val="ＭＳ Ｐ明朝"/>
      <family val="1"/>
      <charset val="128"/>
    </font>
    <font>
      <sz val="5"/>
      <name val="ＭＳ Ｐ明朝"/>
      <family val="1"/>
      <charset val="128"/>
    </font>
    <font>
      <sz val="10"/>
      <name val="ＭＳ Ｐ明朝"/>
      <family val="1"/>
      <charset val="128"/>
    </font>
    <font>
      <sz val="6"/>
      <name val="ＭＳ Ｐゴシック"/>
      <family val="2"/>
      <charset val="128"/>
      <scheme val="minor"/>
    </font>
    <font>
      <sz val="10"/>
      <color rgb="FFFF0000"/>
      <name val="ＭＳ Ｐ明朝"/>
      <family val="1"/>
      <charset val="128"/>
    </font>
    <font>
      <sz val="11"/>
      <color rgb="FFFF0000"/>
      <name val="ＭＳ Ｐ明朝"/>
      <family val="1"/>
      <charset val="128"/>
    </font>
  </fonts>
  <fills count="15">
    <fill>
      <patternFill patternType="none"/>
    </fill>
    <fill>
      <patternFill patternType="gray125"/>
    </fill>
    <fill>
      <patternFill patternType="solid">
        <fgColor indexed="22"/>
        <bgColor indexed="64"/>
      </patternFill>
    </fill>
    <fill>
      <patternFill patternType="solid">
        <fgColor rgb="FFFFCCFF"/>
        <bgColor indexed="64"/>
      </patternFill>
    </fill>
    <fill>
      <patternFill patternType="solid">
        <fgColor theme="0"/>
        <bgColor indexed="64"/>
      </patternFill>
    </fill>
    <fill>
      <patternFill patternType="solid">
        <fgColor indexed="43"/>
        <bgColor indexed="64"/>
      </patternFill>
    </fill>
    <fill>
      <patternFill patternType="solid">
        <fgColor indexed="29"/>
        <bgColor indexed="64"/>
      </patternFill>
    </fill>
    <fill>
      <patternFill patternType="solid">
        <fgColor indexed="42"/>
        <bgColor indexed="64"/>
      </patternFill>
    </fill>
    <fill>
      <patternFill patternType="solid">
        <fgColor rgb="FFFFFF00"/>
        <bgColor indexed="64"/>
      </patternFill>
    </fill>
    <fill>
      <patternFill patternType="solid">
        <fgColor rgb="FFFFD9FF"/>
        <bgColor indexed="64"/>
      </patternFill>
    </fill>
    <fill>
      <patternFill patternType="solid">
        <fgColor theme="0" tint="-0.249977111117893"/>
        <bgColor indexed="64"/>
      </patternFill>
    </fill>
    <fill>
      <patternFill patternType="solid">
        <fgColor rgb="FFCDF2FF"/>
        <bgColor indexed="64"/>
      </patternFill>
    </fill>
    <fill>
      <patternFill patternType="solid">
        <fgColor rgb="FFFFDE9B"/>
        <bgColor indexed="64"/>
      </patternFill>
    </fill>
    <fill>
      <patternFill patternType="solid">
        <fgColor rgb="FFC9FFC9"/>
        <bgColor indexed="64"/>
      </patternFill>
    </fill>
    <fill>
      <patternFill patternType="solid">
        <fgColor rgb="FFFFFFD1"/>
        <bgColor indexed="64"/>
      </patternFill>
    </fill>
  </fills>
  <borders count="6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55"/>
      </bottom>
      <diagonal/>
    </border>
    <border>
      <left style="thin">
        <color indexed="64"/>
      </left>
      <right style="thin">
        <color indexed="64"/>
      </right>
      <top style="thin">
        <color indexed="64"/>
      </top>
      <bottom/>
      <diagonal/>
    </border>
    <border>
      <left style="thin">
        <color indexed="64"/>
      </left>
      <right style="thin">
        <color indexed="64"/>
      </right>
      <top/>
      <bottom style="thin">
        <color indexed="23"/>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style="thin">
        <color indexed="55"/>
      </top>
      <bottom/>
      <diagonal/>
    </border>
    <border>
      <left style="thin">
        <color indexed="64"/>
      </left>
      <right style="thin">
        <color indexed="64"/>
      </right>
      <top style="thin">
        <color indexed="23"/>
      </top>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style="thin">
        <color indexed="55"/>
      </top>
      <bottom style="thin">
        <color indexed="64"/>
      </bottom>
      <diagonal/>
    </border>
    <border>
      <left style="thin">
        <color indexed="64"/>
      </left>
      <right style="thin">
        <color indexed="64"/>
      </right>
      <top style="thin">
        <color indexed="23"/>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0" fontId="1" fillId="0" borderId="0">
      <alignment vertical="center"/>
    </xf>
    <xf numFmtId="0" fontId="1" fillId="0" borderId="0"/>
    <xf numFmtId="0" fontId="20" fillId="0" borderId="0">
      <alignment vertical="center"/>
    </xf>
    <xf numFmtId="0" fontId="1" fillId="0" borderId="0">
      <alignment vertical="center"/>
    </xf>
  </cellStyleXfs>
  <cellXfs count="373">
    <xf numFmtId="0" fontId="0" fillId="0" borderId="0" xfId="0">
      <alignment vertical="center"/>
    </xf>
    <xf numFmtId="0" fontId="2" fillId="0" borderId="0" xfId="1" applyFont="1" applyAlignment="1">
      <alignment vertical="center"/>
    </xf>
    <xf numFmtId="0" fontId="2" fillId="0" borderId="0" xfId="1" applyFont="1" applyAlignment="1">
      <alignment horizontal="center" vertical="center"/>
    </xf>
    <xf numFmtId="0" fontId="1" fillId="0" borderId="0" xfId="1" applyFont="1">
      <alignment vertical="center"/>
    </xf>
    <xf numFmtId="0" fontId="1" fillId="0" borderId="0" xfId="1" applyNumberFormat="1" applyFont="1">
      <alignment vertical="center"/>
    </xf>
    <xf numFmtId="0" fontId="2" fillId="0" borderId="0" xfId="1" applyFont="1" applyAlignment="1">
      <alignment vertical="center" shrinkToFit="1"/>
    </xf>
    <xf numFmtId="0" fontId="2" fillId="0" borderId="0" xfId="1" applyNumberFormat="1" applyFont="1" applyAlignment="1">
      <alignment horizontal="center" vertical="center" shrinkToFit="1"/>
    </xf>
    <xf numFmtId="0" fontId="2" fillId="0" borderId="0" xfId="1" applyFont="1" applyAlignment="1">
      <alignment horizontal="center" vertical="center" shrinkToFit="1"/>
    </xf>
    <xf numFmtId="0" fontId="4" fillId="0" borderId="0" xfId="1" applyFont="1" applyBorder="1" applyAlignment="1">
      <alignment horizontal="center" vertical="center" shrinkToFit="1"/>
    </xf>
    <xf numFmtId="0" fontId="5" fillId="0" borderId="2" xfId="1" applyFont="1" applyBorder="1" applyAlignment="1">
      <alignment horizontal="center" vertical="center"/>
    </xf>
    <xf numFmtId="0" fontId="6" fillId="0" borderId="0" xfId="2" applyNumberFormat="1" applyFont="1" applyFill="1" applyAlignment="1">
      <alignment shrinkToFit="1"/>
    </xf>
    <xf numFmtId="0" fontId="8" fillId="0" borderId="0" xfId="1" applyFont="1" applyBorder="1" applyAlignment="1">
      <alignment horizontal="center" vertical="center" shrinkToFit="1"/>
    </xf>
    <xf numFmtId="0" fontId="1" fillId="0" borderId="0" xfId="1" applyAlignment="1">
      <alignment horizontal="center" shrinkToFit="1"/>
    </xf>
    <xf numFmtId="0" fontId="7" fillId="0" borderId="0" xfId="1" applyNumberFormat="1" applyFont="1" applyBorder="1" applyAlignment="1">
      <alignment horizontal="center" shrinkToFit="1"/>
    </xf>
    <xf numFmtId="0" fontId="5" fillId="0" borderId="0" xfId="1" applyFont="1" applyBorder="1" applyAlignment="1">
      <alignment horizontal="center" vertical="center"/>
    </xf>
    <xf numFmtId="0" fontId="5" fillId="0" borderId="0" xfId="1" applyNumberFormat="1" applyFont="1" applyBorder="1" applyAlignment="1">
      <alignment horizontal="center" vertical="center"/>
    </xf>
    <xf numFmtId="0" fontId="10" fillId="0" borderId="3" xfId="1" applyFont="1" applyBorder="1" applyAlignment="1">
      <alignment horizontal="left" vertical="center"/>
    </xf>
    <xf numFmtId="0" fontId="10" fillId="0" borderId="4" xfId="1" applyFont="1" applyBorder="1" applyAlignment="1">
      <alignment horizontal="center" vertical="center" shrinkToFit="1"/>
    </xf>
    <xf numFmtId="0" fontId="10" fillId="0" borderId="5" xfId="1" applyFont="1" applyBorder="1" applyAlignment="1">
      <alignment horizontal="center" vertical="center" shrinkToFit="1"/>
    </xf>
    <xf numFmtId="0" fontId="11" fillId="0" borderId="6" xfId="1" applyNumberFormat="1" applyFont="1" applyBorder="1" applyAlignment="1">
      <alignment horizontal="center" vertical="center" wrapText="1"/>
    </xf>
    <xf numFmtId="0" fontId="10" fillId="0" borderId="6" xfId="1" applyFont="1" applyBorder="1" applyAlignment="1">
      <alignment horizontal="center" vertical="center" shrinkToFit="1"/>
    </xf>
    <xf numFmtId="0" fontId="10" fillId="0" borderId="6" xfId="1" applyNumberFormat="1" applyFont="1" applyBorder="1" applyAlignment="1">
      <alignment horizontal="center" vertical="center" shrinkToFit="1"/>
    </xf>
    <xf numFmtId="0" fontId="10" fillId="0" borderId="7" xfId="1" applyFont="1" applyBorder="1" applyAlignment="1">
      <alignment horizontal="center" vertical="center" shrinkToFit="1"/>
    </xf>
    <xf numFmtId="0" fontId="10" fillId="0" borderId="8" xfId="1" applyFont="1" applyBorder="1" applyAlignment="1">
      <alignment horizontal="center" vertical="center"/>
    </xf>
    <xf numFmtId="0" fontId="12" fillId="0" borderId="6" xfId="1" applyNumberFormat="1" applyFont="1" applyBorder="1" applyAlignment="1">
      <alignment horizontal="center" vertical="center" wrapText="1" shrinkToFit="1"/>
    </xf>
    <xf numFmtId="0" fontId="10" fillId="0" borderId="7" xfId="1" applyNumberFormat="1" applyFont="1" applyBorder="1" applyAlignment="1">
      <alignment horizontal="center" vertical="center" shrinkToFit="1"/>
    </xf>
    <xf numFmtId="0" fontId="1" fillId="0" borderId="0" xfId="1" applyNumberFormat="1" applyFont="1" applyFill="1" applyBorder="1" applyAlignment="1">
      <alignment horizontal="center" vertical="center"/>
    </xf>
    <xf numFmtId="0" fontId="6" fillId="0" borderId="0" xfId="1" applyFont="1" applyAlignment="1">
      <alignment vertical="center" shrinkToFit="1"/>
    </xf>
    <xf numFmtId="0" fontId="14" fillId="0" borderId="0" xfId="1" applyFont="1" applyAlignment="1">
      <alignment vertical="top" shrinkToFit="1"/>
    </xf>
    <xf numFmtId="0" fontId="13" fillId="0" borderId="0" xfId="1" applyFont="1" applyAlignment="1">
      <alignment horizontal="left" vertical="center"/>
    </xf>
    <xf numFmtId="0" fontId="4" fillId="0" borderId="0" xfId="1" applyNumberFormat="1" applyFont="1" applyAlignment="1">
      <alignment horizontal="center" vertical="top" shrinkToFit="1"/>
    </xf>
    <xf numFmtId="0" fontId="13" fillId="0" borderId="0" xfId="1" applyFont="1" applyAlignment="1">
      <alignment horizontal="center" vertical="top" shrinkToFit="1"/>
    </xf>
    <xf numFmtId="0" fontId="13" fillId="0" borderId="0" xfId="1" applyFont="1" applyAlignment="1">
      <alignment vertical="top" shrinkToFit="1"/>
    </xf>
    <xf numFmtId="0" fontId="15" fillId="0" borderId="0" xfId="1" applyFont="1" applyAlignment="1">
      <alignment horizontal="center" vertical="top" shrinkToFit="1"/>
    </xf>
    <xf numFmtId="0" fontId="15" fillId="0" borderId="0" xfId="1" applyNumberFormat="1" applyFont="1" applyAlignment="1">
      <alignment horizontal="center" vertical="top" shrinkToFit="1"/>
    </xf>
    <xf numFmtId="0" fontId="10" fillId="0" borderId="6" xfId="1" applyNumberFormat="1" applyFont="1" applyFill="1" applyBorder="1" applyAlignment="1">
      <alignment horizontal="center" vertical="center" shrinkToFit="1"/>
    </xf>
    <xf numFmtId="0" fontId="10" fillId="0" borderId="6" xfId="1" applyFont="1" applyFill="1" applyBorder="1" applyAlignment="1">
      <alignment horizontal="center" vertical="center" shrinkToFit="1"/>
    </xf>
    <xf numFmtId="0" fontId="14" fillId="0" borderId="9" xfId="1" applyFont="1" applyBorder="1" applyAlignment="1">
      <alignment vertical="top" shrinkToFit="1"/>
    </xf>
    <xf numFmtId="0" fontId="6" fillId="0" borderId="9" xfId="1" applyFont="1" applyBorder="1" applyAlignment="1">
      <alignment vertical="center" shrinkToFit="1"/>
    </xf>
    <xf numFmtId="0" fontId="4" fillId="0" borderId="9" xfId="1" applyNumberFormat="1" applyFont="1" applyBorder="1" applyAlignment="1">
      <alignment horizontal="center" vertical="top" shrinkToFit="1"/>
    </xf>
    <xf numFmtId="0" fontId="13" fillId="0" borderId="9" xfId="1" applyFont="1" applyBorder="1" applyAlignment="1">
      <alignment horizontal="center" vertical="top" shrinkToFit="1"/>
    </xf>
    <xf numFmtId="0" fontId="13" fillId="0" borderId="9" xfId="1" applyFont="1" applyBorder="1" applyAlignment="1">
      <alignment vertical="top" shrinkToFit="1"/>
    </xf>
    <xf numFmtId="0" fontId="15" fillId="0" borderId="9" xfId="1" applyNumberFormat="1" applyFont="1" applyBorder="1" applyAlignment="1">
      <alignment horizontal="center" vertical="top" shrinkToFit="1"/>
    </xf>
    <xf numFmtId="0" fontId="14" fillId="0" borderId="10" xfId="1" applyFont="1" applyBorder="1" applyAlignment="1">
      <alignment vertical="top" shrinkToFit="1"/>
    </xf>
    <xf numFmtId="0" fontId="6" fillId="0" borderId="10" xfId="1" applyFont="1" applyBorder="1" applyAlignment="1">
      <alignment vertical="center" shrinkToFit="1"/>
    </xf>
    <xf numFmtId="0" fontId="4" fillId="0" borderId="10" xfId="1" applyNumberFormat="1" applyFont="1" applyBorder="1" applyAlignment="1">
      <alignment horizontal="center" vertical="top" shrinkToFit="1"/>
    </xf>
    <xf numFmtId="0" fontId="13" fillId="0" borderId="10" xfId="1" applyFont="1" applyBorder="1" applyAlignment="1">
      <alignment horizontal="center" vertical="top" shrinkToFit="1"/>
    </xf>
    <xf numFmtId="0" fontId="13" fillId="0" borderId="10" xfId="1" applyFont="1" applyBorder="1" applyAlignment="1">
      <alignment vertical="top" shrinkToFit="1"/>
    </xf>
    <xf numFmtId="0" fontId="15" fillId="0" borderId="10" xfId="1" applyNumberFormat="1" applyFont="1" applyBorder="1" applyAlignment="1">
      <alignment horizontal="center" vertical="top" shrinkToFit="1"/>
    </xf>
    <xf numFmtId="176" fontId="4" fillId="0" borderId="10" xfId="1" applyNumberFormat="1" applyFont="1" applyBorder="1" applyAlignment="1">
      <alignment horizontal="center" vertical="top" shrinkToFit="1"/>
    </xf>
    <xf numFmtId="180" fontId="4" fillId="0" borderId="10" xfId="1" applyNumberFormat="1" applyFont="1" applyBorder="1" applyAlignment="1">
      <alignment horizontal="center" vertical="top" shrinkToFit="1"/>
    </xf>
    <xf numFmtId="0" fontId="14" fillId="0" borderId="11" xfId="1" applyFont="1" applyBorder="1" applyAlignment="1">
      <alignment vertical="top" shrinkToFit="1"/>
    </xf>
    <xf numFmtId="0" fontId="6" fillId="0" borderId="11" xfId="1" applyFont="1" applyBorder="1" applyAlignment="1">
      <alignment vertical="center" shrinkToFit="1"/>
    </xf>
    <xf numFmtId="0" fontId="4" fillId="0" borderId="11" xfId="1" applyNumberFormat="1" applyFont="1" applyBorder="1" applyAlignment="1">
      <alignment horizontal="center" vertical="top" shrinkToFit="1"/>
    </xf>
    <xf numFmtId="0" fontId="13" fillId="0" borderId="11" xfId="1" applyFont="1" applyBorder="1" applyAlignment="1">
      <alignment horizontal="center" vertical="top" shrinkToFit="1"/>
    </xf>
    <xf numFmtId="0" fontId="13" fillId="0" borderId="11" xfId="1" applyFont="1" applyBorder="1" applyAlignment="1">
      <alignment vertical="top" shrinkToFit="1"/>
    </xf>
    <xf numFmtId="0" fontId="15" fillId="0" borderId="11" xfId="1" applyNumberFormat="1" applyFont="1" applyBorder="1" applyAlignment="1">
      <alignment horizontal="center" vertical="top" shrinkToFit="1"/>
    </xf>
    <xf numFmtId="179" fontId="4" fillId="0" borderId="10" xfId="1" applyNumberFormat="1" applyFont="1" applyBorder="1" applyAlignment="1">
      <alignment horizontal="center" vertical="top" shrinkToFit="1"/>
    </xf>
    <xf numFmtId="0" fontId="14" fillId="0" borderId="12" xfId="1" applyFont="1" applyBorder="1" applyAlignment="1">
      <alignment vertical="top" shrinkToFit="1"/>
    </xf>
    <xf numFmtId="0" fontId="6" fillId="0" borderId="12" xfId="1" applyFont="1" applyBorder="1" applyAlignment="1">
      <alignment vertical="center" shrinkToFit="1"/>
    </xf>
    <xf numFmtId="0" fontId="4" fillId="0" borderId="12" xfId="1" applyNumberFormat="1" applyFont="1" applyBorder="1" applyAlignment="1">
      <alignment horizontal="center" vertical="top" shrinkToFit="1"/>
    </xf>
    <xf numFmtId="0" fontId="13" fillId="0" borderId="12" xfId="1" applyFont="1" applyBorder="1" applyAlignment="1">
      <alignment horizontal="center" vertical="top" shrinkToFit="1"/>
    </xf>
    <xf numFmtId="0" fontId="13" fillId="0" borderId="12" xfId="1" applyFont="1" applyBorder="1" applyAlignment="1">
      <alignment vertical="top" shrinkToFit="1"/>
    </xf>
    <xf numFmtId="0" fontId="15" fillId="0" borderId="12" xfId="1" applyNumberFormat="1" applyFont="1" applyBorder="1" applyAlignment="1">
      <alignment horizontal="center" vertical="top" shrinkToFit="1"/>
    </xf>
    <xf numFmtId="181" fontId="4" fillId="0" borderId="10" xfId="1" applyNumberFormat="1" applyFont="1" applyBorder="1" applyAlignment="1">
      <alignment horizontal="center" vertical="top" shrinkToFit="1"/>
    </xf>
    <xf numFmtId="0" fontId="14" fillId="0" borderId="17" xfId="1" applyFont="1" applyBorder="1" applyAlignment="1">
      <alignment vertical="top" shrinkToFit="1"/>
    </xf>
    <xf numFmtId="0" fontId="14" fillId="0" borderId="1" xfId="1" applyFont="1" applyBorder="1" applyAlignment="1">
      <alignment vertical="top" shrinkToFit="1"/>
    </xf>
    <xf numFmtId="0" fontId="14" fillId="0" borderId="18" xfId="1" applyFont="1" applyBorder="1" applyAlignment="1">
      <alignment vertical="top" shrinkToFit="1"/>
    </xf>
    <xf numFmtId="0" fontId="14" fillId="0" borderId="19" xfId="1" applyFont="1" applyBorder="1" applyAlignment="1">
      <alignment vertical="top" shrinkToFit="1"/>
    </xf>
    <xf numFmtId="0" fontId="13" fillId="0" borderId="20" xfId="1" applyFont="1" applyBorder="1" applyAlignment="1">
      <alignment horizontal="center" vertical="top" shrinkToFit="1"/>
    </xf>
    <xf numFmtId="0" fontId="13" fillId="0" borderId="21" xfId="1" applyFont="1" applyBorder="1" applyAlignment="1">
      <alignment horizontal="center" vertical="top" shrinkToFit="1"/>
    </xf>
    <xf numFmtId="0" fontId="13" fillId="0" borderId="22" xfId="1" applyFont="1" applyBorder="1" applyAlignment="1">
      <alignment horizontal="center" vertical="top" shrinkToFit="1"/>
    </xf>
    <xf numFmtId="0" fontId="13" fillId="0" borderId="23" xfId="1" applyFont="1" applyBorder="1" applyAlignment="1">
      <alignment horizontal="center" vertical="top" shrinkToFit="1"/>
    </xf>
    <xf numFmtId="0" fontId="13" fillId="0" borderId="24" xfId="1" applyFont="1" applyBorder="1" applyAlignment="1">
      <alignment vertical="top" shrinkToFit="1"/>
    </xf>
    <xf numFmtId="0" fontId="13" fillId="0" borderId="25" xfId="1" applyFont="1" applyBorder="1" applyAlignment="1">
      <alignment vertical="top" shrinkToFit="1"/>
    </xf>
    <xf numFmtId="0" fontId="13" fillId="0" borderId="26" xfId="1" applyFont="1" applyBorder="1" applyAlignment="1">
      <alignment vertical="top" shrinkToFit="1"/>
    </xf>
    <xf numFmtId="0" fontId="13" fillId="0" borderId="27" xfId="1" applyFont="1" applyBorder="1" applyAlignment="1">
      <alignment vertical="top" shrinkToFit="1"/>
    </xf>
    <xf numFmtId="0" fontId="15" fillId="0" borderId="13" xfId="1" applyFont="1" applyBorder="1" applyAlignment="1">
      <alignment horizontal="center" vertical="top" shrinkToFit="1"/>
    </xf>
    <xf numFmtId="0" fontId="15" fillId="0" borderId="14" xfId="1" applyFont="1" applyBorder="1" applyAlignment="1">
      <alignment horizontal="center" vertical="top" shrinkToFit="1"/>
    </xf>
    <xf numFmtId="0" fontId="15" fillId="0" borderId="15" xfId="1" applyFont="1" applyBorder="1" applyAlignment="1">
      <alignment horizontal="center" vertical="top" shrinkToFit="1"/>
    </xf>
    <xf numFmtId="0" fontId="15" fillId="0" borderId="16" xfId="1" applyFont="1" applyBorder="1" applyAlignment="1">
      <alignment horizontal="center" vertical="top" shrinkToFit="1"/>
    </xf>
    <xf numFmtId="178" fontId="4" fillId="0" borderId="10" xfId="1" applyNumberFormat="1" applyFont="1" applyBorder="1" applyAlignment="1">
      <alignment horizontal="center" vertical="top" shrinkToFit="1"/>
    </xf>
    <xf numFmtId="176" fontId="4" fillId="0" borderId="9" xfId="1" applyNumberFormat="1" applyFont="1" applyBorder="1" applyAlignment="1">
      <alignment horizontal="center" vertical="top" shrinkToFit="1"/>
    </xf>
    <xf numFmtId="182" fontId="4" fillId="0" borderId="10" xfId="1" applyNumberFormat="1" applyFont="1" applyBorder="1" applyAlignment="1">
      <alignment horizontal="center" vertical="top" shrinkToFit="1"/>
    </xf>
    <xf numFmtId="180" fontId="4" fillId="0" borderId="9" xfId="1" applyNumberFormat="1" applyFont="1" applyBorder="1" applyAlignment="1">
      <alignment horizontal="center" vertical="top" shrinkToFit="1"/>
    </xf>
    <xf numFmtId="0" fontId="14" fillId="0" borderId="1" xfId="1" applyFont="1" applyBorder="1" applyAlignment="1">
      <alignment vertical="top" wrapText="1" shrinkToFit="1"/>
    </xf>
    <xf numFmtId="0" fontId="14" fillId="0" borderId="1" xfId="1" applyFont="1" applyBorder="1" applyAlignment="1">
      <alignment horizontal="right" vertical="top" shrinkToFit="1"/>
    </xf>
    <xf numFmtId="0" fontId="9" fillId="0" borderId="0" xfId="1" applyFont="1" applyBorder="1" applyAlignment="1">
      <alignment horizontal="left" shrinkToFit="1"/>
    </xf>
    <xf numFmtId="0" fontId="4" fillId="0" borderId="13" xfId="1" applyNumberFormat="1" applyFont="1" applyBorder="1" applyAlignment="1">
      <alignment horizontal="center" vertical="top" shrinkToFit="1"/>
    </xf>
    <xf numFmtId="0" fontId="4" fillId="0" borderId="14" xfId="1" applyNumberFormat="1" applyFont="1" applyBorder="1" applyAlignment="1">
      <alignment horizontal="center" vertical="top" shrinkToFit="1"/>
    </xf>
    <xf numFmtId="0" fontId="14" fillId="0" borderId="0" xfId="1" applyFont="1" applyBorder="1" applyAlignment="1">
      <alignment vertical="top" shrinkToFit="1"/>
    </xf>
    <xf numFmtId="0" fontId="4" fillId="0" borderId="15" xfId="1" applyNumberFormat="1" applyFont="1" applyBorder="1" applyAlignment="1">
      <alignment horizontal="center" vertical="top" shrinkToFit="1"/>
    </xf>
    <xf numFmtId="0" fontId="14" fillId="0" borderId="0" xfId="1" applyFont="1" applyBorder="1" applyAlignment="1">
      <alignment vertical="top"/>
    </xf>
    <xf numFmtId="0" fontId="4" fillId="0" borderId="16" xfId="1" applyNumberFormat="1" applyFont="1" applyBorder="1" applyAlignment="1">
      <alignment horizontal="center" vertical="top" shrinkToFit="1"/>
    </xf>
    <xf numFmtId="0" fontId="6" fillId="0" borderId="0" xfId="1" applyFont="1" applyAlignment="1">
      <alignment horizontal="right" vertical="center" shrinkToFit="1"/>
    </xf>
    <xf numFmtId="0" fontId="1" fillId="0" borderId="0" xfId="1" applyFont="1" applyAlignment="1">
      <alignment horizontal="right" vertical="center" shrinkToFit="1"/>
    </xf>
    <xf numFmtId="0" fontId="14" fillId="0" borderId="0" xfId="1" applyFont="1" applyAlignment="1">
      <alignment horizontal="right" vertical="center"/>
    </xf>
    <xf numFmtId="0" fontId="14" fillId="0" borderId="0" xfId="1" applyFont="1" applyAlignment="1">
      <alignment vertical="center" shrinkToFit="1"/>
    </xf>
    <xf numFmtId="0" fontId="0" fillId="0" borderId="33" xfId="0" applyBorder="1">
      <alignment vertical="center"/>
    </xf>
    <xf numFmtId="0" fontId="14" fillId="0" borderId="16" xfId="1" applyFont="1" applyBorder="1" applyAlignment="1">
      <alignment horizontal="right" vertical="center"/>
    </xf>
    <xf numFmtId="0" fontId="14" fillId="0" borderId="12" xfId="1" applyFont="1" applyBorder="1" applyAlignment="1">
      <alignment vertical="center" shrinkToFit="1"/>
    </xf>
    <xf numFmtId="0" fontId="14" fillId="0" borderId="12" xfId="1" applyFont="1" applyBorder="1" applyAlignment="1">
      <alignment horizontal="right" vertical="center"/>
    </xf>
    <xf numFmtId="0" fontId="0" fillId="0" borderId="34" xfId="0" applyBorder="1">
      <alignment vertical="center"/>
    </xf>
    <xf numFmtId="0" fontId="14" fillId="0" borderId="14" xfId="1" applyFont="1" applyBorder="1" applyAlignment="1">
      <alignment horizontal="right" vertical="center"/>
    </xf>
    <xf numFmtId="0" fontId="14" fillId="0" borderId="10" xfId="1" applyFont="1" applyBorder="1" applyAlignment="1">
      <alignment vertical="center" shrinkToFit="1"/>
    </xf>
    <xf numFmtId="180" fontId="14" fillId="0" borderId="10" xfId="1" applyNumberFormat="1" applyFont="1" applyBorder="1" applyAlignment="1">
      <alignment horizontal="right" vertical="center"/>
    </xf>
    <xf numFmtId="0" fontId="14" fillId="0" borderId="11" xfId="1" applyFont="1" applyBorder="1" applyAlignment="1">
      <alignment horizontal="right" vertical="center"/>
    </xf>
    <xf numFmtId="0" fontId="14" fillId="0" borderId="11" xfId="1" applyFont="1" applyBorder="1" applyAlignment="1">
      <alignment vertical="center" shrinkToFit="1"/>
    </xf>
    <xf numFmtId="179" fontId="14" fillId="0" borderId="10" xfId="1" applyNumberFormat="1" applyFont="1" applyBorder="1" applyAlignment="1">
      <alignment horizontal="right" vertical="center"/>
    </xf>
    <xf numFmtId="0" fontId="6" fillId="0" borderId="10" xfId="1" applyFont="1" applyBorder="1" applyAlignment="1">
      <alignment horizontal="right" vertical="center"/>
    </xf>
    <xf numFmtId="0" fontId="14" fillId="0" borderId="10" xfId="1" applyFont="1" applyBorder="1" applyAlignment="1">
      <alignment horizontal="right" vertical="center"/>
    </xf>
    <xf numFmtId="183" fontId="14" fillId="0" borderId="14" xfId="1" applyNumberFormat="1" applyFont="1" applyBorder="1" applyAlignment="1">
      <alignment horizontal="right" vertical="center"/>
    </xf>
    <xf numFmtId="0" fontId="0" fillId="0" borderId="35" xfId="0" applyBorder="1">
      <alignment vertical="center"/>
    </xf>
    <xf numFmtId="0" fontId="14" fillId="0" borderId="15" xfId="1" applyFont="1" applyBorder="1" applyAlignment="1">
      <alignment horizontal="right" vertical="center"/>
    </xf>
    <xf numFmtId="0" fontId="14" fillId="2" borderId="10" xfId="1" applyFont="1" applyFill="1" applyBorder="1" applyAlignment="1">
      <alignment vertical="center" shrinkToFit="1"/>
    </xf>
    <xf numFmtId="0" fontId="0" fillId="0" borderId="36" xfId="0" applyBorder="1">
      <alignment vertical="center"/>
    </xf>
    <xf numFmtId="0" fontId="14" fillId="0" borderId="13" xfId="1" applyFont="1" applyBorder="1" applyAlignment="1">
      <alignment horizontal="right" vertical="center"/>
    </xf>
    <xf numFmtId="0" fontId="14" fillId="0" borderId="9" xfId="1" applyFont="1" applyBorder="1" applyAlignment="1">
      <alignment vertical="center" shrinkToFit="1"/>
    </xf>
    <xf numFmtId="0" fontId="14" fillId="0" borderId="9" xfId="1" applyFont="1" applyBorder="1" applyAlignment="1">
      <alignment horizontal="right" vertical="center"/>
    </xf>
    <xf numFmtId="0" fontId="5" fillId="0" borderId="37" xfId="1" applyFont="1" applyBorder="1" applyAlignment="1">
      <alignment horizontal="center" vertical="center"/>
    </xf>
    <xf numFmtId="0" fontId="5" fillId="0" borderId="38" xfId="1" applyFont="1" applyBorder="1" applyAlignment="1">
      <alignment horizontal="center" vertical="center"/>
    </xf>
    <xf numFmtId="0" fontId="5" fillId="0" borderId="39" xfId="1" applyFont="1" applyBorder="1" applyAlignment="1">
      <alignment horizontal="center" vertical="center"/>
    </xf>
    <xf numFmtId="0" fontId="5" fillId="0" borderId="12" xfId="1" applyFont="1" applyBorder="1" applyAlignment="1">
      <alignment horizontal="center" vertical="center"/>
    </xf>
    <xf numFmtId="0" fontId="5" fillId="0" borderId="40" xfId="1" applyFont="1" applyBorder="1" applyAlignment="1">
      <alignment horizontal="center" vertical="center"/>
    </xf>
    <xf numFmtId="0" fontId="5" fillId="0" borderId="23" xfId="1" applyFont="1" applyBorder="1" applyAlignment="1">
      <alignment horizontal="center" vertical="center"/>
    </xf>
    <xf numFmtId="0" fontId="5" fillId="0" borderId="41" xfId="1" applyFont="1" applyBorder="1">
      <alignment vertical="center"/>
    </xf>
    <xf numFmtId="0" fontId="5" fillId="0" borderId="31" xfId="1" applyFont="1" applyBorder="1" applyAlignment="1">
      <alignment horizontal="center" vertical="center"/>
    </xf>
    <xf numFmtId="0" fontId="5" fillId="0" borderId="51" xfId="1" applyFont="1" applyBorder="1" applyAlignment="1">
      <alignment horizontal="center" vertical="center"/>
    </xf>
    <xf numFmtId="0" fontId="5" fillId="0" borderId="52" xfId="1" applyFont="1" applyBorder="1" applyAlignment="1">
      <alignment horizontal="center" vertical="center"/>
    </xf>
    <xf numFmtId="0" fontId="20" fillId="0" borderId="0" xfId="3" applyBorder="1" applyAlignment="1">
      <alignment vertical="center"/>
    </xf>
    <xf numFmtId="0" fontId="0" fillId="0" borderId="53" xfId="0" applyBorder="1" applyAlignment="1">
      <alignment horizontal="left" shrinkToFit="1"/>
    </xf>
    <xf numFmtId="176" fontId="14" fillId="0" borderId="10" xfId="1" applyNumberFormat="1" applyFont="1" applyBorder="1" applyAlignment="1">
      <alignment horizontal="right" vertical="center"/>
    </xf>
    <xf numFmtId="182" fontId="14" fillId="0" borderId="10" xfId="1" applyNumberFormat="1" applyFont="1" applyBorder="1" applyAlignment="1">
      <alignment horizontal="right" vertical="center"/>
    </xf>
    <xf numFmtId="180" fontId="14" fillId="0" borderId="14" xfId="1" applyNumberFormat="1" applyFont="1" applyBorder="1" applyAlignment="1">
      <alignment horizontal="right" vertical="center"/>
    </xf>
    <xf numFmtId="177" fontId="14" fillId="0" borderId="10" xfId="1" applyNumberFormat="1" applyFont="1" applyBorder="1" applyAlignment="1">
      <alignment horizontal="right" vertical="center"/>
    </xf>
    <xf numFmtId="0" fontId="6" fillId="0" borderId="11" xfId="1" applyFont="1" applyBorder="1" applyAlignment="1">
      <alignment horizontal="right" vertical="center"/>
    </xf>
    <xf numFmtId="181" fontId="14" fillId="0" borderId="14" xfId="1" applyNumberFormat="1" applyFont="1" applyBorder="1" applyAlignment="1">
      <alignment horizontal="right" vertical="center"/>
    </xf>
    <xf numFmtId="0" fontId="6" fillId="0" borderId="12" xfId="1" applyFont="1" applyBorder="1" applyAlignment="1">
      <alignment horizontal="right" vertical="center"/>
    </xf>
    <xf numFmtId="181" fontId="14" fillId="0" borderId="10" xfId="1" applyNumberFormat="1" applyFont="1" applyBorder="1" applyAlignment="1">
      <alignment horizontal="right" vertical="center"/>
    </xf>
    <xf numFmtId="179" fontId="14" fillId="0" borderId="14" xfId="1" applyNumberFormat="1" applyFont="1" applyBorder="1" applyAlignment="1">
      <alignment horizontal="right" vertical="center"/>
    </xf>
    <xf numFmtId="0" fontId="2" fillId="0" borderId="0" xfId="1" applyFont="1" applyAlignment="1">
      <alignment horizontal="center" vertical="center"/>
    </xf>
    <xf numFmtId="0" fontId="0" fillId="0" borderId="0" xfId="0" applyAlignment="1">
      <alignment horizontal="center" vertical="center"/>
    </xf>
    <xf numFmtId="56" fontId="9" fillId="0" borderId="0" xfId="1" applyNumberFormat="1" applyFont="1" applyBorder="1" applyAlignment="1">
      <alignment horizontal="left" shrinkToFit="1"/>
    </xf>
    <xf numFmtId="0" fontId="9" fillId="0" borderId="0" xfId="1" applyFont="1" applyBorder="1" applyAlignment="1">
      <alignment horizontal="left" shrinkToFit="1"/>
    </xf>
    <xf numFmtId="0" fontId="13" fillId="0" borderId="28" xfId="1" applyFont="1" applyBorder="1" applyAlignment="1">
      <alignment horizontal="center" vertical="center" textRotation="255"/>
    </xf>
    <xf numFmtId="0" fontId="0" fillId="0" borderId="29" xfId="0" applyBorder="1" applyAlignment="1">
      <alignment horizontal="center" vertical="center" textRotation="255"/>
    </xf>
    <xf numFmtId="0" fontId="0" fillId="0" borderId="30" xfId="0" applyBorder="1" applyAlignment="1">
      <alignment horizontal="center" vertical="center" textRotation="255"/>
    </xf>
    <xf numFmtId="0" fontId="9" fillId="0" borderId="0" xfId="1" applyFont="1" applyAlignment="1">
      <alignment horizontal="center" vertical="center" shrinkToFit="1"/>
    </xf>
    <xf numFmtId="0" fontId="21" fillId="0" borderId="36" xfId="0" applyFont="1" applyBorder="1" applyAlignment="1">
      <alignment horizontal="center" vertical="center"/>
    </xf>
    <xf numFmtId="0" fontId="21" fillId="0" borderId="34" xfId="0" applyFont="1" applyBorder="1" applyAlignment="1">
      <alignment horizontal="center" vertical="center"/>
    </xf>
    <xf numFmtId="0" fontId="21" fillId="0" borderId="33" xfId="0" applyFont="1" applyBorder="1" applyAlignment="1">
      <alignment horizontal="center" vertical="center"/>
    </xf>
    <xf numFmtId="0" fontId="5" fillId="0" borderId="45" xfId="1" applyFont="1" applyBorder="1" applyAlignment="1">
      <alignment horizontal="center" vertical="center"/>
    </xf>
    <xf numFmtId="0" fontId="0" fillId="0" borderId="32" xfId="0" applyBorder="1" applyAlignment="1">
      <alignment vertical="center"/>
    </xf>
    <xf numFmtId="0" fontId="0" fillId="0" borderId="44" xfId="0" applyBorder="1" applyAlignment="1">
      <alignment vertical="center"/>
    </xf>
    <xf numFmtId="0" fontId="5" fillId="0" borderId="43" xfId="1" applyFont="1" applyBorder="1" applyAlignment="1">
      <alignment horizontal="center" vertical="center"/>
    </xf>
    <xf numFmtId="0" fontId="0" fillId="0" borderId="42" xfId="0" applyBorder="1" applyAlignment="1">
      <alignment vertical="center"/>
    </xf>
    <xf numFmtId="0" fontId="0" fillId="0" borderId="35" xfId="0" applyBorder="1" applyAlignment="1">
      <alignment vertical="center"/>
    </xf>
    <xf numFmtId="0" fontId="1" fillId="0" borderId="24" xfId="1" applyFont="1" applyBorder="1" applyAlignment="1">
      <alignment horizontal="center" vertical="center" textRotation="255"/>
    </xf>
    <xf numFmtId="0" fontId="0" fillId="0" borderId="25" xfId="0" applyBorder="1" applyAlignment="1">
      <alignment horizontal="center" vertical="center" textRotation="255"/>
    </xf>
    <xf numFmtId="0" fontId="0" fillId="0" borderId="27" xfId="0" applyBorder="1" applyAlignment="1">
      <alignment horizontal="center" vertical="center" textRotation="255"/>
    </xf>
    <xf numFmtId="0" fontId="2" fillId="0" borderId="0" xfId="1" applyFont="1" applyAlignment="1">
      <alignment vertical="center"/>
    </xf>
    <xf numFmtId="0" fontId="0" fillId="0" borderId="0" xfId="0" applyAlignment="1">
      <alignment vertical="center"/>
    </xf>
    <xf numFmtId="56" fontId="9" fillId="0" borderId="53" xfId="1" applyNumberFormat="1" applyFont="1" applyBorder="1" applyAlignment="1">
      <alignment horizontal="left" shrinkToFit="1"/>
    </xf>
    <xf numFmtId="0" fontId="0" fillId="0" borderId="53" xfId="0" applyBorder="1" applyAlignment="1">
      <alignment horizontal="left" shrinkToFit="1"/>
    </xf>
    <xf numFmtId="0" fontId="23" fillId="0" borderId="53" xfId="1" applyNumberFormat="1" applyFont="1" applyBorder="1" applyAlignment="1">
      <alignment horizontal="center" wrapText="1" shrinkToFit="1"/>
    </xf>
    <xf numFmtId="0" fontId="23" fillId="0" borderId="53" xfId="1" applyFont="1" applyBorder="1" applyAlignment="1">
      <alignment horizontal="center" shrinkToFit="1"/>
    </xf>
    <xf numFmtId="0" fontId="8" fillId="0" borderId="50" xfId="1" applyFont="1" applyBorder="1" applyAlignment="1">
      <alignment horizontal="center" vertical="center"/>
    </xf>
    <xf numFmtId="0" fontId="8" fillId="0" borderId="49" xfId="1" applyFont="1" applyBorder="1" applyAlignment="1">
      <alignment horizontal="center" vertical="center"/>
    </xf>
    <xf numFmtId="0" fontId="8" fillId="0" borderId="36" xfId="1" applyFont="1" applyBorder="1" applyAlignment="1">
      <alignment horizontal="center" vertical="center"/>
    </xf>
    <xf numFmtId="0" fontId="8" fillId="0" borderId="43" xfId="1" applyFont="1" applyBorder="1" applyAlignment="1">
      <alignment horizontal="center" vertical="center"/>
    </xf>
    <xf numFmtId="0" fontId="8" fillId="0" borderId="42" xfId="1" applyFont="1" applyBorder="1" applyAlignment="1">
      <alignment horizontal="center" vertical="center"/>
    </xf>
    <xf numFmtId="0" fontId="8" fillId="0" borderId="35" xfId="1" applyFont="1" applyBorder="1" applyAlignment="1">
      <alignment horizontal="center" vertical="center"/>
    </xf>
    <xf numFmtId="0" fontId="21" fillId="0" borderId="28" xfId="0" applyFont="1" applyBorder="1" applyAlignment="1">
      <alignment horizontal="center" vertical="center"/>
    </xf>
    <xf numFmtId="0" fontId="21" fillId="0" borderId="29" xfId="0" applyFont="1" applyBorder="1" applyAlignment="1">
      <alignment horizontal="center" vertical="center"/>
    </xf>
    <xf numFmtId="0" fontId="21" fillId="0" borderId="30" xfId="0" applyFont="1" applyBorder="1" applyAlignment="1">
      <alignment horizontal="center" vertical="center"/>
    </xf>
    <xf numFmtId="0" fontId="5" fillId="0" borderId="24" xfId="1" applyNumberFormat="1" applyFont="1" applyFill="1" applyBorder="1" applyAlignment="1">
      <alignment horizontal="center" vertical="center"/>
    </xf>
    <xf numFmtId="0" fontId="5" fillId="0" borderId="25" xfId="1" applyNumberFormat="1" applyFont="1" applyFill="1" applyBorder="1" applyAlignment="1">
      <alignment horizontal="center" vertical="center"/>
    </xf>
    <xf numFmtId="0" fontId="5" fillId="0" borderId="27" xfId="1" applyNumberFormat="1" applyFont="1" applyFill="1" applyBorder="1" applyAlignment="1">
      <alignment horizontal="center" vertical="center"/>
    </xf>
    <xf numFmtId="0" fontId="5" fillId="0" borderId="36" xfId="1" applyNumberFormat="1" applyFont="1" applyFill="1" applyBorder="1" applyAlignment="1">
      <alignment horizontal="center" vertical="center"/>
    </xf>
    <xf numFmtId="0" fontId="5" fillId="0" borderId="34" xfId="1" applyNumberFormat="1" applyFont="1" applyFill="1" applyBorder="1" applyAlignment="1">
      <alignment horizontal="center" vertical="center"/>
    </xf>
    <xf numFmtId="0" fontId="5" fillId="0" borderId="33" xfId="1" applyNumberFormat="1" applyFont="1" applyFill="1" applyBorder="1" applyAlignment="1">
      <alignment horizontal="center" vertical="center"/>
    </xf>
    <xf numFmtId="0" fontId="5" fillId="0" borderId="50" xfId="1" applyFont="1" applyBorder="1" applyAlignment="1">
      <alignment horizontal="center" vertical="center"/>
    </xf>
    <xf numFmtId="0" fontId="0" fillId="0" borderId="49" xfId="0" applyBorder="1" applyAlignment="1">
      <alignment vertical="center"/>
    </xf>
    <xf numFmtId="0" fontId="0" fillId="0" borderId="36" xfId="0" applyBorder="1" applyAlignment="1">
      <alignment vertical="center"/>
    </xf>
    <xf numFmtId="0" fontId="5" fillId="0" borderId="48" xfId="1" applyFont="1" applyBorder="1" applyAlignment="1">
      <alignment horizontal="center" vertical="center"/>
    </xf>
    <xf numFmtId="0" fontId="0" fillId="0" borderId="47" xfId="0" applyBorder="1" applyAlignment="1">
      <alignment vertical="center"/>
    </xf>
    <xf numFmtId="0" fontId="0" fillId="0" borderId="46" xfId="0" applyBorder="1" applyAlignment="1">
      <alignment vertical="center"/>
    </xf>
    <xf numFmtId="0" fontId="24" fillId="0" borderId="0" xfId="1" applyFont="1" applyAlignment="1">
      <alignment horizontal="center" vertical="center" textRotation="255"/>
    </xf>
    <xf numFmtId="0" fontId="24" fillId="0" borderId="0" xfId="1" applyFont="1">
      <alignment vertical="center"/>
    </xf>
    <xf numFmtId="0" fontId="24" fillId="0" borderId="0" xfId="1" applyFont="1" applyFill="1">
      <alignment vertical="center"/>
    </xf>
    <xf numFmtId="0" fontId="24" fillId="0" borderId="0" xfId="1" applyFont="1" applyFill="1" applyAlignment="1">
      <alignment horizontal="center" vertical="center" textRotation="255"/>
    </xf>
    <xf numFmtId="0" fontId="25" fillId="3" borderId="2" xfId="1" applyFont="1" applyFill="1" applyBorder="1" applyAlignment="1">
      <alignment horizontal="center" vertical="center" textRotation="255" shrinkToFit="1"/>
    </xf>
    <xf numFmtId="0" fontId="24" fillId="0" borderId="2" xfId="1" applyFont="1" applyBorder="1" applyAlignment="1">
      <alignment horizontal="center" vertical="center" textRotation="255"/>
    </xf>
    <xf numFmtId="0" fontId="24" fillId="0" borderId="54" xfId="1" applyFont="1" applyFill="1" applyBorder="1" applyAlignment="1">
      <alignment horizontal="center" vertical="center"/>
    </xf>
    <xf numFmtId="0" fontId="24" fillId="0" borderId="55" xfId="1" applyFont="1" applyFill="1" applyBorder="1" applyAlignment="1">
      <alignment horizontal="center" vertical="center"/>
    </xf>
    <xf numFmtId="0" fontId="24" fillId="0" borderId="54" xfId="1" applyFont="1" applyFill="1" applyBorder="1" applyAlignment="1">
      <alignment horizontal="center" vertical="center" shrinkToFit="1"/>
    </xf>
    <xf numFmtId="0" fontId="24" fillId="0" borderId="55" xfId="1" applyFont="1" applyFill="1" applyBorder="1" applyAlignment="1">
      <alignment horizontal="center" vertical="center" shrinkToFit="1"/>
    </xf>
    <xf numFmtId="0" fontId="25" fillId="0" borderId="2" xfId="1" applyFont="1" applyFill="1" applyBorder="1" applyAlignment="1">
      <alignment horizontal="center" vertical="center" textRotation="255" shrinkToFit="1"/>
    </xf>
    <xf numFmtId="0" fontId="24" fillId="0" borderId="2" xfId="1" applyFont="1" applyFill="1" applyBorder="1" applyAlignment="1">
      <alignment horizontal="center" vertical="center" textRotation="255"/>
    </xf>
    <xf numFmtId="0" fontId="24" fillId="0" borderId="0" xfId="1" applyFont="1" applyAlignment="1">
      <alignment horizontal="center" vertical="center"/>
    </xf>
    <xf numFmtId="0" fontId="1" fillId="0" borderId="21" xfId="1" applyFont="1" applyFill="1" applyBorder="1" applyAlignment="1">
      <alignment horizontal="center" vertical="center"/>
    </xf>
    <xf numFmtId="0" fontId="1" fillId="0" borderId="0" xfId="1" applyFont="1" applyFill="1" applyBorder="1" applyAlignment="1">
      <alignment horizontal="center" vertical="center"/>
    </xf>
    <xf numFmtId="0" fontId="1" fillId="0" borderId="21" xfId="1" applyFont="1" applyFill="1" applyBorder="1" applyAlignment="1">
      <alignment horizontal="center" vertical="center" shrinkToFit="1"/>
    </xf>
    <xf numFmtId="0" fontId="1" fillId="0" borderId="0" xfId="1" applyFont="1" applyFill="1" applyBorder="1" applyAlignment="1">
      <alignment horizontal="center" vertical="center" shrinkToFit="1"/>
    </xf>
    <xf numFmtId="0" fontId="24" fillId="0" borderId="21" xfId="1" applyFont="1" applyFill="1" applyBorder="1" applyAlignment="1">
      <alignment horizontal="center" vertical="center" shrinkToFit="1"/>
    </xf>
    <xf numFmtId="0" fontId="24" fillId="0" borderId="0" xfId="1" applyFont="1" applyFill="1" applyBorder="1" applyAlignment="1">
      <alignment horizontal="center" vertical="center" shrinkToFit="1"/>
    </xf>
    <xf numFmtId="0" fontId="1" fillId="0" borderId="22" xfId="1" applyFont="1" applyFill="1" applyBorder="1" applyAlignment="1">
      <alignment horizontal="center" vertical="center"/>
    </xf>
    <xf numFmtId="0" fontId="1" fillId="0" borderId="42" xfId="1" applyFont="1" applyFill="1" applyBorder="1" applyAlignment="1">
      <alignment horizontal="center" vertical="center"/>
    </xf>
    <xf numFmtId="0" fontId="1" fillId="0" borderId="22" xfId="1" applyFont="1" applyFill="1" applyBorder="1" applyAlignment="1">
      <alignment horizontal="center" vertical="center" shrinkToFit="1"/>
    </xf>
    <xf numFmtId="0" fontId="1" fillId="0" borderId="42" xfId="1" applyFont="1" applyFill="1" applyBorder="1" applyAlignment="1">
      <alignment horizontal="center" vertical="center" shrinkToFit="1"/>
    </xf>
    <xf numFmtId="0" fontId="24" fillId="0" borderId="22" xfId="1" applyFont="1" applyFill="1" applyBorder="1" applyAlignment="1">
      <alignment horizontal="center" vertical="center" shrinkToFit="1"/>
    </xf>
    <xf numFmtId="0" fontId="24" fillId="0" borderId="42" xfId="1" applyFont="1" applyFill="1" applyBorder="1" applyAlignment="1">
      <alignment horizontal="center" vertical="center" shrinkToFit="1"/>
    </xf>
    <xf numFmtId="0" fontId="1" fillId="0" borderId="2" xfId="1" applyFill="1" applyBorder="1" applyAlignment="1">
      <alignment horizontal="center" vertical="center"/>
    </xf>
    <xf numFmtId="0" fontId="24" fillId="4" borderId="10" xfId="1" applyFont="1" applyFill="1" applyBorder="1" applyAlignment="1">
      <alignment horizontal="center" vertical="center"/>
    </xf>
    <xf numFmtId="0" fontId="24" fillId="0" borderId="57" xfId="1" applyFont="1" applyFill="1" applyBorder="1" applyAlignment="1">
      <alignment horizontal="center" vertical="center"/>
    </xf>
    <xf numFmtId="0" fontId="24" fillId="0" borderId="10" xfId="1" applyFont="1" applyFill="1" applyBorder="1" applyAlignment="1">
      <alignment horizontal="left" vertical="center" shrinkToFit="1"/>
    </xf>
    <xf numFmtId="0" fontId="26" fillId="0" borderId="58" xfId="1" applyFont="1" applyFill="1" applyBorder="1" applyAlignment="1">
      <alignment horizontal="left" vertical="top" wrapText="1"/>
    </xf>
    <xf numFmtId="0" fontId="27" fillId="0" borderId="58" xfId="1" applyFont="1" applyFill="1" applyBorder="1" applyAlignment="1">
      <alignment horizontal="left" vertical="top" wrapText="1"/>
    </xf>
    <xf numFmtId="0" fontId="24" fillId="0" borderId="59" xfId="1" applyFont="1" applyFill="1" applyBorder="1" applyAlignment="1">
      <alignment horizontal="center" vertical="center"/>
    </xf>
    <xf numFmtId="0" fontId="24" fillId="0" borderId="58" xfId="1" applyFont="1" applyFill="1" applyBorder="1" applyAlignment="1">
      <alignment horizontal="left" vertical="center" shrinkToFit="1"/>
    </xf>
    <xf numFmtId="0" fontId="26" fillId="0" borderId="58" xfId="1" applyFont="1" applyFill="1" applyBorder="1" applyAlignment="1">
      <alignment horizontal="left" vertical="top" wrapText="1" shrinkToFit="1"/>
    </xf>
    <xf numFmtId="0" fontId="24" fillId="0" borderId="60" xfId="1" applyFont="1" applyFill="1" applyBorder="1" applyAlignment="1">
      <alignment horizontal="center" vertical="center"/>
    </xf>
    <xf numFmtId="0" fontId="28" fillId="0" borderId="10" xfId="0" applyFont="1" applyFill="1" applyBorder="1" applyAlignment="1">
      <alignment horizontal="left" vertical="top" wrapText="1"/>
    </xf>
    <xf numFmtId="0" fontId="26" fillId="0" borderId="10" xfId="1" applyFont="1" applyFill="1" applyBorder="1" applyAlignment="1">
      <alignment horizontal="left" vertical="top" wrapText="1"/>
    </xf>
    <xf numFmtId="0" fontId="29" fillId="0" borderId="10" xfId="0" applyFont="1" applyFill="1" applyBorder="1" applyAlignment="1">
      <alignment horizontal="left" vertical="top" wrapText="1"/>
    </xf>
    <xf numFmtId="0" fontId="24" fillId="0" borderId="61" xfId="1" applyFont="1" applyFill="1" applyBorder="1" applyAlignment="1">
      <alignment vertical="center"/>
    </xf>
    <xf numFmtId="0" fontId="28" fillId="0" borderId="10" xfId="0" applyFont="1" applyFill="1" applyBorder="1" applyAlignment="1">
      <alignment horizontal="left" vertical="top" wrapText="1" shrinkToFit="1"/>
    </xf>
    <xf numFmtId="0" fontId="24" fillId="0" borderId="62" xfId="1" applyFont="1" applyFill="1" applyBorder="1" applyAlignment="1">
      <alignment horizontal="center" vertical="center"/>
    </xf>
    <xf numFmtId="0" fontId="28" fillId="0" borderId="11" xfId="0" applyFont="1" applyFill="1" applyBorder="1" applyAlignment="1">
      <alignment horizontal="left" vertical="top" wrapText="1"/>
    </xf>
    <xf numFmtId="0" fontId="29" fillId="0" borderId="11" xfId="0" applyFont="1" applyFill="1" applyBorder="1" applyAlignment="1">
      <alignment horizontal="left" vertical="top" wrapText="1"/>
    </xf>
    <xf numFmtId="0" fontId="24" fillId="0" borderId="63" xfId="1" applyFont="1" applyFill="1" applyBorder="1" applyAlignment="1">
      <alignment vertical="center"/>
    </xf>
    <xf numFmtId="0" fontId="24" fillId="0" borderId="11" xfId="1" applyFont="1" applyFill="1" applyBorder="1" applyAlignment="1">
      <alignment horizontal="left" vertical="center" shrinkToFit="1"/>
    </xf>
    <xf numFmtId="0" fontId="28" fillId="0" borderId="11" xfId="0" applyFont="1" applyFill="1" applyBorder="1" applyAlignment="1">
      <alignment horizontal="left" vertical="top" wrapText="1" shrinkToFit="1"/>
    </xf>
    <xf numFmtId="0" fontId="24" fillId="0" borderId="58" xfId="1" applyFont="1" applyFill="1" applyBorder="1" applyAlignment="1">
      <alignment horizontal="center" vertical="center"/>
    </xf>
    <xf numFmtId="0" fontId="24" fillId="0" borderId="64" xfId="1" applyFont="1" applyFill="1" applyBorder="1" applyAlignment="1">
      <alignment horizontal="center" vertical="center"/>
    </xf>
    <xf numFmtId="0" fontId="24" fillId="0" borderId="10" xfId="1" applyFont="1" applyFill="1" applyBorder="1" applyAlignment="1">
      <alignment vertical="center"/>
    </xf>
    <xf numFmtId="0" fontId="24" fillId="0" borderId="65" xfId="1" applyFont="1" applyFill="1" applyBorder="1" applyAlignment="1">
      <alignment horizontal="center" vertical="center"/>
    </xf>
    <xf numFmtId="0" fontId="24" fillId="0" borderId="11" xfId="1" applyFont="1" applyFill="1" applyBorder="1" applyAlignment="1">
      <alignment vertical="center"/>
    </xf>
    <xf numFmtId="0" fontId="24" fillId="0" borderId="66" xfId="1" applyFont="1" applyFill="1" applyBorder="1" applyAlignment="1">
      <alignment horizontal="center" vertical="center"/>
    </xf>
    <xf numFmtId="0" fontId="24" fillId="0" borderId="67" xfId="1" applyFont="1" applyFill="1" applyBorder="1" applyAlignment="1">
      <alignment vertical="center"/>
    </xf>
    <xf numFmtId="0" fontId="24" fillId="0" borderId="10" xfId="1" applyFont="1" applyFill="1" applyBorder="1" applyAlignment="1">
      <alignment horizontal="center" vertical="center"/>
    </xf>
    <xf numFmtId="0" fontId="27" fillId="0" borderId="10" xfId="1" applyFont="1" applyFill="1" applyBorder="1" applyAlignment="1">
      <alignment horizontal="left" vertical="top" wrapText="1"/>
    </xf>
    <xf numFmtId="0" fontId="24" fillId="0" borderId="11" xfId="1" applyFont="1" applyFill="1" applyBorder="1" applyAlignment="1">
      <alignment horizontal="center" vertical="center"/>
    </xf>
    <xf numFmtId="0" fontId="24" fillId="0" borderId="58" xfId="1" applyFont="1" applyFill="1" applyBorder="1" applyAlignment="1">
      <alignment horizontal="center" vertical="center" wrapText="1"/>
    </xf>
    <xf numFmtId="0" fontId="24" fillId="0" borderId="10" xfId="1" applyFont="1" applyFill="1" applyBorder="1" applyAlignment="1">
      <alignment horizontal="center" vertical="center" wrapText="1"/>
    </xf>
    <xf numFmtId="0" fontId="24" fillId="0" borderId="0" xfId="1" applyFont="1" applyFill="1" applyAlignment="1">
      <alignment horizontal="center" vertical="center"/>
    </xf>
    <xf numFmtId="184" fontId="24" fillId="0" borderId="0" xfId="1" applyNumberFormat="1" applyFont="1" applyFill="1">
      <alignment vertical="center"/>
    </xf>
    <xf numFmtId="0" fontId="30" fillId="3" borderId="2" xfId="1" applyFont="1" applyFill="1" applyBorder="1" applyAlignment="1">
      <alignment horizontal="center" vertical="center" textRotation="255" shrinkToFit="1"/>
    </xf>
    <xf numFmtId="0" fontId="31" fillId="0" borderId="2" xfId="1" applyFont="1" applyFill="1" applyBorder="1" applyAlignment="1">
      <alignment horizontal="center" vertical="center" textRotation="255"/>
    </xf>
    <xf numFmtId="0" fontId="32" fillId="0" borderId="2" xfId="1" applyFont="1" applyFill="1" applyBorder="1" applyAlignment="1">
      <alignment horizontal="left" vertical="center"/>
    </xf>
    <xf numFmtId="0" fontId="24" fillId="0" borderId="2" xfId="1" applyFont="1" applyFill="1" applyBorder="1" applyAlignment="1">
      <alignment horizontal="center" vertical="center"/>
    </xf>
    <xf numFmtId="0" fontId="24" fillId="0" borderId="2" xfId="1" applyFont="1" applyFill="1" applyBorder="1" applyAlignment="1">
      <alignment horizontal="center" vertical="center"/>
    </xf>
    <xf numFmtId="0" fontId="26" fillId="0" borderId="31" xfId="1" applyFont="1" applyFill="1" applyBorder="1" applyAlignment="1">
      <alignment horizontal="center" vertical="center" wrapText="1"/>
    </xf>
    <xf numFmtId="0" fontId="26" fillId="0" borderId="32" xfId="1" applyFont="1" applyFill="1" applyBorder="1" applyAlignment="1">
      <alignment horizontal="center" vertical="center" wrapText="1"/>
    </xf>
    <xf numFmtId="0" fontId="26" fillId="0" borderId="68" xfId="1" applyFont="1" applyFill="1" applyBorder="1" applyAlignment="1">
      <alignment horizontal="center" vertical="center" wrapText="1"/>
    </xf>
    <xf numFmtId="0" fontId="24" fillId="0" borderId="2" xfId="1" applyFont="1" applyFill="1" applyBorder="1" applyAlignment="1">
      <alignment vertical="center"/>
    </xf>
    <xf numFmtId="0" fontId="26" fillId="0" borderId="1" xfId="1" applyFont="1" applyFill="1" applyBorder="1" applyAlignment="1">
      <alignment horizontal="center" vertical="center" wrapText="1"/>
    </xf>
    <xf numFmtId="0" fontId="24" fillId="0" borderId="2" xfId="1" applyFont="1" applyFill="1" applyBorder="1" applyAlignment="1">
      <alignment horizontal="right" vertical="center"/>
    </xf>
    <xf numFmtId="0" fontId="24" fillId="5" borderId="2" xfId="1" applyFont="1" applyFill="1" applyBorder="1" applyAlignment="1">
      <alignment horizontal="center" wrapText="1" shrinkToFit="1"/>
    </xf>
    <xf numFmtId="0" fontId="24" fillId="6" borderId="2" xfId="1" applyFont="1" applyFill="1" applyBorder="1" applyAlignment="1">
      <alignment horizontal="center" wrapText="1" shrinkToFit="1"/>
    </xf>
    <xf numFmtId="0" fontId="24" fillId="7" borderId="2" xfId="1" applyFont="1" applyFill="1" applyBorder="1" applyAlignment="1">
      <alignment horizontal="center" wrapText="1" shrinkToFit="1"/>
    </xf>
    <xf numFmtId="0" fontId="1" fillId="0" borderId="2" xfId="1" applyBorder="1" applyAlignment="1">
      <alignment horizontal="center" wrapText="1" shrinkToFit="1"/>
    </xf>
    <xf numFmtId="0" fontId="33" fillId="0" borderId="21" xfId="1" applyFont="1" applyFill="1" applyBorder="1" applyAlignment="1">
      <alignment horizontal="center" vertical="center" wrapText="1"/>
    </xf>
    <xf numFmtId="0" fontId="33" fillId="0" borderId="1" xfId="1" applyFont="1" applyFill="1" applyBorder="1" applyAlignment="1">
      <alignment horizontal="center" vertical="center" wrapText="1"/>
    </xf>
    <xf numFmtId="0" fontId="24" fillId="0" borderId="10" xfId="4" applyFont="1" applyBorder="1" applyAlignment="1">
      <alignment horizontal="center" wrapText="1" shrinkToFit="1"/>
    </xf>
    <xf numFmtId="0" fontId="24" fillId="0" borderId="58" xfId="1" applyFont="1" applyFill="1" applyBorder="1" applyAlignment="1">
      <alignment horizontal="center" vertical="center" shrinkToFit="1"/>
    </xf>
    <xf numFmtId="0" fontId="24" fillId="0" borderId="10" xfId="4" applyFont="1" applyBorder="1" applyAlignment="1">
      <alignment horizontal="center" wrapText="1" shrinkToFit="1"/>
    </xf>
    <xf numFmtId="0" fontId="24" fillId="0" borderId="10" xfId="1" applyFont="1" applyFill="1" applyBorder="1" applyAlignment="1">
      <alignment horizontal="center" vertical="center" shrinkToFit="1"/>
    </xf>
    <xf numFmtId="0" fontId="33" fillId="0" borderId="22" xfId="1" applyFont="1" applyFill="1" applyBorder="1" applyAlignment="1">
      <alignment horizontal="center" vertical="center" wrapText="1"/>
    </xf>
    <xf numFmtId="0" fontId="33" fillId="0" borderId="18" xfId="1" applyFont="1" applyFill="1" applyBorder="1" applyAlignment="1">
      <alignment horizontal="center" vertical="center" wrapText="1"/>
    </xf>
    <xf numFmtId="0" fontId="24" fillId="0" borderId="11" xfId="4" applyFont="1" applyBorder="1" applyAlignment="1">
      <alignment horizontal="center" wrapText="1" shrinkToFit="1"/>
    </xf>
    <xf numFmtId="0" fontId="24" fillId="0" borderId="11" xfId="1" applyFont="1" applyFill="1" applyBorder="1" applyAlignment="1">
      <alignment horizontal="center" vertical="center" shrinkToFit="1"/>
    </xf>
    <xf numFmtId="0" fontId="35" fillId="8" borderId="2" xfId="1" applyFont="1" applyFill="1" applyBorder="1" applyAlignment="1">
      <alignment horizontal="center" vertical="center" textRotation="255"/>
    </xf>
    <xf numFmtId="0" fontId="35" fillId="8" borderId="2" xfId="1" applyFont="1" applyFill="1" applyBorder="1" applyAlignment="1">
      <alignment horizontal="center" vertical="center" textRotation="255" shrinkToFit="1"/>
    </xf>
    <xf numFmtId="0" fontId="35" fillId="9" borderId="58" xfId="1" applyFont="1" applyFill="1" applyBorder="1">
      <alignment vertical="center"/>
    </xf>
    <xf numFmtId="0" fontId="27" fillId="0" borderId="2" xfId="1" applyFont="1" applyFill="1" applyBorder="1" applyAlignment="1">
      <alignment horizontal="left" vertical="top" wrapText="1"/>
    </xf>
    <xf numFmtId="0" fontId="27" fillId="0" borderId="2" xfId="1" applyFont="1" applyFill="1" applyBorder="1" applyAlignment="1">
      <alignment horizontal="left" vertical="top" wrapText="1"/>
    </xf>
    <xf numFmtId="185" fontId="35" fillId="0" borderId="58" xfId="1" applyNumberFormat="1" applyFont="1" applyFill="1" applyBorder="1" applyAlignment="1">
      <alignment horizontal="right" vertical="center"/>
    </xf>
    <xf numFmtId="0" fontId="35" fillId="0" borderId="58" xfId="1" applyFont="1" applyFill="1" applyBorder="1" applyAlignment="1">
      <alignment horizontal="left" vertical="center"/>
    </xf>
    <xf numFmtId="0" fontId="35" fillId="0" borderId="58" xfId="4" applyFont="1" applyFill="1" applyBorder="1" applyAlignment="1">
      <alignment horizontal="left" vertical="top" wrapText="1"/>
    </xf>
    <xf numFmtId="0" fontId="35" fillId="0" borderId="58" xfId="1" applyFont="1" applyFill="1" applyBorder="1" applyAlignment="1">
      <alignment horizontal="left" vertical="top" shrinkToFit="1"/>
    </xf>
    <xf numFmtId="0" fontId="35" fillId="0" borderId="10" xfId="4" applyFont="1" applyFill="1" applyBorder="1" applyAlignment="1">
      <alignment horizontal="left" vertical="top" wrapText="1"/>
    </xf>
    <xf numFmtId="0" fontId="35" fillId="0" borderId="2" xfId="1" applyFont="1" applyFill="1" applyBorder="1" applyAlignment="1">
      <alignment horizontal="center" vertical="center"/>
    </xf>
    <xf numFmtId="0" fontId="35" fillId="0" borderId="10" xfId="1" applyFont="1" applyFill="1" applyBorder="1">
      <alignment vertical="center"/>
    </xf>
    <xf numFmtId="184" fontId="35" fillId="0" borderId="10" xfId="1" applyNumberFormat="1" applyFont="1" applyFill="1" applyBorder="1">
      <alignment vertical="center"/>
    </xf>
    <xf numFmtId="0" fontId="35" fillId="0" borderId="10" xfId="1" applyFont="1" applyFill="1" applyBorder="1" applyAlignment="1">
      <alignment vertical="center"/>
    </xf>
    <xf numFmtId="0" fontId="35" fillId="0" borderId="10" xfId="4" applyFont="1" applyFill="1" applyBorder="1" applyAlignment="1">
      <alignment horizontal="left" vertical="top" wrapText="1"/>
    </xf>
    <xf numFmtId="0" fontId="35" fillId="0" borderId="10" xfId="1" applyFont="1" applyFill="1" applyBorder="1" applyAlignment="1">
      <alignment horizontal="left" vertical="top" shrinkToFit="1"/>
    </xf>
    <xf numFmtId="0" fontId="35" fillId="0" borderId="2" xfId="1" applyFont="1" applyFill="1" applyBorder="1" applyAlignment="1">
      <alignment vertical="center"/>
    </xf>
    <xf numFmtId="0" fontId="35" fillId="9" borderId="10" xfId="1" applyFont="1" applyFill="1" applyBorder="1">
      <alignment vertical="center"/>
    </xf>
    <xf numFmtId="0" fontId="7" fillId="0" borderId="2" xfId="1" applyFont="1" applyFill="1" applyBorder="1" applyAlignment="1">
      <alignment horizontal="left" vertical="top" wrapText="1"/>
    </xf>
    <xf numFmtId="0" fontId="35" fillId="0" borderId="11" xfId="1" applyFont="1" applyFill="1" applyBorder="1">
      <alignment vertical="center"/>
    </xf>
    <xf numFmtId="184" fontId="35" fillId="0" borderId="11" xfId="1" applyNumberFormat="1" applyFont="1" applyFill="1" applyBorder="1">
      <alignment vertical="center"/>
    </xf>
    <xf numFmtId="0" fontId="35" fillId="0" borderId="11" xfId="1" applyFont="1" applyFill="1" applyBorder="1" applyAlignment="1">
      <alignment vertical="center"/>
    </xf>
    <xf numFmtId="0" fontId="35" fillId="0" borderId="11" xfId="4" applyFont="1" applyFill="1" applyBorder="1" applyAlignment="1">
      <alignment horizontal="left" vertical="top" wrapText="1"/>
    </xf>
    <xf numFmtId="0" fontId="35" fillId="0" borderId="11" xfId="1" applyFont="1" applyFill="1" applyBorder="1" applyAlignment="1">
      <alignment horizontal="left" vertical="top" shrinkToFit="1"/>
    </xf>
    <xf numFmtId="0" fontId="35" fillId="0" borderId="2" xfId="1" applyFont="1" applyFill="1" applyBorder="1" applyAlignment="1">
      <alignment horizontal="center" vertical="center" wrapText="1"/>
    </xf>
    <xf numFmtId="0" fontId="35" fillId="0" borderId="2" xfId="1" applyFont="1" applyFill="1" applyBorder="1" applyAlignment="1">
      <alignment horizontal="center" vertical="center" textRotation="255" shrinkToFit="1"/>
    </xf>
    <xf numFmtId="185" fontId="35" fillId="0" borderId="58" xfId="1" applyNumberFormat="1" applyFont="1" applyFill="1" applyBorder="1">
      <alignment vertical="center"/>
    </xf>
    <xf numFmtId="0" fontId="35" fillId="0" borderId="58" xfId="1" applyFont="1" applyFill="1" applyBorder="1">
      <alignment vertical="center"/>
    </xf>
    <xf numFmtId="0" fontId="35" fillId="10" borderId="54" xfId="1" applyFont="1" applyFill="1" applyBorder="1" applyAlignment="1">
      <alignment horizontal="center" vertical="center"/>
    </xf>
    <xf numFmtId="0" fontId="35" fillId="10" borderId="55" xfId="1" applyFont="1" applyFill="1" applyBorder="1" applyAlignment="1">
      <alignment horizontal="center" vertical="center"/>
    </xf>
    <xf numFmtId="0" fontId="35" fillId="10" borderId="56" xfId="1" applyFont="1" applyFill="1" applyBorder="1" applyAlignment="1">
      <alignment horizontal="center" vertical="center"/>
    </xf>
    <xf numFmtId="0" fontId="35" fillId="10" borderId="21" xfId="1" applyFont="1" applyFill="1" applyBorder="1" applyAlignment="1">
      <alignment horizontal="center" vertical="center"/>
    </xf>
    <xf numFmtId="0" fontId="35" fillId="10" borderId="0" xfId="1" applyFont="1" applyFill="1" applyBorder="1" applyAlignment="1">
      <alignment horizontal="center" vertical="center"/>
    </xf>
    <xf numFmtId="0" fontId="35" fillId="10" borderId="1" xfId="1" applyFont="1" applyFill="1" applyBorder="1" applyAlignment="1">
      <alignment horizontal="center" vertical="center"/>
    </xf>
    <xf numFmtId="0" fontId="35" fillId="11" borderId="10" xfId="1" applyFont="1" applyFill="1" applyBorder="1">
      <alignment vertical="center"/>
    </xf>
    <xf numFmtId="0" fontId="35" fillId="0" borderId="2" xfId="1" applyFont="1" applyFill="1" applyBorder="1" applyAlignment="1">
      <alignment vertical="center" wrapText="1"/>
    </xf>
    <xf numFmtId="0" fontId="35" fillId="12" borderId="10" xfId="1" applyFont="1" applyFill="1" applyBorder="1">
      <alignment vertical="center"/>
    </xf>
    <xf numFmtId="0" fontId="35" fillId="13" borderId="58" xfId="1" applyFont="1" applyFill="1" applyBorder="1">
      <alignment vertical="center"/>
    </xf>
    <xf numFmtId="0" fontId="35" fillId="0" borderId="2" xfId="1" applyFont="1" applyFill="1" applyBorder="1" applyAlignment="1">
      <alignment horizontal="center" vertical="center" textRotation="255"/>
    </xf>
    <xf numFmtId="0" fontId="35" fillId="0" borderId="2" xfId="1" applyFont="1" applyFill="1" applyBorder="1" applyAlignment="1">
      <alignment vertical="center" textRotation="255"/>
    </xf>
    <xf numFmtId="0" fontId="35" fillId="14" borderId="10" xfId="1" applyFont="1" applyFill="1" applyBorder="1">
      <alignment vertical="center"/>
    </xf>
    <xf numFmtId="0" fontId="35" fillId="0" borderId="58" xfId="1" applyFont="1" applyFill="1" applyBorder="1" applyAlignment="1">
      <alignment vertical="center" shrinkToFit="1"/>
    </xf>
    <xf numFmtId="0" fontId="35" fillId="13" borderId="58" xfId="1" applyFont="1" applyFill="1" applyBorder="1" applyAlignment="1">
      <alignment horizontal="left" vertical="center"/>
    </xf>
    <xf numFmtId="0" fontId="7" fillId="0" borderId="2" xfId="1" applyFont="1" applyFill="1" applyBorder="1" applyAlignment="1">
      <alignment horizontal="left" vertical="top" wrapText="1"/>
    </xf>
    <xf numFmtId="0" fontId="35" fillId="8" borderId="2" xfId="1" applyFont="1" applyFill="1" applyBorder="1" applyAlignment="1">
      <alignment horizontal="center" vertical="center" wrapText="1"/>
    </xf>
    <xf numFmtId="0" fontId="35" fillId="9" borderId="58" xfId="1" applyFont="1" applyFill="1" applyBorder="1" applyAlignment="1">
      <alignment horizontal="left" vertical="center"/>
    </xf>
    <xf numFmtId="0" fontId="35" fillId="0" borderId="2" xfId="1" applyFont="1" applyFill="1" applyBorder="1" applyAlignment="1">
      <alignment horizontal="center" vertical="center" shrinkToFit="1"/>
    </xf>
    <xf numFmtId="0" fontId="35" fillId="0" borderId="31" xfId="1" applyFont="1" applyFill="1" applyBorder="1" applyAlignment="1">
      <alignment horizontal="center" vertical="center"/>
    </xf>
    <xf numFmtId="0" fontId="35" fillId="0" borderId="32" xfId="1" applyFont="1" applyFill="1" applyBorder="1" applyAlignment="1">
      <alignment horizontal="center" vertical="center"/>
    </xf>
    <xf numFmtId="0" fontId="35" fillId="0" borderId="68" xfId="1" applyFont="1" applyFill="1" applyBorder="1" applyAlignment="1">
      <alignment horizontal="center" vertical="center"/>
    </xf>
    <xf numFmtId="0" fontId="35" fillId="0" borderId="21" xfId="4" applyFont="1" applyFill="1" applyBorder="1" applyAlignment="1">
      <alignment horizontal="left" vertical="top" wrapText="1"/>
    </xf>
    <xf numFmtId="0" fontId="35" fillId="0" borderId="55" xfId="1" applyFont="1" applyFill="1" applyBorder="1" applyAlignment="1">
      <alignment horizontal="left" vertical="center" shrinkToFit="1"/>
    </xf>
    <xf numFmtId="0" fontId="0" fillId="0" borderId="55" xfId="0" applyBorder="1" applyAlignment="1">
      <alignment vertical="center" shrinkToFit="1"/>
    </xf>
    <xf numFmtId="0" fontId="0" fillId="0" borderId="0" xfId="0" applyBorder="1" applyAlignment="1">
      <alignment vertical="center" shrinkToFit="1"/>
    </xf>
    <xf numFmtId="0" fontId="35" fillId="0" borderId="2" xfId="1" applyFont="1" applyFill="1" applyBorder="1" applyAlignment="1">
      <alignment horizontal="center" vertical="center"/>
    </xf>
    <xf numFmtId="0" fontId="35" fillId="0" borderId="2" xfId="1" applyFont="1" applyFill="1" applyBorder="1" applyAlignment="1">
      <alignment vertical="center"/>
    </xf>
    <xf numFmtId="0" fontId="35" fillId="0" borderId="31" xfId="1" applyFont="1" applyFill="1" applyBorder="1" applyAlignment="1">
      <alignment horizontal="center" vertical="center"/>
    </xf>
    <xf numFmtId="0" fontId="35" fillId="0" borderId="0" xfId="4" applyFont="1" applyFill="1" applyBorder="1" applyAlignment="1">
      <alignment vertical="center"/>
    </xf>
    <xf numFmtId="0" fontId="37" fillId="0" borderId="0" xfId="1" applyFont="1" applyFill="1" applyBorder="1" applyAlignment="1">
      <alignment horizontal="left" vertical="center" wrapText="1"/>
    </xf>
    <xf numFmtId="0" fontId="35" fillId="0" borderId="0" xfId="1" applyFont="1" applyFill="1" applyBorder="1" applyAlignment="1">
      <alignment horizontal="left" vertical="center" wrapText="1"/>
    </xf>
    <xf numFmtId="0" fontId="24" fillId="0" borderId="0" xfId="1" applyFont="1" applyFill="1" applyBorder="1">
      <alignment vertical="center"/>
    </xf>
    <xf numFmtId="184" fontId="24" fillId="0" borderId="0" xfId="1" applyNumberFormat="1" applyFont="1" applyFill="1" applyBorder="1">
      <alignment vertical="center"/>
    </xf>
    <xf numFmtId="0" fontId="35" fillId="0" borderId="68" xfId="1" applyFont="1" applyFill="1" applyBorder="1">
      <alignment vertical="center"/>
    </xf>
    <xf numFmtId="185" fontId="35" fillId="0" borderId="2" xfId="1" applyNumberFormat="1" applyFont="1" applyFill="1" applyBorder="1" applyAlignment="1">
      <alignment horizontal="center" vertical="center"/>
    </xf>
    <xf numFmtId="184" fontId="35" fillId="0" borderId="2" xfId="1" applyNumberFormat="1" applyFont="1" applyFill="1" applyBorder="1" applyAlignment="1">
      <alignment horizontal="center" vertical="center"/>
    </xf>
    <xf numFmtId="184" fontId="35" fillId="0" borderId="32" xfId="1" applyNumberFormat="1" applyFont="1" applyFill="1" applyBorder="1" applyAlignment="1">
      <alignment vertical="center"/>
    </xf>
    <xf numFmtId="184" fontId="35" fillId="0" borderId="68" xfId="1" applyNumberFormat="1" applyFont="1" applyFill="1" applyBorder="1" applyAlignment="1">
      <alignment vertical="center"/>
    </xf>
    <xf numFmtId="184" fontId="35" fillId="0" borderId="31" xfId="1" applyNumberFormat="1" applyFont="1" applyFill="1" applyBorder="1" applyAlignment="1">
      <alignment horizontal="center" vertical="center"/>
    </xf>
    <xf numFmtId="184" fontId="35" fillId="0" borderId="68" xfId="1" applyNumberFormat="1" applyFont="1" applyFill="1" applyBorder="1" applyAlignment="1">
      <alignment horizontal="center" vertical="center"/>
    </xf>
    <xf numFmtId="184" fontId="24" fillId="0" borderId="31" xfId="1" applyNumberFormat="1" applyFont="1" applyFill="1" applyBorder="1" applyAlignment="1">
      <alignment horizontal="center" vertical="center"/>
    </xf>
    <xf numFmtId="184" fontId="35" fillId="0" borderId="31" xfId="1" applyNumberFormat="1" applyFont="1" applyFill="1" applyBorder="1" applyAlignment="1">
      <alignment horizontal="center" vertical="center"/>
    </xf>
    <xf numFmtId="0" fontId="35" fillId="0" borderId="0" xfId="1" applyFont="1" applyFill="1" applyBorder="1" applyAlignment="1">
      <alignment horizontal="left" vertical="center"/>
    </xf>
    <xf numFmtId="0" fontId="35" fillId="0" borderId="0" xfId="1" applyFont="1" applyFill="1" applyBorder="1" applyAlignment="1">
      <alignment horizontal="center" vertical="center"/>
    </xf>
    <xf numFmtId="0" fontId="35" fillId="0" borderId="0" xfId="1" applyFont="1" applyFill="1" applyBorder="1" applyAlignment="1">
      <alignment vertical="center"/>
    </xf>
    <xf numFmtId="0" fontId="35" fillId="0" borderId="0" xfId="1" applyFont="1" applyFill="1" applyBorder="1" applyAlignment="1">
      <alignment horizontal="left" vertical="top"/>
    </xf>
    <xf numFmtId="0" fontId="24" fillId="0" borderId="55" xfId="1" applyFont="1" applyFill="1" applyBorder="1" applyAlignment="1">
      <alignment horizontal="center" vertical="center"/>
    </xf>
    <xf numFmtId="0" fontId="24" fillId="0" borderId="55" xfId="1" applyFont="1" applyFill="1" applyBorder="1">
      <alignment vertical="center"/>
    </xf>
    <xf numFmtId="0" fontId="38" fillId="0" borderId="55" xfId="1" applyFont="1" applyFill="1" applyBorder="1" applyAlignment="1">
      <alignment horizontal="left" vertical="center"/>
    </xf>
    <xf numFmtId="185" fontId="24" fillId="0" borderId="55" xfId="1" applyNumberFormat="1" applyFont="1" applyFill="1" applyBorder="1" applyAlignment="1">
      <alignment horizontal="center" vertical="center"/>
    </xf>
    <xf numFmtId="184" fontId="24" fillId="0" borderId="55" xfId="1" applyNumberFormat="1" applyFont="1" applyFill="1" applyBorder="1" applyAlignment="1">
      <alignment horizontal="center" vertical="center"/>
    </xf>
    <xf numFmtId="184" fontId="24" fillId="0" borderId="0" xfId="1" applyNumberFormat="1" applyFont="1" applyFill="1" applyBorder="1" applyAlignment="1">
      <alignment horizontal="center" vertical="center"/>
    </xf>
    <xf numFmtId="0" fontId="24" fillId="0" borderId="0" xfId="1" applyFont="1" applyFill="1" applyBorder="1" applyAlignment="1">
      <alignment horizontal="left" vertical="center"/>
    </xf>
    <xf numFmtId="0" fontId="24" fillId="0" borderId="0" xfId="1" applyFont="1" applyFill="1" applyBorder="1" applyAlignment="1">
      <alignment vertical="center" wrapText="1"/>
    </xf>
    <xf numFmtId="0" fontId="35" fillId="0" borderId="0" xfId="1" applyFont="1" applyFill="1" applyBorder="1" applyAlignment="1">
      <alignment vertical="center" wrapText="1"/>
    </xf>
    <xf numFmtId="0" fontId="24" fillId="0" borderId="0" xfId="1" applyFont="1" applyFill="1" applyBorder="1" applyAlignment="1">
      <alignment horizontal="left" vertical="top" wrapText="1"/>
    </xf>
    <xf numFmtId="0" fontId="24" fillId="0" borderId="0" xfId="1" applyFont="1" applyFill="1" applyAlignment="1">
      <alignment horizontal="left" vertical="center"/>
    </xf>
    <xf numFmtId="0" fontId="24" fillId="10" borderId="54" xfId="1" applyFont="1" applyFill="1" applyBorder="1" applyAlignment="1">
      <alignment vertical="center"/>
    </xf>
    <xf numFmtId="0" fontId="24" fillId="10" borderId="55" xfId="1" applyFont="1" applyFill="1" applyBorder="1" applyAlignment="1">
      <alignment vertical="center"/>
    </xf>
    <xf numFmtId="0" fontId="24" fillId="10" borderId="55" xfId="1" applyFont="1" applyFill="1" applyBorder="1" applyAlignment="1">
      <alignment horizontal="left" vertical="center" shrinkToFit="1"/>
    </xf>
    <xf numFmtId="0" fontId="26" fillId="10" borderId="55" xfId="1" applyFont="1" applyFill="1" applyBorder="1" applyAlignment="1">
      <alignment vertical="top" wrapText="1"/>
    </xf>
    <xf numFmtId="0" fontId="27" fillId="10" borderId="56" xfId="1" applyFont="1" applyFill="1" applyBorder="1" applyAlignment="1">
      <alignment vertical="top" wrapText="1"/>
    </xf>
    <xf numFmtId="0" fontId="24" fillId="10" borderId="22" xfId="1" applyFont="1" applyFill="1" applyBorder="1" applyAlignment="1">
      <alignment vertical="center"/>
    </xf>
    <xf numFmtId="0" fontId="24" fillId="10" borderId="42" xfId="1" applyFont="1" applyFill="1" applyBorder="1" applyAlignment="1">
      <alignment vertical="center"/>
    </xf>
    <xf numFmtId="0" fontId="24" fillId="10" borderId="42" xfId="1" applyFont="1" applyFill="1" applyBorder="1" applyAlignment="1">
      <alignment horizontal="left" vertical="center" shrinkToFit="1"/>
    </xf>
    <xf numFmtId="0" fontId="26" fillId="10" borderId="42" xfId="1" applyFont="1" applyFill="1" applyBorder="1" applyAlignment="1">
      <alignment vertical="top" wrapText="1"/>
    </xf>
    <xf numFmtId="0" fontId="27" fillId="10" borderId="18" xfId="1" applyFont="1" applyFill="1" applyBorder="1" applyAlignment="1">
      <alignment vertical="top" wrapText="1"/>
    </xf>
    <xf numFmtId="0" fontId="24" fillId="0" borderId="56" xfId="1" applyFont="1" applyFill="1" applyBorder="1" applyAlignment="1">
      <alignment horizontal="center" vertical="center" shrinkToFit="1"/>
    </xf>
    <xf numFmtId="0" fontId="24" fillId="0" borderId="1" xfId="1" applyFont="1" applyFill="1" applyBorder="1" applyAlignment="1">
      <alignment horizontal="center" vertical="center" shrinkToFit="1"/>
    </xf>
    <xf numFmtId="0" fontId="24" fillId="0" borderId="18" xfId="1" applyFont="1" applyFill="1" applyBorder="1" applyAlignment="1">
      <alignment horizontal="center" vertical="center" shrinkToFit="1"/>
    </xf>
    <xf numFmtId="0" fontId="26" fillId="10" borderId="56" xfId="1" applyFont="1" applyFill="1" applyBorder="1" applyAlignment="1">
      <alignment vertical="top" wrapText="1"/>
    </xf>
    <xf numFmtId="0" fontId="26" fillId="10" borderId="18" xfId="1" applyFont="1" applyFill="1" applyBorder="1" applyAlignment="1">
      <alignment vertical="top" wrapText="1"/>
    </xf>
  </cellXfs>
  <cellStyles count="5">
    <cellStyle name="標準" xfId="0" builtinId="0"/>
    <cellStyle name="標準 2" xfId="1"/>
    <cellStyle name="標準 2 16" xfId="4"/>
    <cellStyle name="標準 3" xfId="3"/>
    <cellStyle name="標準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33" Type="http://schemas.openxmlformats.org/officeDocument/2006/relationships/image" Target="../media/image33.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2.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10" Type="http://schemas.openxmlformats.org/officeDocument/2006/relationships/image" Target="../media/image10.png"/><Relationship Id="rId19" Type="http://schemas.openxmlformats.org/officeDocument/2006/relationships/image" Target="../media/image19.png"/><Relationship Id="rId31" Type="http://schemas.openxmlformats.org/officeDocument/2006/relationships/image" Target="../media/image31.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s>
</file>

<file path=xl/drawings/_rels/drawing2.xml.rels><?xml version="1.0" encoding="UTF-8" standalone="yes"?>
<Relationships xmlns="http://schemas.openxmlformats.org/package/2006/relationships"><Relationship Id="rId8" Type="http://schemas.openxmlformats.org/officeDocument/2006/relationships/image" Target="../media/image41.png"/><Relationship Id="rId13" Type="http://schemas.openxmlformats.org/officeDocument/2006/relationships/image" Target="../media/image46.png"/><Relationship Id="rId3" Type="http://schemas.openxmlformats.org/officeDocument/2006/relationships/image" Target="../media/image36.png"/><Relationship Id="rId7" Type="http://schemas.openxmlformats.org/officeDocument/2006/relationships/image" Target="../media/image40.png"/><Relationship Id="rId12" Type="http://schemas.openxmlformats.org/officeDocument/2006/relationships/image" Target="../media/image45.png"/><Relationship Id="rId2" Type="http://schemas.openxmlformats.org/officeDocument/2006/relationships/image" Target="../media/image35.png"/><Relationship Id="rId16" Type="http://schemas.openxmlformats.org/officeDocument/2006/relationships/image" Target="../media/image49.png"/><Relationship Id="rId1" Type="http://schemas.openxmlformats.org/officeDocument/2006/relationships/image" Target="../media/image34.png"/><Relationship Id="rId6" Type="http://schemas.openxmlformats.org/officeDocument/2006/relationships/image" Target="../media/image39.png"/><Relationship Id="rId11" Type="http://schemas.openxmlformats.org/officeDocument/2006/relationships/image" Target="../media/image44.png"/><Relationship Id="rId5" Type="http://schemas.openxmlformats.org/officeDocument/2006/relationships/image" Target="../media/image38.png"/><Relationship Id="rId15" Type="http://schemas.openxmlformats.org/officeDocument/2006/relationships/image" Target="../media/image48.png"/><Relationship Id="rId10" Type="http://schemas.openxmlformats.org/officeDocument/2006/relationships/image" Target="../media/image43.png"/><Relationship Id="rId4" Type="http://schemas.openxmlformats.org/officeDocument/2006/relationships/image" Target="../media/image37.png"/><Relationship Id="rId9" Type="http://schemas.openxmlformats.org/officeDocument/2006/relationships/image" Target="../media/image42.png"/><Relationship Id="rId14" Type="http://schemas.openxmlformats.org/officeDocument/2006/relationships/image" Target="../media/image47.png"/></Relationships>
</file>

<file path=xl/drawings/_rels/drawing3.xml.rels><?xml version="1.0" encoding="UTF-8" standalone="yes"?>
<Relationships xmlns="http://schemas.openxmlformats.org/package/2006/relationships"><Relationship Id="rId1" Type="http://schemas.openxmlformats.org/officeDocument/2006/relationships/image" Target="../media/image50.jpeg"/></Relationships>
</file>

<file path=xl/drawings/_rels/drawing4.xml.rels><?xml version="1.0" encoding="UTF-8" standalone="yes"?>
<Relationships xmlns="http://schemas.openxmlformats.org/package/2006/relationships"><Relationship Id="rId2" Type="http://schemas.openxmlformats.org/officeDocument/2006/relationships/image" Target="../media/image52.jpeg"/><Relationship Id="rId1" Type="http://schemas.openxmlformats.org/officeDocument/2006/relationships/image" Target="../media/image51.jpeg"/></Relationships>
</file>

<file path=xl/drawings/drawing1.xml><?xml version="1.0" encoding="utf-8"?>
<xdr:wsDr xmlns:xdr="http://schemas.openxmlformats.org/drawingml/2006/spreadsheetDrawing" xmlns:a="http://schemas.openxmlformats.org/drawingml/2006/main">
  <xdr:twoCellAnchor editAs="absolute">
    <xdr:from>
      <xdr:col>12</xdr:col>
      <xdr:colOff>338138</xdr:colOff>
      <xdr:row>70</xdr:row>
      <xdr:rowOff>0</xdr:rowOff>
    </xdr:from>
    <xdr:to>
      <xdr:col>13</xdr:col>
      <xdr:colOff>1085850</xdr:colOff>
      <xdr:row>76</xdr:row>
      <xdr:rowOff>123825</xdr:rowOff>
    </xdr:to>
    <xdr:grpSp>
      <xdr:nvGrpSpPr>
        <xdr:cNvPr id="2" name="グループ化 17"/>
        <xdr:cNvGrpSpPr>
          <a:grpSpLocks/>
        </xdr:cNvGrpSpPr>
      </xdr:nvGrpSpPr>
      <xdr:grpSpPr bwMode="auto">
        <a:xfrm>
          <a:off x="7369320" y="11187545"/>
          <a:ext cx="1561666" cy="1059007"/>
          <a:chOff x="5094162" y="13729221"/>
          <a:chExt cx="1685722" cy="1137291"/>
        </a:xfrm>
      </xdr:grpSpPr>
      <xdr:sp macro="" textlink="">
        <xdr:nvSpPr>
          <xdr:cNvPr id="3" name="テキスト ボックス 2">
            <a:extLst>
              <a:ext uri="{FF2B5EF4-FFF2-40B4-BE49-F238E27FC236}">
                <a16:creationId xmlns:a16="http://schemas.microsoft.com/office/drawing/2014/main" xmlns="" id="{EA4D175A-F791-43B0-9CFE-12089A2B7EFC}"/>
              </a:ext>
            </a:extLst>
          </xdr:cNvPr>
          <xdr:cNvSpPr txBox="1"/>
        </xdr:nvSpPr>
        <xdr:spPr bwMode="auto">
          <a:xfrm>
            <a:off x="5094162" y="13838005"/>
            <a:ext cx="1685722" cy="102850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600"/>
              <a:t>食べ物は良く噛んで食べましょう。良く噛むことで、虫歯予防や消化の負担が減り、お腹に良いと言われています。</a:t>
            </a:r>
            <a:endParaRPr kumimoji="1" lang="en-US" altLang="ja-JP" sz="600"/>
          </a:p>
        </xdr:txBody>
      </xdr:sp>
      <xdr:pic>
        <xdr:nvPicPr>
          <xdr:cNvPr id="4" name="図 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3823" y="13729221"/>
            <a:ext cx="1624857" cy="100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図 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22416" y="14453079"/>
            <a:ext cx="1601071" cy="99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absolute">
    <xdr:from>
      <xdr:col>28</xdr:col>
      <xdr:colOff>400160</xdr:colOff>
      <xdr:row>71</xdr:row>
      <xdr:rowOff>65032</xdr:rowOff>
    </xdr:from>
    <xdr:to>
      <xdr:col>28</xdr:col>
      <xdr:colOff>803824</xdr:colOff>
      <xdr:row>73</xdr:row>
      <xdr:rowOff>97574</xdr:rowOff>
    </xdr:to>
    <xdr:pic>
      <xdr:nvPicPr>
        <xdr:cNvPr id="6" name="図 835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860" y="11780782"/>
          <a:ext cx="403664" cy="356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23812</xdr:colOff>
      <xdr:row>66</xdr:row>
      <xdr:rowOff>133552</xdr:rowOff>
    </xdr:from>
    <xdr:to>
      <xdr:col>2</xdr:col>
      <xdr:colOff>1091062</xdr:colOff>
      <xdr:row>78</xdr:row>
      <xdr:rowOff>23812</xdr:rowOff>
    </xdr:to>
    <xdr:pic>
      <xdr:nvPicPr>
        <xdr:cNvPr id="7" name="図 835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812" y="11039677"/>
          <a:ext cx="1667325" cy="183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1106863</xdr:colOff>
      <xdr:row>74</xdr:row>
      <xdr:rowOff>133002</xdr:rowOff>
    </xdr:from>
    <xdr:to>
      <xdr:col>3</xdr:col>
      <xdr:colOff>3618</xdr:colOff>
      <xdr:row>77</xdr:row>
      <xdr:rowOff>128221</xdr:rowOff>
    </xdr:to>
    <xdr:pic>
      <xdr:nvPicPr>
        <xdr:cNvPr id="8" name="図 8356"/>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706938" y="12334527"/>
          <a:ext cx="925580" cy="480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489445</xdr:colOff>
      <xdr:row>69</xdr:row>
      <xdr:rowOff>118440</xdr:rowOff>
    </xdr:from>
    <xdr:to>
      <xdr:col>3</xdr:col>
      <xdr:colOff>296786</xdr:colOff>
      <xdr:row>74</xdr:row>
      <xdr:rowOff>84386</xdr:rowOff>
    </xdr:to>
    <xdr:pic>
      <xdr:nvPicPr>
        <xdr:cNvPr id="9" name="図 8360"/>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89520" y="11510340"/>
          <a:ext cx="1836166" cy="77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xdr:col>
      <xdr:colOff>110196</xdr:colOff>
      <xdr:row>0</xdr:row>
      <xdr:rowOff>136333</xdr:rowOff>
    </xdr:from>
    <xdr:to>
      <xdr:col>3</xdr:col>
      <xdr:colOff>529678</xdr:colOff>
      <xdr:row>1</xdr:row>
      <xdr:rowOff>91527</xdr:rowOff>
    </xdr:to>
    <xdr:pic>
      <xdr:nvPicPr>
        <xdr:cNvPr id="10" name="図 5"/>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739096" y="136333"/>
          <a:ext cx="419482" cy="383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1274828</xdr:colOff>
      <xdr:row>0</xdr:row>
      <xdr:rowOff>47626</xdr:rowOff>
    </xdr:from>
    <xdr:to>
      <xdr:col>2</xdr:col>
      <xdr:colOff>1995099</xdr:colOff>
      <xdr:row>2</xdr:row>
      <xdr:rowOff>41633</xdr:rowOff>
    </xdr:to>
    <xdr:pic>
      <xdr:nvPicPr>
        <xdr:cNvPr id="11" name="図 7"/>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flipH="1">
          <a:off x="1874903" y="47626"/>
          <a:ext cx="720271" cy="575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165771</xdr:colOff>
      <xdr:row>0</xdr:row>
      <xdr:rowOff>47625</xdr:rowOff>
    </xdr:from>
    <xdr:to>
      <xdr:col>2</xdr:col>
      <xdr:colOff>559620</xdr:colOff>
      <xdr:row>3</xdr:row>
      <xdr:rowOff>20730</xdr:rowOff>
    </xdr:to>
    <xdr:pic>
      <xdr:nvPicPr>
        <xdr:cNvPr id="12" name="図 13"/>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08671" y="47625"/>
          <a:ext cx="651024" cy="706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671182</xdr:colOff>
      <xdr:row>0</xdr:row>
      <xdr:rowOff>47626</xdr:rowOff>
    </xdr:from>
    <xdr:to>
      <xdr:col>2</xdr:col>
      <xdr:colOff>1203208</xdr:colOff>
      <xdr:row>1</xdr:row>
      <xdr:rowOff>84712</xdr:rowOff>
    </xdr:to>
    <xdr:pic>
      <xdr:nvPicPr>
        <xdr:cNvPr id="13" name="図 15"/>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r="-15556"/>
        <a:stretch>
          <a:fillRect/>
        </a:stretch>
      </xdr:blipFill>
      <xdr:spPr bwMode="auto">
        <a:xfrm>
          <a:off x="1271257" y="47626"/>
          <a:ext cx="532026" cy="4657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47069</xdr:colOff>
      <xdr:row>0</xdr:row>
      <xdr:rowOff>313747</xdr:rowOff>
    </xdr:from>
    <xdr:to>
      <xdr:col>2</xdr:col>
      <xdr:colOff>1720553</xdr:colOff>
      <xdr:row>7</xdr:row>
      <xdr:rowOff>101808</xdr:rowOff>
    </xdr:to>
    <xdr:pic>
      <xdr:nvPicPr>
        <xdr:cNvPr id="14" name="図 2"/>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47144" y="313747"/>
          <a:ext cx="1673484" cy="1140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1602187</xdr:colOff>
      <xdr:row>7</xdr:row>
      <xdr:rowOff>135041</xdr:rowOff>
    </xdr:from>
    <xdr:to>
      <xdr:col>2</xdr:col>
      <xdr:colOff>1892298</xdr:colOff>
      <xdr:row>11</xdr:row>
      <xdr:rowOff>66540</xdr:rowOff>
    </xdr:to>
    <xdr:grpSp>
      <xdr:nvGrpSpPr>
        <xdr:cNvPr id="15" name="グループ化 30"/>
        <xdr:cNvGrpSpPr>
          <a:grpSpLocks/>
        </xdr:cNvGrpSpPr>
      </xdr:nvGrpSpPr>
      <xdr:grpSpPr bwMode="auto">
        <a:xfrm>
          <a:off x="2208323" y="1503177"/>
          <a:ext cx="290111" cy="554954"/>
          <a:chOff x="2285957" y="1333470"/>
          <a:chExt cx="300093" cy="571000"/>
        </a:xfrm>
      </xdr:grpSpPr>
      <xdr:pic>
        <xdr:nvPicPr>
          <xdr:cNvPr id="16" name="図 9"/>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296539" y="1333470"/>
            <a:ext cx="289511" cy="280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図 11"/>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2285957" y="1523971"/>
            <a:ext cx="292335" cy="38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absolute">
    <xdr:from>
      <xdr:col>3</xdr:col>
      <xdr:colOff>775230</xdr:colOff>
      <xdr:row>0</xdr:row>
      <xdr:rowOff>47625</xdr:rowOff>
    </xdr:from>
    <xdr:to>
      <xdr:col>4</xdr:col>
      <xdr:colOff>488490</xdr:colOff>
      <xdr:row>1</xdr:row>
      <xdr:rowOff>68586</xdr:rowOff>
    </xdr:to>
    <xdr:pic>
      <xdr:nvPicPr>
        <xdr:cNvPr id="18" name="図 17"/>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3404130" y="47625"/>
          <a:ext cx="941985" cy="4495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4</xdr:col>
      <xdr:colOff>713579</xdr:colOff>
      <xdr:row>0</xdr:row>
      <xdr:rowOff>114155</xdr:rowOff>
    </xdr:from>
    <xdr:to>
      <xdr:col>4</xdr:col>
      <xdr:colOff>1105125</xdr:colOff>
      <xdr:row>1</xdr:row>
      <xdr:rowOff>40358</xdr:rowOff>
    </xdr:to>
    <xdr:pic>
      <xdr:nvPicPr>
        <xdr:cNvPr id="19" name="図 19"/>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4571204" y="114155"/>
          <a:ext cx="391546" cy="354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4</xdr:col>
      <xdr:colOff>1173988</xdr:colOff>
      <xdr:row>0</xdr:row>
      <xdr:rowOff>47626</xdr:rowOff>
    </xdr:from>
    <xdr:to>
      <xdr:col>5</xdr:col>
      <xdr:colOff>823239</xdr:colOff>
      <xdr:row>2</xdr:row>
      <xdr:rowOff>41633</xdr:rowOff>
    </xdr:to>
    <xdr:pic>
      <xdr:nvPicPr>
        <xdr:cNvPr id="20" name="図 21"/>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5031613" y="47626"/>
          <a:ext cx="877976" cy="575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5</xdr:col>
      <xdr:colOff>989562</xdr:colOff>
      <xdr:row>0</xdr:row>
      <xdr:rowOff>147420</xdr:rowOff>
    </xdr:from>
    <xdr:to>
      <xdr:col>10</xdr:col>
      <xdr:colOff>140101</xdr:colOff>
      <xdr:row>1</xdr:row>
      <xdr:rowOff>74531</xdr:rowOff>
    </xdr:to>
    <xdr:pic>
      <xdr:nvPicPr>
        <xdr:cNvPr id="21" name="図 23"/>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6075912" y="147420"/>
          <a:ext cx="379264" cy="355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10</xdr:col>
      <xdr:colOff>334496</xdr:colOff>
      <xdr:row>0</xdr:row>
      <xdr:rowOff>158508</xdr:rowOff>
    </xdr:from>
    <xdr:to>
      <xdr:col>12</xdr:col>
      <xdr:colOff>155498</xdr:colOff>
      <xdr:row>0</xdr:row>
      <xdr:rowOff>383826</xdr:rowOff>
    </xdr:to>
    <xdr:pic>
      <xdr:nvPicPr>
        <xdr:cNvPr id="22" name="図 25"/>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6649571" y="158508"/>
          <a:ext cx="525852" cy="225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12</xdr:col>
      <xdr:colOff>288506</xdr:colOff>
      <xdr:row>0</xdr:row>
      <xdr:rowOff>180687</xdr:rowOff>
    </xdr:from>
    <xdr:to>
      <xdr:col>13</xdr:col>
      <xdr:colOff>225766</xdr:colOff>
      <xdr:row>0</xdr:row>
      <xdr:rowOff>423903</xdr:rowOff>
    </xdr:to>
    <xdr:pic>
      <xdr:nvPicPr>
        <xdr:cNvPr id="23" name="図 27"/>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7308431" y="180687"/>
          <a:ext cx="746885" cy="2432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573630</xdr:colOff>
      <xdr:row>0</xdr:row>
      <xdr:rowOff>69802</xdr:rowOff>
    </xdr:from>
    <xdr:to>
      <xdr:col>13</xdr:col>
      <xdr:colOff>919182</xdr:colOff>
      <xdr:row>1</xdr:row>
      <xdr:rowOff>29271</xdr:rowOff>
    </xdr:to>
    <xdr:pic>
      <xdr:nvPicPr>
        <xdr:cNvPr id="24" name="図 29"/>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8403180" y="69802"/>
          <a:ext cx="345552" cy="388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17</xdr:col>
      <xdr:colOff>80733</xdr:colOff>
      <xdr:row>0</xdr:row>
      <xdr:rowOff>147419</xdr:rowOff>
    </xdr:from>
    <xdr:to>
      <xdr:col>17</xdr:col>
      <xdr:colOff>674148</xdr:colOff>
      <xdr:row>3</xdr:row>
      <xdr:rowOff>83122</xdr:rowOff>
    </xdr:to>
    <xdr:pic>
      <xdr:nvPicPr>
        <xdr:cNvPr id="25" name="図 8362"/>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9881958" y="147419"/>
          <a:ext cx="593415" cy="6691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19</xdr:col>
      <xdr:colOff>225444</xdr:colOff>
      <xdr:row>0</xdr:row>
      <xdr:rowOff>47625</xdr:rowOff>
    </xdr:from>
    <xdr:to>
      <xdr:col>19</xdr:col>
      <xdr:colOff>845654</xdr:colOff>
      <xdr:row>1</xdr:row>
      <xdr:rowOff>40359</xdr:rowOff>
    </xdr:to>
    <xdr:pic>
      <xdr:nvPicPr>
        <xdr:cNvPr id="26" name="図 8366"/>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13284219" y="47625"/>
          <a:ext cx="620210" cy="4213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19</xdr:col>
      <xdr:colOff>1156491</xdr:colOff>
      <xdr:row>0</xdr:row>
      <xdr:rowOff>47625</xdr:rowOff>
    </xdr:from>
    <xdr:to>
      <xdr:col>20</xdr:col>
      <xdr:colOff>347956</xdr:colOff>
      <xdr:row>1</xdr:row>
      <xdr:rowOff>106403</xdr:rowOff>
    </xdr:to>
    <xdr:pic>
      <xdr:nvPicPr>
        <xdr:cNvPr id="27" name="図 8368"/>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4215266" y="47625"/>
          <a:ext cx="420190" cy="487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117593</xdr:colOff>
      <xdr:row>0</xdr:row>
      <xdr:rowOff>47625</xdr:rowOff>
    </xdr:from>
    <xdr:to>
      <xdr:col>19</xdr:col>
      <xdr:colOff>41279</xdr:colOff>
      <xdr:row>2</xdr:row>
      <xdr:rowOff>83041</xdr:rowOff>
    </xdr:to>
    <xdr:pic>
      <xdr:nvPicPr>
        <xdr:cNvPr id="28" name="図 8370"/>
        <xdr:cNvPicPr>
          <a:picLocks noChangeAspect="1" noChangeArrowheads="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11947643" y="47625"/>
          <a:ext cx="1152411" cy="616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17</xdr:col>
      <xdr:colOff>425063</xdr:colOff>
      <xdr:row>0</xdr:row>
      <xdr:rowOff>17271</xdr:rowOff>
    </xdr:from>
    <xdr:to>
      <xdr:col>17</xdr:col>
      <xdr:colOff>1847215</xdr:colOff>
      <xdr:row>5</xdr:row>
      <xdr:rowOff>98466</xdr:rowOff>
    </xdr:to>
    <xdr:pic>
      <xdr:nvPicPr>
        <xdr:cNvPr id="29" name="図 8372"/>
        <xdr:cNvPicPr>
          <a:picLocks noChangeAspect="1" noChangeArrowheads="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10226288" y="17271"/>
          <a:ext cx="1422152" cy="1119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26</xdr:col>
      <xdr:colOff>300878</xdr:colOff>
      <xdr:row>71</xdr:row>
      <xdr:rowOff>58713</xdr:rowOff>
    </xdr:from>
    <xdr:to>
      <xdr:col>28</xdr:col>
      <xdr:colOff>195</xdr:colOff>
      <xdr:row>74</xdr:row>
      <xdr:rowOff>3960</xdr:rowOff>
    </xdr:to>
    <xdr:pic>
      <xdr:nvPicPr>
        <xdr:cNvPr id="30" name="図 8374"/>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16207628" y="11774463"/>
          <a:ext cx="823267" cy="431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27</xdr:col>
      <xdr:colOff>142622</xdr:colOff>
      <xdr:row>0</xdr:row>
      <xdr:rowOff>137967</xdr:rowOff>
    </xdr:from>
    <xdr:to>
      <xdr:col>27</xdr:col>
      <xdr:colOff>521082</xdr:colOff>
      <xdr:row>1</xdr:row>
      <xdr:rowOff>75259</xdr:rowOff>
    </xdr:to>
    <xdr:pic>
      <xdr:nvPicPr>
        <xdr:cNvPr id="31" name="図 8376"/>
        <xdr:cNvPicPr>
          <a:picLocks noChangeAspect="1" noChangeArrowheads="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16363697" y="137967"/>
          <a:ext cx="378460" cy="365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260516</xdr:colOff>
      <xdr:row>0</xdr:row>
      <xdr:rowOff>71439</xdr:rowOff>
    </xdr:from>
    <xdr:to>
      <xdr:col>28</xdr:col>
      <xdr:colOff>690562</xdr:colOff>
      <xdr:row>2</xdr:row>
      <xdr:rowOff>32181</xdr:rowOff>
    </xdr:to>
    <xdr:pic>
      <xdr:nvPicPr>
        <xdr:cNvPr id="32" name="図 8378"/>
        <xdr:cNvPicPr>
          <a:picLocks noChangeAspect="1" noChangeArrowheads="1"/>
        </xdr:cNvPicPr>
      </xdr:nvPicPr>
      <xdr:blipFill>
        <a:blip xmlns:r="http://schemas.openxmlformats.org/officeDocument/2006/relationships" r:embed="rId27" cstate="print">
          <a:extLst>
            <a:ext uri="{28A0092B-C50C-407E-A947-70E740481C1C}">
              <a14:useLocalDpi xmlns:a14="http://schemas.microsoft.com/office/drawing/2010/main" val="0"/>
            </a:ext>
          </a:extLst>
        </a:blip>
        <a:srcRect/>
        <a:stretch>
          <a:fillRect/>
        </a:stretch>
      </xdr:blipFill>
      <xdr:spPr bwMode="auto">
        <a:xfrm>
          <a:off x="17291216" y="71439"/>
          <a:ext cx="430046" cy="541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20</xdr:col>
      <xdr:colOff>756401</xdr:colOff>
      <xdr:row>0</xdr:row>
      <xdr:rowOff>80890</xdr:rowOff>
    </xdr:from>
    <xdr:to>
      <xdr:col>20</xdr:col>
      <xdr:colOff>1206579</xdr:colOff>
      <xdr:row>1</xdr:row>
      <xdr:rowOff>57588</xdr:rowOff>
    </xdr:to>
    <xdr:pic>
      <xdr:nvPicPr>
        <xdr:cNvPr id="33" name="図 8383"/>
        <xdr:cNvPicPr>
          <a:picLocks noChangeAspect="1" noChangeArrowheads="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a:off x="15043901" y="80890"/>
          <a:ext cx="450178" cy="4053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xdr:col>
      <xdr:colOff>1218058</xdr:colOff>
      <xdr:row>69</xdr:row>
      <xdr:rowOff>115056</xdr:rowOff>
    </xdr:from>
    <xdr:to>
      <xdr:col>5</xdr:col>
      <xdr:colOff>501342</xdr:colOff>
      <xdr:row>75</xdr:row>
      <xdr:rowOff>132266</xdr:rowOff>
    </xdr:to>
    <xdr:pic>
      <xdr:nvPicPr>
        <xdr:cNvPr id="34" name="図 8389"/>
        <xdr:cNvPicPr>
          <a:picLocks noChangeAspect="1" noChangeArrowheads="1"/>
        </xdr:cNvPicPr>
      </xdr:nvPicPr>
      <xdr:blipFill>
        <a:blip xmlns:r="http://schemas.openxmlformats.org/officeDocument/2006/relationships" r:embed="rId29" cstate="print">
          <a:extLst>
            <a:ext uri="{28A0092B-C50C-407E-A947-70E740481C1C}">
              <a14:useLocalDpi xmlns:a14="http://schemas.microsoft.com/office/drawing/2010/main" val="0"/>
            </a:ext>
          </a:extLst>
        </a:blip>
        <a:srcRect/>
        <a:stretch>
          <a:fillRect/>
        </a:stretch>
      </xdr:blipFill>
      <xdr:spPr bwMode="auto">
        <a:xfrm>
          <a:off x="3846958" y="11506956"/>
          <a:ext cx="1740734" cy="988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xdr:col>
      <xdr:colOff>432498</xdr:colOff>
      <xdr:row>72</xdr:row>
      <xdr:rowOff>16172</xdr:rowOff>
    </xdr:from>
    <xdr:to>
      <xdr:col>3</xdr:col>
      <xdr:colOff>1151474</xdr:colOff>
      <xdr:row>76</xdr:row>
      <xdr:rowOff>7275</xdr:rowOff>
    </xdr:to>
    <xdr:pic>
      <xdr:nvPicPr>
        <xdr:cNvPr id="35" name="図 8391"/>
        <xdr:cNvPicPr>
          <a:picLocks noChangeAspect="1" noChangeArrowheads="1"/>
        </xdr:cNvPicPr>
      </xdr:nvPicPr>
      <xdr:blipFill>
        <a:blip xmlns:r="http://schemas.openxmlformats.org/officeDocument/2006/relationships" r:embed="rId30" cstate="print">
          <a:extLst>
            <a:ext uri="{28A0092B-C50C-407E-A947-70E740481C1C}">
              <a14:useLocalDpi xmlns:a14="http://schemas.microsoft.com/office/drawing/2010/main" val="0"/>
            </a:ext>
          </a:extLst>
        </a:blip>
        <a:srcRect/>
        <a:stretch>
          <a:fillRect/>
        </a:stretch>
      </xdr:blipFill>
      <xdr:spPr bwMode="auto">
        <a:xfrm>
          <a:off x="3061398" y="11893847"/>
          <a:ext cx="718976" cy="6388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5</xdr:col>
      <xdr:colOff>411820</xdr:colOff>
      <xdr:row>70</xdr:row>
      <xdr:rowOff>131605</xdr:rowOff>
    </xdr:from>
    <xdr:to>
      <xdr:col>5</xdr:col>
      <xdr:colOff>904875</xdr:colOff>
      <xdr:row>73</xdr:row>
      <xdr:rowOff>97254</xdr:rowOff>
    </xdr:to>
    <xdr:pic>
      <xdr:nvPicPr>
        <xdr:cNvPr id="36" name="図 8393"/>
        <xdr:cNvPicPr>
          <a:picLocks noChangeAspect="1" noChangeArrowheads="1"/>
        </xdr:cNvPicPr>
      </xdr:nvPicPr>
      <xdr:blipFill>
        <a:blip xmlns:r="http://schemas.openxmlformats.org/officeDocument/2006/relationships" r:embed="rId31" cstate="print">
          <a:extLst>
            <a:ext uri="{28A0092B-C50C-407E-A947-70E740481C1C}">
              <a14:useLocalDpi xmlns:a14="http://schemas.microsoft.com/office/drawing/2010/main" val="0"/>
            </a:ext>
          </a:extLst>
        </a:blip>
        <a:srcRect/>
        <a:stretch>
          <a:fillRect/>
        </a:stretch>
      </xdr:blipFill>
      <xdr:spPr bwMode="auto">
        <a:xfrm>
          <a:off x="5498170" y="11685430"/>
          <a:ext cx="493055" cy="451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10</xdr:col>
      <xdr:colOff>226592</xdr:colOff>
      <xdr:row>74</xdr:row>
      <xdr:rowOff>120391</xdr:rowOff>
    </xdr:from>
    <xdr:to>
      <xdr:col>12</xdr:col>
      <xdr:colOff>385228</xdr:colOff>
      <xdr:row>78</xdr:row>
      <xdr:rowOff>50406</xdr:rowOff>
    </xdr:to>
    <xdr:pic>
      <xdr:nvPicPr>
        <xdr:cNvPr id="37" name="図 8395"/>
        <xdr:cNvPicPr>
          <a:picLocks noChangeAspect="1" noChangeArrowheads="1"/>
        </xdr:cNvPicPr>
      </xdr:nvPicPr>
      <xdr:blipFill>
        <a:blip xmlns:r="http://schemas.openxmlformats.org/officeDocument/2006/relationships" r:embed="rId32" cstate="print">
          <a:extLst>
            <a:ext uri="{28A0092B-C50C-407E-A947-70E740481C1C}">
              <a14:useLocalDpi xmlns:a14="http://schemas.microsoft.com/office/drawing/2010/main" val="0"/>
            </a:ext>
          </a:extLst>
        </a:blip>
        <a:srcRect/>
        <a:stretch>
          <a:fillRect/>
        </a:stretch>
      </xdr:blipFill>
      <xdr:spPr bwMode="auto">
        <a:xfrm>
          <a:off x="6541667" y="12321916"/>
          <a:ext cx="863486" cy="577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5</xdr:col>
      <xdr:colOff>1227047</xdr:colOff>
      <xdr:row>71</xdr:row>
      <xdr:rowOff>54582</xdr:rowOff>
    </xdr:from>
    <xdr:to>
      <xdr:col>11</xdr:col>
      <xdr:colOff>195115</xdr:colOff>
      <xdr:row>74</xdr:row>
      <xdr:rowOff>86762</xdr:rowOff>
    </xdr:to>
    <xdr:pic>
      <xdr:nvPicPr>
        <xdr:cNvPr id="38" name="図 8397"/>
        <xdr:cNvPicPr>
          <a:picLocks noChangeAspect="1" noChangeArrowheads="1"/>
        </xdr:cNvPicPr>
      </xdr:nvPicPr>
      <xdr:blipFill>
        <a:blip xmlns:r="http://schemas.openxmlformats.org/officeDocument/2006/relationships" r:embed="rId33" cstate="print">
          <a:extLst>
            <a:ext uri="{28A0092B-C50C-407E-A947-70E740481C1C}">
              <a14:useLocalDpi xmlns:a14="http://schemas.microsoft.com/office/drawing/2010/main" val="0"/>
            </a:ext>
          </a:extLst>
        </a:blip>
        <a:srcRect/>
        <a:stretch>
          <a:fillRect/>
        </a:stretch>
      </xdr:blipFill>
      <xdr:spPr bwMode="auto">
        <a:xfrm>
          <a:off x="6313397" y="11770332"/>
          <a:ext cx="587318" cy="517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4</xdr:col>
      <xdr:colOff>1090140</xdr:colOff>
      <xdr:row>0</xdr:row>
      <xdr:rowOff>333375</xdr:rowOff>
    </xdr:from>
    <xdr:to>
      <xdr:col>5</xdr:col>
      <xdr:colOff>240570</xdr:colOff>
      <xdr:row>0</xdr:row>
      <xdr:rowOff>762000</xdr:rowOff>
    </xdr:to>
    <xdr:pic>
      <xdr:nvPicPr>
        <xdr:cNvPr id="9" name="図 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04840" y="333375"/>
          <a:ext cx="50298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0</xdr:row>
      <xdr:rowOff>0</xdr:rowOff>
    </xdr:from>
    <xdr:to>
      <xdr:col>2</xdr:col>
      <xdr:colOff>420061</xdr:colOff>
      <xdr:row>0</xdr:row>
      <xdr:rowOff>657225</xdr:rowOff>
    </xdr:to>
    <xdr:pic>
      <xdr:nvPicPr>
        <xdr:cNvPr id="10" name="図 2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2900" y="0"/>
          <a:ext cx="686761"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545806</xdr:colOff>
      <xdr:row>0</xdr:row>
      <xdr:rowOff>0</xdr:rowOff>
    </xdr:from>
    <xdr:to>
      <xdr:col>2</xdr:col>
      <xdr:colOff>1097150</xdr:colOff>
      <xdr:row>0</xdr:row>
      <xdr:rowOff>447675</xdr:rowOff>
    </xdr:to>
    <xdr:pic>
      <xdr:nvPicPr>
        <xdr:cNvPr id="11" name="図 2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r="-15556"/>
        <a:stretch>
          <a:fillRect/>
        </a:stretch>
      </xdr:blipFill>
      <xdr:spPr bwMode="auto">
        <a:xfrm>
          <a:off x="1155406" y="0"/>
          <a:ext cx="551344"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154763</xdr:colOff>
      <xdr:row>0</xdr:row>
      <xdr:rowOff>257175</xdr:rowOff>
    </xdr:from>
    <xdr:to>
      <xdr:col>3</xdr:col>
      <xdr:colOff>276598</xdr:colOff>
      <xdr:row>3</xdr:row>
      <xdr:rowOff>0</xdr:rowOff>
    </xdr:to>
    <xdr:pic>
      <xdr:nvPicPr>
        <xdr:cNvPr id="12" name="図 2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7663" y="257175"/>
          <a:ext cx="174108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xdr:col>
      <xdr:colOff>470052</xdr:colOff>
      <xdr:row>0</xdr:row>
      <xdr:rowOff>76200</xdr:rowOff>
    </xdr:from>
    <xdr:to>
      <xdr:col>3</xdr:col>
      <xdr:colOff>1166486</xdr:colOff>
      <xdr:row>1</xdr:row>
      <xdr:rowOff>147638</xdr:rowOff>
    </xdr:to>
    <xdr:pic>
      <xdr:nvPicPr>
        <xdr:cNvPr id="13" name="図 3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32202" y="76200"/>
          <a:ext cx="696434" cy="9096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6</xdr:col>
      <xdr:colOff>387879</xdr:colOff>
      <xdr:row>0</xdr:row>
      <xdr:rowOff>0</xdr:rowOff>
    </xdr:from>
    <xdr:to>
      <xdr:col>7</xdr:col>
      <xdr:colOff>786086</xdr:colOff>
      <xdr:row>0</xdr:row>
      <xdr:rowOff>762000</xdr:rowOff>
    </xdr:to>
    <xdr:pic>
      <xdr:nvPicPr>
        <xdr:cNvPr id="14" name="図 28"/>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407679" y="0"/>
          <a:ext cx="1750757"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7</xdr:col>
      <xdr:colOff>1175061</xdr:colOff>
      <xdr:row>0</xdr:row>
      <xdr:rowOff>57150</xdr:rowOff>
    </xdr:from>
    <xdr:to>
      <xdr:col>10</xdr:col>
      <xdr:colOff>141490</xdr:colOff>
      <xdr:row>0</xdr:row>
      <xdr:rowOff>819150</xdr:rowOff>
    </xdr:to>
    <xdr:pic>
      <xdr:nvPicPr>
        <xdr:cNvPr id="15" name="図 29"/>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547411" y="57150"/>
          <a:ext cx="928579"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10</xdr:col>
      <xdr:colOff>642402</xdr:colOff>
      <xdr:row>0</xdr:row>
      <xdr:rowOff>0</xdr:rowOff>
    </xdr:from>
    <xdr:to>
      <xdr:col>11</xdr:col>
      <xdr:colOff>876174</xdr:colOff>
      <xdr:row>1</xdr:row>
      <xdr:rowOff>80963</xdr:rowOff>
    </xdr:to>
    <xdr:pic>
      <xdr:nvPicPr>
        <xdr:cNvPr id="16" name="図 30"/>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9976902" y="0"/>
          <a:ext cx="1586322" cy="91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11</xdr:col>
      <xdr:colOff>1156682</xdr:colOff>
      <xdr:row>0</xdr:row>
      <xdr:rowOff>133350</xdr:rowOff>
    </xdr:from>
    <xdr:to>
      <xdr:col>12</xdr:col>
      <xdr:colOff>490893</xdr:colOff>
      <xdr:row>0</xdr:row>
      <xdr:rowOff>723900</xdr:rowOff>
    </xdr:to>
    <xdr:pic>
      <xdr:nvPicPr>
        <xdr:cNvPr id="17" name="図 31"/>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1843732" y="133350"/>
          <a:ext cx="686761"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12</xdr:col>
      <xdr:colOff>568275</xdr:colOff>
      <xdr:row>0</xdr:row>
      <xdr:rowOff>180975</xdr:rowOff>
    </xdr:from>
    <xdr:to>
      <xdr:col>13</xdr:col>
      <xdr:colOff>182994</xdr:colOff>
      <xdr:row>0</xdr:row>
      <xdr:rowOff>571500</xdr:rowOff>
    </xdr:to>
    <xdr:pic>
      <xdr:nvPicPr>
        <xdr:cNvPr id="18" name="図 32"/>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2607875" y="180975"/>
          <a:ext cx="967269"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4</xdr:col>
      <xdr:colOff>80</xdr:colOff>
      <xdr:row>0</xdr:row>
      <xdr:rowOff>161925</xdr:rowOff>
    </xdr:from>
    <xdr:to>
      <xdr:col>4</xdr:col>
      <xdr:colOff>754550</xdr:colOff>
      <xdr:row>0</xdr:row>
      <xdr:rowOff>790575</xdr:rowOff>
    </xdr:to>
    <xdr:pic>
      <xdr:nvPicPr>
        <xdr:cNvPr id="19" name="図 8"/>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314780" y="161925"/>
          <a:ext cx="75447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5</xdr:col>
      <xdr:colOff>568556</xdr:colOff>
      <xdr:row>0</xdr:row>
      <xdr:rowOff>133350</xdr:rowOff>
    </xdr:from>
    <xdr:to>
      <xdr:col>6</xdr:col>
      <xdr:colOff>86548</xdr:colOff>
      <xdr:row>0</xdr:row>
      <xdr:rowOff>704850</xdr:rowOff>
    </xdr:to>
    <xdr:pic>
      <xdr:nvPicPr>
        <xdr:cNvPr id="20" name="図 10"/>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5235806" y="133350"/>
          <a:ext cx="87054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480443</xdr:colOff>
      <xdr:row>0</xdr:row>
      <xdr:rowOff>0</xdr:rowOff>
    </xdr:from>
    <xdr:to>
      <xdr:col>19</xdr:col>
      <xdr:colOff>485775</xdr:colOff>
      <xdr:row>1</xdr:row>
      <xdr:rowOff>214313</xdr:rowOff>
    </xdr:to>
    <xdr:grpSp>
      <xdr:nvGrpSpPr>
        <xdr:cNvPr id="4" name="グループ化 1"/>
        <xdr:cNvGrpSpPr>
          <a:grpSpLocks/>
        </xdr:cNvGrpSpPr>
      </xdr:nvGrpSpPr>
      <xdr:grpSpPr bwMode="auto">
        <a:xfrm>
          <a:off x="13872593" y="0"/>
          <a:ext cx="6120382" cy="1052513"/>
          <a:chOff x="13918420" y="0"/>
          <a:chExt cx="6026930" cy="1052513"/>
        </a:xfrm>
      </xdr:grpSpPr>
      <xdr:pic>
        <xdr:nvPicPr>
          <xdr:cNvPr id="5" name="図 2"/>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6075439" y="183833"/>
            <a:ext cx="6858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図 13"/>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7306925" y="0"/>
            <a:ext cx="971550" cy="976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図 16"/>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3918420" y="0"/>
            <a:ext cx="1743075" cy="852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図 17"/>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8507075" y="28575"/>
            <a:ext cx="1438275" cy="1023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987879</xdr:colOff>
      <xdr:row>61</xdr:row>
      <xdr:rowOff>152400</xdr:rowOff>
    </xdr:from>
    <xdr:to>
      <xdr:col>18</xdr:col>
      <xdr:colOff>326571</xdr:colOff>
      <xdr:row>70</xdr:row>
      <xdr:rowOff>161925</xdr:rowOff>
    </xdr:to>
    <xdr:pic>
      <xdr:nvPicPr>
        <xdr:cNvPr id="33815"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26150" y="15649575"/>
          <a:ext cx="318135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15</xdr:col>
      <xdr:colOff>108857</xdr:colOff>
      <xdr:row>0</xdr:row>
      <xdr:rowOff>27215</xdr:rowOff>
    </xdr:from>
    <xdr:to>
      <xdr:col>17</xdr:col>
      <xdr:colOff>625929</xdr:colOff>
      <xdr:row>4</xdr:row>
      <xdr:rowOff>277735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13928" y="27215"/>
          <a:ext cx="2517322" cy="17473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13</xdr:col>
      <xdr:colOff>6626679</xdr:colOff>
      <xdr:row>60</xdr:row>
      <xdr:rowOff>57150</xdr:rowOff>
    </xdr:from>
    <xdr:to>
      <xdr:col>15</xdr:col>
      <xdr:colOff>1130754</xdr:colOff>
      <xdr:row>69</xdr:row>
      <xdr:rowOff>66675</xdr:rowOff>
    </xdr:to>
    <xdr:pic>
      <xdr:nvPicPr>
        <xdr:cNvPr id="34849"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16400" y="15316200"/>
          <a:ext cx="302895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16</xdr:col>
      <xdr:colOff>125186</xdr:colOff>
      <xdr:row>60</xdr:row>
      <xdr:rowOff>104775</xdr:rowOff>
    </xdr:from>
    <xdr:to>
      <xdr:col>20</xdr:col>
      <xdr:colOff>555171</xdr:colOff>
      <xdr:row>69</xdr:row>
      <xdr:rowOff>76200</xdr:rowOff>
    </xdr:to>
    <xdr:pic>
      <xdr:nvPicPr>
        <xdr:cNvPr id="34850"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64425" y="15363825"/>
          <a:ext cx="3038475"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14</xdr:col>
      <xdr:colOff>13609</xdr:colOff>
      <xdr:row>0</xdr:row>
      <xdr:rowOff>163286</xdr:rowOff>
    </xdr:from>
    <xdr:to>
      <xdr:col>15</xdr:col>
      <xdr:colOff>1035041</xdr:colOff>
      <xdr:row>4</xdr:row>
      <xdr:rowOff>202221</xdr:rowOff>
    </xdr:to>
    <xdr:pic>
      <xdr:nvPicPr>
        <xdr:cNvPr id="4"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43716" y="163286"/>
          <a:ext cx="2096396" cy="1535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15</xdr:col>
      <xdr:colOff>1077689</xdr:colOff>
      <xdr:row>0</xdr:row>
      <xdr:rowOff>183697</xdr:rowOff>
    </xdr:from>
    <xdr:to>
      <xdr:col>19</xdr:col>
      <xdr:colOff>27218</xdr:colOff>
      <xdr:row>4</xdr:row>
      <xdr:rowOff>196203</xdr:rowOff>
    </xdr:to>
    <xdr:pic>
      <xdr:nvPicPr>
        <xdr:cNvPr id="5"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82760" y="183697"/>
          <a:ext cx="2119994" cy="1509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26376;&#38626;&#20083;&#39135;&#12459;&#12524;&#12531;&#1248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キッズ離乳食月間"/>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93"/>
  <sheetViews>
    <sheetView tabSelected="1" view="pageBreakPreview" topLeftCell="B1" zoomScale="55" zoomScaleNormal="90" zoomScaleSheetLayoutView="55" workbookViewId="0">
      <selection activeCell="B1" sqref="B1"/>
    </sheetView>
  </sheetViews>
  <sheetFormatPr defaultRowHeight="13.5" x14ac:dyDescent="0.15"/>
  <cols>
    <col min="1" max="1" width="4.5" style="245" bestFit="1" customWidth="1"/>
    <col min="2" max="2" width="3.375" style="189" bestFit="1" customWidth="1"/>
    <col min="3" max="3" width="26.625" style="189" customWidth="1"/>
    <col min="4" max="6" width="16.125" style="189" customWidth="1"/>
    <col min="7" max="7" width="4.375" style="189" hidden="1" customWidth="1"/>
    <col min="8" max="8" width="5.125" style="246" hidden="1" customWidth="1"/>
    <col min="9" max="9" width="4.125" style="189" hidden="1" customWidth="1"/>
    <col min="10" max="10" width="10.625" style="189" hidden="1" customWidth="1"/>
    <col min="11" max="11" width="5.125" style="246" customWidth="1"/>
    <col min="12" max="12" width="4.125" style="189" bestFit="1" customWidth="1"/>
    <col min="13" max="13" width="10.625" style="189" customWidth="1"/>
    <col min="14" max="14" width="15.625" style="189" customWidth="1"/>
    <col min="15" max="15" width="2.375" style="189" customWidth="1"/>
    <col min="16" max="16" width="4.5" style="357" bestFit="1" customWidth="1"/>
    <col min="17" max="17" width="3.375" style="189" bestFit="1" customWidth="1"/>
    <col min="18" max="18" width="26.625" style="189" customWidth="1"/>
    <col min="19" max="21" width="16.125" style="189" customWidth="1"/>
    <col min="22" max="22" width="0.875" style="189" hidden="1" customWidth="1"/>
    <col min="23" max="23" width="5.125" style="246" hidden="1" customWidth="1"/>
    <col min="24" max="24" width="4.125" style="189" hidden="1" customWidth="1"/>
    <col min="25" max="25" width="10.625" style="189" hidden="1" customWidth="1"/>
    <col min="26" max="26" width="5.125" style="246" customWidth="1"/>
    <col min="27" max="27" width="4.125" style="189" bestFit="1" customWidth="1"/>
    <col min="28" max="28" width="10.625" style="189" customWidth="1"/>
    <col min="29" max="29" width="15.625" style="189" customWidth="1"/>
    <col min="30" max="16384" width="9" style="189"/>
  </cols>
  <sheetData>
    <row r="1" spans="1:29" ht="33.75" customHeight="1" x14ac:dyDescent="0.15">
      <c r="P1" s="245"/>
    </row>
    <row r="2" spans="1:29" s="245" customFormat="1" ht="12" customHeight="1" x14ac:dyDescent="0.15">
      <c r="A2" s="247" t="s">
        <v>13</v>
      </c>
      <c r="B2" s="248" t="s">
        <v>425</v>
      </c>
      <c r="C2" s="249"/>
      <c r="D2" s="250" t="s">
        <v>426</v>
      </c>
      <c r="E2" s="250"/>
      <c r="F2" s="250"/>
      <c r="G2" s="251"/>
      <c r="H2" s="252" t="s">
        <v>427</v>
      </c>
      <c r="I2" s="253"/>
      <c r="J2" s="254"/>
      <c r="K2" s="252" t="s">
        <v>428</v>
      </c>
      <c r="L2" s="253"/>
      <c r="M2" s="254"/>
      <c r="N2" s="255"/>
      <c r="O2" s="256"/>
      <c r="P2" s="247" t="s">
        <v>13</v>
      </c>
      <c r="Q2" s="248" t="s">
        <v>425</v>
      </c>
      <c r="R2" s="257"/>
      <c r="S2" s="250" t="s">
        <v>426</v>
      </c>
      <c r="T2" s="250"/>
      <c r="U2" s="250"/>
      <c r="V2" s="251"/>
      <c r="W2" s="252" t="s">
        <v>427</v>
      </c>
      <c r="X2" s="253"/>
      <c r="Y2" s="254"/>
      <c r="Z2" s="252" t="s">
        <v>428</v>
      </c>
      <c r="AA2" s="253"/>
      <c r="AB2" s="254"/>
      <c r="AC2" s="255"/>
    </row>
    <row r="3" spans="1:29" s="245" customFormat="1" ht="12" customHeight="1" x14ac:dyDescent="0.15">
      <c r="A3" s="247"/>
      <c r="B3" s="248"/>
      <c r="C3" s="249"/>
      <c r="D3" s="258" t="s">
        <v>429</v>
      </c>
      <c r="E3" s="259" t="s">
        <v>430</v>
      </c>
      <c r="F3" s="260" t="s">
        <v>431</v>
      </c>
      <c r="G3" s="261"/>
      <c r="H3" s="262" t="s">
        <v>432</v>
      </c>
      <c r="I3" s="263"/>
      <c r="J3" s="264" t="s">
        <v>433</v>
      </c>
      <c r="K3" s="262" t="s">
        <v>432</v>
      </c>
      <c r="L3" s="263"/>
      <c r="M3" s="264" t="s">
        <v>433</v>
      </c>
      <c r="N3" s="265" t="s">
        <v>434</v>
      </c>
      <c r="O3" s="266"/>
      <c r="P3" s="247"/>
      <c r="Q3" s="248"/>
      <c r="R3" s="257"/>
      <c r="S3" s="258" t="s">
        <v>429</v>
      </c>
      <c r="T3" s="259" t="s">
        <v>430</v>
      </c>
      <c r="U3" s="260" t="s">
        <v>431</v>
      </c>
      <c r="V3" s="261"/>
      <c r="W3" s="262" t="s">
        <v>432</v>
      </c>
      <c r="X3" s="263"/>
      <c r="Y3" s="264" t="s">
        <v>433</v>
      </c>
      <c r="Z3" s="262" t="s">
        <v>432</v>
      </c>
      <c r="AA3" s="263"/>
      <c r="AB3" s="264" t="s">
        <v>433</v>
      </c>
      <c r="AC3" s="265" t="s">
        <v>434</v>
      </c>
    </row>
    <row r="4" spans="1:29" s="245" customFormat="1" ht="12" customHeight="1" x14ac:dyDescent="0.15">
      <c r="A4" s="247"/>
      <c r="B4" s="248"/>
      <c r="C4" s="249"/>
      <c r="D4" s="258"/>
      <c r="E4" s="259"/>
      <c r="F4" s="260"/>
      <c r="G4" s="261"/>
      <c r="H4" s="262"/>
      <c r="I4" s="263"/>
      <c r="J4" s="264"/>
      <c r="K4" s="262"/>
      <c r="L4" s="263"/>
      <c r="M4" s="264"/>
      <c r="N4" s="267"/>
      <c r="O4" s="266"/>
      <c r="P4" s="247"/>
      <c r="Q4" s="248"/>
      <c r="R4" s="257"/>
      <c r="S4" s="258"/>
      <c r="T4" s="259"/>
      <c r="U4" s="260"/>
      <c r="V4" s="261"/>
      <c r="W4" s="262"/>
      <c r="X4" s="263"/>
      <c r="Y4" s="264"/>
      <c r="Z4" s="262"/>
      <c r="AA4" s="263"/>
      <c r="AB4" s="264"/>
      <c r="AC4" s="267"/>
    </row>
    <row r="5" spans="1:29" s="245" customFormat="1" ht="12" customHeight="1" x14ac:dyDescent="0.15">
      <c r="A5" s="247"/>
      <c r="B5" s="248"/>
      <c r="C5" s="249"/>
      <c r="D5" s="258"/>
      <c r="E5" s="259"/>
      <c r="F5" s="260"/>
      <c r="G5" s="261"/>
      <c r="H5" s="262"/>
      <c r="I5" s="263"/>
      <c r="J5" s="264"/>
      <c r="K5" s="262"/>
      <c r="L5" s="263"/>
      <c r="M5" s="264"/>
      <c r="N5" s="267"/>
      <c r="O5" s="266"/>
      <c r="P5" s="247"/>
      <c r="Q5" s="248"/>
      <c r="R5" s="257"/>
      <c r="S5" s="258"/>
      <c r="T5" s="259"/>
      <c r="U5" s="260"/>
      <c r="V5" s="261"/>
      <c r="W5" s="262"/>
      <c r="X5" s="263"/>
      <c r="Y5" s="264"/>
      <c r="Z5" s="262"/>
      <c r="AA5" s="263"/>
      <c r="AB5" s="264"/>
      <c r="AC5" s="267"/>
    </row>
    <row r="6" spans="1:29" s="245" customFormat="1" ht="12" customHeight="1" x14ac:dyDescent="0.15">
      <c r="A6" s="247"/>
      <c r="B6" s="248"/>
      <c r="C6" s="249"/>
      <c r="D6" s="258"/>
      <c r="E6" s="259"/>
      <c r="F6" s="260"/>
      <c r="G6" s="261"/>
      <c r="H6" s="268"/>
      <c r="I6" s="269"/>
      <c r="J6" s="270"/>
      <c r="K6" s="268"/>
      <c r="L6" s="269"/>
      <c r="M6" s="270"/>
      <c r="N6" s="271"/>
      <c r="O6" s="266"/>
      <c r="P6" s="247"/>
      <c r="Q6" s="248"/>
      <c r="R6" s="257"/>
      <c r="S6" s="258"/>
      <c r="T6" s="259"/>
      <c r="U6" s="260"/>
      <c r="V6" s="261"/>
      <c r="W6" s="268"/>
      <c r="X6" s="269"/>
      <c r="Y6" s="270"/>
      <c r="Z6" s="268"/>
      <c r="AA6" s="269"/>
      <c r="AB6" s="270"/>
      <c r="AC6" s="271"/>
    </row>
    <row r="7" spans="1:29" ht="12.75" customHeight="1" x14ac:dyDescent="0.15">
      <c r="A7" s="272" t="s">
        <v>435</v>
      </c>
      <c r="B7" s="273" t="s">
        <v>436</v>
      </c>
      <c r="C7" s="274" t="s">
        <v>15</v>
      </c>
      <c r="D7" s="275" t="s">
        <v>437</v>
      </c>
      <c r="E7" s="275" t="s">
        <v>438</v>
      </c>
      <c r="F7" s="275" t="s">
        <v>439</v>
      </c>
      <c r="G7" s="276"/>
      <c r="H7" s="277">
        <v>431</v>
      </c>
      <c r="I7" s="278" t="s">
        <v>440</v>
      </c>
      <c r="J7" s="279" t="s">
        <v>441</v>
      </c>
      <c r="K7" s="277">
        <f>431*0.75</f>
        <v>323.25</v>
      </c>
      <c r="L7" s="278" t="s">
        <v>440</v>
      </c>
      <c r="M7" s="279" t="s">
        <v>441</v>
      </c>
      <c r="N7" s="280" t="s">
        <v>29</v>
      </c>
      <c r="O7" s="281"/>
      <c r="P7" s="282">
        <v>16</v>
      </c>
      <c r="Q7" s="282" t="s">
        <v>391</v>
      </c>
      <c r="R7" s="278" t="s">
        <v>17</v>
      </c>
      <c r="S7" s="275" t="s">
        <v>442</v>
      </c>
      <c r="T7" s="275" t="s">
        <v>443</v>
      </c>
      <c r="U7" s="275" t="s">
        <v>444</v>
      </c>
      <c r="V7" s="276"/>
      <c r="W7" s="277">
        <v>355</v>
      </c>
      <c r="X7" s="278" t="s">
        <v>445</v>
      </c>
      <c r="Y7" s="279" t="s">
        <v>33</v>
      </c>
      <c r="Z7" s="277">
        <f>355*0.75</f>
        <v>266.25</v>
      </c>
      <c r="AA7" s="278" t="s">
        <v>446</v>
      </c>
      <c r="AB7" s="279" t="s">
        <v>33</v>
      </c>
      <c r="AC7" s="280" t="s">
        <v>29</v>
      </c>
    </row>
    <row r="8" spans="1:29" ht="12.75" customHeight="1" x14ac:dyDescent="0.15">
      <c r="A8" s="272"/>
      <c r="B8" s="273"/>
      <c r="C8" s="283" t="s">
        <v>447</v>
      </c>
      <c r="D8" s="275"/>
      <c r="E8" s="275"/>
      <c r="F8" s="275"/>
      <c r="G8" s="276"/>
      <c r="H8" s="284">
        <v>13.099999999999998</v>
      </c>
      <c r="I8" s="285" t="s">
        <v>448</v>
      </c>
      <c r="J8" s="286"/>
      <c r="K8" s="284">
        <f>13.1*0.75</f>
        <v>9.8249999999999993</v>
      </c>
      <c r="L8" s="285" t="s">
        <v>448</v>
      </c>
      <c r="M8" s="286"/>
      <c r="N8" s="287" t="s">
        <v>449</v>
      </c>
      <c r="O8" s="281"/>
      <c r="P8" s="288"/>
      <c r="Q8" s="282"/>
      <c r="R8" s="289" t="s">
        <v>245</v>
      </c>
      <c r="S8" s="290"/>
      <c r="T8" s="290"/>
      <c r="U8" s="275"/>
      <c r="V8" s="276"/>
      <c r="W8" s="284">
        <v>12.199999999999998</v>
      </c>
      <c r="X8" s="285" t="s">
        <v>448</v>
      </c>
      <c r="Y8" s="286"/>
      <c r="Z8" s="284">
        <f>12.2*0.75</f>
        <v>9.1499999999999986</v>
      </c>
      <c r="AA8" s="285" t="s">
        <v>448</v>
      </c>
      <c r="AB8" s="286"/>
      <c r="AC8" s="287" t="s">
        <v>450</v>
      </c>
    </row>
    <row r="9" spans="1:29" ht="12.75" customHeight="1" x14ac:dyDescent="0.15">
      <c r="A9" s="272"/>
      <c r="B9" s="273"/>
      <c r="C9" s="283" t="s">
        <v>46</v>
      </c>
      <c r="D9" s="275"/>
      <c r="E9" s="275"/>
      <c r="F9" s="275"/>
      <c r="G9" s="276"/>
      <c r="H9" s="284">
        <v>10.499999999999998</v>
      </c>
      <c r="I9" s="285" t="s">
        <v>448</v>
      </c>
      <c r="J9" s="286"/>
      <c r="K9" s="284">
        <f>10.5*0.75</f>
        <v>7.875</v>
      </c>
      <c r="L9" s="285" t="s">
        <v>448</v>
      </c>
      <c r="M9" s="286"/>
      <c r="N9" s="287"/>
      <c r="O9" s="281"/>
      <c r="P9" s="288"/>
      <c r="Q9" s="282"/>
      <c r="R9" s="283" t="s">
        <v>79</v>
      </c>
      <c r="S9" s="290"/>
      <c r="T9" s="290"/>
      <c r="U9" s="275"/>
      <c r="V9" s="276"/>
      <c r="W9" s="284">
        <v>10.899999999999999</v>
      </c>
      <c r="X9" s="285" t="s">
        <v>448</v>
      </c>
      <c r="Y9" s="286"/>
      <c r="Z9" s="284">
        <f>10.9*0.75</f>
        <v>8.1750000000000007</v>
      </c>
      <c r="AA9" s="285" t="s">
        <v>448</v>
      </c>
      <c r="AB9" s="286"/>
      <c r="AC9" s="287" t="s">
        <v>451</v>
      </c>
    </row>
    <row r="10" spans="1:29" ht="12.75" customHeight="1" x14ac:dyDescent="0.15">
      <c r="A10" s="272"/>
      <c r="B10" s="273"/>
      <c r="C10" s="283"/>
      <c r="D10" s="275"/>
      <c r="E10" s="275"/>
      <c r="F10" s="275"/>
      <c r="G10" s="276"/>
      <c r="H10" s="284">
        <v>68.8</v>
      </c>
      <c r="I10" s="285" t="s">
        <v>448</v>
      </c>
      <c r="J10" s="286"/>
      <c r="K10" s="284">
        <f>68.8*0.75</f>
        <v>51.599999999999994</v>
      </c>
      <c r="L10" s="285" t="s">
        <v>448</v>
      </c>
      <c r="M10" s="286"/>
      <c r="N10" s="287"/>
      <c r="O10" s="281"/>
      <c r="P10" s="288"/>
      <c r="Q10" s="282"/>
      <c r="R10" s="283" t="s">
        <v>66</v>
      </c>
      <c r="S10" s="290"/>
      <c r="T10" s="290"/>
      <c r="U10" s="275"/>
      <c r="V10" s="276"/>
      <c r="W10" s="284">
        <v>49</v>
      </c>
      <c r="X10" s="285" t="s">
        <v>452</v>
      </c>
      <c r="Y10" s="286"/>
      <c r="Z10" s="284">
        <f>49*0.75</f>
        <v>36.75</v>
      </c>
      <c r="AA10" s="285" t="s">
        <v>452</v>
      </c>
      <c r="AB10" s="286"/>
      <c r="AC10" s="287"/>
    </row>
    <row r="11" spans="1:29" ht="12.75" customHeight="1" x14ac:dyDescent="0.15">
      <c r="A11" s="272"/>
      <c r="B11" s="273"/>
      <c r="C11" s="291"/>
      <c r="D11" s="275"/>
      <c r="E11" s="275"/>
      <c r="F11" s="275"/>
      <c r="G11" s="276"/>
      <c r="H11" s="292">
        <v>1.6000000000000003</v>
      </c>
      <c r="I11" s="293" t="s">
        <v>452</v>
      </c>
      <c r="J11" s="294"/>
      <c r="K11" s="292">
        <f>1.6*0.75</f>
        <v>1.2000000000000002</v>
      </c>
      <c r="L11" s="293" t="s">
        <v>452</v>
      </c>
      <c r="M11" s="294"/>
      <c r="N11" s="295" t="s">
        <v>453</v>
      </c>
      <c r="O11" s="281"/>
      <c r="P11" s="288"/>
      <c r="Q11" s="282"/>
      <c r="R11" s="291"/>
      <c r="S11" s="290"/>
      <c r="T11" s="290"/>
      <c r="U11" s="275"/>
      <c r="V11" s="276"/>
      <c r="W11" s="292">
        <v>0.9</v>
      </c>
      <c r="X11" s="293" t="s">
        <v>452</v>
      </c>
      <c r="Y11" s="294"/>
      <c r="Z11" s="292">
        <f>0.9*0.75</f>
        <v>0.67500000000000004</v>
      </c>
      <c r="AA11" s="293" t="s">
        <v>452</v>
      </c>
      <c r="AB11" s="294"/>
      <c r="AC11" s="295"/>
    </row>
    <row r="12" spans="1:29" ht="12.75" customHeight="1" x14ac:dyDescent="0.15">
      <c r="A12" s="296">
        <v>2</v>
      </c>
      <c r="B12" s="297" t="s">
        <v>391</v>
      </c>
      <c r="C12" s="278" t="s">
        <v>17</v>
      </c>
      <c r="D12" s="275" t="s">
        <v>454</v>
      </c>
      <c r="E12" s="275" t="s">
        <v>443</v>
      </c>
      <c r="F12" s="275" t="s">
        <v>444</v>
      </c>
      <c r="G12" s="276"/>
      <c r="H12" s="298">
        <v>355</v>
      </c>
      <c r="I12" s="299" t="s">
        <v>455</v>
      </c>
      <c r="J12" s="279" t="s">
        <v>33</v>
      </c>
      <c r="K12" s="298">
        <f>355*0.75</f>
        <v>266.25</v>
      </c>
      <c r="L12" s="299" t="s">
        <v>455</v>
      </c>
      <c r="M12" s="279" t="s">
        <v>33</v>
      </c>
      <c r="N12" s="280" t="s">
        <v>29</v>
      </c>
      <c r="O12" s="281"/>
      <c r="P12" s="300"/>
      <c r="Q12" s="301"/>
      <c r="R12" s="301"/>
      <c r="S12" s="301"/>
      <c r="T12" s="301"/>
      <c r="U12" s="301"/>
      <c r="V12" s="301"/>
      <c r="W12" s="301"/>
      <c r="X12" s="301"/>
      <c r="Y12" s="301"/>
      <c r="Z12" s="301"/>
      <c r="AA12" s="301"/>
      <c r="AB12" s="301"/>
      <c r="AC12" s="302"/>
    </row>
    <row r="13" spans="1:29" ht="12.75" customHeight="1" x14ac:dyDescent="0.15">
      <c r="A13" s="296"/>
      <c r="B13" s="297"/>
      <c r="C13" s="289" t="s">
        <v>245</v>
      </c>
      <c r="D13" s="290"/>
      <c r="E13" s="290"/>
      <c r="F13" s="275"/>
      <c r="G13" s="276"/>
      <c r="H13" s="284">
        <v>12.199999999999998</v>
      </c>
      <c r="I13" s="283" t="s">
        <v>452</v>
      </c>
      <c r="J13" s="286"/>
      <c r="K13" s="284">
        <f>12.2*0.75</f>
        <v>9.1499999999999986</v>
      </c>
      <c r="L13" s="283" t="s">
        <v>452</v>
      </c>
      <c r="M13" s="286"/>
      <c r="N13" s="287" t="s">
        <v>456</v>
      </c>
      <c r="O13" s="281"/>
      <c r="P13" s="303"/>
      <c r="Q13" s="304"/>
      <c r="R13" s="304"/>
      <c r="S13" s="304"/>
      <c r="T13" s="304"/>
      <c r="U13" s="304"/>
      <c r="V13" s="304"/>
      <c r="W13" s="304"/>
      <c r="X13" s="304"/>
      <c r="Y13" s="304"/>
      <c r="Z13" s="304"/>
      <c r="AA13" s="304"/>
      <c r="AB13" s="304"/>
      <c r="AC13" s="305"/>
    </row>
    <row r="14" spans="1:29" ht="12.75" customHeight="1" x14ac:dyDescent="0.15">
      <c r="A14" s="296"/>
      <c r="B14" s="297"/>
      <c r="C14" s="283" t="s">
        <v>79</v>
      </c>
      <c r="D14" s="290"/>
      <c r="E14" s="290"/>
      <c r="F14" s="275"/>
      <c r="G14" s="276"/>
      <c r="H14" s="284">
        <v>10.899999999999999</v>
      </c>
      <c r="I14" s="283" t="s">
        <v>452</v>
      </c>
      <c r="J14" s="286"/>
      <c r="K14" s="284">
        <f>10.9*0.75</f>
        <v>8.1750000000000007</v>
      </c>
      <c r="L14" s="283" t="s">
        <v>452</v>
      </c>
      <c r="M14" s="286"/>
      <c r="N14" s="287" t="s">
        <v>457</v>
      </c>
      <c r="O14" s="281"/>
      <c r="P14" s="282">
        <v>19</v>
      </c>
      <c r="Q14" s="282" t="s">
        <v>395</v>
      </c>
      <c r="R14" s="299" t="s">
        <v>117</v>
      </c>
      <c r="S14" s="275" t="s">
        <v>458</v>
      </c>
      <c r="T14" s="275" t="s">
        <v>459</v>
      </c>
      <c r="U14" s="275" t="s">
        <v>460</v>
      </c>
      <c r="V14" s="276"/>
      <c r="W14" s="298">
        <v>379</v>
      </c>
      <c r="X14" s="278" t="s">
        <v>445</v>
      </c>
      <c r="Y14" s="279" t="s">
        <v>461</v>
      </c>
      <c r="Z14" s="298">
        <f>379*0.75</f>
        <v>284.25</v>
      </c>
      <c r="AA14" s="278" t="s">
        <v>445</v>
      </c>
      <c r="AB14" s="279" t="s">
        <v>461</v>
      </c>
      <c r="AC14" s="280" t="s">
        <v>29</v>
      </c>
    </row>
    <row r="15" spans="1:29" ht="12.75" customHeight="1" x14ac:dyDescent="0.15">
      <c r="A15" s="296"/>
      <c r="B15" s="297"/>
      <c r="C15" s="283" t="s">
        <v>66</v>
      </c>
      <c r="D15" s="290"/>
      <c r="E15" s="290"/>
      <c r="F15" s="275"/>
      <c r="G15" s="276"/>
      <c r="H15" s="284">
        <v>49</v>
      </c>
      <c r="I15" s="283" t="s">
        <v>452</v>
      </c>
      <c r="J15" s="286"/>
      <c r="K15" s="284">
        <f>49*0.75</f>
        <v>36.75</v>
      </c>
      <c r="L15" s="283" t="s">
        <v>452</v>
      </c>
      <c r="M15" s="286"/>
      <c r="N15" s="287"/>
      <c r="O15" s="281"/>
      <c r="P15" s="282"/>
      <c r="Q15" s="282"/>
      <c r="R15" s="306" t="s">
        <v>120</v>
      </c>
      <c r="S15" s="275"/>
      <c r="T15" s="275"/>
      <c r="U15" s="275"/>
      <c r="V15" s="276"/>
      <c r="W15" s="284">
        <v>13.199999999999998</v>
      </c>
      <c r="X15" s="283" t="s">
        <v>452</v>
      </c>
      <c r="Y15" s="286"/>
      <c r="Z15" s="284">
        <f>13.2*0.75</f>
        <v>9.8999999999999986</v>
      </c>
      <c r="AA15" s="283" t="s">
        <v>452</v>
      </c>
      <c r="AB15" s="286"/>
      <c r="AC15" s="287" t="s">
        <v>462</v>
      </c>
    </row>
    <row r="16" spans="1:29" ht="12.75" customHeight="1" x14ac:dyDescent="0.15">
      <c r="A16" s="296"/>
      <c r="B16" s="297"/>
      <c r="C16" s="291"/>
      <c r="D16" s="290"/>
      <c r="E16" s="290"/>
      <c r="F16" s="275"/>
      <c r="G16" s="276"/>
      <c r="H16" s="292">
        <v>0.9</v>
      </c>
      <c r="I16" s="291" t="s">
        <v>463</v>
      </c>
      <c r="J16" s="294"/>
      <c r="K16" s="292">
        <f>0.9*0.75</f>
        <v>0.67500000000000004</v>
      </c>
      <c r="L16" s="291" t="s">
        <v>463</v>
      </c>
      <c r="M16" s="294"/>
      <c r="N16" s="295"/>
      <c r="O16" s="281"/>
      <c r="P16" s="282"/>
      <c r="Q16" s="282"/>
      <c r="R16" s="283" t="s">
        <v>128</v>
      </c>
      <c r="S16" s="275"/>
      <c r="T16" s="275"/>
      <c r="U16" s="275"/>
      <c r="V16" s="276"/>
      <c r="W16" s="284">
        <v>8.1999999999999993</v>
      </c>
      <c r="X16" s="283" t="s">
        <v>452</v>
      </c>
      <c r="Y16" s="286"/>
      <c r="Z16" s="284">
        <f>8.2*0.75</f>
        <v>6.1499999999999995</v>
      </c>
      <c r="AA16" s="283" t="s">
        <v>452</v>
      </c>
      <c r="AB16" s="286"/>
      <c r="AC16" s="287"/>
    </row>
    <row r="17" spans="1:29" ht="12.75" customHeight="1" x14ac:dyDescent="0.15">
      <c r="A17" s="300"/>
      <c r="B17" s="301"/>
      <c r="C17" s="301"/>
      <c r="D17" s="301"/>
      <c r="E17" s="301"/>
      <c r="F17" s="301"/>
      <c r="G17" s="301"/>
      <c r="H17" s="301"/>
      <c r="I17" s="301"/>
      <c r="J17" s="301"/>
      <c r="K17" s="301"/>
      <c r="L17" s="301"/>
      <c r="M17" s="301"/>
      <c r="N17" s="302"/>
      <c r="O17" s="281"/>
      <c r="P17" s="282"/>
      <c r="Q17" s="282"/>
      <c r="R17" s="283" t="s">
        <v>99</v>
      </c>
      <c r="S17" s="275"/>
      <c r="T17" s="275"/>
      <c r="U17" s="275"/>
      <c r="V17" s="276"/>
      <c r="W17" s="284">
        <v>62.000000000000007</v>
      </c>
      <c r="X17" s="283" t="s">
        <v>452</v>
      </c>
      <c r="Y17" s="286"/>
      <c r="Z17" s="284">
        <f>62*0.75</f>
        <v>46.5</v>
      </c>
      <c r="AA17" s="283" t="s">
        <v>464</v>
      </c>
      <c r="AB17" s="286"/>
      <c r="AC17" s="287"/>
    </row>
    <row r="18" spans="1:29" ht="12.75" customHeight="1" x14ac:dyDescent="0.15">
      <c r="A18" s="303"/>
      <c r="B18" s="304"/>
      <c r="C18" s="304"/>
      <c r="D18" s="304"/>
      <c r="E18" s="304"/>
      <c r="F18" s="304"/>
      <c r="G18" s="304"/>
      <c r="H18" s="304"/>
      <c r="I18" s="304"/>
      <c r="J18" s="304"/>
      <c r="K18" s="304"/>
      <c r="L18" s="304"/>
      <c r="M18" s="304"/>
      <c r="N18" s="305"/>
      <c r="O18" s="281"/>
      <c r="P18" s="282"/>
      <c r="Q18" s="282"/>
      <c r="R18" s="291" t="s">
        <v>46</v>
      </c>
      <c r="S18" s="275"/>
      <c r="T18" s="275"/>
      <c r="U18" s="275"/>
      <c r="V18" s="276"/>
      <c r="W18" s="292">
        <v>1.0999999999999999</v>
      </c>
      <c r="X18" s="291" t="s">
        <v>464</v>
      </c>
      <c r="Y18" s="294"/>
      <c r="Z18" s="292">
        <f>1.1*0.75</f>
        <v>0.82500000000000007</v>
      </c>
      <c r="AA18" s="291" t="s">
        <v>464</v>
      </c>
      <c r="AB18" s="294"/>
      <c r="AC18" s="295"/>
    </row>
    <row r="19" spans="1:29" ht="12.75" customHeight="1" x14ac:dyDescent="0.15">
      <c r="A19" s="296">
        <v>5</v>
      </c>
      <c r="B19" s="297" t="s">
        <v>395</v>
      </c>
      <c r="C19" s="299" t="s">
        <v>117</v>
      </c>
      <c r="D19" s="275" t="s">
        <v>465</v>
      </c>
      <c r="E19" s="275" t="s">
        <v>466</v>
      </c>
      <c r="F19" s="275" t="s">
        <v>460</v>
      </c>
      <c r="G19" s="276"/>
      <c r="H19" s="298">
        <v>379</v>
      </c>
      <c r="I19" s="278" t="s">
        <v>467</v>
      </c>
      <c r="J19" s="279" t="s">
        <v>468</v>
      </c>
      <c r="K19" s="298">
        <f>379*0.75</f>
        <v>284.25</v>
      </c>
      <c r="L19" s="278" t="s">
        <v>467</v>
      </c>
      <c r="M19" s="279" t="s">
        <v>468</v>
      </c>
      <c r="N19" s="280" t="s">
        <v>29</v>
      </c>
      <c r="O19" s="281"/>
      <c r="P19" s="282">
        <v>20</v>
      </c>
      <c r="Q19" s="282" t="s">
        <v>399</v>
      </c>
      <c r="R19" s="299" t="s">
        <v>17</v>
      </c>
      <c r="S19" s="275" t="s">
        <v>469</v>
      </c>
      <c r="T19" s="275" t="s">
        <v>470</v>
      </c>
      <c r="U19" s="275" t="s">
        <v>471</v>
      </c>
      <c r="V19" s="276"/>
      <c r="W19" s="298">
        <v>421</v>
      </c>
      <c r="X19" s="278" t="s">
        <v>467</v>
      </c>
      <c r="Y19" s="279" t="s">
        <v>96</v>
      </c>
      <c r="Z19" s="298">
        <f>421*0.75</f>
        <v>315.75</v>
      </c>
      <c r="AA19" s="278" t="s">
        <v>467</v>
      </c>
      <c r="AB19" s="279" t="s">
        <v>96</v>
      </c>
      <c r="AC19" s="280" t="s">
        <v>29</v>
      </c>
    </row>
    <row r="20" spans="1:29" ht="12.75" customHeight="1" x14ac:dyDescent="0.15">
      <c r="A20" s="307"/>
      <c r="B20" s="297"/>
      <c r="C20" s="306" t="s">
        <v>120</v>
      </c>
      <c r="D20" s="275"/>
      <c r="E20" s="275"/>
      <c r="F20" s="275"/>
      <c r="G20" s="276"/>
      <c r="H20" s="284">
        <v>13.199999999999998</v>
      </c>
      <c r="I20" s="283" t="s">
        <v>464</v>
      </c>
      <c r="J20" s="286"/>
      <c r="K20" s="284">
        <f>13.2*0.75</f>
        <v>9.8999999999999986</v>
      </c>
      <c r="L20" s="283" t="s">
        <v>464</v>
      </c>
      <c r="M20" s="286"/>
      <c r="N20" s="287" t="s">
        <v>472</v>
      </c>
      <c r="O20" s="281"/>
      <c r="P20" s="282"/>
      <c r="Q20" s="282"/>
      <c r="R20" s="308" t="s">
        <v>138</v>
      </c>
      <c r="S20" s="275"/>
      <c r="T20" s="275"/>
      <c r="U20" s="275"/>
      <c r="V20" s="276"/>
      <c r="W20" s="284">
        <v>18.599999999999998</v>
      </c>
      <c r="X20" s="283" t="s">
        <v>464</v>
      </c>
      <c r="Y20" s="286"/>
      <c r="Z20" s="284">
        <f>18.6*0.75</f>
        <v>13.950000000000001</v>
      </c>
      <c r="AA20" s="283" t="s">
        <v>464</v>
      </c>
      <c r="AB20" s="286"/>
      <c r="AC20" s="287" t="s">
        <v>473</v>
      </c>
    </row>
    <row r="21" spans="1:29" ht="12.75" customHeight="1" x14ac:dyDescent="0.15">
      <c r="A21" s="307"/>
      <c r="B21" s="297"/>
      <c r="C21" s="283" t="s">
        <v>128</v>
      </c>
      <c r="D21" s="275"/>
      <c r="E21" s="275"/>
      <c r="F21" s="275"/>
      <c r="G21" s="276"/>
      <c r="H21" s="284">
        <v>8.1999999999999993</v>
      </c>
      <c r="I21" s="283" t="s">
        <v>464</v>
      </c>
      <c r="J21" s="286"/>
      <c r="K21" s="284">
        <f>8.2*0.75</f>
        <v>6.1499999999999995</v>
      </c>
      <c r="L21" s="283" t="s">
        <v>464</v>
      </c>
      <c r="M21" s="286"/>
      <c r="N21" s="287" t="s">
        <v>474</v>
      </c>
      <c r="O21" s="281"/>
      <c r="P21" s="282"/>
      <c r="Q21" s="282"/>
      <c r="R21" s="283" t="s">
        <v>475</v>
      </c>
      <c r="S21" s="275"/>
      <c r="T21" s="275"/>
      <c r="U21" s="275"/>
      <c r="V21" s="276"/>
      <c r="W21" s="284">
        <v>13.099999999999998</v>
      </c>
      <c r="X21" s="283" t="s">
        <v>464</v>
      </c>
      <c r="Y21" s="286"/>
      <c r="Z21" s="284">
        <f>13.1*0.75</f>
        <v>9.8249999999999993</v>
      </c>
      <c r="AA21" s="283" t="s">
        <v>464</v>
      </c>
      <c r="AB21" s="286"/>
      <c r="AC21" s="287"/>
    </row>
    <row r="22" spans="1:29" ht="12.75" customHeight="1" x14ac:dyDescent="0.15">
      <c r="A22" s="307"/>
      <c r="B22" s="297"/>
      <c r="C22" s="283" t="s">
        <v>99</v>
      </c>
      <c r="D22" s="275"/>
      <c r="E22" s="275"/>
      <c r="F22" s="275"/>
      <c r="G22" s="276"/>
      <c r="H22" s="284">
        <v>62.000000000000007</v>
      </c>
      <c r="I22" s="283" t="s">
        <v>464</v>
      </c>
      <c r="J22" s="286"/>
      <c r="K22" s="284">
        <f>62*0.75</f>
        <v>46.5</v>
      </c>
      <c r="L22" s="283" t="s">
        <v>464</v>
      </c>
      <c r="M22" s="286"/>
      <c r="N22" s="287"/>
      <c r="O22" s="281"/>
      <c r="P22" s="282"/>
      <c r="Q22" s="282"/>
      <c r="R22" s="283" t="s">
        <v>66</v>
      </c>
      <c r="S22" s="275"/>
      <c r="T22" s="275"/>
      <c r="U22" s="275"/>
      <c r="V22" s="276"/>
      <c r="W22" s="284">
        <v>54.8</v>
      </c>
      <c r="X22" s="283" t="s">
        <v>464</v>
      </c>
      <c r="Y22" s="286"/>
      <c r="Z22" s="284">
        <f>54.8*0.75</f>
        <v>41.099999999999994</v>
      </c>
      <c r="AA22" s="283" t="s">
        <v>464</v>
      </c>
      <c r="AB22" s="286"/>
      <c r="AC22" s="287"/>
    </row>
    <row r="23" spans="1:29" ht="12.75" customHeight="1" x14ac:dyDescent="0.15">
      <c r="A23" s="307"/>
      <c r="B23" s="297"/>
      <c r="C23" s="291" t="s">
        <v>46</v>
      </c>
      <c r="D23" s="275"/>
      <c r="E23" s="275"/>
      <c r="F23" s="275"/>
      <c r="G23" s="276"/>
      <c r="H23" s="292">
        <v>1.0999999999999999</v>
      </c>
      <c r="I23" s="291" t="s">
        <v>464</v>
      </c>
      <c r="J23" s="294"/>
      <c r="K23" s="292">
        <f>1.1*0.75</f>
        <v>0.82500000000000007</v>
      </c>
      <c r="L23" s="291" t="s">
        <v>464</v>
      </c>
      <c r="M23" s="294"/>
      <c r="N23" s="295"/>
      <c r="O23" s="281"/>
      <c r="P23" s="282"/>
      <c r="Q23" s="282"/>
      <c r="R23" s="291" t="s">
        <v>54</v>
      </c>
      <c r="S23" s="275"/>
      <c r="T23" s="275"/>
      <c r="U23" s="275"/>
      <c r="V23" s="276"/>
      <c r="W23" s="292">
        <v>1</v>
      </c>
      <c r="X23" s="291" t="s">
        <v>464</v>
      </c>
      <c r="Y23" s="294"/>
      <c r="Z23" s="292">
        <f>1*0.75</f>
        <v>0.75</v>
      </c>
      <c r="AA23" s="291" t="s">
        <v>464</v>
      </c>
      <c r="AB23" s="294"/>
      <c r="AC23" s="295"/>
    </row>
    <row r="24" spans="1:29" ht="12.75" customHeight="1" x14ac:dyDescent="0.15">
      <c r="A24" s="282">
        <v>6</v>
      </c>
      <c r="B24" s="297" t="s">
        <v>399</v>
      </c>
      <c r="C24" s="299" t="s">
        <v>17</v>
      </c>
      <c r="D24" s="275" t="s">
        <v>469</v>
      </c>
      <c r="E24" s="275" t="s">
        <v>476</v>
      </c>
      <c r="F24" s="275" t="s">
        <v>471</v>
      </c>
      <c r="G24" s="276"/>
      <c r="H24" s="298">
        <v>421</v>
      </c>
      <c r="I24" s="278" t="s">
        <v>467</v>
      </c>
      <c r="J24" s="279" t="s">
        <v>96</v>
      </c>
      <c r="K24" s="298">
        <f>421*0.75</f>
        <v>315.75</v>
      </c>
      <c r="L24" s="278" t="s">
        <v>467</v>
      </c>
      <c r="M24" s="279" t="s">
        <v>96</v>
      </c>
      <c r="N24" s="280" t="s">
        <v>29</v>
      </c>
      <c r="O24" s="281"/>
      <c r="P24" s="282">
        <v>21</v>
      </c>
      <c r="Q24" s="282" t="s">
        <v>28</v>
      </c>
      <c r="R24" s="309" t="s">
        <v>147</v>
      </c>
      <c r="S24" s="275" t="s">
        <v>477</v>
      </c>
      <c r="T24" s="275" t="s">
        <v>478</v>
      </c>
      <c r="U24" s="275" t="s">
        <v>479</v>
      </c>
      <c r="V24" s="276"/>
      <c r="W24" s="298">
        <v>367</v>
      </c>
      <c r="X24" s="278" t="s">
        <v>467</v>
      </c>
      <c r="Y24" s="279" t="s">
        <v>96</v>
      </c>
      <c r="Z24" s="298">
        <f>367*0.75</f>
        <v>275.25</v>
      </c>
      <c r="AA24" s="278" t="s">
        <v>467</v>
      </c>
      <c r="AB24" s="279" t="s">
        <v>96</v>
      </c>
      <c r="AC24" s="280" t="s">
        <v>29</v>
      </c>
    </row>
    <row r="25" spans="1:29" ht="12.75" customHeight="1" x14ac:dyDescent="0.15">
      <c r="A25" s="288"/>
      <c r="B25" s="297"/>
      <c r="C25" s="308" t="s">
        <v>138</v>
      </c>
      <c r="D25" s="275"/>
      <c r="E25" s="275"/>
      <c r="F25" s="275"/>
      <c r="G25" s="276"/>
      <c r="H25" s="284">
        <v>18.599999999999998</v>
      </c>
      <c r="I25" s="283" t="s">
        <v>464</v>
      </c>
      <c r="J25" s="286"/>
      <c r="K25" s="284">
        <f>18.6*0.75</f>
        <v>13.950000000000001</v>
      </c>
      <c r="L25" s="283" t="s">
        <v>464</v>
      </c>
      <c r="M25" s="286"/>
      <c r="N25" s="287" t="s">
        <v>473</v>
      </c>
      <c r="O25" s="281"/>
      <c r="P25" s="282"/>
      <c r="Q25" s="282"/>
      <c r="R25" s="283" t="s">
        <v>151</v>
      </c>
      <c r="S25" s="275"/>
      <c r="T25" s="275"/>
      <c r="U25" s="275"/>
      <c r="V25" s="276"/>
      <c r="W25" s="284">
        <v>12.7</v>
      </c>
      <c r="X25" s="283" t="s">
        <v>464</v>
      </c>
      <c r="Y25" s="286"/>
      <c r="Z25" s="284">
        <f>12.7*0.75</f>
        <v>9.5249999999999986</v>
      </c>
      <c r="AA25" s="283" t="s">
        <v>464</v>
      </c>
      <c r="AB25" s="286"/>
      <c r="AC25" s="287" t="s">
        <v>480</v>
      </c>
    </row>
    <row r="26" spans="1:29" ht="12.75" customHeight="1" x14ac:dyDescent="0.15">
      <c r="A26" s="288"/>
      <c r="B26" s="297"/>
      <c r="C26" s="283" t="s">
        <v>475</v>
      </c>
      <c r="D26" s="275"/>
      <c r="E26" s="275"/>
      <c r="F26" s="275"/>
      <c r="G26" s="276"/>
      <c r="H26" s="284">
        <v>13.099999999999998</v>
      </c>
      <c r="I26" s="283" t="s">
        <v>464</v>
      </c>
      <c r="J26" s="286"/>
      <c r="K26" s="284">
        <f>13.1*0.75</f>
        <v>9.8249999999999993</v>
      </c>
      <c r="L26" s="283" t="s">
        <v>464</v>
      </c>
      <c r="M26" s="286"/>
      <c r="N26" s="287"/>
      <c r="O26" s="281"/>
      <c r="P26" s="282"/>
      <c r="Q26" s="282"/>
      <c r="R26" s="283" t="s">
        <v>155</v>
      </c>
      <c r="S26" s="275"/>
      <c r="T26" s="275"/>
      <c r="U26" s="275"/>
      <c r="V26" s="276"/>
      <c r="W26" s="284">
        <v>13.1</v>
      </c>
      <c r="X26" s="283" t="s">
        <v>464</v>
      </c>
      <c r="Y26" s="286"/>
      <c r="Z26" s="284">
        <f>13.1*0.75</f>
        <v>9.8249999999999993</v>
      </c>
      <c r="AA26" s="283" t="s">
        <v>464</v>
      </c>
      <c r="AB26" s="286"/>
      <c r="AC26" s="287"/>
    </row>
    <row r="27" spans="1:29" ht="12.75" customHeight="1" x14ac:dyDescent="0.15">
      <c r="A27" s="288"/>
      <c r="B27" s="297"/>
      <c r="C27" s="283" t="s">
        <v>66</v>
      </c>
      <c r="D27" s="275"/>
      <c r="E27" s="275"/>
      <c r="F27" s="275"/>
      <c r="G27" s="276"/>
      <c r="H27" s="284">
        <v>54.8</v>
      </c>
      <c r="I27" s="283" t="s">
        <v>464</v>
      </c>
      <c r="J27" s="286"/>
      <c r="K27" s="284">
        <f>54.8*0.75</f>
        <v>41.099999999999994</v>
      </c>
      <c r="L27" s="283" t="s">
        <v>464</v>
      </c>
      <c r="M27" s="286"/>
      <c r="N27" s="287"/>
      <c r="O27" s="281"/>
      <c r="P27" s="282"/>
      <c r="Q27" s="282"/>
      <c r="R27" s="283"/>
      <c r="S27" s="275"/>
      <c r="T27" s="275"/>
      <c r="U27" s="275"/>
      <c r="V27" s="276"/>
      <c r="W27" s="284">
        <v>48.6</v>
      </c>
      <c r="X27" s="283" t="s">
        <v>464</v>
      </c>
      <c r="Y27" s="286"/>
      <c r="Z27" s="284">
        <f>48.6*0.75</f>
        <v>36.450000000000003</v>
      </c>
      <c r="AA27" s="283" t="s">
        <v>464</v>
      </c>
      <c r="AB27" s="286"/>
      <c r="AC27" s="287"/>
    </row>
    <row r="28" spans="1:29" ht="12.75" customHeight="1" x14ac:dyDescent="0.15">
      <c r="A28" s="288"/>
      <c r="B28" s="297"/>
      <c r="C28" s="291" t="s">
        <v>54</v>
      </c>
      <c r="D28" s="275"/>
      <c r="E28" s="275"/>
      <c r="F28" s="275"/>
      <c r="G28" s="276"/>
      <c r="H28" s="292">
        <v>1</v>
      </c>
      <c r="I28" s="291" t="s">
        <v>464</v>
      </c>
      <c r="J28" s="294"/>
      <c r="K28" s="292">
        <f>1*0.75</f>
        <v>0.75</v>
      </c>
      <c r="L28" s="291" t="s">
        <v>464</v>
      </c>
      <c r="M28" s="294"/>
      <c r="N28" s="295"/>
      <c r="O28" s="281"/>
      <c r="P28" s="282"/>
      <c r="Q28" s="282"/>
      <c r="R28" s="291"/>
      <c r="S28" s="275"/>
      <c r="T28" s="275"/>
      <c r="U28" s="275"/>
      <c r="V28" s="276"/>
      <c r="W28" s="292">
        <v>1.0000000000000002</v>
      </c>
      <c r="X28" s="291" t="s">
        <v>464</v>
      </c>
      <c r="Y28" s="294"/>
      <c r="Z28" s="292">
        <f>1*0.75</f>
        <v>0.75</v>
      </c>
      <c r="AA28" s="291" t="s">
        <v>464</v>
      </c>
      <c r="AB28" s="294"/>
      <c r="AC28" s="295"/>
    </row>
    <row r="29" spans="1:29" ht="12.75" customHeight="1" x14ac:dyDescent="0.15">
      <c r="A29" s="282">
        <v>7</v>
      </c>
      <c r="B29" s="297" t="s">
        <v>28</v>
      </c>
      <c r="C29" s="309" t="s">
        <v>147</v>
      </c>
      <c r="D29" s="275" t="s">
        <v>477</v>
      </c>
      <c r="E29" s="275" t="s">
        <v>481</v>
      </c>
      <c r="F29" s="275" t="s">
        <v>479</v>
      </c>
      <c r="G29" s="276"/>
      <c r="H29" s="298">
        <v>367</v>
      </c>
      <c r="I29" s="278" t="s">
        <v>467</v>
      </c>
      <c r="J29" s="279" t="s">
        <v>96</v>
      </c>
      <c r="K29" s="298">
        <f>367*0.75</f>
        <v>275.25</v>
      </c>
      <c r="L29" s="278" t="s">
        <v>467</v>
      </c>
      <c r="M29" s="279" t="s">
        <v>96</v>
      </c>
      <c r="N29" s="280" t="s">
        <v>29</v>
      </c>
      <c r="O29" s="281"/>
      <c r="P29" s="296">
        <v>22</v>
      </c>
      <c r="Q29" s="282" t="s">
        <v>387</v>
      </c>
      <c r="R29" s="299" t="s">
        <v>17</v>
      </c>
      <c r="S29" s="275" t="s">
        <v>482</v>
      </c>
      <c r="T29" s="275" t="s">
        <v>483</v>
      </c>
      <c r="U29" s="275" t="s">
        <v>484</v>
      </c>
      <c r="V29" s="276"/>
      <c r="W29" s="298">
        <v>399</v>
      </c>
      <c r="X29" s="278" t="s">
        <v>467</v>
      </c>
      <c r="Y29" s="279" t="s">
        <v>485</v>
      </c>
      <c r="Z29" s="298">
        <f>399*0.75</f>
        <v>299.25</v>
      </c>
      <c r="AA29" s="278" t="s">
        <v>467</v>
      </c>
      <c r="AB29" s="279" t="s">
        <v>485</v>
      </c>
      <c r="AC29" s="280" t="s">
        <v>29</v>
      </c>
    </row>
    <row r="30" spans="1:29" ht="12.75" customHeight="1" x14ac:dyDescent="0.15">
      <c r="A30" s="288"/>
      <c r="B30" s="297"/>
      <c r="C30" s="283" t="s">
        <v>151</v>
      </c>
      <c r="D30" s="275"/>
      <c r="E30" s="275"/>
      <c r="F30" s="275"/>
      <c r="G30" s="276"/>
      <c r="H30" s="284">
        <v>12.7</v>
      </c>
      <c r="I30" s="283" t="s">
        <v>464</v>
      </c>
      <c r="J30" s="286"/>
      <c r="K30" s="284">
        <f>12.7*0.75</f>
        <v>9.5249999999999986</v>
      </c>
      <c r="L30" s="283" t="s">
        <v>464</v>
      </c>
      <c r="M30" s="286"/>
      <c r="N30" s="287" t="s">
        <v>480</v>
      </c>
      <c r="O30" s="281"/>
      <c r="P30" s="282"/>
      <c r="Q30" s="282"/>
      <c r="R30" s="306" t="s">
        <v>486</v>
      </c>
      <c r="S30" s="275"/>
      <c r="T30" s="275"/>
      <c r="U30" s="275"/>
      <c r="V30" s="276"/>
      <c r="W30" s="284">
        <v>13.5</v>
      </c>
      <c r="X30" s="283" t="s">
        <v>464</v>
      </c>
      <c r="Y30" s="286"/>
      <c r="Z30" s="284">
        <f>13.5*0.75</f>
        <v>10.125</v>
      </c>
      <c r="AA30" s="283" t="s">
        <v>464</v>
      </c>
      <c r="AB30" s="286"/>
      <c r="AC30" s="287" t="s">
        <v>487</v>
      </c>
    </row>
    <row r="31" spans="1:29" ht="12.75" customHeight="1" x14ac:dyDescent="0.15">
      <c r="A31" s="288"/>
      <c r="B31" s="297"/>
      <c r="C31" s="283" t="s">
        <v>155</v>
      </c>
      <c r="D31" s="275"/>
      <c r="E31" s="275"/>
      <c r="F31" s="275"/>
      <c r="G31" s="276"/>
      <c r="H31" s="284">
        <v>13.1</v>
      </c>
      <c r="I31" s="283" t="s">
        <v>464</v>
      </c>
      <c r="J31" s="286"/>
      <c r="K31" s="284">
        <f>13.1*0.75</f>
        <v>9.8249999999999993</v>
      </c>
      <c r="L31" s="283" t="s">
        <v>464</v>
      </c>
      <c r="M31" s="286"/>
      <c r="N31" s="287"/>
      <c r="O31" s="281"/>
      <c r="P31" s="282"/>
      <c r="Q31" s="282"/>
      <c r="R31" s="283" t="s">
        <v>166</v>
      </c>
      <c r="S31" s="275"/>
      <c r="T31" s="275"/>
      <c r="U31" s="275"/>
      <c r="V31" s="276"/>
      <c r="W31" s="284">
        <v>13.299999999999999</v>
      </c>
      <c r="X31" s="283" t="s">
        <v>464</v>
      </c>
      <c r="Y31" s="286"/>
      <c r="Z31" s="284">
        <f>13.3*0.75</f>
        <v>9.9750000000000014</v>
      </c>
      <c r="AA31" s="283" t="s">
        <v>464</v>
      </c>
      <c r="AB31" s="286"/>
      <c r="AC31" s="287"/>
    </row>
    <row r="32" spans="1:29" ht="12.75" customHeight="1" x14ac:dyDescent="0.15">
      <c r="A32" s="288"/>
      <c r="B32" s="297"/>
      <c r="C32" s="283"/>
      <c r="D32" s="275"/>
      <c r="E32" s="275"/>
      <c r="F32" s="275"/>
      <c r="G32" s="276"/>
      <c r="H32" s="284">
        <v>48.6</v>
      </c>
      <c r="I32" s="283" t="s">
        <v>464</v>
      </c>
      <c r="J32" s="286"/>
      <c r="K32" s="284">
        <f>48.6*0.75</f>
        <v>36.450000000000003</v>
      </c>
      <c r="L32" s="283" t="s">
        <v>464</v>
      </c>
      <c r="M32" s="286"/>
      <c r="N32" s="287"/>
      <c r="O32" s="281"/>
      <c r="P32" s="282"/>
      <c r="Q32" s="282"/>
      <c r="R32" s="283" t="s">
        <v>99</v>
      </c>
      <c r="S32" s="275"/>
      <c r="T32" s="275"/>
      <c r="U32" s="275"/>
      <c r="V32" s="276"/>
      <c r="W32" s="284">
        <v>54.099999999999994</v>
      </c>
      <c r="X32" s="283" t="s">
        <v>464</v>
      </c>
      <c r="Y32" s="286"/>
      <c r="Z32" s="284">
        <f>54.1*0.75</f>
        <v>40.575000000000003</v>
      </c>
      <c r="AA32" s="283" t="s">
        <v>464</v>
      </c>
      <c r="AB32" s="286"/>
      <c r="AC32" s="287"/>
    </row>
    <row r="33" spans="1:29" ht="12.75" customHeight="1" x14ac:dyDescent="0.15">
      <c r="A33" s="288"/>
      <c r="B33" s="297"/>
      <c r="C33" s="291"/>
      <c r="D33" s="275"/>
      <c r="E33" s="275"/>
      <c r="F33" s="275"/>
      <c r="G33" s="276"/>
      <c r="H33" s="292">
        <v>1.0000000000000002</v>
      </c>
      <c r="I33" s="291" t="s">
        <v>464</v>
      </c>
      <c r="J33" s="294"/>
      <c r="K33" s="292">
        <f>1*0.75</f>
        <v>0.75</v>
      </c>
      <c r="L33" s="291" t="s">
        <v>464</v>
      </c>
      <c r="M33" s="294"/>
      <c r="N33" s="295"/>
      <c r="O33" s="281"/>
      <c r="P33" s="282"/>
      <c r="Q33" s="282"/>
      <c r="R33" s="291" t="s">
        <v>70</v>
      </c>
      <c r="S33" s="275"/>
      <c r="T33" s="275"/>
      <c r="U33" s="275"/>
      <c r="V33" s="276"/>
      <c r="W33" s="292">
        <v>0.79999999999999993</v>
      </c>
      <c r="X33" s="291" t="s">
        <v>464</v>
      </c>
      <c r="Y33" s="294"/>
      <c r="Z33" s="292">
        <f>0.8*0.75</f>
        <v>0.60000000000000009</v>
      </c>
      <c r="AA33" s="291" t="s">
        <v>464</v>
      </c>
      <c r="AB33" s="294"/>
      <c r="AC33" s="295"/>
    </row>
    <row r="34" spans="1:29" ht="12.75" customHeight="1" x14ac:dyDescent="0.15">
      <c r="A34" s="310">
        <v>8</v>
      </c>
      <c r="B34" s="297" t="s">
        <v>387</v>
      </c>
      <c r="C34" s="299" t="s">
        <v>17</v>
      </c>
      <c r="D34" s="275" t="s">
        <v>482</v>
      </c>
      <c r="E34" s="275" t="s">
        <v>483</v>
      </c>
      <c r="F34" s="275" t="s">
        <v>484</v>
      </c>
      <c r="G34" s="276"/>
      <c r="H34" s="298">
        <v>399</v>
      </c>
      <c r="I34" s="278" t="s">
        <v>467</v>
      </c>
      <c r="J34" s="279" t="s">
        <v>485</v>
      </c>
      <c r="K34" s="298">
        <f>399*0.75</f>
        <v>299.25</v>
      </c>
      <c r="L34" s="278" t="s">
        <v>467</v>
      </c>
      <c r="M34" s="279" t="s">
        <v>485</v>
      </c>
      <c r="N34" s="280" t="s">
        <v>29</v>
      </c>
      <c r="O34" s="281"/>
      <c r="P34" s="282">
        <v>23</v>
      </c>
      <c r="Q34" s="282" t="s">
        <v>391</v>
      </c>
      <c r="R34" s="299" t="s">
        <v>171</v>
      </c>
      <c r="S34" s="275" t="s">
        <v>488</v>
      </c>
      <c r="T34" s="275" t="s">
        <v>489</v>
      </c>
      <c r="U34" s="275" t="s">
        <v>490</v>
      </c>
      <c r="V34" s="276"/>
      <c r="W34" s="298">
        <v>394</v>
      </c>
      <c r="X34" s="278" t="s">
        <v>455</v>
      </c>
      <c r="Y34" s="279" t="s">
        <v>491</v>
      </c>
      <c r="Z34" s="298">
        <v>295.5</v>
      </c>
      <c r="AA34" s="278" t="s">
        <v>455</v>
      </c>
      <c r="AB34" s="279" t="s">
        <v>491</v>
      </c>
      <c r="AC34" s="280" t="s">
        <v>29</v>
      </c>
    </row>
    <row r="35" spans="1:29" ht="12.75" customHeight="1" x14ac:dyDescent="0.15">
      <c r="A35" s="311"/>
      <c r="B35" s="297"/>
      <c r="C35" s="306" t="s">
        <v>486</v>
      </c>
      <c r="D35" s="275"/>
      <c r="E35" s="275"/>
      <c r="F35" s="275"/>
      <c r="G35" s="276"/>
      <c r="H35" s="284">
        <v>13.5</v>
      </c>
      <c r="I35" s="283" t="s">
        <v>464</v>
      </c>
      <c r="J35" s="286"/>
      <c r="K35" s="284">
        <f>13.5*0.75</f>
        <v>10.125</v>
      </c>
      <c r="L35" s="283" t="s">
        <v>464</v>
      </c>
      <c r="M35" s="286"/>
      <c r="N35" s="189" t="s">
        <v>487</v>
      </c>
      <c r="O35" s="281"/>
      <c r="P35" s="282"/>
      <c r="Q35" s="282"/>
      <c r="R35" s="289" t="s">
        <v>173</v>
      </c>
      <c r="S35" s="275"/>
      <c r="T35" s="275"/>
      <c r="U35" s="275"/>
      <c r="V35" s="276"/>
      <c r="W35" s="284">
        <v>15.499999999999998</v>
      </c>
      <c r="X35" s="283" t="s">
        <v>492</v>
      </c>
      <c r="Y35" s="286"/>
      <c r="Z35" s="284">
        <v>11.625</v>
      </c>
      <c r="AA35" s="283" t="s">
        <v>492</v>
      </c>
      <c r="AB35" s="286"/>
      <c r="AC35" s="287" t="s">
        <v>493</v>
      </c>
    </row>
    <row r="36" spans="1:29" ht="12.75" customHeight="1" x14ac:dyDescent="0.15">
      <c r="A36" s="311"/>
      <c r="B36" s="297"/>
      <c r="C36" s="283" t="s">
        <v>166</v>
      </c>
      <c r="D36" s="275"/>
      <c r="E36" s="275"/>
      <c r="F36" s="275"/>
      <c r="G36" s="276"/>
      <c r="H36" s="284">
        <v>13.299999999999999</v>
      </c>
      <c r="I36" s="283" t="s">
        <v>464</v>
      </c>
      <c r="J36" s="286"/>
      <c r="K36" s="284">
        <f>13.3*0.75</f>
        <v>9.9750000000000014</v>
      </c>
      <c r="L36" s="283" t="s">
        <v>464</v>
      </c>
      <c r="M36" s="286"/>
      <c r="N36" s="287"/>
      <c r="O36" s="281"/>
      <c r="P36" s="282"/>
      <c r="Q36" s="282"/>
      <c r="R36" s="283" t="s">
        <v>179</v>
      </c>
      <c r="S36" s="275"/>
      <c r="T36" s="275"/>
      <c r="U36" s="275"/>
      <c r="V36" s="276"/>
      <c r="W36" s="284">
        <v>11.5</v>
      </c>
      <c r="X36" s="283" t="s">
        <v>492</v>
      </c>
      <c r="Y36" s="286"/>
      <c r="Z36" s="284">
        <v>8.625</v>
      </c>
      <c r="AA36" s="283" t="s">
        <v>492</v>
      </c>
      <c r="AB36" s="286"/>
      <c r="AC36" s="287" t="s">
        <v>474</v>
      </c>
    </row>
    <row r="37" spans="1:29" ht="12.75" customHeight="1" x14ac:dyDescent="0.15">
      <c r="A37" s="311"/>
      <c r="B37" s="297"/>
      <c r="C37" s="283" t="s">
        <v>99</v>
      </c>
      <c r="D37" s="275"/>
      <c r="E37" s="275"/>
      <c r="F37" s="275"/>
      <c r="G37" s="276"/>
      <c r="H37" s="284">
        <v>54.099999999999994</v>
      </c>
      <c r="I37" s="283" t="s">
        <v>464</v>
      </c>
      <c r="J37" s="286"/>
      <c r="K37" s="284">
        <f>54.1*0.75</f>
        <v>40.575000000000003</v>
      </c>
      <c r="L37" s="283" t="s">
        <v>464</v>
      </c>
      <c r="M37" s="286"/>
      <c r="N37" s="287"/>
      <c r="O37" s="281"/>
      <c r="P37" s="282"/>
      <c r="Q37" s="282"/>
      <c r="R37" s="283" t="s">
        <v>66</v>
      </c>
      <c r="S37" s="275"/>
      <c r="T37" s="275"/>
      <c r="U37" s="275"/>
      <c r="V37" s="276"/>
      <c r="W37" s="284">
        <v>56.2</v>
      </c>
      <c r="X37" s="283" t="s">
        <v>492</v>
      </c>
      <c r="Y37" s="286"/>
      <c r="Z37" s="284">
        <v>42.150000000000006</v>
      </c>
      <c r="AA37" s="283" t="s">
        <v>492</v>
      </c>
      <c r="AB37" s="286"/>
      <c r="AC37" s="287"/>
    </row>
    <row r="38" spans="1:29" ht="12.75" customHeight="1" x14ac:dyDescent="0.15">
      <c r="A38" s="311"/>
      <c r="B38" s="297"/>
      <c r="C38" s="291" t="s">
        <v>70</v>
      </c>
      <c r="D38" s="275"/>
      <c r="E38" s="275"/>
      <c r="F38" s="275"/>
      <c r="G38" s="276"/>
      <c r="H38" s="292">
        <v>0.79999999999999993</v>
      </c>
      <c r="I38" s="291" t="s">
        <v>464</v>
      </c>
      <c r="J38" s="294"/>
      <c r="K38" s="292">
        <f>0.8*0.75</f>
        <v>0.60000000000000009</v>
      </c>
      <c r="L38" s="291" t="s">
        <v>464</v>
      </c>
      <c r="M38" s="294"/>
      <c r="N38" s="295"/>
      <c r="O38" s="281"/>
      <c r="P38" s="282"/>
      <c r="Q38" s="282"/>
      <c r="R38" s="291"/>
      <c r="S38" s="275"/>
      <c r="T38" s="275"/>
      <c r="U38" s="275"/>
      <c r="V38" s="276"/>
      <c r="W38" s="292">
        <v>1.2999999999999998</v>
      </c>
      <c r="X38" s="291" t="s">
        <v>492</v>
      </c>
      <c r="Y38" s="294"/>
      <c r="Z38" s="292">
        <v>0.97500000000000009</v>
      </c>
      <c r="AA38" s="291" t="s">
        <v>492</v>
      </c>
      <c r="AB38" s="294"/>
      <c r="AC38" s="295"/>
    </row>
    <row r="39" spans="1:29" ht="12.75" customHeight="1" x14ac:dyDescent="0.15">
      <c r="A39" s="282">
        <v>9</v>
      </c>
      <c r="B39" s="297" t="s">
        <v>391</v>
      </c>
      <c r="C39" s="299" t="s">
        <v>171</v>
      </c>
      <c r="D39" s="275" t="s">
        <v>494</v>
      </c>
      <c r="E39" s="275" t="s">
        <v>489</v>
      </c>
      <c r="F39" s="275" t="s">
        <v>490</v>
      </c>
      <c r="G39" s="276"/>
      <c r="H39" s="298">
        <v>394</v>
      </c>
      <c r="I39" s="278" t="s">
        <v>467</v>
      </c>
      <c r="J39" s="279" t="s">
        <v>491</v>
      </c>
      <c r="K39" s="298">
        <v>295.5</v>
      </c>
      <c r="L39" s="278" t="s">
        <v>455</v>
      </c>
      <c r="M39" s="279" t="s">
        <v>491</v>
      </c>
      <c r="N39" s="280" t="s">
        <v>29</v>
      </c>
      <c r="O39" s="281"/>
      <c r="P39" s="300"/>
      <c r="Q39" s="301"/>
      <c r="R39" s="301"/>
      <c r="S39" s="301"/>
      <c r="T39" s="301"/>
      <c r="U39" s="301"/>
      <c r="V39" s="301"/>
      <c r="W39" s="301"/>
      <c r="X39" s="301"/>
      <c r="Y39" s="301"/>
      <c r="Z39" s="301"/>
      <c r="AA39" s="301"/>
      <c r="AB39" s="301"/>
      <c r="AC39" s="302"/>
    </row>
    <row r="40" spans="1:29" ht="12.75" customHeight="1" x14ac:dyDescent="0.15">
      <c r="A40" s="288"/>
      <c r="B40" s="297"/>
      <c r="C40" s="289" t="s">
        <v>173</v>
      </c>
      <c r="D40" s="275"/>
      <c r="E40" s="275"/>
      <c r="F40" s="275"/>
      <c r="G40" s="276"/>
      <c r="H40" s="284">
        <v>15.499999999999998</v>
      </c>
      <c r="I40" s="283" t="s">
        <v>464</v>
      </c>
      <c r="J40" s="286"/>
      <c r="K40" s="284">
        <v>11.625</v>
      </c>
      <c r="L40" s="283" t="s">
        <v>492</v>
      </c>
      <c r="M40" s="286"/>
      <c r="N40" s="287" t="s">
        <v>495</v>
      </c>
      <c r="O40" s="281"/>
      <c r="P40" s="303"/>
      <c r="Q40" s="304"/>
      <c r="R40" s="304"/>
      <c r="S40" s="304"/>
      <c r="T40" s="304"/>
      <c r="U40" s="304"/>
      <c r="V40" s="304"/>
      <c r="W40" s="304"/>
      <c r="X40" s="304"/>
      <c r="Y40" s="304"/>
      <c r="Z40" s="304"/>
      <c r="AA40" s="304"/>
      <c r="AB40" s="304"/>
      <c r="AC40" s="305"/>
    </row>
    <row r="41" spans="1:29" ht="12.75" customHeight="1" x14ac:dyDescent="0.15">
      <c r="A41" s="288"/>
      <c r="B41" s="297"/>
      <c r="C41" s="283" t="s">
        <v>179</v>
      </c>
      <c r="D41" s="275"/>
      <c r="E41" s="275"/>
      <c r="F41" s="275"/>
      <c r="G41" s="276"/>
      <c r="H41" s="284">
        <v>11.5</v>
      </c>
      <c r="I41" s="283" t="s">
        <v>464</v>
      </c>
      <c r="J41" s="286"/>
      <c r="K41" s="284">
        <v>8.625</v>
      </c>
      <c r="L41" s="283" t="s">
        <v>492</v>
      </c>
      <c r="M41" s="286"/>
      <c r="N41" s="287" t="s">
        <v>496</v>
      </c>
      <c r="O41" s="281"/>
      <c r="P41" s="282">
        <v>26</v>
      </c>
      <c r="Q41" s="282" t="s">
        <v>395</v>
      </c>
      <c r="R41" s="299" t="s">
        <v>56</v>
      </c>
      <c r="S41" s="275" t="s">
        <v>497</v>
      </c>
      <c r="T41" s="275" t="s">
        <v>498</v>
      </c>
      <c r="U41" s="275" t="s">
        <v>499</v>
      </c>
      <c r="V41" s="276"/>
      <c r="W41" s="298">
        <v>413</v>
      </c>
      <c r="X41" s="278" t="s">
        <v>467</v>
      </c>
      <c r="Y41" s="279" t="s">
        <v>500</v>
      </c>
      <c r="Z41" s="298">
        <f>413*0.75</f>
        <v>309.75</v>
      </c>
      <c r="AA41" s="278" t="s">
        <v>467</v>
      </c>
      <c r="AB41" s="279" t="s">
        <v>500</v>
      </c>
      <c r="AC41" s="280" t="s">
        <v>29</v>
      </c>
    </row>
    <row r="42" spans="1:29" ht="12.75" customHeight="1" x14ac:dyDescent="0.15">
      <c r="A42" s="288"/>
      <c r="B42" s="297"/>
      <c r="C42" s="283" t="s">
        <v>66</v>
      </c>
      <c r="D42" s="275"/>
      <c r="E42" s="275"/>
      <c r="F42" s="275"/>
      <c r="G42" s="276"/>
      <c r="H42" s="284">
        <v>56.2</v>
      </c>
      <c r="I42" s="283" t="s">
        <v>464</v>
      </c>
      <c r="J42" s="286"/>
      <c r="K42" s="284">
        <v>42.150000000000006</v>
      </c>
      <c r="L42" s="283" t="s">
        <v>492</v>
      </c>
      <c r="M42" s="286"/>
      <c r="N42" s="287"/>
      <c r="O42" s="281"/>
      <c r="P42" s="282"/>
      <c r="Q42" s="282"/>
      <c r="R42" s="312" t="s">
        <v>185</v>
      </c>
      <c r="S42" s="275"/>
      <c r="T42" s="275"/>
      <c r="U42" s="275"/>
      <c r="V42" s="276"/>
      <c r="W42" s="284">
        <v>14.1</v>
      </c>
      <c r="X42" s="283" t="s">
        <v>464</v>
      </c>
      <c r="Y42" s="286"/>
      <c r="Z42" s="284">
        <f>14.1*0.75</f>
        <v>10.574999999999999</v>
      </c>
      <c r="AA42" s="283" t="s">
        <v>464</v>
      </c>
      <c r="AB42" s="286"/>
      <c r="AC42" s="287" t="s">
        <v>501</v>
      </c>
    </row>
    <row r="43" spans="1:29" ht="12.75" customHeight="1" x14ac:dyDescent="0.15">
      <c r="A43" s="288"/>
      <c r="B43" s="297"/>
      <c r="C43" s="291"/>
      <c r="D43" s="275"/>
      <c r="E43" s="275"/>
      <c r="F43" s="275"/>
      <c r="G43" s="276"/>
      <c r="H43" s="292">
        <v>1.2999999999999998</v>
      </c>
      <c r="I43" s="291" t="s">
        <v>464</v>
      </c>
      <c r="J43" s="294"/>
      <c r="K43" s="292">
        <v>0.97500000000000009</v>
      </c>
      <c r="L43" s="291" t="s">
        <v>492</v>
      </c>
      <c r="M43" s="294"/>
      <c r="N43" s="295"/>
      <c r="O43" s="281"/>
      <c r="P43" s="282"/>
      <c r="Q43" s="282"/>
      <c r="R43" s="283" t="s">
        <v>251</v>
      </c>
      <c r="S43" s="275"/>
      <c r="T43" s="275"/>
      <c r="U43" s="275"/>
      <c r="V43" s="276"/>
      <c r="W43" s="284">
        <v>13.999999999999998</v>
      </c>
      <c r="X43" s="283" t="s">
        <v>464</v>
      </c>
      <c r="Y43" s="286"/>
      <c r="Z43" s="284">
        <f>14*0.75</f>
        <v>10.5</v>
      </c>
      <c r="AA43" s="283" t="s">
        <v>464</v>
      </c>
      <c r="AB43" s="286"/>
      <c r="AC43" s="287"/>
    </row>
    <row r="44" spans="1:29" ht="12.75" customHeight="1" x14ac:dyDescent="0.15">
      <c r="A44" s="300"/>
      <c r="B44" s="301"/>
      <c r="C44" s="301"/>
      <c r="D44" s="301"/>
      <c r="E44" s="301"/>
      <c r="F44" s="301"/>
      <c r="G44" s="301"/>
      <c r="H44" s="301"/>
      <c r="I44" s="301"/>
      <c r="J44" s="301"/>
      <c r="K44" s="301"/>
      <c r="L44" s="301"/>
      <c r="M44" s="301"/>
      <c r="N44" s="302"/>
      <c r="O44" s="281"/>
      <c r="P44" s="282"/>
      <c r="Q44" s="282"/>
      <c r="R44" s="283" t="s">
        <v>66</v>
      </c>
      <c r="S44" s="275"/>
      <c r="T44" s="275"/>
      <c r="U44" s="275"/>
      <c r="V44" s="276"/>
      <c r="W44" s="284">
        <v>55.4</v>
      </c>
      <c r="X44" s="283" t="s">
        <v>464</v>
      </c>
      <c r="Y44" s="286"/>
      <c r="Z44" s="284">
        <f>55.4*0.75</f>
        <v>41.55</v>
      </c>
      <c r="AA44" s="283" t="s">
        <v>464</v>
      </c>
      <c r="AB44" s="286"/>
      <c r="AC44" s="287"/>
    </row>
    <row r="45" spans="1:29" ht="12.75" customHeight="1" x14ac:dyDescent="0.15">
      <c r="A45" s="303"/>
      <c r="B45" s="304"/>
      <c r="C45" s="304"/>
      <c r="D45" s="304"/>
      <c r="E45" s="304"/>
      <c r="F45" s="304"/>
      <c r="G45" s="304"/>
      <c r="H45" s="304"/>
      <c r="I45" s="304"/>
      <c r="J45" s="304"/>
      <c r="K45" s="304"/>
      <c r="L45" s="304"/>
      <c r="M45" s="304"/>
      <c r="N45" s="305"/>
      <c r="O45" s="281"/>
      <c r="P45" s="282"/>
      <c r="Q45" s="282"/>
      <c r="R45" s="291"/>
      <c r="S45" s="275"/>
      <c r="T45" s="275"/>
      <c r="U45" s="275"/>
      <c r="V45" s="276"/>
      <c r="W45" s="292">
        <v>1.2999999999999998</v>
      </c>
      <c r="X45" s="291" t="s">
        <v>464</v>
      </c>
      <c r="Y45" s="294"/>
      <c r="Z45" s="292">
        <f>1.3*0.75</f>
        <v>0.97500000000000009</v>
      </c>
      <c r="AA45" s="291" t="s">
        <v>464</v>
      </c>
      <c r="AB45" s="294"/>
      <c r="AC45" s="295"/>
    </row>
    <row r="46" spans="1:29" ht="12.75" customHeight="1" x14ac:dyDescent="0.15">
      <c r="A46" s="282">
        <v>12</v>
      </c>
      <c r="B46" s="297" t="s">
        <v>395</v>
      </c>
      <c r="C46" s="313" t="s">
        <v>56</v>
      </c>
      <c r="D46" s="275" t="s">
        <v>497</v>
      </c>
      <c r="E46" s="275" t="s">
        <v>502</v>
      </c>
      <c r="F46" s="275" t="s">
        <v>499</v>
      </c>
      <c r="G46" s="276"/>
      <c r="H46" s="298">
        <v>413</v>
      </c>
      <c r="I46" s="278" t="s">
        <v>467</v>
      </c>
      <c r="J46" s="279" t="s">
        <v>500</v>
      </c>
      <c r="K46" s="298">
        <f>413*0.75</f>
        <v>309.75</v>
      </c>
      <c r="L46" s="278" t="s">
        <v>467</v>
      </c>
      <c r="M46" s="279" t="s">
        <v>500</v>
      </c>
      <c r="N46" s="280" t="s">
        <v>29</v>
      </c>
      <c r="O46" s="281"/>
      <c r="P46" s="282">
        <v>27</v>
      </c>
      <c r="Q46" s="282" t="s">
        <v>399</v>
      </c>
      <c r="R46" s="283" t="s">
        <v>17</v>
      </c>
      <c r="S46" s="275" t="s">
        <v>503</v>
      </c>
      <c r="T46" s="275" t="s">
        <v>504</v>
      </c>
      <c r="U46" s="275" t="s">
        <v>505</v>
      </c>
      <c r="V46" s="276"/>
      <c r="W46" s="298">
        <v>382</v>
      </c>
      <c r="X46" s="278" t="s">
        <v>467</v>
      </c>
      <c r="Y46" s="279" t="s">
        <v>33</v>
      </c>
      <c r="Z46" s="298">
        <f>382*0.75</f>
        <v>286.5</v>
      </c>
      <c r="AA46" s="278" t="s">
        <v>467</v>
      </c>
      <c r="AB46" s="279" t="s">
        <v>33</v>
      </c>
      <c r="AC46" s="280" t="s">
        <v>29</v>
      </c>
    </row>
    <row r="47" spans="1:29" ht="12.75" customHeight="1" x14ac:dyDescent="0.15">
      <c r="A47" s="288"/>
      <c r="B47" s="297"/>
      <c r="C47" s="312" t="s">
        <v>185</v>
      </c>
      <c r="D47" s="275"/>
      <c r="E47" s="275"/>
      <c r="F47" s="275"/>
      <c r="G47" s="276"/>
      <c r="H47" s="284">
        <v>14.1</v>
      </c>
      <c r="I47" s="283" t="s">
        <v>464</v>
      </c>
      <c r="J47" s="286"/>
      <c r="K47" s="284">
        <f>14.1*0.75</f>
        <v>10.574999999999999</v>
      </c>
      <c r="L47" s="283" t="s">
        <v>464</v>
      </c>
      <c r="M47" s="286"/>
      <c r="N47" s="287" t="s">
        <v>501</v>
      </c>
      <c r="O47" s="281"/>
      <c r="P47" s="282"/>
      <c r="Q47" s="282"/>
      <c r="R47" s="306" t="s">
        <v>192</v>
      </c>
      <c r="S47" s="275"/>
      <c r="T47" s="275"/>
      <c r="U47" s="275"/>
      <c r="V47" s="276"/>
      <c r="W47" s="284">
        <v>12.799999999999999</v>
      </c>
      <c r="X47" s="283" t="s">
        <v>464</v>
      </c>
      <c r="Y47" s="286"/>
      <c r="Z47" s="284">
        <f>12.8*0.75</f>
        <v>9.6000000000000014</v>
      </c>
      <c r="AA47" s="283" t="s">
        <v>464</v>
      </c>
      <c r="AB47" s="286"/>
      <c r="AC47" s="287" t="s">
        <v>506</v>
      </c>
    </row>
    <row r="48" spans="1:29" ht="12.75" customHeight="1" x14ac:dyDescent="0.15">
      <c r="A48" s="288"/>
      <c r="B48" s="297"/>
      <c r="C48" s="283" t="s">
        <v>251</v>
      </c>
      <c r="D48" s="275"/>
      <c r="E48" s="275"/>
      <c r="F48" s="275"/>
      <c r="G48" s="276"/>
      <c r="H48" s="284">
        <v>13.999999999999998</v>
      </c>
      <c r="I48" s="283" t="s">
        <v>464</v>
      </c>
      <c r="J48" s="286"/>
      <c r="K48" s="284">
        <f>14*0.75</f>
        <v>10.5</v>
      </c>
      <c r="L48" s="283" t="s">
        <v>464</v>
      </c>
      <c r="M48" s="286"/>
      <c r="N48" s="287"/>
      <c r="O48" s="281"/>
      <c r="P48" s="282"/>
      <c r="Q48" s="282"/>
      <c r="R48" s="283" t="s">
        <v>194</v>
      </c>
      <c r="S48" s="275"/>
      <c r="T48" s="275"/>
      <c r="U48" s="275"/>
      <c r="V48" s="276"/>
      <c r="W48" s="284">
        <v>8.6</v>
      </c>
      <c r="X48" s="283" t="s">
        <v>464</v>
      </c>
      <c r="Y48" s="286"/>
      <c r="Z48" s="284">
        <f>8.6*0.75</f>
        <v>6.4499999999999993</v>
      </c>
      <c r="AA48" s="283" t="s">
        <v>464</v>
      </c>
      <c r="AB48" s="286"/>
      <c r="AC48" s="287"/>
    </row>
    <row r="49" spans="1:29" ht="12.75" customHeight="1" x14ac:dyDescent="0.15">
      <c r="A49" s="288"/>
      <c r="B49" s="297"/>
      <c r="C49" s="283" t="s">
        <v>66</v>
      </c>
      <c r="D49" s="275"/>
      <c r="E49" s="275"/>
      <c r="F49" s="275"/>
      <c r="G49" s="276"/>
      <c r="H49" s="284">
        <v>55.4</v>
      </c>
      <c r="I49" s="283" t="s">
        <v>464</v>
      </c>
      <c r="J49" s="286"/>
      <c r="K49" s="284">
        <f>55.4*0.75</f>
        <v>41.55</v>
      </c>
      <c r="L49" s="283" t="s">
        <v>464</v>
      </c>
      <c r="M49" s="286"/>
      <c r="N49" s="287"/>
      <c r="O49" s="281"/>
      <c r="P49" s="282"/>
      <c r="Q49" s="282"/>
      <c r="R49" s="283" t="s">
        <v>66</v>
      </c>
      <c r="S49" s="275"/>
      <c r="T49" s="275"/>
      <c r="U49" s="275"/>
      <c r="V49" s="276"/>
      <c r="W49" s="284">
        <v>61.300000000000004</v>
      </c>
      <c r="X49" s="283" t="s">
        <v>464</v>
      </c>
      <c r="Y49" s="286"/>
      <c r="Z49" s="284">
        <f>61.3*0.75</f>
        <v>45.974999999999994</v>
      </c>
      <c r="AA49" s="283" t="s">
        <v>464</v>
      </c>
      <c r="AB49" s="286"/>
      <c r="AC49" s="287"/>
    </row>
    <row r="50" spans="1:29" ht="12.75" customHeight="1" x14ac:dyDescent="0.15">
      <c r="A50" s="288"/>
      <c r="B50" s="297"/>
      <c r="C50" s="291"/>
      <c r="D50" s="275"/>
      <c r="E50" s="275"/>
      <c r="F50" s="275"/>
      <c r="G50" s="276"/>
      <c r="H50" s="292">
        <v>1.2999999999999998</v>
      </c>
      <c r="I50" s="291" t="s">
        <v>464</v>
      </c>
      <c r="J50" s="294"/>
      <c r="K50" s="292">
        <f>1.3*0.75</f>
        <v>0.97500000000000009</v>
      </c>
      <c r="L50" s="291" t="s">
        <v>464</v>
      </c>
      <c r="M50" s="294"/>
      <c r="N50" s="295"/>
      <c r="O50" s="281"/>
      <c r="P50" s="282"/>
      <c r="Q50" s="282"/>
      <c r="R50" s="291" t="s">
        <v>46</v>
      </c>
      <c r="S50" s="275"/>
      <c r="T50" s="275"/>
      <c r="U50" s="275"/>
      <c r="V50" s="276"/>
      <c r="W50" s="292">
        <v>0.9</v>
      </c>
      <c r="X50" s="291" t="s">
        <v>464</v>
      </c>
      <c r="Y50" s="294"/>
      <c r="Z50" s="292">
        <f>0.9*0.75</f>
        <v>0.67500000000000004</v>
      </c>
      <c r="AA50" s="291" t="s">
        <v>464</v>
      </c>
      <c r="AB50" s="294"/>
      <c r="AC50" s="295"/>
    </row>
    <row r="51" spans="1:29" ht="12.75" customHeight="1" x14ac:dyDescent="0.15">
      <c r="A51" s="282">
        <v>13</v>
      </c>
      <c r="B51" s="297" t="s">
        <v>399</v>
      </c>
      <c r="C51" s="283" t="s">
        <v>17</v>
      </c>
      <c r="D51" s="275" t="s">
        <v>503</v>
      </c>
      <c r="E51" s="275" t="s">
        <v>507</v>
      </c>
      <c r="F51" s="275" t="s">
        <v>508</v>
      </c>
      <c r="G51" s="276"/>
      <c r="H51" s="298">
        <v>382</v>
      </c>
      <c r="I51" s="278" t="s">
        <v>467</v>
      </c>
      <c r="J51" s="279" t="s">
        <v>33</v>
      </c>
      <c r="K51" s="298">
        <f>382*0.75</f>
        <v>286.5</v>
      </c>
      <c r="L51" s="278" t="s">
        <v>467</v>
      </c>
      <c r="M51" s="279" t="s">
        <v>33</v>
      </c>
      <c r="N51" s="280" t="s">
        <v>29</v>
      </c>
      <c r="O51" s="281"/>
      <c r="P51" s="282">
        <v>28</v>
      </c>
      <c r="Q51" s="282" t="s">
        <v>28</v>
      </c>
      <c r="R51" s="314" t="s">
        <v>197</v>
      </c>
      <c r="S51" s="275" t="s">
        <v>509</v>
      </c>
      <c r="T51" s="275" t="s">
        <v>510</v>
      </c>
      <c r="U51" s="275" t="s">
        <v>511</v>
      </c>
      <c r="V51" s="276"/>
      <c r="W51" s="298">
        <v>347</v>
      </c>
      <c r="X51" s="278" t="s">
        <v>467</v>
      </c>
      <c r="Y51" s="279" t="s">
        <v>512</v>
      </c>
      <c r="Z51" s="298">
        <f>347*0.75</f>
        <v>260.25</v>
      </c>
      <c r="AA51" s="278" t="s">
        <v>467</v>
      </c>
      <c r="AB51" s="279" t="s">
        <v>512</v>
      </c>
      <c r="AC51" s="280" t="s">
        <v>29</v>
      </c>
    </row>
    <row r="52" spans="1:29" ht="12.75" customHeight="1" x14ac:dyDescent="0.15">
      <c r="A52" s="288"/>
      <c r="B52" s="297"/>
      <c r="C52" s="306" t="s">
        <v>192</v>
      </c>
      <c r="D52" s="275"/>
      <c r="E52" s="275"/>
      <c r="F52" s="275"/>
      <c r="G52" s="276"/>
      <c r="H52" s="284">
        <v>12.799999999999999</v>
      </c>
      <c r="I52" s="283" t="s">
        <v>464</v>
      </c>
      <c r="J52" s="286"/>
      <c r="K52" s="284">
        <f>12.8*0.75</f>
        <v>9.6000000000000014</v>
      </c>
      <c r="L52" s="283" t="s">
        <v>464</v>
      </c>
      <c r="M52" s="286"/>
      <c r="N52" s="287" t="s">
        <v>506</v>
      </c>
      <c r="O52" s="281"/>
      <c r="P52" s="282"/>
      <c r="Q52" s="282"/>
      <c r="R52" s="283" t="s">
        <v>203</v>
      </c>
      <c r="S52" s="290"/>
      <c r="T52" s="290"/>
      <c r="U52" s="290"/>
      <c r="V52" s="315"/>
      <c r="W52" s="284">
        <v>17.3</v>
      </c>
      <c r="X52" s="283" t="s">
        <v>464</v>
      </c>
      <c r="Y52" s="286"/>
      <c r="Z52" s="284">
        <f>17.3*0.75</f>
        <v>12.975000000000001</v>
      </c>
      <c r="AA52" s="283" t="s">
        <v>464</v>
      </c>
      <c r="AB52" s="286"/>
      <c r="AC52" s="287" t="s">
        <v>513</v>
      </c>
    </row>
    <row r="53" spans="1:29" ht="12.75" customHeight="1" x14ac:dyDescent="0.15">
      <c r="A53" s="288"/>
      <c r="B53" s="297"/>
      <c r="C53" s="283" t="s">
        <v>194</v>
      </c>
      <c r="D53" s="275"/>
      <c r="E53" s="275"/>
      <c r="F53" s="275"/>
      <c r="G53" s="276"/>
      <c r="H53" s="284">
        <v>8.6</v>
      </c>
      <c r="I53" s="283" t="s">
        <v>464</v>
      </c>
      <c r="J53" s="286"/>
      <c r="K53" s="284">
        <f>8.6*0.75</f>
        <v>6.4499999999999993</v>
      </c>
      <c r="L53" s="283" t="s">
        <v>464</v>
      </c>
      <c r="M53" s="286"/>
      <c r="N53" s="287"/>
      <c r="O53" s="281"/>
      <c r="P53" s="282"/>
      <c r="Q53" s="282"/>
      <c r="R53" s="283" t="s">
        <v>159</v>
      </c>
      <c r="S53" s="290"/>
      <c r="T53" s="290"/>
      <c r="U53" s="290"/>
      <c r="V53" s="315"/>
      <c r="W53" s="284">
        <v>10.799999999999999</v>
      </c>
      <c r="X53" s="283" t="s">
        <v>464</v>
      </c>
      <c r="Y53" s="286"/>
      <c r="Z53" s="284">
        <f>10.8*0.75</f>
        <v>8.1000000000000014</v>
      </c>
      <c r="AA53" s="283" t="s">
        <v>464</v>
      </c>
      <c r="AB53" s="286"/>
      <c r="AC53" s="287"/>
    </row>
    <row r="54" spans="1:29" ht="12.75" customHeight="1" x14ac:dyDescent="0.15">
      <c r="A54" s="288"/>
      <c r="B54" s="297"/>
      <c r="C54" s="283" t="s">
        <v>66</v>
      </c>
      <c r="D54" s="275"/>
      <c r="E54" s="275"/>
      <c r="F54" s="275"/>
      <c r="G54" s="276"/>
      <c r="H54" s="284">
        <v>61.300000000000004</v>
      </c>
      <c r="I54" s="283" t="s">
        <v>464</v>
      </c>
      <c r="J54" s="286"/>
      <c r="K54" s="284">
        <f>61.3*0.75</f>
        <v>45.974999999999994</v>
      </c>
      <c r="L54" s="283" t="s">
        <v>464</v>
      </c>
      <c r="M54" s="286"/>
      <c r="N54" s="287"/>
      <c r="O54" s="281"/>
      <c r="P54" s="282"/>
      <c r="Q54" s="282"/>
      <c r="R54" s="283"/>
      <c r="S54" s="290"/>
      <c r="T54" s="290"/>
      <c r="U54" s="290"/>
      <c r="V54" s="315"/>
      <c r="W54" s="284">
        <v>46.400000000000006</v>
      </c>
      <c r="X54" s="283" t="s">
        <v>464</v>
      </c>
      <c r="Y54" s="286"/>
      <c r="Z54" s="284">
        <f>46.4*0.75</f>
        <v>34.799999999999997</v>
      </c>
      <c r="AA54" s="283" t="s">
        <v>464</v>
      </c>
      <c r="AB54" s="286"/>
      <c r="AC54" s="287"/>
    </row>
    <row r="55" spans="1:29" ht="12.75" customHeight="1" x14ac:dyDescent="0.15">
      <c r="A55" s="288"/>
      <c r="B55" s="297"/>
      <c r="C55" s="291" t="s">
        <v>46</v>
      </c>
      <c r="D55" s="275"/>
      <c r="E55" s="275"/>
      <c r="F55" s="275"/>
      <c r="G55" s="276"/>
      <c r="H55" s="292">
        <v>0.9</v>
      </c>
      <c r="I55" s="291" t="s">
        <v>464</v>
      </c>
      <c r="J55" s="294"/>
      <c r="K55" s="292">
        <f>0.9*0.75</f>
        <v>0.67500000000000004</v>
      </c>
      <c r="L55" s="291" t="s">
        <v>464</v>
      </c>
      <c r="M55" s="294"/>
      <c r="N55" s="295"/>
      <c r="O55" s="281"/>
      <c r="P55" s="282"/>
      <c r="Q55" s="282"/>
      <c r="R55" s="291"/>
      <c r="S55" s="290"/>
      <c r="T55" s="290"/>
      <c r="U55" s="290"/>
      <c r="V55" s="315"/>
      <c r="W55" s="292">
        <v>2</v>
      </c>
      <c r="X55" s="291" t="s">
        <v>464</v>
      </c>
      <c r="Y55" s="294"/>
      <c r="Z55" s="292">
        <f>2*0.75</f>
        <v>1.5</v>
      </c>
      <c r="AA55" s="291" t="s">
        <v>452</v>
      </c>
      <c r="AB55" s="294"/>
      <c r="AC55" s="295"/>
    </row>
    <row r="56" spans="1:29" ht="12.75" customHeight="1" x14ac:dyDescent="0.15">
      <c r="A56" s="282">
        <v>14</v>
      </c>
      <c r="B56" s="297" t="s">
        <v>28</v>
      </c>
      <c r="C56" s="314" t="s">
        <v>197</v>
      </c>
      <c r="D56" s="275" t="s">
        <v>509</v>
      </c>
      <c r="E56" s="275" t="s">
        <v>510</v>
      </c>
      <c r="F56" s="275" t="s">
        <v>511</v>
      </c>
      <c r="G56" s="276"/>
      <c r="H56" s="298">
        <v>347</v>
      </c>
      <c r="I56" s="278" t="s">
        <v>445</v>
      </c>
      <c r="J56" s="279" t="s">
        <v>514</v>
      </c>
      <c r="K56" s="298">
        <f>347*0.75</f>
        <v>260.25</v>
      </c>
      <c r="L56" s="278" t="s">
        <v>445</v>
      </c>
      <c r="M56" s="279" t="s">
        <v>514</v>
      </c>
      <c r="N56" s="280" t="s">
        <v>29</v>
      </c>
      <c r="O56" s="281"/>
      <c r="P56" s="296">
        <v>29</v>
      </c>
      <c r="Q56" s="282" t="s">
        <v>387</v>
      </c>
      <c r="R56" s="274" t="s">
        <v>206</v>
      </c>
      <c r="S56" s="275" t="s">
        <v>515</v>
      </c>
      <c r="T56" s="275" t="s">
        <v>516</v>
      </c>
      <c r="U56" s="275" t="s">
        <v>517</v>
      </c>
      <c r="V56" s="276"/>
      <c r="W56" s="298">
        <v>414</v>
      </c>
      <c r="X56" s="278" t="s">
        <v>445</v>
      </c>
      <c r="Y56" s="279" t="s">
        <v>485</v>
      </c>
      <c r="Z56" s="298">
        <f>414*0.75</f>
        <v>310.5</v>
      </c>
      <c r="AA56" s="278" t="s">
        <v>467</v>
      </c>
      <c r="AB56" s="279" t="s">
        <v>485</v>
      </c>
      <c r="AC56" s="280" t="s">
        <v>29</v>
      </c>
    </row>
    <row r="57" spans="1:29" ht="12.75" customHeight="1" x14ac:dyDescent="0.15">
      <c r="A57" s="288"/>
      <c r="B57" s="297"/>
      <c r="C57" s="283" t="s">
        <v>203</v>
      </c>
      <c r="D57" s="290"/>
      <c r="E57" s="290"/>
      <c r="F57" s="290"/>
      <c r="G57" s="315"/>
      <c r="H57" s="284">
        <v>17.3</v>
      </c>
      <c r="I57" s="283" t="s">
        <v>464</v>
      </c>
      <c r="J57" s="286"/>
      <c r="K57" s="284">
        <f>17.3*0.75</f>
        <v>12.975000000000001</v>
      </c>
      <c r="L57" s="283" t="s">
        <v>464</v>
      </c>
      <c r="M57" s="286"/>
      <c r="N57" s="287" t="s">
        <v>513</v>
      </c>
      <c r="O57" s="281"/>
      <c r="P57" s="296"/>
      <c r="Q57" s="282"/>
      <c r="R57" s="283" t="s">
        <v>447</v>
      </c>
      <c r="S57" s="275"/>
      <c r="T57" s="275"/>
      <c r="U57" s="275"/>
      <c r="V57" s="276"/>
      <c r="W57" s="284">
        <v>12.999999999999998</v>
      </c>
      <c r="X57" s="283" t="s">
        <v>464</v>
      </c>
      <c r="Y57" s="286"/>
      <c r="Z57" s="284">
        <f>13*0.75</f>
        <v>9.75</v>
      </c>
      <c r="AA57" s="283" t="s">
        <v>464</v>
      </c>
      <c r="AB57" s="286"/>
      <c r="AC57" s="287" t="s">
        <v>518</v>
      </c>
    </row>
    <row r="58" spans="1:29" ht="12.75" customHeight="1" x14ac:dyDescent="0.15">
      <c r="A58" s="288"/>
      <c r="B58" s="297"/>
      <c r="C58" s="283" t="s">
        <v>159</v>
      </c>
      <c r="D58" s="290"/>
      <c r="E58" s="290"/>
      <c r="F58" s="290"/>
      <c r="G58" s="315"/>
      <c r="H58" s="284">
        <v>10.799999999999999</v>
      </c>
      <c r="I58" s="283" t="s">
        <v>464</v>
      </c>
      <c r="J58" s="286"/>
      <c r="K58" s="284">
        <f>10.8*0.75</f>
        <v>8.1000000000000014</v>
      </c>
      <c r="L58" s="283" t="s">
        <v>464</v>
      </c>
      <c r="M58" s="286"/>
      <c r="N58" s="287"/>
      <c r="O58" s="281"/>
      <c r="P58" s="296"/>
      <c r="Q58" s="282"/>
      <c r="R58" s="283" t="s">
        <v>46</v>
      </c>
      <c r="S58" s="275"/>
      <c r="T58" s="275"/>
      <c r="U58" s="275"/>
      <c r="V58" s="276"/>
      <c r="W58" s="284">
        <v>10.499999999999998</v>
      </c>
      <c r="X58" s="283" t="s">
        <v>464</v>
      </c>
      <c r="Y58" s="286"/>
      <c r="Z58" s="284">
        <f>10.5*0.75</f>
        <v>7.875</v>
      </c>
      <c r="AA58" s="283" t="s">
        <v>464</v>
      </c>
      <c r="AB58" s="286"/>
      <c r="AC58" s="287"/>
    </row>
    <row r="59" spans="1:29" ht="12.75" customHeight="1" x14ac:dyDescent="0.15">
      <c r="A59" s="288"/>
      <c r="B59" s="297"/>
      <c r="C59" s="283"/>
      <c r="D59" s="290"/>
      <c r="E59" s="290"/>
      <c r="F59" s="290"/>
      <c r="G59" s="315"/>
      <c r="H59" s="284">
        <v>46.400000000000006</v>
      </c>
      <c r="I59" s="283" t="s">
        <v>464</v>
      </c>
      <c r="J59" s="286"/>
      <c r="K59" s="284">
        <f>46.4*0.75</f>
        <v>34.799999999999997</v>
      </c>
      <c r="L59" s="283" t="s">
        <v>464</v>
      </c>
      <c r="M59" s="286"/>
      <c r="N59" s="287"/>
      <c r="O59" s="281"/>
      <c r="P59" s="296"/>
      <c r="Q59" s="282"/>
      <c r="R59" s="283"/>
      <c r="S59" s="275"/>
      <c r="T59" s="275"/>
      <c r="U59" s="275"/>
      <c r="V59" s="276"/>
      <c r="W59" s="284">
        <v>64.3</v>
      </c>
      <c r="X59" s="283" t="s">
        <v>464</v>
      </c>
      <c r="Y59" s="286"/>
      <c r="Z59" s="284">
        <f>64.3*0.75</f>
        <v>48.224999999999994</v>
      </c>
      <c r="AA59" s="283" t="s">
        <v>464</v>
      </c>
      <c r="AB59" s="286"/>
      <c r="AC59" s="287"/>
    </row>
    <row r="60" spans="1:29" ht="12.75" customHeight="1" x14ac:dyDescent="0.15">
      <c r="A60" s="288"/>
      <c r="B60" s="297"/>
      <c r="C60" s="291"/>
      <c r="D60" s="290"/>
      <c r="E60" s="290"/>
      <c r="F60" s="290"/>
      <c r="G60" s="315"/>
      <c r="H60" s="292">
        <v>2</v>
      </c>
      <c r="I60" s="291" t="s">
        <v>464</v>
      </c>
      <c r="J60" s="294"/>
      <c r="K60" s="292">
        <f>2*0.75</f>
        <v>1.5</v>
      </c>
      <c r="L60" s="291" t="s">
        <v>464</v>
      </c>
      <c r="M60" s="294"/>
      <c r="N60" s="295"/>
      <c r="O60" s="281"/>
      <c r="P60" s="296"/>
      <c r="Q60" s="282"/>
      <c r="R60" s="291"/>
      <c r="S60" s="275"/>
      <c r="T60" s="275"/>
      <c r="U60" s="275"/>
      <c r="V60" s="276"/>
      <c r="W60" s="292">
        <v>1.5000000000000002</v>
      </c>
      <c r="X60" s="291" t="s">
        <v>464</v>
      </c>
      <c r="Y60" s="294"/>
      <c r="Z60" s="292">
        <f>1.5*0.75</f>
        <v>1.125</v>
      </c>
      <c r="AA60" s="291" t="s">
        <v>464</v>
      </c>
      <c r="AB60" s="294"/>
      <c r="AC60" s="295" t="s">
        <v>519</v>
      </c>
    </row>
    <row r="61" spans="1:29" ht="12.75" customHeight="1" x14ac:dyDescent="0.15">
      <c r="A61" s="296">
        <v>15</v>
      </c>
      <c r="B61" s="310" t="s">
        <v>387</v>
      </c>
      <c r="C61" s="289" t="s">
        <v>206</v>
      </c>
      <c r="D61" s="275" t="s">
        <v>520</v>
      </c>
      <c r="E61" s="275" t="s">
        <v>516</v>
      </c>
      <c r="F61" s="275" t="s">
        <v>517</v>
      </c>
      <c r="G61" s="276"/>
      <c r="H61" s="298">
        <v>414</v>
      </c>
      <c r="I61" s="278" t="s">
        <v>467</v>
      </c>
      <c r="J61" s="279" t="s">
        <v>485</v>
      </c>
      <c r="K61" s="298">
        <f>414*0.75</f>
        <v>310.5</v>
      </c>
      <c r="L61" s="278" t="s">
        <v>467</v>
      </c>
      <c r="M61" s="279" t="s">
        <v>485</v>
      </c>
      <c r="N61" s="280" t="s">
        <v>29</v>
      </c>
      <c r="O61" s="281"/>
      <c r="P61" s="316" t="s">
        <v>521</v>
      </c>
      <c r="Q61" s="273" t="s">
        <v>436</v>
      </c>
      <c r="R61" s="317" t="s">
        <v>220</v>
      </c>
      <c r="S61" s="275" t="s">
        <v>522</v>
      </c>
      <c r="T61" s="275" t="s">
        <v>523</v>
      </c>
      <c r="U61" s="275" t="s">
        <v>524</v>
      </c>
      <c r="V61" s="276"/>
      <c r="W61" s="298">
        <v>435</v>
      </c>
      <c r="X61" s="278" t="s">
        <v>467</v>
      </c>
      <c r="Y61" s="279" t="s">
        <v>96</v>
      </c>
      <c r="Z61" s="298">
        <f>435*0.75</f>
        <v>326.25</v>
      </c>
      <c r="AA61" s="278" t="s">
        <v>467</v>
      </c>
      <c r="AB61" s="279" t="s">
        <v>96</v>
      </c>
      <c r="AC61" s="280" t="s">
        <v>29</v>
      </c>
    </row>
    <row r="62" spans="1:29" ht="12.75" customHeight="1" x14ac:dyDescent="0.15">
      <c r="A62" s="282"/>
      <c r="B62" s="310"/>
      <c r="C62" s="283" t="s">
        <v>447</v>
      </c>
      <c r="D62" s="275"/>
      <c r="E62" s="275"/>
      <c r="F62" s="275"/>
      <c r="G62" s="276"/>
      <c r="H62" s="284">
        <v>12.999999999999998</v>
      </c>
      <c r="I62" s="283" t="s">
        <v>464</v>
      </c>
      <c r="J62" s="286"/>
      <c r="K62" s="284">
        <f>13*0.75</f>
        <v>9.75</v>
      </c>
      <c r="L62" s="283" t="s">
        <v>525</v>
      </c>
      <c r="M62" s="286"/>
      <c r="N62" s="287" t="s">
        <v>526</v>
      </c>
      <c r="O62" s="281"/>
      <c r="P62" s="316"/>
      <c r="Q62" s="273"/>
      <c r="R62" s="283" t="s">
        <v>225</v>
      </c>
      <c r="S62" s="290"/>
      <c r="T62" s="290"/>
      <c r="U62" s="275"/>
      <c r="V62" s="276"/>
      <c r="W62" s="284">
        <v>11.400000000000002</v>
      </c>
      <c r="X62" s="283" t="s">
        <v>525</v>
      </c>
      <c r="Y62" s="286"/>
      <c r="Z62" s="284">
        <f>11.4*0.75</f>
        <v>8.5500000000000007</v>
      </c>
      <c r="AA62" s="283" t="s">
        <v>525</v>
      </c>
      <c r="AB62" s="286"/>
      <c r="AC62" s="287" t="s">
        <v>527</v>
      </c>
    </row>
    <row r="63" spans="1:29" ht="12.75" customHeight="1" x14ac:dyDescent="0.15">
      <c r="A63" s="282"/>
      <c r="B63" s="310"/>
      <c r="C63" s="283" t="s">
        <v>46</v>
      </c>
      <c r="D63" s="275"/>
      <c r="E63" s="275"/>
      <c r="F63" s="275"/>
      <c r="G63" s="276"/>
      <c r="H63" s="284">
        <v>10.499999999999998</v>
      </c>
      <c r="I63" s="283" t="s">
        <v>452</v>
      </c>
      <c r="J63" s="286"/>
      <c r="K63" s="284">
        <f>10.5*0.75</f>
        <v>7.875</v>
      </c>
      <c r="L63" s="283" t="s">
        <v>452</v>
      </c>
      <c r="M63" s="286"/>
      <c r="N63" s="287"/>
      <c r="O63" s="281"/>
      <c r="P63" s="316"/>
      <c r="Q63" s="273"/>
      <c r="R63" s="283" t="s">
        <v>92</v>
      </c>
      <c r="S63" s="290"/>
      <c r="T63" s="290"/>
      <c r="U63" s="275"/>
      <c r="V63" s="276"/>
      <c r="W63" s="284">
        <v>11.299999999999999</v>
      </c>
      <c r="X63" s="283" t="s">
        <v>452</v>
      </c>
      <c r="Y63" s="286"/>
      <c r="Z63" s="284">
        <f>11.3*0.75</f>
        <v>8.4750000000000014</v>
      </c>
      <c r="AA63" s="283" t="s">
        <v>452</v>
      </c>
      <c r="AB63" s="286"/>
      <c r="AC63" s="287" t="s">
        <v>457</v>
      </c>
    </row>
    <row r="64" spans="1:29" ht="12.75" customHeight="1" x14ac:dyDescent="0.15">
      <c r="A64" s="282"/>
      <c r="B64" s="310"/>
      <c r="C64" s="283"/>
      <c r="D64" s="275"/>
      <c r="E64" s="275"/>
      <c r="F64" s="275"/>
      <c r="G64" s="276"/>
      <c r="H64" s="284">
        <v>64.3</v>
      </c>
      <c r="I64" s="283" t="s">
        <v>452</v>
      </c>
      <c r="J64" s="286"/>
      <c r="K64" s="284">
        <f>64.3*0.75</f>
        <v>48.224999999999994</v>
      </c>
      <c r="L64" s="283" t="s">
        <v>452</v>
      </c>
      <c r="M64" s="286"/>
      <c r="N64" s="287"/>
      <c r="O64" s="281"/>
      <c r="P64" s="316"/>
      <c r="Q64" s="273"/>
      <c r="R64" s="283" t="s">
        <v>159</v>
      </c>
      <c r="S64" s="290"/>
      <c r="T64" s="290"/>
      <c r="U64" s="275"/>
      <c r="V64" s="276"/>
      <c r="W64" s="284">
        <v>70.3</v>
      </c>
      <c r="X64" s="283" t="s">
        <v>452</v>
      </c>
      <c r="Y64" s="286"/>
      <c r="Z64" s="284">
        <f>70.3*0.75</f>
        <v>52.724999999999994</v>
      </c>
      <c r="AA64" s="283" t="s">
        <v>452</v>
      </c>
      <c r="AB64" s="286"/>
      <c r="AC64" s="287"/>
    </row>
    <row r="65" spans="1:29" ht="12.75" customHeight="1" x14ac:dyDescent="0.15">
      <c r="A65" s="282"/>
      <c r="B65" s="310"/>
      <c r="C65" s="291"/>
      <c r="D65" s="275"/>
      <c r="E65" s="275"/>
      <c r="F65" s="275"/>
      <c r="G65" s="276"/>
      <c r="H65" s="292">
        <v>1.5000000000000002</v>
      </c>
      <c r="I65" s="291" t="s">
        <v>452</v>
      </c>
      <c r="J65" s="294"/>
      <c r="K65" s="292">
        <f>1.5*0.75</f>
        <v>1.125</v>
      </c>
      <c r="L65" s="291" t="s">
        <v>452</v>
      </c>
      <c r="M65" s="294"/>
      <c r="N65" s="295"/>
      <c r="O65" s="281"/>
      <c r="P65" s="316"/>
      <c r="Q65" s="273"/>
      <c r="R65" s="291"/>
      <c r="S65" s="290"/>
      <c r="T65" s="290"/>
      <c r="U65" s="275"/>
      <c r="V65" s="276"/>
      <c r="W65" s="292">
        <v>1.1000000000000001</v>
      </c>
      <c r="X65" s="291" t="s">
        <v>452</v>
      </c>
      <c r="Y65" s="294"/>
      <c r="Z65" s="292">
        <f>1.1*0.75</f>
        <v>0.82500000000000007</v>
      </c>
      <c r="AA65" s="291" t="s">
        <v>452</v>
      </c>
      <c r="AB65" s="294"/>
      <c r="AC65" s="295" t="s">
        <v>528</v>
      </c>
    </row>
    <row r="66" spans="1:29" ht="12.75" customHeight="1" x14ac:dyDescent="0.15">
      <c r="A66" s="282" t="s">
        <v>529</v>
      </c>
      <c r="B66" s="282"/>
      <c r="C66" s="318" t="s">
        <v>530</v>
      </c>
      <c r="D66" s="319" t="s">
        <v>531</v>
      </c>
      <c r="E66" s="320"/>
      <c r="F66" s="320"/>
      <c r="G66" s="320"/>
      <c r="H66" s="320"/>
      <c r="I66" s="320"/>
      <c r="J66" s="320"/>
      <c r="K66" s="320"/>
      <c r="L66" s="320"/>
      <c r="M66" s="320"/>
      <c r="N66" s="321"/>
      <c r="O66" s="322"/>
      <c r="P66" s="323" t="s">
        <v>532</v>
      </c>
      <c r="Q66" s="324"/>
      <c r="R66" s="324"/>
      <c r="S66" s="324"/>
      <c r="T66" s="324"/>
      <c r="U66" s="324"/>
      <c r="V66" s="324"/>
      <c r="W66" s="324"/>
      <c r="X66" s="324"/>
      <c r="Y66" s="324"/>
      <c r="Z66" s="324"/>
      <c r="AA66" s="324"/>
      <c r="AB66" s="324"/>
      <c r="AC66" s="325"/>
    </row>
    <row r="67" spans="1:29" ht="12.75" customHeight="1" x14ac:dyDescent="0.15">
      <c r="A67" s="282"/>
      <c r="B67" s="282"/>
      <c r="C67" s="318" t="s">
        <v>533</v>
      </c>
      <c r="D67" s="326" t="s">
        <v>534</v>
      </c>
      <c r="E67" s="326" t="s">
        <v>535</v>
      </c>
      <c r="F67" s="326" t="s">
        <v>536</v>
      </c>
      <c r="G67" s="326"/>
      <c r="I67" s="327"/>
      <c r="J67" s="327"/>
      <c r="K67" s="319" t="s">
        <v>537</v>
      </c>
      <c r="L67" s="321"/>
      <c r="M67" s="326" t="s">
        <v>538</v>
      </c>
      <c r="N67" s="328" t="s">
        <v>537</v>
      </c>
      <c r="O67" s="322"/>
      <c r="P67" s="329" t="s">
        <v>539</v>
      </c>
      <c r="Q67" s="330"/>
      <c r="R67" s="331"/>
      <c r="S67" s="331"/>
      <c r="T67" s="331"/>
      <c r="U67" s="331"/>
      <c r="V67" s="331"/>
      <c r="W67" s="331"/>
      <c r="X67" s="331"/>
      <c r="Y67" s="332"/>
      <c r="Z67" s="333"/>
      <c r="AA67" s="332"/>
      <c r="AB67" s="332"/>
      <c r="AC67" s="331"/>
    </row>
    <row r="68" spans="1:29" ht="12.75" customHeight="1" x14ac:dyDescent="0.15">
      <c r="A68" s="328" t="s">
        <v>540</v>
      </c>
      <c r="B68" s="334" t="s">
        <v>541</v>
      </c>
      <c r="C68" s="318" t="s">
        <v>542</v>
      </c>
      <c r="D68" s="335">
        <f>12148/31</f>
        <v>391.87096774193549</v>
      </c>
      <c r="E68" s="336">
        <f>449.900000000001/31</f>
        <v>14.512903225806484</v>
      </c>
      <c r="F68" s="336">
        <v>10.893548387096773</v>
      </c>
      <c r="G68" s="336"/>
      <c r="I68" s="337"/>
      <c r="J68" s="338"/>
      <c r="K68" s="339">
        <f>1773.8/31</f>
        <v>57.219354838709677</v>
      </c>
      <c r="L68" s="340"/>
      <c r="M68" s="341">
        <f>34.5000000000001/31</f>
        <v>1.1129032258064548</v>
      </c>
      <c r="N68" s="342">
        <f>2561.3/31</f>
        <v>82.622580645161293</v>
      </c>
      <c r="O68" s="322"/>
      <c r="P68" s="343" t="s">
        <v>543</v>
      </c>
      <c r="Q68" s="344"/>
      <c r="R68" s="345"/>
      <c r="S68" s="346"/>
      <c r="T68" s="346"/>
      <c r="U68" s="346"/>
      <c r="V68" s="346"/>
      <c r="W68" s="333"/>
      <c r="X68" s="332"/>
      <c r="Y68" s="332"/>
      <c r="Z68" s="333"/>
      <c r="AA68" s="332"/>
      <c r="AB68" s="332"/>
      <c r="AC68" s="246"/>
    </row>
    <row r="69" spans="1:29" ht="12.75" customHeight="1" x14ac:dyDescent="0.15">
      <c r="A69" s="328" t="s">
        <v>544</v>
      </c>
      <c r="B69" s="334" t="s">
        <v>541</v>
      </c>
      <c r="C69" s="318" t="s">
        <v>545</v>
      </c>
      <c r="D69" s="335">
        <f>(12148*0.75)/31</f>
        <v>293.90322580645159</v>
      </c>
      <c r="E69" s="336">
        <f>(449.900000000001*0.75)/31</f>
        <v>10.884677419354864</v>
      </c>
      <c r="F69" s="336">
        <v>8.1701612903225804</v>
      </c>
      <c r="G69" s="336"/>
      <c r="I69" s="337"/>
      <c r="J69" s="338"/>
      <c r="K69" s="339">
        <f>(1773.8*0.75)/31</f>
        <v>42.914516129032258</v>
      </c>
      <c r="L69" s="340"/>
      <c r="M69" s="341">
        <f>(34.5000000000001*0.75)/31</f>
        <v>0.83467741935484108</v>
      </c>
      <c r="N69" s="342">
        <f>(2561.3*0.75)/31</f>
        <v>61.966935483870969</v>
      </c>
      <c r="O69" s="322"/>
      <c r="P69" s="343" t="s">
        <v>546</v>
      </c>
      <c r="Q69" s="344"/>
      <c r="R69" s="345"/>
      <c r="S69" s="346"/>
      <c r="T69" s="346"/>
      <c r="U69" s="346"/>
      <c r="V69" s="346"/>
      <c r="W69" s="333"/>
      <c r="X69" s="332"/>
      <c r="Y69" s="332"/>
      <c r="Z69" s="333"/>
      <c r="AA69" s="332"/>
      <c r="AB69" s="332"/>
      <c r="AC69" s="346"/>
    </row>
    <row r="70" spans="1:29" ht="12.75" customHeight="1" x14ac:dyDescent="0.15">
      <c r="A70" s="347"/>
      <c r="B70" s="348"/>
      <c r="C70" s="349"/>
      <c r="D70" s="350"/>
      <c r="E70" s="351"/>
      <c r="F70" s="351"/>
      <c r="G70" s="351"/>
      <c r="H70" s="333"/>
      <c r="I70" s="332"/>
      <c r="J70" s="352"/>
      <c r="K70" s="333"/>
      <c r="L70" s="332"/>
      <c r="P70" s="353" t="s">
        <v>547</v>
      </c>
      <c r="Q70" s="353"/>
      <c r="R70" s="353"/>
      <c r="S70" s="353"/>
      <c r="T70" s="353"/>
      <c r="U70" s="353"/>
      <c r="V70" s="353"/>
      <c r="AC70" s="354"/>
    </row>
    <row r="71" spans="1:29" ht="12.75" customHeight="1" x14ac:dyDescent="0.15">
      <c r="I71" s="332"/>
      <c r="L71" s="332"/>
      <c r="M71" s="355"/>
      <c r="N71" s="355"/>
      <c r="O71" s="355"/>
      <c r="P71" s="353" t="s">
        <v>548</v>
      </c>
      <c r="Q71" s="353"/>
      <c r="R71" s="353"/>
      <c r="S71" s="353"/>
      <c r="T71" s="353"/>
      <c r="U71" s="353"/>
      <c r="V71" s="353"/>
      <c r="AC71" s="354"/>
    </row>
    <row r="72" spans="1:29" ht="12.75" customHeight="1" x14ac:dyDescent="0.15">
      <c r="M72" s="355"/>
      <c r="N72" s="355"/>
      <c r="O72" s="355"/>
      <c r="P72" s="353" t="s">
        <v>549</v>
      </c>
      <c r="T72" s="246"/>
      <c r="AC72" s="356"/>
    </row>
    <row r="73" spans="1:29" ht="12.75" customHeight="1" x14ac:dyDescent="0.15">
      <c r="P73" s="353" t="s">
        <v>550</v>
      </c>
      <c r="AC73" s="332"/>
    </row>
    <row r="74" spans="1:29" ht="12.75" customHeight="1" x14ac:dyDescent="0.15"/>
    <row r="75" spans="1:29" ht="12.75" customHeight="1" x14ac:dyDescent="0.15"/>
    <row r="76" spans="1:29" ht="12.75" customHeight="1" x14ac:dyDescent="0.15"/>
    <row r="77" spans="1:29" ht="12.75" customHeight="1" x14ac:dyDescent="0.15"/>
    <row r="78" spans="1:29" ht="12.75" customHeight="1" x14ac:dyDescent="0.15"/>
    <row r="79" spans="1:29" ht="12.75" customHeight="1" x14ac:dyDescent="0.15"/>
    <row r="80" spans="1:29" ht="12.75" customHeight="1" x14ac:dyDescent="0.15"/>
    <row r="81" spans="15:15" ht="12.75" customHeight="1" x14ac:dyDescent="0.15"/>
    <row r="82" spans="15:15" ht="12.75" customHeight="1" x14ac:dyDescent="0.15"/>
    <row r="83" spans="15:15" ht="12.75" customHeight="1" x14ac:dyDescent="0.15"/>
    <row r="84" spans="15:15" ht="12.75" customHeight="1" x14ac:dyDescent="0.15"/>
    <row r="85" spans="15:15" ht="12.75" customHeight="1" x14ac:dyDescent="0.15"/>
    <row r="86" spans="15:15" ht="12.75" customHeight="1" x14ac:dyDescent="0.15"/>
    <row r="87" spans="15:15" ht="12.75" customHeight="1" x14ac:dyDescent="0.15">
      <c r="O87" s="355"/>
    </row>
    <row r="88" spans="15:15" ht="12.75" customHeight="1" x14ac:dyDescent="0.15">
      <c r="O88" s="355"/>
    </row>
    <row r="89" spans="15:15" ht="12.75" customHeight="1" x14ac:dyDescent="0.15"/>
    <row r="90" spans="15:15" ht="12.75" customHeight="1" x14ac:dyDescent="0.15"/>
    <row r="91" spans="15:15" ht="12.75" customHeight="1" x14ac:dyDescent="0.15"/>
    <row r="92" spans="15:15" ht="12.75" customHeight="1" x14ac:dyDescent="0.15"/>
    <row r="93" spans="15:15" ht="12.75" customHeight="1" x14ac:dyDescent="0.15"/>
  </sheetData>
  <mergeCells count="192">
    <mergeCell ref="A66:B67"/>
    <mergeCell ref="D66:N66"/>
    <mergeCell ref="P66:AB66"/>
    <mergeCell ref="K67:L67"/>
    <mergeCell ref="K68:L68"/>
    <mergeCell ref="K69:L69"/>
    <mergeCell ref="Q61:Q65"/>
    <mergeCell ref="S61:S65"/>
    <mergeCell ref="T61:T65"/>
    <mergeCell ref="U61:U65"/>
    <mergeCell ref="Y61:Y65"/>
    <mergeCell ref="AB61:AB65"/>
    <mergeCell ref="Y56:Y60"/>
    <mergeCell ref="AB56:AB60"/>
    <mergeCell ref="A61:A65"/>
    <mergeCell ref="B61:B65"/>
    <mergeCell ref="D61:D65"/>
    <mergeCell ref="E61:E65"/>
    <mergeCell ref="F61:F65"/>
    <mergeCell ref="J61:J65"/>
    <mergeCell ref="M61:M65"/>
    <mergeCell ref="P61:P65"/>
    <mergeCell ref="M56:M60"/>
    <mergeCell ref="P56:P60"/>
    <mergeCell ref="Q56:Q60"/>
    <mergeCell ref="S56:S60"/>
    <mergeCell ref="T56:T60"/>
    <mergeCell ref="U56:U60"/>
    <mergeCell ref="A56:A60"/>
    <mergeCell ref="B56:B60"/>
    <mergeCell ref="D56:D60"/>
    <mergeCell ref="E56:E60"/>
    <mergeCell ref="F56:F60"/>
    <mergeCell ref="J56:J60"/>
    <mergeCell ref="Q51:Q55"/>
    <mergeCell ref="S51:S55"/>
    <mergeCell ref="T51:T55"/>
    <mergeCell ref="U51:U55"/>
    <mergeCell ref="Y51:Y55"/>
    <mergeCell ref="AB51:AB55"/>
    <mergeCell ref="Y46:Y50"/>
    <mergeCell ref="AB46:AB50"/>
    <mergeCell ref="A51:A55"/>
    <mergeCell ref="B51:B55"/>
    <mergeCell ref="D51:D55"/>
    <mergeCell ref="E51:E55"/>
    <mergeCell ref="F51:F55"/>
    <mergeCell ref="J51:J55"/>
    <mergeCell ref="M51:M55"/>
    <mergeCell ref="P51:P55"/>
    <mergeCell ref="M46:M50"/>
    <mergeCell ref="P46:P50"/>
    <mergeCell ref="Q46:Q50"/>
    <mergeCell ref="S46:S50"/>
    <mergeCell ref="T46:T50"/>
    <mergeCell ref="U46:U50"/>
    <mergeCell ref="A46:A50"/>
    <mergeCell ref="B46:B50"/>
    <mergeCell ref="D46:D50"/>
    <mergeCell ref="E46:E50"/>
    <mergeCell ref="F46:F50"/>
    <mergeCell ref="J46:J50"/>
    <mergeCell ref="M39:M43"/>
    <mergeCell ref="P39:AC40"/>
    <mergeCell ref="P41:P45"/>
    <mergeCell ref="Q41:Q45"/>
    <mergeCell ref="S41:S45"/>
    <mergeCell ref="T41:T45"/>
    <mergeCell ref="U41:U45"/>
    <mergeCell ref="Y41:Y45"/>
    <mergeCell ref="AB41:AB45"/>
    <mergeCell ref="A44:N45"/>
    <mergeCell ref="A39:A43"/>
    <mergeCell ref="B39:B43"/>
    <mergeCell ref="D39:D43"/>
    <mergeCell ref="E39:E43"/>
    <mergeCell ref="F39:F43"/>
    <mergeCell ref="J39:J43"/>
    <mergeCell ref="Q34:Q38"/>
    <mergeCell ref="S34:S38"/>
    <mergeCell ref="T34:T38"/>
    <mergeCell ref="U34:U38"/>
    <mergeCell ref="Y34:Y38"/>
    <mergeCell ref="AB34:AB38"/>
    <mergeCell ref="Y29:Y33"/>
    <mergeCell ref="AB29:AB33"/>
    <mergeCell ref="A34:A38"/>
    <mergeCell ref="B34:B38"/>
    <mergeCell ref="D34:D38"/>
    <mergeCell ref="E34:E38"/>
    <mergeCell ref="F34:F38"/>
    <mergeCell ref="J34:J38"/>
    <mergeCell ref="M34:M38"/>
    <mergeCell ref="P34:P38"/>
    <mergeCell ref="M29:M33"/>
    <mergeCell ref="P29:P33"/>
    <mergeCell ref="Q29:Q33"/>
    <mergeCell ref="S29:S33"/>
    <mergeCell ref="T29:T33"/>
    <mergeCell ref="U29:U33"/>
    <mergeCell ref="A29:A33"/>
    <mergeCell ref="B29:B33"/>
    <mergeCell ref="D29:D33"/>
    <mergeCell ref="E29:E33"/>
    <mergeCell ref="F29:F33"/>
    <mergeCell ref="J29:J33"/>
    <mergeCell ref="Q24:Q28"/>
    <mergeCell ref="S24:S28"/>
    <mergeCell ref="T24:T28"/>
    <mergeCell ref="U24:U28"/>
    <mergeCell ref="Y24:Y28"/>
    <mergeCell ref="AB24:AB28"/>
    <mergeCell ref="Y19:Y23"/>
    <mergeCell ref="AB19:AB23"/>
    <mergeCell ref="A24:A28"/>
    <mergeCell ref="B24:B28"/>
    <mergeCell ref="D24:D28"/>
    <mergeCell ref="E24:E28"/>
    <mergeCell ref="F24:F28"/>
    <mergeCell ref="J24:J28"/>
    <mergeCell ref="M24:M28"/>
    <mergeCell ref="P24:P28"/>
    <mergeCell ref="M19:M23"/>
    <mergeCell ref="P19:P23"/>
    <mergeCell ref="Q19:Q23"/>
    <mergeCell ref="S19:S23"/>
    <mergeCell ref="T19:T23"/>
    <mergeCell ref="U19:U23"/>
    <mergeCell ref="A19:A23"/>
    <mergeCell ref="B19:B23"/>
    <mergeCell ref="D19:D23"/>
    <mergeCell ref="E19:E23"/>
    <mergeCell ref="F19:F23"/>
    <mergeCell ref="J19:J23"/>
    <mergeCell ref="M12:M16"/>
    <mergeCell ref="P12:AC13"/>
    <mergeCell ref="P14:P18"/>
    <mergeCell ref="Q14:Q18"/>
    <mergeCell ref="S14:S18"/>
    <mergeCell ref="T14:T18"/>
    <mergeCell ref="U14:U18"/>
    <mergeCell ref="Y14:Y18"/>
    <mergeCell ref="AB14:AB18"/>
    <mergeCell ref="A17:N18"/>
    <mergeCell ref="A12:A16"/>
    <mergeCell ref="B12:B16"/>
    <mergeCell ref="D12:D16"/>
    <mergeCell ref="E12:E16"/>
    <mergeCell ref="F12:F16"/>
    <mergeCell ref="J12:J16"/>
    <mergeCell ref="Q7:Q11"/>
    <mergeCell ref="S7:S11"/>
    <mergeCell ref="T7:T11"/>
    <mergeCell ref="U7:U11"/>
    <mergeCell ref="Y7:Y11"/>
    <mergeCell ref="AB7:AB11"/>
    <mergeCell ref="AB3:AB6"/>
    <mergeCell ref="AC3:AC6"/>
    <mergeCell ref="A7:A11"/>
    <mergeCell ref="B7:B11"/>
    <mergeCell ref="D7:D11"/>
    <mergeCell ref="E7:E11"/>
    <mergeCell ref="F7:F11"/>
    <mergeCell ref="J7:J11"/>
    <mergeCell ref="M7:M11"/>
    <mergeCell ref="P7:P11"/>
    <mergeCell ref="J3:J6"/>
    <mergeCell ref="K3:L6"/>
    <mergeCell ref="M3:M6"/>
    <mergeCell ref="N3:N6"/>
    <mergeCell ref="S3:S6"/>
    <mergeCell ref="T3:T6"/>
    <mergeCell ref="P2:P6"/>
    <mergeCell ref="Q2:Q6"/>
    <mergeCell ref="R2:R6"/>
    <mergeCell ref="S2:U2"/>
    <mergeCell ref="W2:Y2"/>
    <mergeCell ref="Z2:AB2"/>
    <mergeCell ref="U3:V6"/>
    <mergeCell ref="W3:X6"/>
    <mergeCell ref="Y3:Y6"/>
    <mergeCell ref="Z3:AA6"/>
    <mergeCell ref="A2:A6"/>
    <mergeCell ref="B2:B6"/>
    <mergeCell ref="C2:C6"/>
    <mergeCell ref="D2:F2"/>
    <mergeCell ref="H2:J2"/>
    <mergeCell ref="K2:M2"/>
    <mergeCell ref="D3:D6"/>
    <mergeCell ref="E3:E6"/>
    <mergeCell ref="F3:G6"/>
    <mergeCell ref="H3:I6"/>
  </mergeCells>
  <phoneticPr fontId="22"/>
  <printOptions horizontalCentered="1" verticalCentered="1"/>
  <pageMargins left="0.39370078740157483" right="0.39370078740157483" top="0.39370078740157483" bottom="0.39370078740157483" header="0.19685039370078741" footer="0.19685039370078741"/>
  <pageSetup paperSize="12" scale="73"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314</v>
      </c>
      <c r="B1" s="5"/>
      <c r="C1" s="1"/>
      <c r="D1" s="1"/>
      <c r="E1" s="160"/>
      <c r="F1" s="161"/>
      <c r="G1" s="161"/>
      <c r="H1" s="161"/>
      <c r="I1" s="161"/>
      <c r="J1" s="161"/>
      <c r="K1" s="161"/>
      <c r="L1" s="161"/>
      <c r="M1" s="161"/>
      <c r="N1" s="161"/>
      <c r="O1"/>
      <c r="P1"/>
      <c r="Q1"/>
      <c r="R1"/>
      <c r="S1"/>
      <c r="T1"/>
      <c r="U1"/>
    </row>
    <row r="2" spans="1:21" s="3" customFormat="1" ht="36" customHeight="1" x14ac:dyDescent="0.15">
      <c r="A2" s="140" t="s">
        <v>0</v>
      </c>
      <c r="B2" s="141"/>
      <c r="C2" s="141"/>
      <c r="D2" s="141"/>
      <c r="E2" s="141"/>
      <c r="F2" s="141"/>
      <c r="G2" s="141"/>
      <c r="H2" s="141"/>
      <c r="I2" s="141"/>
      <c r="J2" s="141"/>
      <c r="K2" s="141"/>
      <c r="L2" s="141"/>
      <c r="M2" s="141"/>
      <c r="N2" s="141"/>
      <c r="O2" s="161"/>
      <c r="P2"/>
      <c r="Q2"/>
      <c r="R2"/>
      <c r="S2"/>
      <c r="T2"/>
      <c r="U2"/>
    </row>
    <row r="3" spans="1:21" ht="33.75" customHeight="1" thickBot="1" x14ac:dyDescent="0.3">
      <c r="A3" s="162" t="s">
        <v>330</v>
      </c>
      <c r="B3" s="163"/>
      <c r="C3" s="163"/>
      <c r="D3" s="130"/>
      <c r="E3" s="164" t="s">
        <v>329</v>
      </c>
      <c r="F3" s="165"/>
      <c r="G3" s="87"/>
      <c r="H3" s="87"/>
      <c r="I3" s="87"/>
      <c r="J3" s="87"/>
      <c r="K3" s="129"/>
      <c r="L3" s="87"/>
      <c r="M3" s="87"/>
    </row>
    <row r="4" spans="1:21" ht="26.1" customHeight="1" x14ac:dyDescent="0.15">
      <c r="A4" s="166"/>
      <c r="B4" s="167"/>
      <c r="C4" s="168"/>
      <c r="D4" s="172" t="s">
        <v>6</v>
      </c>
      <c r="E4" s="175" t="s">
        <v>312</v>
      </c>
      <c r="F4" s="178" t="s">
        <v>303</v>
      </c>
      <c r="G4" s="128" t="s">
        <v>311</v>
      </c>
      <c r="H4" s="127" t="s">
        <v>310</v>
      </c>
      <c r="I4" s="181" t="s">
        <v>309</v>
      </c>
      <c r="J4" s="182"/>
      <c r="K4" s="183"/>
      <c r="L4" s="184" t="s">
        <v>308</v>
      </c>
      <c r="M4" s="185"/>
      <c r="N4" s="186"/>
      <c r="O4" s="148" t="s">
        <v>6</v>
      </c>
    </row>
    <row r="5" spans="1:21" ht="26.1" customHeight="1" x14ac:dyDescent="0.15">
      <c r="A5" s="169"/>
      <c r="B5" s="170"/>
      <c r="C5" s="171"/>
      <c r="D5" s="173"/>
      <c r="E5" s="176"/>
      <c r="F5" s="179"/>
      <c r="G5" s="9" t="s">
        <v>307</v>
      </c>
      <c r="H5" s="126" t="s">
        <v>306</v>
      </c>
      <c r="I5" s="151" t="s">
        <v>305</v>
      </c>
      <c r="J5" s="152"/>
      <c r="K5" s="153"/>
      <c r="L5" s="154" t="s">
        <v>328</v>
      </c>
      <c r="M5" s="155"/>
      <c r="N5" s="156"/>
      <c r="O5" s="149"/>
    </row>
    <row r="6" spans="1:21" ht="26.1" customHeight="1" thickBot="1" x14ac:dyDescent="0.2">
      <c r="A6" s="125"/>
      <c r="B6" s="124" t="s">
        <v>1</v>
      </c>
      <c r="C6" s="122" t="s">
        <v>302</v>
      </c>
      <c r="D6" s="174"/>
      <c r="E6" s="177"/>
      <c r="F6" s="180"/>
      <c r="G6" s="123" t="s">
        <v>303</v>
      </c>
      <c r="H6" s="120" t="s">
        <v>301</v>
      </c>
      <c r="I6" s="121" t="s">
        <v>1</v>
      </c>
      <c r="J6" s="122" t="s">
        <v>302</v>
      </c>
      <c r="K6" s="119" t="s">
        <v>301</v>
      </c>
      <c r="L6" s="121" t="s">
        <v>1</v>
      </c>
      <c r="M6" s="120" t="s">
        <v>302</v>
      </c>
      <c r="N6" s="119" t="s">
        <v>301</v>
      </c>
      <c r="O6" s="150"/>
    </row>
    <row r="7" spans="1:21" ht="26.1" customHeight="1" x14ac:dyDescent="0.15">
      <c r="A7" s="157" t="s">
        <v>49</v>
      </c>
      <c r="B7" s="117" t="s">
        <v>299</v>
      </c>
      <c r="C7" s="117" t="s">
        <v>296</v>
      </c>
      <c r="D7" s="117"/>
      <c r="E7" s="38"/>
      <c r="F7" s="38"/>
      <c r="G7" s="117"/>
      <c r="H7" s="118" t="s">
        <v>300</v>
      </c>
      <c r="I7" s="117" t="s">
        <v>299</v>
      </c>
      <c r="J7" s="117" t="s">
        <v>296</v>
      </c>
      <c r="K7" s="118" t="s">
        <v>298</v>
      </c>
      <c r="L7" s="117" t="s">
        <v>297</v>
      </c>
      <c r="M7" s="117" t="s">
        <v>296</v>
      </c>
      <c r="N7" s="116">
        <v>30</v>
      </c>
      <c r="O7" s="115"/>
    </row>
    <row r="8" spans="1:21" ht="26.1" customHeight="1" x14ac:dyDescent="0.15">
      <c r="A8" s="158"/>
      <c r="B8" s="107"/>
      <c r="C8" s="107"/>
      <c r="D8" s="107"/>
      <c r="E8" s="52"/>
      <c r="F8" s="52"/>
      <c r="G8" s="107"/>
      <c r="H8" s="106"/>
      <c r="I8" s="107"/>
      <c r="J8" s="107"/>
      <c r="K8" s="106"/>
      <c r="L8" s="107"/>
      <c r="M8" s="107"/>
      <c r="N8" s="113"/>
      <c r="O8" s="112"/>
    </row>
    <row r="9" spans="1:21" ht="26.1" customHeight="1" x14ac:dyDescent="0.15">
      <c r="A9" s="158"/>
      <c r="B9" s="104" t="s">
        <v>327</v>
      </c>
      <c r="C9" s="104" t="s">
        <v>93</v>
      </c>
      <c r="D9" s="104"/>
      <c r="E9" s="44"/>
      <c r="F9" s="44"/>
      <c r="G9" s="104"/>
      <c r="H9" s="105">
        <v>0.1</v>
      </c>
      <c r="I9" s="104" t="s">
        <v>326</v>
      </c>
      <c r="J9" s="104" t="s">
        <v>93</v>
      </c>
      <c r="K9" s="105">
        <v>0.1</v>
      </c>
      <c r="L9" s="104" t="s">
        <v>325</v>
      </c>
      <c r="M9" s="104" t="s">
        <v>93</v>
      </c>
      <c r="N9" s="133">
        <v>0.1</v>
      </c>
      <c r="O9" s="102"/>
    </row>
    <row r="10" spans="1:21" ht="26.1" customHeight="1" x14ac:dyDescent="0.15">
      <c r="A10" s="158"/>
      <c r="B10" s="104"/>
      <c r="C10" s="104" t="s">
        <v>18</v>
      </c>
      <c r="D10" s="104"/>
      <c r="E10" s="44"/>
      <c r="F10" s="44"/>
      <c r="G10" s="104"/>
      <c r="H10" s="110">
        <v>10</v>
      </c>
      <c r="I10" s="104"/>
      <c r="J10" s="114" t="s">
        <v>106</v>
      </c>
      <c r="K10" s="110">
        <v>5</v>
      </c>
      <c r="L10" s="104"/>
      <c r="M10" s="104" t="s">
        <v>82</v>
      </c>
      <c r="N10" s="103">
        <v>20</v>
      </c>
      <c r="O10" s="102"/>
    </row>
    <row r="11" spans="1:21" ht="26.1" customHeight="1" x14ac:dyDescent="0.15">
      <c r="A11" s="158"/>
      <c r="B11" s="104"/>
      <c r="C11" s="104" t="s">
        <v>82</v>
      </c>
      <c r="D11" s="104"/>
      <c r="E11" s="44"/>
      <c r="F11" s="44"/>
      <c r="G11" s="104"/>
      <c r="H11" s="110">
        <v>20</v>
      </c>
      <c r="I11" s="104"/>
      <c r="J11" s="104" t="s">
        <v>82</v>
      </c>
      <c r="K11" s="110">
        <v>20</v>
      </c>
      <c r="L11" s="104"/>
      <c r="M11" s="104" t="s">
        <v>23</v>
      </c>
      <c r="N11" s="103">
        <v>5</v>
      </c>
      <c r="O11" s="102"/>
    </row>
    <row r="12" spans="1:21" ht="26.1" customHeight="1" x14ac:dyDescent="0.15">
      <c r="A12" s="158"/>
      <c r="B12" s="104"/>
      <c r="C12" s="104" t="s">
        <v>23</v>
      </c>
      <c r="D12" s="104"/>
      <c r="E12" s="44"/>
      <c r="F12" s="44"/>
      <c r="G12" s="104"/>
      <c r="H12" s="110">
        <v>5</v>
      </c>
      <c r="I12" s="104"/>
      <c r="J12" s="104" t="s">
        <v>23</v>
      </c>
      <c r="K12" s="110">
        <v>5</v>
      </c>
      <c r="L12" s="107"/>
      <c r="M12" s="107"/>
      <c r="N12" s="113"/>
      <c r="O12" s="112"/>
    </row>
    <row r="13" spans="1:21" ht="26.1" customHeight="1" x14ac:dyDescent="0.15">
      <c r="A13" s="158"/>
      <c r="B13" s="104"/>
      <c r="C13" s="104"/>
      <c r="D13" s="104"/>
      <c r="E13" s="44"/>
      <c r="F13" s="44"/>
      <c r="G13" s="104" t="s">
        <v>44</v>
      </c>
      <c r="H13" s="110" t="s">
        <v>291</v>
      </c>
      <c r="I13" s="104"/>
      <c r="J13" s="104"/>
      <c r="K13" s="110"/>
      <c r="L13" s="104" t="s">
        <v>317</v>
      </c>
      <c r="M13" s="104" t="s">
        <v>21</v>
      </c>
      <c r="N13" s="103">
        <v>10</v>
      </c>
      <c r="O13" s="102"/>
    </row>
    <row r="14" spans="1:21" ht="26.1" customHeight="1" x14ac:dyDescent="0.15">
      <c r="A14" s="158"/>
      <c r="B14" s="104"/>
      <c r="C14" s="104"/>
      <c r="D14" s="104"/>
      <c r="E14" s="44"/>
      <c r="F14" s="44"/>
      <c r="G14" s="104" t="s">
        <v>34</v>
      </c>
      <c r="H14" s="110" t="s">
        <v>290</v>
      </c>
      <c r="I14" s="104"/>
      <c r="J14" s="104"/>
      <c r="K14" s="110"/>
      <c r="L14" s="107"/>
      <c r="M14" s="107"/>
      <c r="N14" s="113"/>
      <c r="O14" s="112"/>
    </row>
    <row r="15" spans="1:21" ht="26.1" customHeight="1" x14ac:dyDescent="0.15">
      <c r="A15" s="158"/>
      <c r="B15" s="104"/>
      <c r="C15" s="104"/>
      <c r="D15" s="104"/>
      <c r="E15" s="44"/>
      <c r="F15" s="44" t="s">
        <v>33</v>
      </c>
      <c r="G15" s="104" t="s">
        <v>45</v>
      </c>
      <c r="H15" s="110" t="s">
        <v>290</v>
      </c>
      <c r="I15" s="104"/>
      <c r="J15" s="104"/>
      <c r="K15" s="110"/>
      <c r="L15" s="104" t="s">
        <v>54</v>
      </c>
      <c r="M15" s="104" t="s">
        <v>55</v>
      </c>
      <c r="N15" s="133">
        <v>0.1</v>
      </c>
      <c r="O15" s="102"/>
    </row>
    <row r="16" spans="1:21" ht="26.1" customHeight="1" x14ac:dyDescent="0.15">
      <c r="A16" s="158"/>
      <c r="B16" s="107"/>
      <c r="C16" s="107"/>
      <c r="D16" s="107"/>
      <c r="E16" s="52"/>
      <c r="F16" s="52"/>
      <c r="G16" s="107"/>
      <c r="H16" s="106"/>
      <c r="I16" s="107"/>
      <c r="J16" s="107"/>
      <c r="K16" s="106"/>
      <c r="L16" s="104"/>
      <c r="M16" s="104"/>
      <c r="N16" s="103"/>
      <c r="O16" s="102"/>
    </row>
    <row r="17" spans="1:15" ht="26.1" customHeight="1" x14ac:dyDescent="0.15">
      <c r="A17" s="158"/>
      <c r="B17" s="104" t="s">
        <v>324</v>
      </c>
      <c r="C17" s="104" t="s">
        <v>21</v>
      </c>
      <c r="D17" s="104"/>
      <c r="E17" s="44"/>
      <c r="F17" s="44"/>
      <c r="G17" s="104"/>
      <c r="H17" s="110">
        <v>20</v>
      </c>
      <c r="I17" s="104" t="s">
        <v>324</v>
      </c>
      <c r="J17" s="104" t="s">
        <v>21</v>
      </c>
      <c r="K17" s="110">
        <v>10</v>
      </c>
      <c r="L17" s="104"/>
      <c r="M17" s="104"/>
      <c r="N17" s="103"/>
      <c r="O17" s="102"/>
    </row>
    <row r="18" spans="1:15" ht="26.1" customHeight="1" x14ac:dyDescent="0.15">
      <c r="A18" s="158"/>
      <c r="B18" s="104"/>
      <c r="C18" s="104" t="s">
        <v>61</v>
      </c>
      <c r="D18" s="104"/>
      <c r="E18" s="44"/>
      <c r="F18" s="44"/>
      <c r="G18" s="104"/>
      <c r="H18" s="110">
        <v>5</v>
      </c>
      <c r="I18" s="104"/>
      <c r="J18" s="104" t="s">
        <v>61</v>
      </c>
      <c r="K18" s="110">
        <v>5</v>
      </c>
      <c r="L18" s="104"/>
      <c r="M18" s="104"/>
      <c r="N18" s="103"/>
      <c r="O18" s="102"/>
    </row>
    <row r="19" spans="1:15" ht="26.1" customHeight="1" x14ac:dyDescent="0.15">
      <c r="A19" s="158"/>
      <c r="B19" s="104"/>
      <c r="C19" s="104"/>
      <c r="D19" s="104"/>
      <c r="E19" s="44"/>
      <c r="F19" s="109"/>
      <c r="G19" s="104" t="s">
        <v>44</v>
      </c>
      <c r="H19" s="110" t="s">
        <v>290</v>
      </c>
      <c r="I19" s="104"/>
      <c r="J19" s="104"/>
      <c r="K19" s="110"/>
      <c r="L19" s="104"/>
      <c r="M19" s="104"/>
      <c r="N19" s="103"/>
      <c r="O19" s="102"/>
    </row>
    <row r="20" spans="1:15" ht="26.1" customHeight="1" x14ac:dyDescent="0.15">
      <c r="A20" s="158"/>
      <c r="B20" s="107"/>
      <c r="C20" s="107"/>
      <c r="D20" s="107"/>
      <c r="E20" s="52"/>
      <c r="F20" s="52"/>
      <c r="G20" s="107"/>
      <c r="H20" s="106"/>
      <c r="I20" s="107"/>
      <c r="J20" s="107"/>
      <c r="K20" s="106"/>
      <c r="L20" s="104"/>
      <c r="M20" s="104"/>
      <c r="N20" s="103"/>
      <c r="O20" s="102"/>
    </row>
    <row r="21" spans="1:15" ht="26.1" customHeight="1" x14ac:dyDescent="0.15">
      <c r="A21" s="158"/>
      <c r="B21" s="104" t="s">
        <v>66</v>
      </c>
      <c r="C21" s="104" t="s">
        <v>109</v>
      </c>
      <c r="D21" s="104"/>
      <c r="E21" s="44"/>
      <c r="F21" s="44"/>
      <c r="G21" s="104"/>
      <c r="H21" s="110">
        <v>5</v>
      </c>
      <c r="I21" s="104" t="s">
        <v>54</v>
      </c>
      <c r="J21" s="104" t="s">
        <v>55</v>
      </c>
      <c r="K21" s="108">
        <v>0.13</v>
      </c>
      <c r="L21" s="104"/>
      <c r="M21" s="104"/>
      <c r="N21" s="103"/>
      <c r="O21" s="102"/>
    </row>
    <row r="22" spans="1:15" ht="26.1" customHeight="1" x14ac:dyDescent="0.15">
      <c r="A22" s="158"/>
      <c r="B22" s="104"/>
      <c r="C22" s="104"/>
      <c r="D22" s="104"/>
      <c r="E22" s="44"/>
      <c r="F22" s="44"/>
      <c r="G22" s="104" t="s">
        <v>44</v>
      </c>
      <c r="H22" s="110" t="s">
        <v>291</v>
      </c>
      <c r="I22" s="104"/>
      <c r="J22" s="104"/>
      <c r="K22" s="110"/>
      <c r="L22" s="104"/>
      <c r="M22" s="104"/>
      <c r="N22" s="103"/>
      <c r="O22" s="102"/>
    </row>
    <row r="23" spans="1:15" ht="26.1" customHeight="1" x14ac:dyDescent="0.15">
      <c r="A23" s="158"/>
      <c r="B23" s="104"/>
      <c r="C23" s="104"/>
      <c r="D23" s="104"/>
      <c r="E23" s="44"/>
      <c r="F23" s="44"/>
      <c r="G23" s="104" t="s">
        <v>69</v>
      </c>
      <c r="H23" s="110" t="s">
        <v>290</v>
      </c>
      <c r="I23" s="104"/>
      <c r="J23" s="104"/>
      <c r="K23" s="110"/>
      <c r="L23" s="104"/>
      <c r="M23" s="104"/>
      <c r="N23" s="103"/>
      <c r="O23" s="102"/>
    </row>
    <row r="24" spans="1:15" ht="26.1" customHeight="1" x14ac:dyDescent="0.15">
      <c r="A24" s="158"/>
      <c r="B24" s="107"/>
      <c r="C24" s="107"/>
      <c r="D24" s="107"/>
      <c r="E24" s="52"/>
      <c r="F24" s="52"/>
      <c r="G24" s="107"/>
      <c r="H24" s="106"/>
      <c r="I24" s="104"/>
      <c r="J24" s="104"/>
      <c r="K24" s="110"/>
      <c r="L24" s="104"/>
      <c r="M24" s="104"/>
      <c r="N24" s="103"/>
      <c r="O24" s="102"/>
    </row>
    <row r="25" spans="1:15" ht="26.1" customHeight="1" x14ac:dyDescent="0.15">
      <c r="A25" s="158"/>
      <c r="B25" s="104" t="s">
        <v>54</v>
      </c>
      <c r="C25" s="104" t="s">
        <v>55</v>
      </c>
      <c r="D25" s="104"/>
      <c r="E25" s="44"/>
      <c r="F25" s="44"/>
      <c r="G25" s="104"/>
      <c r="H25" s="108">
        <v>0.13</v>
      </c>
      <c r="I25" s="104"/>
      <c r="J25" s="104"/>
      <c r="K25" s="110"/>
      <c r="L25" s="104"/>
      <c r="M25" s="104"/>
      <c r="N25" s="103"/>
      <c r="O25" s="102"/>
    </row>
    <row r="26" spans="1:15" ht="26.1" customHeight="1" thickBot="1" x14ac:dyDescent="0.2">
      <c r="A26" s="159"/>
      <c r="B26" s="100"/>
      <c r="C26" s="100"/>
      <c r="D26" s="100"/>
      <c r="E26" s="59"/>
      <c r="F26" s="59"/>
      <c r="G26" s="100"/>
      <c r="H26" s="101"/>
      <c r="I26" s="100"/>
      <c r="J26" s="100"/>
      <c r="K26" s="101"/>
      <c r="L26" s="100"/>
      <c r="M26" s="100"/>
      <c r="N26" s="99"/>
      <c r="O26" s="98"/>
    </row>
    <row r="27" spans="1:15" ht="14.25" x14ac:dyDescent="0.15">
      <c r="B27" s="97"/>
      <c r="C27" s="97"/>
      <c r="D27" s="97"/>
      <c r="G27" s="97"/>
      <c r="H27" s="96"/>
      <c r="I27" s="97"/>
      <c r="J27" s="97"/>
      <c r="K27" s="96"/>
      <c r="L27" s="97"/>
      <c r="M27" s="97"/>
      <c r="N27" s="96"/>
    </row>
    <row r="28" spans="1:15" ht="14.25" x14ac:dyDescent="0.15">
      <c r="B28" s="97"/>
      <c r="C28" s="97"/>
      <c r="D28" s="97"/>
      <c r="G28" s="97"/>
      <c r="H28" s="96"/>
      <c r="I28" s="97"/>
      <c r="J28" s="97"/>
      <c r="K28" s="96"/>
      <c r="L28" s="97"/>
      <c r="M28" s="97"/>
      <c r="N28" s="96"/>
    </row>
    <row r="29" spans="1:15" ht="14.25" x14ac:dyDescent="0.15">
      <c r="B29" s="97"/>
      <c r="C29" s="97"/>
      <c r="D29" s="97"/>
      <c r="G29" s="97"/>
      <c r="H29" s="96"/>
      <c r="I29" s="97"/>
      <c r="J29" s="97"/>
      <c r="K29" s="96"/>
      <c r="L29" s="97"/>
      <c r="M29" s="97"/>
      <c r="N29" s="96"/>
    </row>
    <row r="30" spans="1:15" ht="14.25" x14ac:dyDescent="0.15">
      <c r="B30" s="97"/>
      <c r="C30" s="97"/>
      <c r="D30" s="97"/>
      <c r="G30" s="97"/>
      <c r="H30" s="96"/>
      <c r="I30" s="97"/>
      <c r="J30" s="97"/>
      <c r="K30" s="96"/>
      <c r="L30" s="97"/>
      <c r="M30" s="97"/>
      <c r="N30" s="96"/>
    </row>
    <row r="31" spans="1:15" ht="14.25" x14ac:dyDescent="0.15">
      <c r="B31" s="97"/>
      <c r="C31" s="97"/>
      <c r="D31" s="97"/>
      <c r="G31" s="97"/>
      <c r="H31" s="96"/>
      <c r="I31" s="97"/>
      <c r="J31" s="97"/>
      <c r="K31" s="96"/>
      <c r="L31" s="97"/>
      <c r="M31" s="97"/>
      <c r="N31" s="96"/>
    </row>
    <row r="32" spans="1:15" ht="14.25" x14ac:dyDescent="0.15">
      <c r="B32" s="97"/>
      <c r="C32" s="97"/>
      <c r="D32" s="97"/>
      <c r="G32" s="97"/>
      <c r="H32" s="96"/>
      <c r="I32" s="97"/>
      <c r="J32" s="97"/>
      <c r="K32" s="96"/>
      <c r="L32" s="97"/>
      <c r="M32" s="97"/>
      <c r="N32" s="96"/>
    </row>
    <row r="33" spans="2:14" ht="14.25" x14ac:dyDescent="0.15">
      <c r="B33" s="97"/>
      <c r="C33" s="97"/>
      <c r="D33" s="97"/>
      <c r="G33" s="97"/>
      <c r="H33" s="96"/>
      <c r="I33" s="97"/>
      <c r="J33" s="97"/>
      <c r="K33" s="96"/>
      <c r="L33" s="97"/>
      <c r="M33" s="97"/>
      <c r="N33" s="96"/>
    </row>
    <row r="34" spans="2:14" ht="14.25" x14ac:dyDescent="0.15">
      <c r="B34" s="97"/>
      <c r="C34" s="97"/>
      <c r="D34" s="97"/>
      <c r="G34" s="97"/>
      <c r="H34" s="96"/>
      <c r="I34" s="97"/>
      <c r="J34" s="97"/>
      <c r="K34" s="96"/>
      <c r="L34" s="97"/>
      <c r="M34" s="97"/>
      <c r="N34" s="96"/>
    </row>
    <row r="35" spans="2:14" ht="14.25" x14ac:dyDescent="0.15">
      <c r="B35" s="97"/>
      <c r="C35" s="97"/>
      <c r="D35" s="97"/>
      <c r="G35" s="97"/>
      <c r="H35" s="96"/>
      <c r="I35" s="97"/>
      <c r="J35" s="97"/>
      <c r="K35" s="96"/>
      <c r="L35" s="97"/>
      <c r="M35" s="97"/>
      <c r="N35" s="96"/>
    </row>
    <row r="36" spans="2:14" ht="14.25" x14ac:dyDescent="0.15">
      <c r="B36" s="97"/>
      <c r="C36" s="97"/>
      <c r="D36" s="97"/>
      <c r="G36" s="97"/>
      <c r="H36" s="96"/>
      <c r="I36" s="97"/>
      <c r="J36" s="97"/>
      <c r="K36" s="96"/>
      <c r="L36" s="97"/>
      <c r="M36" s="97"/>
      <c r="N36" s="96"/>
    </row>
    <row r="37" spans="2:14" ht="14.25" x14ac:dyDescent="0.15">
      <c r="B37" s="97"/>
      <c r="C37" s="97"/>
      <c r="D37" s="97"/>
      <c r="G37" s="97"/>
      <c r="H37" s="96"/>
      <c r="I37" s="97"/>
      <c r="J37" s="97"/>
      <c r="K37" s="96"/>
      <c r="L37" s="97"/>
      <c r="M37" s="97"/>
      <c r="N37" s="96"/>
    </row>
    <row r="38" spans="2:14" ht="14.25" x14ac:dyDescent="0.15">
      <c r="B38" s="97"/>
      <c r="C38" s="97"/>
      <c r="D38" s="97"/>
      <c r="G38" s="97"/>
      <c r="H38" s="96"/>
      <c r="I38" s="97"/>
      <c r="J38" s="97"/>
      <c r="K38" s="96"/>
      <c r="L38" s="97"/>
      <c r="M38" s="97"/>
      <c r="N38" s="96"/>
    </row>
    <row r="39" spans="2:14" ht="14.25" x14ac:dyDescent="0.15">
      <c r="B39" s="97"/>
      <c r="C39" s="97"/>
      <c r="D39" s="97"/>
      <c r="G39" s="97"/>
      <c r="H39" s="96"/>
      <c r="I39" s="97"/>
      <c r="J39" s="97"/>
      <c r="K39" s="96"/>
      <c r="L39" s="97"/>
      <c r="M39" s="97"/>
      <c r="N39" s="96"/>
    </row>
    <row r="40" spans="2:14" ht="14.25" x14ac:dyDescent="0.15">
      <c r="B40" s="97"/>
      <c r="C40" s="97"/>
      <c r="D40" s="97"/>
      <c r="G40" s="97"/>
      <c r="H40" s="96"/>
      <c r="I40" s="97"/>
      <c r="J40" s="97"/>
      <c r="K40" s="96"/>
      <c r="L40" s="97"/>
      <c r="M40" s="97"/>
      <c r="N40" s="96"/>
    </row>
    <row r="41" spans="2:14" ht="14.25" x14ac:dyDescent="0.15">
      <c r="B41" s="97"/>
      <c r="C41" s="97"/>
      <c r="D41" s="97"/>
      <c r="G41" s="97"/>
      <c r="H41" s="96"/>
      <c r="I41" s="97"/>
      <c r="J41" s="97"/>
      <c r="K41" s="96"/>
      <c r="L41" s="97"/>
      <c r="M41" s="97"/>
      <c r="N41" s="96"/>
    </row>
    <row r="42" spans="2:14" ht="14.25" x14ac:dyDescent="0.15">
      <c r="B42" s="97"/>
      <c r="C42" s="97"/>
      <c r="D42" s="97"/>
      <c r="G42" s="97"/>
      <c r="H42" s="96"/>
      <c r="I42" s="97"/>
      <c r="J42" s="97"/>
      <c r="K42" s="96"/>
      <c r="L42" s="97"/>
      <c r="M42" s="97"/>
      <c r="N42" s="96"/>
    </row>
    <row r="43" spans="2:14" ht="14.25" x14ac:dyDescent="0.15">
      <c r="B43" s="97"/>
      <c r="C43" s="97"/>
      <c r="D43" s="97"/>
      <c r="G43" s="97"/>
      <c r="H43" s="96"/>
      <c r="I43" s="97"/>
      <c r="J43" s="97"/>
      <c r="K43" s="96"/>
      <c r="L43" s="97"/>
      <c r="M43" s="97"/>
      <c r="N43" s="96"/>
    </row>
    <row r="44" spans="2:14" ht="14.25" x14ac:dyDescent="0.15">
      <c r="B44" s="97"/>
      <c r="C44" s="97"/>
      <c r="D44" s="97"/>
      <c r="G44" s="97"/>
      <c r="H44" s="96"/>
      <c r="I44" s="97"/>
      <c r="J44" s="97"/>
      <c r="K44" s="96"/>
      <c r="L44" s="97"/>
      <c r="M44" s="97"/>
      <c r="N44" s="96"/>
    </row>
    <row r="45" spans="2:14" ht="14.25" x14ac:dyDescent="0.15">
      <c r="B45" s="97"/>
      <c r="C45" s="97"/>
      <c r="D45" s="97"/>
      <c r="G45" s="97"/>
      <c r="H45" s="96"/>
      <c r="I45" s="97"/>
      <c r="J45" s="97"/>
      <c r="K45" s="96"/>
      <c r="L45" s="97"/>
      <c r="M45" s="97"/>
      <c r="N45" s="96"/>
    </row>
    <row r="46" spans="2:14" ht="14.25" x14ac:dyDescent="0.15">
      <c r="B46" s="97"/>
      <c r="C46" s="97"/>
      <c r="D46" s="97"/>
      <c r="G46" s="97"/>
      <c r="H46" s="96"/>
      <c r="I46" s="97"/>
      <c r="J46" s="97"/>
      <c r="K46" s="96"/>
      <c r="L46" s="97"/>
      <c r="M46" s="97"/>
      <c r="N46" s="96"/>
    </row>
    <row r="47" spans="2:14" ht="14.25" x14ac:dyDescent="0.15">
      <c r="B47" s="97"/>
      <c r="C47" s="97"/>
      <c r="D47" s="97"/>
      <c r="G47" s="97"/>
      <c r="H47" s="96"/>
      <c r="I47" s="97"/>
      <c r="J47" s="97"/>
      <c r="K47" s="96"/>
      <c r="L47" s="97"/>
      <c r="M47" s="97"/>
      <c r="N47" s="96"/>
    </row>
    <row r="48" spans="2:14" ht="14.25" x14ac:dyDescent="0.15">
      <c r="B48" s="97"/>
      <c r="C48" s="97"/>
      <c r="D48" s="97"/>
      <c r="G48" s="97"/>
      <c r="H48" s="96"/>
      <c r="I48" s="97"/>
      <c r="J48" s="97"/>
      <c r="K48" s="96"/>
      <c r="L48" s="97"/>
      <c r="M48" s="97"/>
      <c r="N48" s="96"/>
    </row>
    <row r="49" spans="2:14" ht="14.25" x14ac:dyDescent="0.15">
      <c r="B49" s="97"/>
      <c r="C49" s="97"/>
      <c r="D49" s="97"/>
      <c r="G49" s="97"/>
      <c r="H49" s="96"/>
      <c r="I49" s="97"/>
      <c r="J49" s="97"/>
      <c r="K49" s="96"/>
      <c r="L49" s="97"/>
      <c r="M49" s="97"/>
      <c r="N49" s="96"/>
    </row>
    <row r="50" spans="2:14" ht="14.25" x14ac:dyDescent="0.15">
      <c r="B50" s="97"/>
      <c r="C50" s="97"/>
      <c r="D50" s="97"/>
      <c r="G50" s="97"/>
      <c r="H50" s="96"/>
      <c r="I50" s="97"/>
      <c r="J50" s="97"/>
      <c r="K50" s="96"/>
      <c r="L50" s="97"/>
      <c r="M50" s="97"/>
      <c r="N50" s="96"/>
    </row>
    <row r="51" spans="2:14" ht="14.25" x14ac:dyDescent="0.15">
      <c r="B51" s="97"/>
      <c r="C51" s="97"/>
      <c r="D51" s="97"/>
      <c r="G51" s="97"/>
      <c r="H51" s="96"/>
      <c r="I51" s="97"/>
      <c r="J51" s="97"/>
      <c r="K51" s="96"/>
      <c r="L51" s="97"/>
      <c r="M51" s="97"/>
      <c r="N51" s="96"/>
    </row>
    <row r="52" spans="2:14" ht="14.25" x14ac:dyDescent="0.15">
      <c r="B52" s="97"/>
      <c r="C52" s="97"/>
      <c r="D52" s="97"/>
      <c r="G52" s="97"/>
      <c r="H52" s="96"/>
      <c r="I52" s="97"/>
      <c r="J52" s="97"/>
      <c r="K52" s="96"/>
      <c r="L52" s="97"/>
      <c r="M52" s="97"/>
      <c r="N52" s="96"/>
    </row>
    <row r="53" spans="2:14" ht="14.25" x14ac:dyDescent="0.15">
      <c r="B53" s="97"/>
      <c r="C53" s="97"/>
      <c r="D53" s="97"/>
      <c r="G53" s="97"/>
      <c r="H53" s="96"/>
      <c r="I53" s="97"/>
      <c r="J53" s="97"/>
      <c r="K53" s="96"/>
      <c r="L53" s="97"/>
      <c r="M53" s="97"/>
      <c r="N53" s="96"/>
    </row>
    <row r="54" spans="2:14" ht="14.25" x14ac:dyDescent="0.15">
      <c r="B54" s="97"/>
      <c r="C54" s="97"/>
      <c r="D54" s="97"/>
      <c r="G54" s="97"/>
      <c r="H54" s="96"/>
      <c r="I54" s="97"/>
      <c r="J54" s="97"/>
      <c r="K54" s="96"/>
      <c r="L54" s="97"/>
      <c r="M54" s="97"/>
      <c r="N54" s="96"/>
    </row>
    <row r="55" spans="2:14" ht="14.25" x14ac:dyDescent="0.15">
      <c r="B55" s="97"/>
      <c r="C55" s="97"/>
      <c r="D55" s="97"/>
      <c r="G55" s="97"/>
      <c r="H55" s="96"/>
      <c r="I55" s="97"/>
      <c r="J55" s="97"/>
      <c r="K55" s="96"/>
      <c r="L55" s="97"/>
      <c r="M55" s="97"/>
      <c r="N55" s="96"/>
    </row>
    <row r="56" spans="2:14" ht="14.25" x14ac:dyDescent="0.15">
      <c r="B56" s="97"/>
      <c r="C56" s="97"/>
      <c r="D56" s="97"/>
      <c r="G56" s="97"/>
      <c r="H56" s="96"/>
      <c r="I56" s="97"/>
      <c r="J56" s="97"/>
      <c r="K56" s="96"/>
      <c r="L56" s="97"/>
      <c r="M56" s="97"/>
      <c r="N56" s="96"/>
    </row>
    <row r="57" spans="2:14" ht="14.25" x14ac:dyDescent="0.15">
      <c r="B57" s="97"/>
      <c r="C57" s="97"/>
      <c r="D57" s="97"/>
      <c r="G57" s="97"/>
      <c r="H57" s="96"/>
      <c r="I57" s="97"/>
      <c r="J57" s="97"/>
      <c r="K57" s="96"/>
      <c r="L57" s="97"/>
      <c r="M57" s="97"/>
      <c r="N57" s="96"/>
    </row>
    <row r="58" spans="2:14" ht="14.25" x14ac:dyDescent="0.15">
      <c r="B58" s="97"/>
      <c r="C58" s="97"/>
      <c r="D58" s="97"/>
      <c r="G58" s="97"/>
      <c r="H58" s="96"/>
      <c r="I58" s="97"/>
      <c r="J58" s="97"/>
      <c r="K58" s="96"/>
      <c r="L58" s="97"/>
      <c r="M58" s="97"/>
      <c r="N58" s="96"/>
    </row>
    <row r="59" spans="2:14" ht="14.25" x14ac:dyDescent="0.15">
      <c r="B59" s="97"/>
      <c r="C59" s="97"/>
      <c r="D59" s="97"/>
      <c r="G59" s="97"/>
      <c r="H59" s="96"/>
      <c r="I59" s="97"/>
      <c r="J59" s="97"/>
      <c r="K59" s="96"/>
      <c r="L59" s="97"/>
      <c r="M59" s="97"/>
      <c r="N59" s="96"/>
    </row>
    <row r="60" spans="2:14" ht="14.25" x14ac:dyDescent="0.15">
      <c r="B60" s="97"/>
      <c r="C60" s="97"/>
      <c r="D60" s="97"/>
      <c r="G60" s="97"/>
      <c r="H60" s="96"/>
      <c r="I60" s="97"/>
      <c r="J60" s="97"/>
      <c r="K60" s="96"/>
      <c r="L60" s="97"/>
      <c r="M60" s="97"/>
      <c r="N60" s="96"/>
    </row>
  </sheetData>
  <mergeCells count="14">
    <mergeCell ref="O4:O6"/>
    <mergeCell ref="I5:K5"/>
    <mergeCell ref="L5:N5"/>
    <mergeCell ref="A7:A26"/>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2"/>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x14ac:dyDescent="0.15">
      <c r="A1" s="1" t="s">
        <v>13</v>
      </c>
      <c r="B1" s="1"/>
      <c r="C1" s="2"/>
      <c r="D1" s="3"/>
      <c r="E1" s="2"/>
      <c r="F1" s="2"/>
      <c r="G1" s="2"/>
      <c r="H1" s="140"/>
      <c r="I1" s="140"/>
      <c r="J1" s="141"/>
      <c r="K1" s="141"/>
      <c r="L1" s="141"/>
      <c r="M1" s="141"/>
      <c r="N1" s="141"/>
      <c r="O1" s="2"/>
      <c r="P1" s="2"/>
      <c r="Q1" s="4"/>
      <c r="R1" s="4"/>
      <c r="S1" s="3"/>
    </row>
    <row r="2" spans="1:19" ht="36.75" customHeight="1" x14ac:dyDescent="0.15">
      <c r="A2" s="140" t="s">
        <v>0</v>
      </c>
      <c r="B2" s="140"/>
      <c r="C2" s="141"/>
      <c r="D2" s="141"/>
      <c r="E2" s="141"/>
      <c r="F2" s="141"/>
      <c r="G2" s="141"/>
      <c r="H2" s="141"/>
      <c r="I2" s="141"/>
      <c r="J2" s="141"/>
      <c r="K2" s="141"/>
      <c r="L2" s="141"/>
      <c r="M2" s="141"/>
      <c r="N2" s="141"/>
      <c r="O2" s="141"/>
      <c r="P2" s="141"/>
      <c r="Q2" s="141"/>
      <c r="R2" s="141"/>
      <c r="S2" s="3"/>
    </row>
    <row r="3" spans="1:19" ht="27.75" customHeight="1" thickBot="1" x14ac:dyDescent="0.3">
      <c r="A3" s="142" t="s">
        <v>146</v>
      </c>
      <c r="B3" s="143"/>
      <c r="C3" s="143"/>
      <c r="D3" s="143"/>
      <c r="E3" s="143"/>
      <c r="F3" s="143"/>
      <c r="G3" s="2"/>
      <c r="H3" s="2"/>
      <c r="I3" s="13"/>
      <c r="J3" s="2"/>
      <c r="K3" s="7"/>
      <c r="L3" s="7"/>
      <c r="M3" s="11"/>
      <c r="N3" s="2"/>
      <c r="O3" s="14"/>
      <c r="P3" s="13"/>
      <c r="Q3" s="15"/>
      <c r="R3" s="15"/>
      <c r="S3" s="12"/>
    </row>
    <row r="4" spans="1:19"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18.75" customHeight="1" x14ac:dyDescent="0.15">
      <c r="A5" s="144" t="s">
        <v>49</v>
      </c>
      <c r="B5" s="65" t="s">
        <v>147</v>
      </c>
      <c r="C5" s="37" t="s">
        <v>150</v>
      </c>
      <c r="D5" s="38" t="s">
        <v>33</v>
      </c>
      <c r="E5" s="39">
        <v>40</v>
      </c>
      <c r="F5" s="40" t="s">
        <v>19</v>
      </c>
      <c r="G5" s="69"/>
      <c r="H5" s="73" t="s">
        <v>150</v>
      </c>
      <c r="I5" s="38" t="s">
        <v>33</v>
      </c>
      <c r="J5" s="40">
        <f>ROUNDUP(E5*0.75,2)</f>
        <v>30</v>
      </c>
      <c r="K5" s="40" t="s">
        <v>19</v>
      </c>
      <c r="L5" s="40"/>
      <c r="M5" s="77" t="e">
        <f>#REF!</f>
        <v>#REF!</v>
      </c>
      <c r="N5" s="65" t="s">
        <v>148</v>
      </c>
      <c r="O5" s="41" t="s">
        <v>87</v>
      </c>
      <c r="P5" s="38" t="s">
        <v>30</v>
      </c>
      <c r="Q5" s="42">
        <v>2</v>
      </c>
      <c r="R5" s="88">
        <f>ROUNDUP(Q5*0.75,2)</f>
        <v>1.5</v>
      </c>
    </row>
    <row r="6" spans="1:19" ht="18.75" customHeight="1" x14ac:dyDescent="0.15">
      <c r="A6" s="145"/>
      <c r="B6" s="66"/>
      <c r="C6" s="43" t="s">
        <v>100</v>
      </c>
      <c r="D6" s="44"/>
      <c r="E6" s="45">
        <v>30</v>
      </c>
      <c r="F6" s="46" t="s">
        <v>19</v>
      </c>
      <c r="G6" s="70"/>
      <c r="H6" s="74" t="s">
        <v>100</v>
      </c>
      <c r="I6" s="44"/>
      <c r="J6" s="46">
        <f>ROUNDUP(E6*0.75,2)</f>
        <v>22.5</v>
      </c>
      <c r="K6" s="46" t="s">
        <v>19</v>
      </c>
      <c r="L6" s="46"/>
      <c r="M6" s="78" t="e">
        <f>#REF!</f>
        <v>#REF!</v>
      </c>
      <c r="N6" s="85" t="s">
        <v>266</v>
      </c>
      <c r="O6" s="47" t="s">
        <v>27</v>
      </c>
      <c r="P6" s="44"/>
      <c r="Q6" s="48">
        <v>2</v>
      </c>
      <c r="R6" s="89">
        <f>ROUNDUP(Q6*0.75,2)</f>
        <v>1.5</v>
      </c>
    </row>
    <row r="7" spans="1:19" ht="18.75" customHeight="1" x14ac:dyDescent="0.15">
      <c r="A7" s="145"/>
      <c r="B7" s="66"/>
      <c r="C7" s="43" t="s">
        <v>21</v>
      </c>
      <c r="D7" s="44"/>
      <c r="E7" s="45">
        <v>30</v>
      </c>
      <c r="F7" s="46" t="s">
        <v>19</v>
      </c>
      <c r="G7" s="70"/>
      <c r="H7" s="74" t="s">
        <v>21</v>
      </c>
      <c r="I7" s="44"/>
      <c r="J7" s="46">
        <f>ROUNDUP(E7*0.75,2)</f>
        <v>22.5</v>
      </c>
      <c r="K7" s="46" t="s">
        <v>19</v>
      </c>
      <c r="L7" s="46"/>
      <c r="M7" s="78" t="e">
        <f>ROUND(#REF!+(#REF!*6/100),2)</f>
        <v>#REF!</v>
      </c>
      <c r="N7" s="90" t="s">
        <v>267</v>
      </c>
      <c r="O7" s="47" t="s">
        <v>35</v>
      </c>
      <c r="P7" s="44"/>
      <c r="Q7" s="48">
        <v>10</v>
      </c>
      <c r="R7" s="89">
        <f>ROUNDUP(Q7*0.75,2)</f>
        <v>7.5</v>
      </c>
    </row>
    <row r="8" spans="1:19" ht="18.75" customHeight="1" x14ac:dyDescent="0.15">
      <c r="A8" s="145"/>
      <c r="B8" s="66"/>
      <c r="C8" s="43" t="s">
        <v>23</v>
      </c>
      <c r="D8" s="44"/>
      <c r="E8" s="45">
        <v>5</v>
      </c>
      <c r="F8" s="46" t="s">
        <v>19</v>
      </c>
      <c r="G8" s="70"/>
      <c r="H8" s="74" t="s">
        <v>23</v>
      </c>
      <c r="I8" s="44"/>
      <c r="J8" s="46">
        <f>ROUNDUP(E8*0.75,2)</f>
        <v>3.75</v>
      </c>
      <c r="K8" s="46" t="s">
        <v>19</v>
      </c>
      <c r="L8" s="46"/>
      <c r="M8" s="78" t="e">
        <f>ROUND(#REF!+(#REF!*10/100),2)</f>
        <v>#REF!</v>
      </c>
      <c r="N8" s="66" t="s">
        <v>149</v>
      </c>
      <c r="O8" s="47" t="s">
        <v>112</v>
      </c>
      <c r="P8" s="44"/>
      <c r="Q8" s="48">
        <v>2</v>
      </c>
      <c r="R8" s="89">
        <f>ROUNDUP(Q8*0.75,2)</f>
        <v>1.5</v>
      </c>
    </row>
    <row r="9" spans="1:19" ht="18.75" customHeight="1" x14ac:dyDescent="0.15">
      <c r="A9" s="145"/>
      <c r="B9" s="66"/>
      <c r="C9" s="43" t="s">
        <v>78</v>
      </c>
      <c r="D9" s="44"/>
      <c r="E9" s="45">
        <v>0.5</v>
      </c>
      <c r="F9" s="46" t="s">
        <v>19</v>
      </c>
      <c r="G9" s="70"/>
      <c r="H9" s="74" t="s">
        <v>78</v>
      </c>
      <c r="I9" s="44"/>
      <c r="J9" s="46">
        <f>ROUNDUP(E9*0.75,2)</f>
        <v>0.38</v>
      </c>
      <c r="K9" s="46" t="s">
        <v>19</v>
      </c>
      <c r="L9" s="46"/>
      <c r="M9" s="78" t="e">
        <f>ROUND(#REF!+(#REF!*10/100),2)</f>
        <v>#REF!</v>
      </c>
      <c r="N9" s="66" t="s">
        <v>16</v>
      </c>
      <c r="O9" s="47" t="s">
        <v>34</v>
      </c>
      <c r="P9" s="44"/>
      <c r="Q9" s="48">
        <v>0.5</v>
      </c>
      <c r="R9" s="89">
        <f>ROUNDUP(Q9*0.75,2)</f>
        <v>0.38</v>
      </c>
    </row>
    <row r="10" spans="1:19" ht="18.75" customHeight="1" x14ac:dyDescent="0.15">
      <c r="A10" s="145"/>
      <c r="B10" s="67"/>
      <c r="C10" s="51"/>
      <c r="D10" s="52"/>
      <c r="E10" s="53"/>
      <c r="F10" s="54"/>
      <c r="G10" s="71"/>
      <c r="H10" s="75"/>
      <c r="I10" s="52"/>
      <c r="J10" s="54"/>
      <c r="K10" s="54"/>
      <c r="L10" s="54"/>
      <c r="M10" s="79"/>
      <c r="N10" s="67"/>
      <c r="O10" s="55"/>
      <c r="P10" s="52"/>
      <c r="Q10" s="56"/>
      <c r="R10" s="91"/>
    </row>
    <row r="11" spans="1:19" ht="18.75" customHeight="1" x14ac:dyDescent="0.15">
      <c r="A11" s="145"/>
      <c r="B11" s="66" t="s">
        <v>151</v>
      </c>
      <c r="C11" s="43" t="s">
        <v>84</v>
      </c>
      <c r="D11" s="44"/>
      <c r="E11" s="45">
        <v>30</v>
      </c>
      <c r="F11" s="46" t="s">
        <v>19</v>
      </c>
      <c r="G11" s="70"/>
      <c r="H11" s="74" t="s">
        <v>84</v>
      </c>
      <c r="I11" s="44"/>
      <c r="J11" s="46">
        <f>ROUNDUP(E11*0.75,2)</f>
        <v>22.5</v>
      </c>
      <c r="K11" s="46" t="s">
        <v>19</v>
      </c>
      <c r="L11" s="46"/>
      <c r="M11" s="78" t="e">
        <f>ROUND(#REF!+(#REF!*3/100),2)</f>
        <v>#REF!</v>
      </c>
      <c r="N11" s="66" t="s">
        <v>152</v>
      </c>
      <c r="O11" s="47" t="s">
        <v>34</v>
      </c>
      <c r="P11" s="44"/>
      <c r="Q11" s="48">
        <v>1</v>
      </c>
      <c r="R11" s="89">
        <f>ROUNDUP(Q11*0.75,2)</f>
        <v>0.75</v>
      </c>
    </row>
    <row r="12" spans="1:19" ht="18.75" customHeight="1" x14ac:dyDescent="0.15">
      <c r="A12" s="145"/>
      <c r="B12" s="66"/>
      <c r="C12" s="43" t="s">
        <v>154</v>
      </c>
      <c r="D12" s="44"/>
      <c r="E12" s="45">
        <v>10</v>
      </c>
      <c r="F12" s="46" t="s">
        <v>19</v>
      </c>
      <c r="G12" s="70"/>
      <c r="H12" s="74" t="s">
        <v>154</v>
      </c>
      <c r="I12" s="44"/>
      <c r="J12" s="46">
        <f>ROUNDUP(E12*0.75,2)</f>
        <v>7.5</v>
      </c>
      <c r="K12" s="46" t="s">
        <v>19</v>
      </c>
      <c r="L12" s="46"/>
      <c r="M12" s="78" t="e">
        <f>ROUND(#REF!+(#REF!*15/100),2)</f>
        <v>#REF!</v>
      </c>
      <c r="N12" s="66" t="s">
        <v>153</v>
      </c>
      <c r="O12" s="47" t="s">
        <v>45</v>
      </c>
      <c r="P12" s="44" t="s">
        <v>33</v>
      </c>
      <c r="Q12" s="48">
        <v>1</v>
      </c>
      <c r="R12" s="89">
        <f>ROUNDUP(Q12*0.75,2)</f>
        <v>0.75</v>
      </c>
    </row>
    <row r="13" spans="1:19" ht="18.75" customHeight="1" x14ac:dyDescent="0.15">
      <c r="A13" s="145"/>
      <c r="B13" s="66"/>
      <c r="C13" s="43"/>
      <c r="D13" s="44"/>
      <c r="E13" s="45"/>
      <c r="F13" s="46"/>
      <c r="G13" s="70"/>
      <c r="H13" s="74"/>
      <c r="I13" s="44"/>
      <c r="J13" s="46"/>
      <c r="K13" s="46"/>
      <c r="L13" s="46"/>
      <c r="M13" s="78"/>
      <c r="N13" s="66" t="s">
        <v>16</v>
      </c>
      <c r="O13" s="47" t="s">
        <v>91</v>
      </c>
      <c r="P13" s="44"/>
      <c r="Q13" s="48">
        <v>2</v>
      </c>
      <c r="R13" s="89">
        <f>ROUNDUP(Q13*0.75,2)</f>
        <v>1.5</v>
      </c>
    </row>
    <row r="14" spans="1:19" ht="18.75" customHeight="1" x14ac:dyDescent="0.15">
      <c r="A14" s="145"/>
      <c r="B14" s="66"/>
      <c r="C14" s="43"/>
      <c r="D14" s="44"/>
      <c r="E14" s="45"/>
      <c r="F14" s="46"/>
      <c r="G14" s="70"/>
      <c r="H14" s="74"/>
      <c r="I14" s="44"/>
      <c r="J14" s="46"/>
      <c r="K14" s="46"/>
      <c r="L14" s="46"/>
      <c r="M14" s="78"/>
      <c r="N14" s="66"/>
      <c r="O14" s="47" t="s">
        <v>27</v>
      </c>
      <c r="P14" s="44"/>
      <c r="Q14" s="48">
        <v>2</v>
      </c>
      <c r="R14" s="89">
        <f>ROUNDUP(Q14*0.75,2)</f>
        <v>1.5</v>
      </c>
    </row>
    <row r="15" spans="1:19" ht="18.75" customHeight="1" x14ac:dyDescent="0.15">
      <c r="A15" s="145"/>
      <c r="B15" s="67"/>
      <c r="C15" s="51"/>
      <c r="D15" s="52"/>
      <c r="E15" s="53"/>
      <c r="F15" s="54"/>
      <c r="G15" s="71"/>
      <c r="H15" s="75"/>
      <c r="I15" s="52"/>
      <c r="J15" s="54"/>
      <c r="K15" s="54"/>
      <c r="L15" s="54"/>
      <c r="M15" s="79"/>
      <c r="N15" s="67"/>
      <c r="O15" s="55"/>
      <c r="P15" s="52"/>
      <c r="Q15" s="56"/>
      <c r="R15" s="91"/>
    </row>
    <row r="16" spans="1:19" ht="18.75" customHeight="1" x14ac:dyDescent="0.15">
      <c r="A16" s="145"/>
      <c r="B16" s="66" t="s">
        <v>155</v>
      </c>
      <c r="C16" s="43" t="s">
        <v>86</v>
      </c>
      <c r="D16" s="44"/>
      <c r="E16" s="45">
        <v>20</v>
      </c>
      <c r="F16" s="46" t="s">
        <v>19</v>
      </c>
      <c r="G16" s="70"/>
      <c r="H16" s="74" t="s">
        <v>86</v>
      </c>
      <c r="I16" s="44"/>
      <c r="J16" s="46">
        <f>ROUNDUP(E16*0.75,2)</f>
        <v>15</v>
      </c>
      <c r="K16" s="46" t="s">
        <v>19</v>
      </c>
      <c r="L16" s="46"/>
      <c r="M16" s="78" t="e">
        <f>ROUND(#REF!+(#REF!*10/100),2)</f>
        <v>#REF!</v>
      </c>
      <c r="N16" s="66" t="s">
        <v>248</v>
      </c>
      <c r="O16" s="47" t="s">
        <v>28</v>
      </c>
      <c r="P16" s="44"/>
      <c r="Q16" s="48">
        <v>60</v>
      </c>
      <c r="R16" s="89">
        <f>ROUNDUP(Q16*0.75,2)</f>
        <v>45</v>
      </c>
    </row>
    <row r="17" spans="1:18" ht="18.75" customHeight="1" x14ac:dyDescent="0.15">
      <c r="A17" s="145"/>
      <c r="B17" s="66"/>
      <c r="C17" s="43" t="s">
        <v>101</v>
      </c>
      <c r="D17" s="44"/>
      <c r="E17" s="45">
        <v>5</v>
      </c>
      <c r="F17" s="46" t="s">
        <v>19</v>
      </c>
      <c r="G17" s="70"/>
      <c r="H17" s="74" t="s">
        <v>101</v>
      </c>
      <c r="I17" s="44"/>
      <c r="J17" s="46">
        <f>ROUNDUP(E17*0.75,2)</f>
        <v>3.75</v>
      </c>
      <c r="K17" s="46" t="s">
        <v>19</v>
      </c>
      <c r="L17" s="46"/>
      <c r="M17" s="78" t="e">
        <f>#REF!</f>
        <v>#REF!</v>
      </c>
      <c r="N17" s="66" t="s">
        <v>268</v>
      </c>
      <c r="O17" s="47" t="s">
        <v>95</v>
      </c>
      <c r="P17" s="44" t="s">
        <v>96</v>
      </c>
      <c r="Q17" s="48">
        <v>0.5</v>
      </c>
      <c r="R17" s="89">
        <f>ROUNDUP(Q17*0.75,2)</f>
        <v>0.38</v>
      </c>
    </row>
    <row r="18" spans="1:18" ht="18.75" customHeight="1" x14ac:dyDescent="0.15">
      <c r="A18" s="145"/>
      <c r="B18" s="66"/>
      <c r="C18" s="43" t="s">
        <v>29</v>
      </c>
      <c r="D18" s="44" t="s">
        <v>30</v>
      </c>
      <c r="E18" s="45">
        <v>40</v>
      </c>
      <c r="F18" s="46" t="s">
        <v>31</v>
      </c>
      <c r="G18" s="70"/>
      <c r="H18" s="74" t="s">
        <v>29</v>
      </c>
      <c r="I18" s="44" t="s">
        <v>30</v>
      </c>
      <c r="J18" s="46">
        <f>ROUNDUP(E18*0.75,2)</f>
        <v>30</v>
      </c>
      <c r="K18" s="46" t="s">
        <v>31</v>
      </c>
      <c r="L18" s="46"/>
      <c r="M18" s="78" t="e">
        <f>#REF!</f>
        <v>#REF!</v>
      </c>
      <c r="N18" s="90" t="s">
        <v>269</v>
      </c>
      <c r="O18" s="47" t="s">
        <v>63</v>
      </c>
      <c r="P18" s="44"/>
      <c r="Q18" s="48">
        <v>0.1</v>
      </c>
      <c r="R18" s="89">
        <f>ROUNDUP(Q18*0.75,2)</f>
        <v>0.08</v>
      </c>
    </row>
    <row r="19" spans="1:18" ht="18.75" customHeight="1" x14ac:dyDescent="0.15">
      <c r="A19" s="145"/>
      <c r="B19" s="66"/>
      <c r="C19" s="43"/>
      <c r="D19" s="44"/>
      <c r="E19" s="45"/>
      <c r="F19" s="46"/>
      <c r="G19" s="70"/>
      <c r="H19" s="74"/>
      <c r="I19" s="44"/>
      <c r="J19" s="46"/>
      <c r="K19" s="46"/>
      <c r="L19" s="46"/>
      <c r="M19" s="78"/>
      <c r="N19" s="66" t="s">
        <v>113</v>
      </c>
      <c r="O19" s="47" t="s">
        <v>87</v>
      </c>
      <c r="P19" s="44" t="s">
        <v>30</v>
      </c>
      <c r="Q19" s="48">
        <v>1</v>
      </c>
      <c r="R19" s="89">
        <f>ROUNDUP(Q19*0.75,2)</f>
        <v>0.75</v>
      </c>
    </row>
    <row r="20" spans="1:18" ht="18.75" customHeight="1" x14ac:dyDescent="0.15">
      <c r="A20" s="145"/>
      <c r="B20" s="66"/>
      <c r="C20" s="43"/>
      <c r="D20" s="44"/>
      <c r="E20" s="45"/>
      <c r="F20" s="46"/>
      <c r="G20" s="70"/>
      <c r="H20" s="74"/>
      <c r="I20" s="44"/>
      <c r="J20" s="46"/>
      <c r="K20" s="46"/>
      <c r="L20" s="46"/>
      <c r="M20" s="78"/>
      <c r="N20" s="66" t="s">
        <v>247</v>
      </c>
      <c r="O20" s="47" t="s">
        <v>52</v>
      </c>
      <c r="P20" s="44"/>
      <c r="Q20" s="48">
        <v>1</v>
      </c>
      <c r="R20" s="89">
        <f>ROUNDUP(Q20*0.75,2)</f>
        <v>0.75</v>
      </c>
    </row>
    <row r="21" spans="1:18" ht="18.75" customHeight="1" x14ac:dyDescent="0.15">
      <c r="A21" s="145"/>
      <c r="B21" s="66"/>
      <c r="C21" s="43"/>
      <c r="D21" s="44"/>
      <c r="E21" s="45"/>
      <c r="F21" s="46"/>
      <c r="G21" s="70"/>
      <c r="H21" s="74"/>
      <c r="I21" s="44"/>
      <c r="J21" s="46"/>
      <c r="K21" s="46"/>
      <c r="L21" s="46"/>
      <c r="M21" s="78"/>
      <c r="N21" s="66" t="s">
        <v>39</v>
      </c>
      <c r="O21" s="47"/>
      <c r="P21" s="44"/>
      <c r="Q21" s="48"/>
      <c r="R21" s="89"/>
    </row>
    <row r="22" spans="1:18" ht="18.75" customHeight="1" thickBot="1" x14ac:dyDescent="0.2">
      <c r="A22" s="146"/>
      <c r="B22" s="68"/>
      <c r="C22" s="58"/>
      <c r="D22" s="59"/>
      <c r="E22" s="60"/>
      <c r="F22" s="61"/>
      <c r="G22" s="72"/>
      <c r="H22" s="76"/>
      <c r="I22" s="59"/>
      <c r="J22" s="61"/>
      <c r="K22" s="61"/>
      <c r="L22" s="61"/>
      <c r="M22" s="80"/>
      <c r="N22" s="68"/>
      <c r="O22" s="62"/>
      <c r="P22" s="59"/>
      <c r="Q22" s="63"/>
      <c r="R22" s="93"/>
    </row>
  </sheetData>
  <mergeCells count="4">
    <mergeCell ref="H1:N1"/>
    <mergeCell ref="A2:R2"/>
    <mergeCell ref="A3:F3"/>
    <mergeCell ref="A5:A22"/>
  </mergeCells>
  <phoneticPr fontId="18"/>
  <printOptions horizontalCentered="1" verticalCentered="1"/>
  <pageMargins left="0.39370078740157483" right="0.39370078740157483" top="0.39370078740157483" bottom="0.39370078740157483" header="0.39370078740157483" footer="0.39370078740157483"/>
  <pageSetup paperSize="12" scale="5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1"/>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314</v>
      </c>
      <c r="B1" s="5"/>
      <c r="C1" s="1"/>
      <c r="D1" s="1"/>
      <c r="E1" s="160"/>
      <c r="F1" s="161"/>
      <c r="G1" s="161"/>
      <c r="H1" s="161"/>
      <c r="I1" s="161"/>
      <c r="J1" s="161"/>
      <c r="K1" s="161"/>
      <c r="L1" s="161"/>
      <c r="M1" s="161"/>
      <c r="N1" s="161"/>
      <c r="O1"/>
      <c r="P1"/>
      <c r="Q1"/>
      <c r="R1"/>
      <c r="S1"/>
      <c r="T1"/>
      <c r="U1"/>
    </row>
    <row r="2" spans="1:21" s="3" customFormat="1" ht="36" customHeight="1" x14ac:dyDescent="0.15">
      <c r="A2" s="140" t="s">
        <v>0</v>
      </c>
      <c r="B2" s="141"/>
      <c r="C2" s="141"/>
      <c r="D2" s="141"/>
      <c r="E2" s="141"/>
      <c r="F2" s="141"/>
      <c r="G2" s="141"/>
      <c r="H2" s="141"/>
      <c r="I2" s="141"/>
      <c r="J2" s="141"/>
      <c r="K2" s="141"/>
      <c r="L2" s="141"/>
      <c r="M2" s="141"/>
      <c r="N2" s="141"/>
      <c r="O2" s="161"/>
      <c r="P2"/>
      <c r="Q2"/>
      <c r="R2"/>
      <c r="S2"/>
      <c r="T2"/>
      <c r="U2"/>
    </row>
    <row r="3" spans="1:21" ht="33.75" customHeight="1" thickBot="1" x14ac:dyDescent="0.3">
      <c r="A3" s="162" t="s">
        <v>146</v>
      </c>
      <c r="B3" s="163"/>
      <c r="C3" s="163"/>
      <c r="D3" s="130"/>
      <c r="E3" s="164" t="s">
        <v>313</v>
      </c>
      <c r="F3" s="165"/>
      <c r="G3" s="87"/>
      <c r="H3" s="87"/>
      <c r="I3" s="87"/>
      <c r="J3" s="87"/>
      <c r="K3" s="129"/>
      <c r="L3" s="87"/>
      <c r="M3" s="87"/>
    </row>
    <row r="4" spans="1:21" ht="27.95" customHeight="1" x14ac:dyDescent="0.15">
      <c r="A4" s="166"/>
      <c r="B4" s="167"/>
      <c r="C4" s="168"/>
      <c r="D4" s="172" t="s">
        <v>6</v>
      </c>
      <c r="E4" s="175" t="s">
        <v>312</v>
      </c>
      <c r="F4" s="178" t="s">
        <v>303</v>
      </c>
      <c r="G4" s="128" t="s">
        <v>311</v>
      </c>
      <c r="H4" s="127" t="s">
        <v>310</v>
      </c>
      <c r="I4" s="181" t="s">
        <v>309</v>
      </c>
      <c r="J4" s="182"/>
      <c r="K4" s="183"/>
      <c r="L4" s="184" t="s">
        <v>308</v>
      </c>
      <c r="M4" s="185"/>
      <c r="N4" s="186"/>
      <c r="O4" s="148" t="s">
        <v>6</v>
      </c>
    </row>
    <row r="5" spans="1:21" ht="27.95" customHeight="1" x14ac:dyDescent="0.15">
      <c r="A5" s="169"/>
      <c r="B5" s="170"/>
      <c r="C5" s="171"/>
      <c r="D5" s="173"/>
      <c r="E5" s="176"/>
      <c r="F5" s="179"/>
      <c r="G5" s="9" t="s">
        <v>307</v>
      </c>
      <c r="H5" s="126" t="s">
        <v>306</v>
      </c>
      <c r="I5" s="151" t="s">
        <v>305</v>
      </c>
      <c r="J5" s="152"/>
      <c r="K5" s="153"/>
      <c r="L5" s="154" t="s">
        <v>337</v>
      </c>
      <c r="M5" s="155"/>
      <c r="N5" s="156"/>
      <c r="O5" s="149"/>
    </row>
    <row r="6" spans="1:21" ht="27.95" customHeight="1" thickBot="1" x14ac:dyDescent="0.2">
      <c r="A6" s="125"/>
      <c r="B6" s="124" t="s">
        <v>1</v>
      </c>
      <c r="C6" s="122" t="s">
        <v>302</v>
      </c>
      <c r="D6" s="174"/>
      <c r="E6" s="177"/>
      <c r="F6" s="180"/>
      <c r="G6" s="123" t="s">
        <v>303</v>
      </c>
      <c r="H6" s="120" t="s">
        <v>301</v>
      </c>
      <c r="I6" s="121" t="s">
        <v>1</v>
      </c>
      <c r="J6" s="122" t="s">
        <v>302</v>
      </c>
      <c r="K6" s="119" t="s">
        <v>301</v>
      </c>
      <c r="L6" s="121" t="s">
        <v>1</v>
      </c>
      <c r="M6" s="120" t="s">
        <v>302</v>
      </c>
      <c r="N6" s="119" t="s">
        <v>301</v>
      </c>
      <c r="O6" s="150"/>
    </row>
    <row r="7" spans="1:21" ht="27.95" customHeight="1" x14ac:dyDescent="0.15">
      <c r="A7" s="157" t="s">
        <v>49</v>
      </c>
      <c r="B7" s="117" t="s">
        <v>299</v>
      </c>
      <c r="C7" s="117" t="s">
        <v>296</v>
      </c>
      <c r="D7" s="117"/>
      <c r="E7" s="38"/>
      <c r="F7" s="38"/>
      <c r="G7" s="117"/>
      <c r="H7" s="118" t="s">
        <v>300</v>
      </c>
      <c r="I7" s="117" t="s">
        <v>299</v>
      </c>
      <c r="J7" s="117" t="s">
        <v>296</v>
      </c>
      <c r="K7" s="118" t="s">
        <v>298</v>
      </c>
      <c r="L7" s="117" t="s">
        <v>297</v>
      </c>
      <c r="M7" s="117" t="s">
        <v>296</v>
      </c>
      <c r="N7" s="116">
        <v>30</v>
      </c>
      <c r="O7" s="115"/>
    </row>
    <row r="8" spans="1:21" ht="27.95" customHeight="1" x14ac:dyDescent="0.15">
      <c r="A8" s="158"/>
      <c r="B8" s="107"/>
      <c r="C8" s="107"/>
      <c r="D8" s="107"/>
      <c r="E8" s="52"/>
      <c r="F8" s="52"/>
      <c r="G8" s="107"/>
      <c r="H8" s="106"/>
      <c r="I8" s="107"/>
      <c r="J8" s="107"/>
      <c r="K8" s="106"/>
      <c r="L8" s="107"/>
      <c r="M8" s="107"/>
      <c r="N8" s="113"/>
      <c r="O8" s="112"/>
    </row>
    <row r="9" spans="1:21" ht="27.95" customHeight="1" x14ac:dyDescent="0.15">
      <c r="A9" s="158"/>
      <c r="B9" s="104" t="s">
        <v>318</v>
      </c>
      <c r="C9" s="104" t="s">
        <v>100</v>
      </c>
      <c r="D9" s="104"/>
      <c r="E9" s="44"/>
      <c r="F9" s="44"/>
      <c r="G9" s="104"/>
      <c r="H9" s="110">
        <v>20</v>
      </c>
      <c r="I9" s="104" t="s">
        <v>318</v>
      </c>
      <c r="J9" s="114" t="s">
        <v>106</v>
      </c>
      <c r="K9" s="110">
        <v>15</v>
      </c>
      <c r="L9" s="104" t="s">
        <v>336</v>
      </c>
      <c r="M9" s="104" t="s">
        <v>21</v>
      </c>
      <c r="N9" s="103">
        <v>10</v>
      </c>
      <c r="O9" s="102"/>
    </row>
    <row r="10" spans="1:21" ht="27.95" customHeight="1" x14ac:dyDescent="0.15">
      <c r="A10" s="158"/>
      <c r="B10" s="104"/>
      <c r="C10" s="104" t="s">
        <v>21</v>
      </c>
      <c r="D10" s="104"/>
      <c r="E10" s="44"/>
      <c r="F10" s="44"/>
      <c r="G10" s="104"/>
      <c r="H10" s="110">
        <v>20</v>
      </c>
      <c r="I10" s="104"/>
      <c r="J10" s="104" t="s">
        <v>21</v>
      </c>
      <c r="K10" s="110">
        <v>20</v>
      </c>
      <c r="L10" s="104"/>
      <c r="M10" s="104" t="s">
        <v>23</v>
      </c>
      <c r="N10" s="103">
        <v>5</v>
      </c>
      <c r="O10" s="102"/>
    </row>
    <row r="11" spans="1:21" ht="27.95" customHeight="1" x14ac:dyDescent="0.15">
      <c r="A11" s="158"/>
      <c r="B11" s="104"/>
      <c r="C11" s="104" t="s">
        <v>23</v>
      </c>
      <c r="D11" s="104"/>
      <c r="E11" s="44"/>
      <c r="F11" s="44"/>
      <c r="G11" s="104"/>
      <c r="H11" s="110">
        <v>5</v>
      </c>
      <c r="I11" s="104"/>
      <c r="J11" s="104" t="s">
        <v>23</v>
      </c>
      <c r="K11" s="110">
        <v>5</v>
      </c>
      <c r="L11" s="107"/>
      <c r="M11" s="107"/>
      <c r="N11" s="113"/>
      <c r="O11" s="112"/>
    </row>
    <row r="12" spans="1:21" ht="27.95" customHeight="1" x14ac:dyDescent="0.15">
      <c r="A12" s="158"/>
      <c r="B12" s="104"/>
      <c r="C12" s="104"/>
      <c r="D12" s="104"/>
      <c r="E12" s="44"/>
      <c r="F12" s="44"/>
      <c r="G12" s="104" t="s">
        <v>44</v>
      </c>
      <c r="H12" s="110" t="s">
        <v>291</v>
      </c>
      <c r="I12" s="104"/>
      <c r="J12" s="104"/>
      <c r="K12" s="110"/>
      <c r="L12" s="104" t="s">
        <v>335</v>
      </c>
      <c r="M12" s="104" t="s">
        <v>154</v>
      </c>
      <c r="N12" s="103">
        <v>10</v>
      </c>
      <c r="O12" s="102"/>
    </row>
    <row r="13" spans="1:21" ht="27.95" customHeight="1" x14ac:dyDescent="0.15">
      <c r="A13" s="158"/>
      <c r="B13" s="104"/>
      <c r="C13" s="104"/>
      <c r="D13" s="104"/>
      <c r="E13" s="44"/>
      <c r="F13" s="44"/>
      <c r="G13" s="104" t="s">
        <v>34</v>
      </c>
      <c r="H13" s="110" t="s">
        <v>290</v>
      </c>
      <c r="I13" s="104"/>
      <c r="J13" s="104"/>
      <c r="K13" s="110"/>
      <c r="L13" s="107"/>
      <c r="M13" s="107"/>
      <c r="N13" s="113"/>
      <c r="O13" s="112"/>
    </row>
    <row r="14" spans="1:21" ht="27.95" customHeight="1" x14ac:dyDescent="0.15">
      <c r="A14" s="158"/>
      <c r="B14" s="104"/>
      <c r="C14" s="104"/>
      <c r="D14" s="104"/>
      <c r="E14" s="44"/>
      <c r="F14" s="44" t="s">
        <v>33</v>
      </c>
      <c r="G14" s="104" t="s">
        <v>45</v>
      </c>
      <c r="H14" s="110" t="s">
        <v>290</v>
      </c>
      <c r="I14" s="104"/>
      <c r="J14" s="104"/>
      <c r="K14" s="110"/>
      <c r="L14" s="104" t="s">
        <v>334</v>
      </c>
      <c r="M14" s="104" t="s">
        <v>86</v>
      </c>
      <c r="N14" s="103">
        <v>10</v>
      </c>
      <c r="O14" s="102"/>
    </row>
    <row r="15" spans="1:21" ht="27.95" customHeight="1" x14ac:dyDescent="0.15">
      <c r="A15" s="158"/>
      <c r="B15" s="107"/>
      <c r="C15" s="107"/>
      <c r="D15" s="107"/>
      <c r="E15" s="52"/>
      <c r="F15" s="52"/>
      <c r="G15" s="107"/>
      <c r="H15" s="106"/>
      <c r="I15" s="107"/>
      <c r="J15" s="107"/>
      <c r="K15" s="106"/>
      <c r="L15" s="104"/>
      <c r="M15" s="104"/>
      <c r="N15" s="103"/>
      <c r="O15" s="102"/>
    </row>
    <row r="16" spans="1:21" ht="27.95" customHeight="1" x14ac:dyDescent="0.15">
      <c r="A16" s="158"/>
      <c r="B16" s="104" t="s">
        <v>333</v>
      </c>
      <c r="C16" s="104" t="s">
        <v>84</v>
      </c>
      <c r="D16" s="104"/>
      <c r="E16" s="44"/>
      <c r="F16" s="44"/>
      <c r="G16" s="104"/>
      <c r="H16" s="110">
        <v>10</v>
      </c>
      <c r="I16" s="104" t="s">
        <v>332</v>
      </c>
      <c r="J16" s="104" t="s">
        <v>154</v>
      </c>
      <c r="K16" s="110">
        <v>10</v>
      </c>
      <c r="L16" s="104"/>
      <c r="M16" s="104"/>
      <c r="N16" s="103"/>
      <c r="O16" s="102"/>
    </row>
    <row r="17" spans="1:15" ht="27.95" customHeight="1" x14ac:dyDescent="0.15">
      <c r="A17" s="158"/>
      <c r="B17" s="104"/>
      <c r="C17" s="104" t="s">
        <v>154</v>
      </c>
      <c r="D17" s="104"/>
      <c r="E17" s="44"/>
      <c r="F17" s="44"/>
      <c r="G17" s="104"/>
      <c r="H17" s="110">
        <v>10</v>
      </c>
      <c r="I17" s="107"/>
      <c r="J17" s="107"/>
      <c r="K17" s="106"/>
      <c r="L17" s="104"/>
      <c r="M17" s="104"/>
      <c r="N17" s="103"/>
      <c r="O17" s="102"/>
    </row>
    <row r="18" spans="1:15" ht="27.95" customHeight="1" x14ac:dyDescent="0.15">
      <c r="A18" s="158"/>
      <c r="B18" s="107"/>
      <c r="C18" s="107"/>
      <c r="D18" s="107"/>
      <c r="E18" s="52"/>
      <c r="F18" s="52"/>
      <c r="G18" s="107"/>
      <c r="H18" s="106"/>
      <c r="I18" s="104" t="s">
        <v>331</v>
      </c>
      <c r="J18" s="104" t="s">
        <v>86</v>
      </c>
      <c r="K18" s="110">
        <v>10</v>
      </c>
      <c r="L18" s="104"/>
      <c r="M18" s="104"/>
      <c r="N18" s="103"/>
      <c r="O18" s="102"/>
    </row>
    <row r="19" spans="1:15" ht="27.95" customHeight="1" x14ac:dyDescent="0.15">
      <c r="A19" s="158"/>
      <c r="B19" s="104" t="s">
        <v>331</v>
      </c>
      <c r="C19" s="104" t="s">
        <v>86</v>
      </c>
      <c r="D19" s="104"/>
      <c r="E19" s="44"/>
      <c r="F19" s="109"/>
      <c r="G19" s="104"/>
      <c r="H19" s="110">
        <v>10</v>
      </c>
      <c r="I19" s="104"/>
      <c r="J19" s="104" t="s">
        <v>29</v>
      </c>
      <c r="K19" s="110">
        <v>15</v>
      </c>
      <c r="L19" s="104"/>
      <c r="M19" s="104"/>
      <c r="N19" s="103"/>
      <c r="O19" s="102"/>
    </row>
    <row r="20" spans="1:15" ht="27.95" customHeight="1" x14ac:dyDescent="0.15">
      <c r="A20" s="158"/>
      <c r="B20" s="104"/>
      <c r="C20" s="104" t="s">
        <v>29</v>
      </c>
      <c r="D20" s="104"/>
      <c r="E20" s="44" t="s">
        <v>30</v>
      </c>
      <c r="F20" s="44"/>
      <c r="G20" s="104"/>
      <c r="H20" s="110">
        <v>20</v>
      </c>
      <c r="I20" s="104"/>
      <c r="J20" s="104"/>
      <c r="K20" s="110"/>
      <c r="L20" s="104"/>
      <c r="M20" s="104"/>
      <c r="N20" s="103"/>
      <c r="O20" s="102"/>
    </row>
    <row r="21" spans="1:15" ht="27.95" customHeight="1" x14ac:dyDescent="0.15">
      <c r="A21" s="158"/>
      <c r="B21" s="104"/>
      <c r="C21" s="104"/>
      <c r="D21" s="104"/>
      <c r="E21" s="44"/>
      <c r="F21" s="44"/>
      <c r="G21" s="104" t="s">
        <v>28</v>
      </c>
      <c r="H21" s="110" t="s">
        <v>291</v>
      </c>
      <c r="I21" s="104"/>
      <c r="J21" s="104"/>
      <c r="K21" s="110"/>
      <c r="L21" s="104"/>
      <c r="M21" s="104"/>
      <c r="N21" s="103"/>
      <c r="O21" s="102"/>
    </row>
    <row r="22" spans="1:15" ht="27.95" customHeight="1" thickBot="1" x14ac:dyDescent="0.2">
      <c r="A22" s="159"/>
      <c r="B22" s="100"/>
      <c r="C22" s="100"/>
      <c r="D22" s="100"/>
      <c r="E22" s="59"/>
      <c r="F22" s="59"/>
      <c r="G22" s="100"/>
      <c r="H22" s="101"/>
      <c r="I22" s="100"/>
      <c r="J22" s="100"/>
      <c r="K22" s="101"/>
      <c r="L22" s="100"/>
      <c r="M22" s="100"/>
      <c r="N22" s="99"/>
      <c r="O22" s="98"/>
    </row>
    <row r="23" spans="1:15" ht="27.95" customHeight="1" x14ac:dyDescent="0.15">
      <c r="B23" s="97"/>
      <c r="C23" s="97"/>
      <c r="D23" s="97"/>
      <c r="G23" s="97"/>
      <c r="H23" s="96"/>
      <c r="I23" s="97"/>
      <c r="J23" s="97"/>
      <c r="K23" s="96"/>
      <c r="L23" s="97"/>
      <c r="M23" s="97"/>
      <c r="N23" s="96"/>
    </row>
    <row r="24" spans="1:15" ht="27.95" customHeight="1" x14ac:dyDescent="0.15">
      <c r="B24" s="97"/>
      <c r="C24" s="97"/>
      <c r="D24" s="97"/>
      <c r="G24" s="97"/>
      <c r="H24" s="96"/>
      <c r="I24" s="97"/>
      <c r="J24" s="97"/>
      <c r="K24" s="96"/>
      <c r="L24" s="97"/>
      <c r="M24" s="97"/>
      <c r="N24" s="96"/>
    </row>
    <row r="25" spans="1:15" ht="27.95" customHeight="1" x14ac:dyDescent="0.15">
      <c r="B25" s="97"/>
      <c r="C25" s="97"/>
      <c r="D25" s="97"/>
      <c r="G25" s="97"/>
      <c r="H25" s="96"/>
      <c r="I25" s="97"/>
      <c r="J25" s="97"/>
      <c r="K25" s="96"/>
      <c r="L25" s="97"/>
      <c r="M25" s="97"/>
      <c r="N25" s="96"/>
    </row>
    <row r="26" spans="1:15" ht="27.95" customHeight="1" x14ac:dyDescent="0.15">
      <c r="B26" s="97"/>
      <c r="C26" s="97"/>
      <c r="D26" s="97"/>
      <c r="G26" s="97"/>
      <c r="H26" s="96"/>
      <c r="I26" s="97"/>
      <c r="J26" s="97"/>
      <c r="K26" s="96"/>
      <c r="L26" s="97"/>
      <c r="M26" s="97"/>
      <c r="N26" s="96"/>
    </row>
    <row r="27" spans="1:15" ht="14.25" x14ac:dyDescent="0.15">
      <c r="B27" s="97"/>
      <c r="C27" s="97"/>
      <c r="D27" s="97"/>
      <c r="G27" s="97"/>
      <c r="H27" s="96"/>
      <c r="I27" s="97"/>
      <c r="J27" s="97"/>
      <c r="K27" s="96"/>
      <c r="L27" s="97"/>
      <c r="M27" s="97"/>
      <c r="N27" s="96"/>
    </row>
    <row r="28" spans="1:15" ht="14.25" x14ac:dyDescent="0.15">
      <c r="B28" s="97"/>
      <c r="C28" s="97"/>
      <c r="D28" s="97"/>
      <c r="G28" s="97"/>
      <c r="H28" s="96"/>
      <c r="I28" s="97"/>
      <c r="J28" s="97"/>
      <c r="K28" s="96"/>
      <c r="L28" s="97"/>
      <c r="M28" s="97"/>
      <c r="N28" s="96"/>
    </row>
    <row r="29" spans="1:15" ht="14.25" x14ac:dyDescent="0.15">
      <c r="B29" s="97"/>
      <c r="C29" s="97"/>
      <c r="D29" s="97"/>
      <c r="G29" s="97"/>
      <c r="H29" s="96"/>
      <c r="I29" s="97"/>
      <c r="J29" s="97"/>
      <c r="K29" s="96"/>
      <c r="L29" s="97"/>
      <c r="M29" s="97"/>
      <c r="N29" s="96"/>
    </row>
    <row r="30" spans="1:15" ht="14.25" x14ac:dyDescent="0.15">
      <c r="B30" s="97"/>
      <c r="C30" s="97"/>
      <c r="D30" s="97"/>
      <c r="G30" s="97"/>
      <c r="H30" s="96"/>
      <c r="I30" s="97"/>
      <c r="J30" s="97"/>
      <c r="K30" s="96"/>
      <c r="L30" s="97"/>
      <c r="M30" s="97"/>
      <c r="N30" s="96"/>
    </row>
    <row r="31" spans="1:15" ht="14.25" x14ac:dyDescent="0.15">
      <c r="B31" s="97"/>
      <c r="C31" s="97"/>
      <c r="D31" s="97"/>
      <c r="G31" s="97"/>
      <c r="H31" s="96"/>
      <c r="I31" s="97"/>
      <c r="J31" s="97"/>
      <c r="K31" s="96"/>
      <c r="L31" s="97"/>
      <c r="M31" s="97"/>
      <c r="N31" s="96"/>
    </row>
    <row r="32" spans="1:15" ht="14.25" x14ac:dyDescent="0.15">
      <c r="B32" s="97"/>
      <c r="C32" s="97"/>
      <c r="D32" s="97"/>
      <c r="G32" s="97"/>
      <c r="H32" s="96"/>
      <c r="I32" s="97"/>
      <c r="J32" s="97"/>
      <c r="K32" s="96"/>
      <c r="L32" s="97"/>
      <c r="M32" s="97"/>
      <c r="N32" s="96"/>
    </row>
    <row r="33" spans="2:14" ht="14.25" x14ac:dyDescent="0.15">
      <c r="B33" s="97"/>
      <c r="C33" s="97"/>
      <c r="D33" s="97"/>
      <c r="G33" s="97"/>
      <c r="H33" s="96"/>
      <c r="I33" s="97"/>
      <c r="J33" s="97"/>
      <c r="K33" s="96"/>
      <c r="L33" s="97"/>
      <c r="M33" s="97"/>
      <c r="N33" s="96"/>
    </row>
    <row r="34" spans="2:14" ht="14.25" x14ac:dyDescent="0.15">
      <c r="B34" s="97"/>
      <c r="C34" s="97"/>
      <c r="D34" s="97"/>
      <c r="G34" s="97"/>
      <c r="H34" s="96"/>
      <c r="I34" s="97"/>
      <c r="J34" s="97"/>
      <c r="K34" s="96"/>
      <c r="L34" s="97"/>
      <c r="M34" s="97"/>
      <c r="N34" s="96"/>
    </row>
    <row r="35" spans="2:14" ht="14.25" x14ac:dyDescent="0.15">
      <c r="B35" s="97"/>
      <c r="C35" s="97"/>
      <c r="D35" s="97"/>
      <c r="G35" s="97"/>
      <c r="H35" s="96"/>
      <c r="I35" s="97"/>
      <c r="J35" s="97"/>
      <c r="K35" s="96"/>
      <c r="L35" s="97"/>
      <c r="M35" s="97"/>
      <c r="N35" s="96"/>
    </row>
    <row r="36" spans="2:14" ht="14.25" x14ac:dyDescent="0.15">
      <c r="B36" s="97"/>
      <c r="C36" s="97"/>
      <c r="D36" s="97"/>
      <c r="G36" s="97"/>
      <c r="H36" s="96"/>
      <c r="I36" s="97"/>
      <c r="J36" s="97"/>
      <c r="K36" s="96"/>
      <c r="L36" s="97"/>
      <c r="M36" s="97"/>
      <c r="N36" s="96"/>
    </row>
    <row r="37" spans="2:14" ht="14.25" x14ac:dyDescent="0.15">
      <c r="B37" s="97"/>
      <c r="C37" s="97"/>
      <c r="D37" s="97"/>
      <c r="G37" s="97"/>
      <c r="H37" s="96"/>
      <c r="I37" s="97"/>
      <c r="J37" s="97"/>
      <c r="K37" s="96"/>
      <c r="L37" s="97"/>
      <c r="M37" s="97"/>
      <c r="N37" s="96"/>
    </row>
    <row r="38" spans="2:14" ht="14.25" x14ac:dyDescent="0.15">
      <c r="B38" s="97"/>
      <c r="C38" s="97"/>
      <c r="D38" s="97"/>
      <c r="G38" s="97"/>
      <c r="H38" s="96"/>
      <c r="I38" s="97"/>
      <c r="J38" s="97"/>
      <c r="K38" s="96"/>
      <c r="L38" s="97"/>
      <c r="M38" s="97"/>
      <c r="N38" s="96"/>
    </row>
    <row r="39" spans="2:14" ht="14.25" x14ac:dyDescent="0.15">
      <c r="B39" s="97"/>
      <c r="C39" s="97"/>
      <c r="D39" s="97"/>
      <c r="G39" s="97"/>
      <c r="H39" s="96"/>
      <c r="I39" s="97"/>
      <c r="J39" s="97"/>
      <c r="K39" s="96"/>
      <c r="L39" s="97"/>
      <c r="M39" s="97"/>
      <c r="N39" s="96"/>
    </row>
    <row r="40" spans="2:14" ht="14.25" x14ac:dyDescent="0.15">
      <c r="B40" s="97"/>
      <c r="C40" s="97"/>
      <c r="D40" s="97"/>
      <c r="G40" s="97"/>
      <c r="H40" s="96"/>
      <c r="I40" s="97"/>
      <c r="J40" s="97"/>
      <c r="K40" s="96"/>
      <c r="L40" s="97"/>
      <c r="M40" s="97"/>
      <c r="N40" s="96"/>
    </row>
    <row r="41" spans="2:14" ht="14.25" x14ac:dyDescent="0.15">
      <c r="B41" s="97"/>
      <c r="C41" s="97"/>
      <c r="D41" s="97"/>
      <c r="G41" s="97"/>
      <c r="H41" s="96"/>
      <c r="I41" s="97"/>
      <c r="J41" s="97"/>
      <c r="K41" s="96"/>
      <c r="L41" s="97"/>
      <c r="M41" s="97"/>
      <c r="N41" s="96"/>
    </row>
  </sheetData>
  <mergeCells count="14">
    <mergeCell ref="O4:O6"/>
    <mergeCell ref="I5:K5"/>
    <mergeCell ref="L5:N5"/>
    <mergeCell ref="A7:A22"/>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7"/>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x14ac:dyDescent="0.15">
      <c r="A1" s="1" t="s">
        <v>13</v>
      </c>
      <c r="B1" s="1"/>
      <c r="C1" s="2"/>
      <c r="D1" s="3"/>
      <c r="E1" s="2"/>
      <c r="F1" s="2"/>
      <c r="G1" s="2"/>
      <c r="H1" s="140"/>
      <c r="I1" s="140"/>
      <c r="J1" s="141"/>
      <c r="K1" s="141"/>
      <c r="L1" s="141"/>
      <c r="M1" s="141"/>
      <c r="N1" s="141"/>
      <c r="O1" s="2"/>
      <c r="P1" s="2"/>
      <c r="Q1" s="4"/>
      <c r="R1" s="4"/>
      <c r="S1" s="3"/>
    </row>
    <row r="2" spans="1:19" ht="36.75" customHeight="1" x14ac:dyDescent="0.15">
      <c r="A2" s="140" t="s">
        <v>0</v>
      </c>
      <c r="B2" s="140"/>
      <c r="C2" s="141"/>
      <c r="D2" s="141"/>
      <c r="E2" s="141"/>
      <c r="F2" s="141"/>
      <c r="G2" s="141"/>
      <c r="H2" s="141"/>
      <c r="I2" s="141"/>
      <c r="J2" s="141"/>
      <c r="K2" s="141"/>
      <c r="L2" s="141"/>
      <c r="M2" s="141"/>
      <c r="N2" s="141"/>
      <c r="O2" s="141"/>
      <c r="P2" s="141"/>
      <c r="Q2" s="141"/>
      <c r="R2" s="141"/>
      <c r="S2" s="3"/>
    </row>
    <row r="3" spans="1:19" ht="27.75" customHeight="1" thickBot="1" x14ac:dyDescent="0.3">
      <c r="A3" s="142" t="s">
        <v>162</v>
      </c>
      <c r="B3" s="143"/>
      <c r="C3" s="143"/>
      <c r="D3" s="143"/>
      <c r="E3" s="143"/>
      <c r="F3" s="143"/>
      <c r="G3" s="2"/>
      <c r="H3" s="2"/>
      <c r="I3" s="13"/>
      <c r="J3" s="2"/>
      <c r="K3" s="7"/>
      <c r="L3" s="7"/>
      <c r="M3" s="11"/>
      <c r="N3" s="2"/>
      <c r="O3" s="14"/>
      <c r="P3" s="13"/>
      <c r="Q3" s="15"/>
      <c r="R3" s="15"/>
      <c r="S3" s="12"/>
    </row>
    <row r="4" spans="1:19"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18.75" customHeight="1" x14ac:dyDescent="0.15">
      <c r="A5" s="144" t="s">
        <v>49</v>
      </c>
      <c r="B5" s="65" t="s">
        <v>17</v>
      </c>
      <c r="C5" s="37"/>
      <c r="D5" s="38"/>
      <c r="E5" s="39"/>
      <c r="F5" s="40"/>
      <c r="G5" s="69"/>
      <c r="H5" s="73"/>
      <c r="I5" s="38"/>
      <c r="J5" s="40"/>
      <c r="K5" s="40"/>
      <c r="L5" s="40"/>
      <c r="M5" s="77"/>
      <c r="N5" s="65"/>
      <c r="O5" s="41" t="s">
        <v>17</v>
      </c>
      <c r="P5" s="38"/>
      <c r="Q5" s="42">
        <v>110</v>
      </c>
      <c r="R5" s="88">
        <f>ROUNDUP(Q5*0.75,2)</f>
        <v>82.5</v>
      </c>
    </row>
    <row r="6" spans="1:19" ht="18.75" customHeight="1" x14ac:dyDescent="0.15">
      <c r="A6" s="145"/>
      <c r="B6" s="67"/>
      <c r="C6" s="51"/>
      <c r="D6" s="52"/>
      <c r="E6" s="53"/>
      <c r="F6" s="54"/>
      <c r="G6" s="71"/>
      <c r="H6" s="75"/>
      <c r="I6" s="52"/>
      <c r="J6" s="54"/>
      <c r="K6" s="54"/>
      <c r="L6" s="54"/>
      <c r="M6" s="79"/>
      <c r="N6" s="67"/>
      <c r="O6" s="55"/>
      <c r="P6" s="52"/>
      <c r="Q6" s="56"/>
      <c r="R6" s="91"/>
    </row>
    <row r="7" spans="1:19" ht="18.75" customHeight="1" x14ac:dyDescent="0.15">
      <c r="A7" s="145"/>
      <c r="B7" s="66" t="s">
        <v>239</v>
      </c>
      <c r="C7" s="43" t="s">
        <v>114</v>
      </c>
      <c r="D7" s="44"/>
      <c r="E7" s="45">
        <v>1</v>
      </c>
      <c r="F7" s="46" t="s">
        <v>60</v>
      </c>
      <c r="G7" s="70" t="s">
        <v>59</v>
      </c>
      <c r="H7" s="74" t="s">
        <v>114</v>
      </c>
      <c r="I7" s="44"/>
      <c r="J7" s="46">
        <f>ROUNDUP(E7*0.75,2)</f>
        <v>0.75</v>
      </c>
      <c r="K7" s="46" t="s">
        <v>60</v>
      </c>
      <c r="L7" s="46" t="s">
        <v>59</v>
      </c>
      <c r="M7" s="78" t="e">
        <f>#REF!</f>
        <v>#REF!</v>
      </c>
      <c r="N7" s="85" t="s">
        <v>271</v>
      </c>
      <c r="O7" s="47" t="s">
        <v>52</v>
      </c>
      <c r="P7" s="44"/>
      <c r="Q7" s="48">
        <v>3</v>
      </c>
      <c r="R7" s="89">
        <f t="shared" ref="R7:R12" si="0">ROUNDUP(Q7*0.75,2)</f>
        <v>2.25</v>
      </c>
    </row>
    <row r="8" spans="1:19" ht="18.75" customHeight="1" x14ac:dyDescent="0.15">
      <c r="A8" s="145"/>
      <c r="B8" s="86" t="s">
        <v>238</v>
      </c>
      <c r="C8" s="43" t="s">
        <v>21</v>
      </c>
      <c r="D8" s="44"/>
      <c r="E8" s="45">
        <v>10</v>
      </c>
      <c r="F8" s="46" t="s">
        <v>19</v>
      </c>
      <c r="G8" s="70"/>
      <c r="H8" s="74" t="s">
        <v>21</v>
      </c>
      <c r="I8" s="44"/>
      <c r="J8" s="46">
        <f>ROUNDUP(E8*0.75,2)</f>
        <v>7.5</v>
      </c>
      <c r="K8" s="46" t="s">
        <v>19</v>
      </c>
      <c r="L8" s="46"/>
      <c r="M8" s="78" t="e">
        <f>ROUND(#REF!+(#REF!*6/100),2)</f>
        <v>#REF!</v>
      </c>
      <c r="N8" s="90" t="s">
        <v>272</v>
      </c>
      <c r="O8" s="47" t="s">
        <v>27</v>
      </c>
      <c r="P8" s="44"/>
      <c r="Q8" s="48">
        <v>2</v>
      </c>
      <c r="R8" s="89">
        <f t="shared" si="0"/>
        <v>1.5</v>
      </c>
    </row>
    <row r="9" spans="1:19" ht="18.75" customHeight="1" x14ac:dyDescent="0.15">
      <c r="A9" s="145"/>
      <c r="B9" s="66"/>
      <c r="C9" s="43" t="s">
        <v>61</v>
      </c>
      <c r="D9" s="44"/>
      <c r="E9" s="45">
        <v>5</v>
      </c>
      <c r="F9" s="46" t="s">
        <v>19</v>
      </c>
      <c r="G9" s="70"/>
      <c r="H9" s="74" t="s">
        <v>61</v>
      </c>
      <c r="I9" s="44"/>
      <c r="J9" s="46">
        <f>ROUNDUP(E9*0.75,2)</f>
        <v>3.75</v>
      </c>
      <c r="K9" s="46" t="s">
        <v>19</v>
      </c>
      <c r="L9" s="46"/>
      <c r="M9" s="78" t="e">
        <f>ROUND(#REF!+(#REF!*15/100),2)</f>
        <v>#REF!</v>
      </c>
      <c r="N9" s="66" t="s">
        <v>163</v>
      </c>
      <c r="O9" s="47" t="s">
        <v>44</v>
      </c>
      <c r="P9" s="44"/>
      <c r="Q9" s="48">
        <v>40</v>
      </c>
      <c r="R9" s="89">
        <f t="shared" si="0"/>
        <v>30</v>
      </c>
    </row>
    <row r="10" spans="1:19" ht="18.75" customHeight="1" x14ac:dyDescent="0.15">
      <c r="A10" s="145"/>
      <c r="B10" s="66"/>
      <c r="C10" s="43" t="s">
        <v>67</v>
      </c>
      <c r="D10" s="44"/>
      <c r="E10" s="45">
        <v>5</v>
      </c>
      <c r="F10" s="46" t="s">
        <v>19</v>
      </c>
      <c r="G10" s="70"/>
      <c r="H10" s="74" t="s">
        <v>67</v>
      </c>
      <c r="I10" s="44"/>
      <c r="J10" s="46">
        <f>ROUNDUP(E10*0.75,2)</f>
        <v>3.75</v>
      </c>
      <c r="K10" s="46" t="s">
        <v>19</v>
      </c>
      <c r="L10" s="46"/>
      <c r="M10" s="78" t="e">
        <f>ROUND(#REF!+(#REF!*15/100),2)</f>
        <v>#REF!</v>
      </c>
      <c r="N10" s="66" t="s">
        <v>164</v>
      </c>
      <c r="O10" s="47" t="s">
        <v>53</v>
      </c>
      <c r="P10" s="44"/>
      <c r="Q10" s="48">
        <v>2</v>
      </c>
      <c r="R10" s="89">
        <f t="shared" si="0"/>
        <v>1.5</v>
      </c>
    </row>
    <row r="11" spans="1:19" ht="18.75" customHeight="1" x14ac:dyDescent="0.15">
      <c r="A11" s="145"/>
      <c r="B11" s="66"/>
      <c r="C11" s="43"/>
      <c r="D11" s="44"/>
      <c r="E11" s="45"/>
      <c r="F11" s="46"/>
      <c r="G11" s="70"/>
      <c r="H11" s="74"/>
      <c r="I11" s="44"/>
      <c r="J11" s="46"/>
      <c r="K11" s="46"/>
      <c r="L11" s="46"/>
      <c r="M11" s="78"/>
      <c r="N11" s="66" t="s">
        <v>165</v>
      </c>
      <c r="O11" s="47" t="s">
        <v>45</v>
      </c>
      <c r="P11" s="44" t="s">
        <v>33</v>
      </c>
      <c r="Q11" s="48">
        <v>1.5</v>
      </c>
      <c r="R11" s="89">
        <f t="shared" si="0"/>
        <v>1.1300000000000001</v>
      </c>
    </row>
    <row r="12" spans="1:19" ht="18.75" customHeight="1" x14ac:dyDescent="0.15">
      <c r="A12" s="145"/>
      <c r="B12" s="66"/>
      <c r="C12" s="43"/>
      <c r="D12" s="44"/>
      <c r="E12" s="45"/>
      <c r="F12" s="46"/>
      <c r="G12" s="70"/>
      <c r="H12" s="74"/>
      <c r="I12" s="44"/>
      <c r="J12" s="46"/>
      <c r="K12" s="46"/>
      <c r="L12" s="46"/>
      <c r="M12" s="78"/>
      <c r="N12" s="66" t="s">
        <v>273</v>
      </c>
      <c r="O12" s="47" t="s">
        <v>52</v>
      </c>
      <c r="P12" s="44"/>
      <c r="Q12" s="48">
        <v>1</v>
      </c>
      <c r="R12" s="89">
        <f t="shared" si="0"/>
        <v>0.75</v>
      </c>
    </row>
    <row r="13" spans="1:19" ht="18.75" customHeight="1" x14ac:dyDescent="0.15">
      <c r="A13" s="145"/>
      <c r="B13" s="67"/>
      <c r="C13" s="51"/>
      <c r="D13" s="52"/>
      <c r="E13" s="53"/>
      <c r="F13" s="54"/>
      <c r="G13" s="71"/>
      <c r="H13" s="75"/>
      <c r="I13" s="52"/>
      <c r="J13" s="54"/>
      <c r="K13" s="54"/>
      <c r="L13" s="54"/>
      <c r="M13" s="79"/>
      <c r="N13" s="67" t="s">
        <v>16</v>
      </c>
      <c r="O13" s="55"/>
      <c r="P13" s="52"/>
      <c r="Q13" s="56"/>
      <c r="R13" s="91"/>
    </row>
    <row r="14" spans="1:19" ht="18.75" customHeight="1" x14ac:dyDescent="0.15">
      <c r="A14" s="145"/>
      <c r="B14" s="66" t="s">
        <v>166</v>
      </c>
      <c r="C14" s="43" t="s">
        <v>89</v>
      </c>
      <c r="D14" s="44"/>
      <c r="E14" s="45">
        <v>30</v>
      </c>
      <c r="F14" s="46" t="s">
        <v>19</v>
      </c>
      <c r="G14" s="70"/>
      <c r="H14" s="74" t="s">
        <v>89</v>
      </c>
      <c r="I14" s="44"/>
      <c r="J14" s="46">
        <f>ROUNDUP(E14*0.75,2)</f>
        <v>22.5</v>
      </c>
      <c r="K14" s="46" t="s">
        <v>19</v>
      </c>
      <c r="L14" s="46"/>
      <c r="M14" s="78" t="e">
        <f>ROUND(#REF!+(#REF!*15/100),2)</f>
        <v>#REF!</v>
      </c>
      <c r="N14" s="66" t="s">
        <v>167</v>
      </c>
      <c r="O14" s="47" t="s">
        <v>34</v>
      </c>
      <c r="P14" s="44"/>
      <c r="Q14" s="48">
        <v>1</v>
      </c>
      <c r="R14" s="89">
        <f>ROUNDUP(Q14*0.75,2)</f>
        <v>0.75</v>
      </c>
    </row>
    <row r="15" spans="1:19" ht="18.75" customHeight="1" x14ac:dyDescent="0.15">
      <c r="A15" s="145"/>
      <c r="B15" s="66"/>
      <c r="C15" s="43" t="s">
        <v>23</v>
      </c>
      <c r="D15" s="44"/>
      <c r="E15" s="45">
        <v>5</v>
      </c>
      <c r="F15" s="46" t="s">
        <v>19</v>
      </c>
      <c r="G15" s="70"/>
      <c r="H15" s="74" t="s">
        <v>23</v>
      </c>
      <c r="I15" s="44"/>
      <c r="J15" s="46">
        <f>ROUNDUP(E15*0.75,2)</f>
        <v>3.75</v>
      </c>
      <c r="K15" s="46" t="s">
        <v>19</v>
      </c>
      <c r="L15" s="46"/>
      <c r="M15" s="78" t="e">
        <f>ROUND(#REF!+(#REF!*10/100),2)</f>
        <v>#REF!</v>
      </c>
      <c r="N15" s="66" t="s">
        <v>283</v>
      </c>
      <c r="O15" s="47" t="s">
        <v>63</v>
      </c>
      <c r="P15" s="44"/>
      <c r="Q15" s="48">
        <v>0.1</v>
      </c>
      <c r="R15" s="89">
        <f>ROUNDUP(Q15*0.75,2)</f>
        <v>0.08</v>
      </c>
    </row>
    <row r="16" spans="1:19" ht="18.75" customHeight="1" x14ac:dyDescent="0.15">
      <c r="A16" s="145"/>
      <c r="B16" s="66"/>
      <c r="C16" s="43" t="s">
        <v>24</v>
      </c>
      <c r="D16" s="44" t="s">
        <v>25</v>
      </c>
      <c r="E16" s="49">
        <v>0.5</v>
      </c>
      <c r="F16" s="46" t="s">
        <v>26</v>
      </c>
      <c r="G16" s="70"/>
      <c r="H16" s="74" t="s">
        <v>24</v>
      </c>
      <c r="I16" s="44" t="s">
        <v>25</v>
      </c>
      <c r="J16" s="46">
        <f>ROUNDUP(E16*0.75,2)</f>
        <v>0.38</v>
      </c>
      <c r="K16" s="46" t="s">
        <v>26</v>
      </c>
      <c r="L16" s="46"/>
      <c r="M16" s="78" t="e">
        <f>#REF!</f>
        <v>#REF!</v>
      </c>
      <c r="N16" s="66" t="s">
        <v>168</v>
      </c>
      <c r="O16" s="47" t="s">
        <v>27</v>
      </c>
      <c r="P16" s="44"/>
      <c r="Q16" s="48">
        <v>2</v>
      </c>
      <c r="R16" s="89">
        <f>ROUNDUP(Q16*0.75,2)</f>
        <v>1.5</v>
      </c>
    </row>
    <row r="17" spans="1:18" ht="18.75" customHeight="1" x14ac:dyDescent="0.15">
      <c r="A17" s="145"/>
      <c r="B17" s="66"/>
      <c r="C17" s="43"/>
      <c r="D17" s="44"/>
      <c r="E17" s="45"/>
      <c r="F17" s="46"/>
      <c r="G17" s="70"/>
      <c r="H17" s="74"/>
      <c r="I17" s="44"/>
      <c r="J17" s="46"/>
      <c r="K17" s="46"/>
      <c r="L17" s="46"/>
      <c r="M17" s="78"/>
      <c r="N17" s="66" t="s">
        <v>16</v>
      </c>
      <c r="O17" s="47" t="s">
        <v>91</v>
      </c>
      <c r="P17" s="44"/>
      <c r="Q17" s="48">
        <v>2</v>
      </c>
      <c r="R17" s="89">
        <f>ROUNDUP(Q17*0.75,2)</f>
        <v>1.5</v>
      </c>
    </row>
    <row r="18" spans="1:18" ht="18.75" customHeight="1" x14ac:dyDescent="0.15">
      <c r="A18" s="145"/>
      <c r="B18" s="67"/>
      <c r="C18" s="51"/>
      <c r="D18" s="52"/>
      <c r="E18" s="53"/>
      <c r="F18" s="54"/>
      <c r="G18" s="71"/>
      <c r="H18" s="75"/>
      <c r="I18" s="52"/>
      <c r="J18" s="54"/>
      <c r="K18" s="54"/>
      <c r="L18" s="54"/>
      <c r="M18" s="79"/>
      <c r="N18" s="67"/>
      <c r="O18" s="55"/>
      <c r="P18" s="52"/>
      <c r="Q18" s="56"/>
      <c r="R18" s="91"/>
    </row>
    <row r="19" spans="1:18" ht="18.75" customHeight="1" x14ac:dyDescent="0.15">
      <c r="A19" s="145"/>
      <c r="B19" s="66" t="s">
        <v>99</v>
      </c>
      <c r="C19" s="43" t="s">
        <v>115</v>
      </c>
      <c r="D19" s="44"/>
      <c r="E19" s="45">
        <v>5</v>
      </c>
      <c r="F19" s="46" t="s">
        <v>19</v>
      </c>
      <c r="G19" s="70"/>
      <c r="H19" s="74" t="s">
        <v>115</v>
      </c>
      <c r="I19" s="44"/>
      <c r="J19" s="46">
        <f>ROUNDUP(E19*0.75,2)</f>
        <v>3.75</v>
      </c>
      <c r="K19" s="46" t="s">
        <v>19</v>
      </c>
      <c r="L19" s="46"/>
      <c r="M19" s="78" t="e">
        <f>#REF!</f>
        <v>#REF!</v>
      </c>
      <c r="N19" s="66" t="s">
        <v>16</v>
      </c>
      <c r="O19" s="47" t="s">
        <v>44</v>
      </c>
      <c r="P19" s="44"/>
      <c r="Q19" s="48">
        <v>100</v>
      </c>
      <c r="R19" s="89">
        <f>ROUNDUP(Q19*0.75,2)</f>
        <v>75</v>
      </c>
    </row>
    <row r="20" spans="1:18" ht="18.75" customHeight="1" x14ac:dyDescent="0.15">
      <c r="A20" s="145"/>
      <c r="B20" s="66"/>
      <c r="C20" s="43" t="s">
        <v>145</v>
      </c>
      <c r="D20" s="44" t="s">
        <v>33</v>
      </c>
      <c r="E20" s="50">
        <v>0.1</v>
      </c>
      <c r="F20" s="46" t="s">
        <v>38</v>
      </c>
      <c r="G20" s="70"/>
      <c r="H20" s="74" t="s">
        <v>145</v>
      </c>
      <c r="I20" s="44" t="s">
        <v>33</v>
      </c>
      <c r="J20" s="46">
        <f>ROUNDUP(E20*0.75,2)</f>
        <v>0.08</v>
      </c>
      <c r="K20" s="46" t="s">
        <v>38</v>
      </c>
      <c r="L20" s="46"/>
      <c r="M20" s="78" t="e">
        <f>#REF!</f>
        <v>#REF!</v>
      </c>
      <c r="N20" s="66"/>
      <c r="O20" s="47" t="s">
        <v>63</v>
      </c>
      <c r="P20" s="44"/>
      <c r="Q20" s="48">
        <v>0.1</v>
      </c>
      <c r="R20" s="89">
        <f>ROUNDUP(Q20*0.75,2)</f>
        <v>0.08</v>
      </c>
    </row>
    <row r="21" spans="1:18" ht="18.75" customHeight="1" x14ac:dyDescent="0.15">
      <c r="A21" s="145"/>
      <c r="B21" s="66"/>
      <c r="C21" s="43"/>
      <c r="D21" s="44"/>
      <c r="E21" s="45"/>
      <c r="F21" s="46"/>
      <c r="G21" s="70"/>
      <c r="H21" s="74"/>
      <c r="I21" s="44"/>
      <c r="J21" s="46"/>
      <c r="K21" s="46"/>
      <c r="L21" s="46"/>
      <c r="M21" s="78"/>
      <c r="N21" s="66"/>
      <c r="O21" s="47" t="s">
        <v>45</v>
      </c>
      <c r="P21" s="44" t="s">
        <v>33</v>
      </c>
      <c r="Q21" s="48">
        <v>0.5</v>
      </c>
      <c r="R21" s="89">
        <f>ROUNDUP(Q21*0.75,2)</f>
        <v>0.38</v>
      </c>
    </row>
    <row r="22" spans="1:18" ht="18.75" customHeight="1" x14ac:dyDescent="0.15">
      <c r="A22" s="145"/>
      <c r="B22" s="67"/>
      <c r="C22" s="51"/>
      <c r="D22" s="52"/>
      <c r="E22" s="53"/>
      <c r="F22" s="54"/>
      <c r="G22" s="71"/>
      <c r="H22" s="75"/>
      <c r="I22" s="52"/>
      <c r="J22" s="54"/>
      <c r="K22" s="54"/>
      <c r="L22" s="54"/>
      <c r="M22" s="79"/>
      <c r="N22" s="67"/>
      <c r="O22" s="55"/>
      <c r="P22" s="52"/>
      <c r="Q22" s="56"/>
      <c r="R22" s="91"/>
    </row>
    <row r="23" spans="1:18" ht="18.75" customHeight="1" x14ac:dyDescent="0.15">
      <c r="A23" s="145"/>
      <c r="B23" s="66" t="s">
        <v>70</v>
      </c>
      <c r="C23" s="43" t="s">
        <v>74</v>
      </c>
      <c r="D23" s="44" t="s">
        <v>30</v>
      </c>
      <c r="E23" s="45">
        <v>40</v>
      </c>
      <c r="F23" s="46" t="s">
        <v>19</v>
      </c>
      <c r="G23" s="70"/>
      <c r="H23" s="74" t="s">
        <v>74</v>
      </c>
      <c r="I23" s="44" t="s">
        <v>30</v>
      </c>
      <c r="J23" s="46">
        <f>ROUNDUP(E23*0.75,2)</f>
        <v>30</v>
      </c>
      <c r="K23" s="46" t="s">
        <v>19</v>
      </c>
      <c r="L23" s="46"/>
      <c r="M23" s="78" t="e">
        <f>#REF!</f>
        <v>#REF!</v>
      </c>
      <c r="N23" s="66" t="s">
        <v>71</v>
      </c>
      <c r="O23" s="47" t="s">
        <v>34</v>
      </c>
      <c r="P23" s="44"/>
      <c r="Q23" s="48">
        <v>1</v>
      </c>
      <c r="R23" s="89">
        <f>ROUNDUP(Q23*0.75,2)</f>
        <v>0.75</v>
      </c>
    </row>
    <row r="24" spans="1:18" ht="18.75" customHeight="1" x14ac:dyDescent="0.15">
      <c r="A24" s="145"/>
      <c r="B24" s="66"/>
      <c r="C24" s="43"/>
      <c r="D24" s="44"/>
      <c r="E24" s="45"/>
      <c r="F24" s="46"/>
      <c r="G24" s="70"/>
      <c r="H24" s="74"/>
      <c r="I24" s="44"/>
      <c r="J24" s="46"/>
      <c r="K24" s="46"/>
      <c r="L24" s="46"/>
      <c r="M24" s="78"/>
      <c r="N24" s="66" t="s">
        <v>72</v>
      </c>
      <c r="O24" s="47" t="s">
        <v>28</v>
      </c>
      <c r="P24" s="44"/>
      <c r="Q24" s="48">
        <v>3</v>
      </c>
      <c r="R24" s="89">
        <f>ROUNDUP(Q24*0.75,2)</f>
        <v>2.25</v>
      </c>
    </row>
    <row r="25" spans="1:18" ht="18.75" customHeight="1" x14ac:dyDescent="0.15">
      <c r="A25" s="145"/>
      <c r="B25" s="66"/>
      <c r="C25" s="43"/>
      <c r="D25" s="44"/>
      <c r="E25" s="45"/>
      <c r="F25" s="46"/>
      <c r="G25" s="70"/>
      <c r="H25" s="74"/>
      <c r="I25" s="44"/>
      <c r="J25" s="46"/>
      <c r="K25" s="46"/>
      <c r="L25" s="46"/>
      <c r="M25" s="78"/>
      <c r="N25" s="66" t="s">
        <v>73</v>
      </c>
      <c r="O25" s="47"/>
      <c r="P25" s="44"/>
      <c r="Q25" s="48"/>
      <c r="R25" s="89"/>
    </row>
    <row r="26" spans="1:18" ht="18.75" customHeight="1" x14ac:dyDescent="0.15">
      <c r="A26" s="145"/>
      <c r="B26" s="66"/>
      <c r="C26" s="43"/>
      <c r="D26" s="44"/>
      <c r="E26" s="45"/>
      <c r="F26" s="46"/>
      <c r="G26" s="70"/>
      <c r="H26" s="74"/>
      <c r="I26" s="44"/>
      <c r="J26" s="46"/>
      <c r="K26" s="46"/>
      <c r="L26" s="46"/>
      <c r="M26" s="78"/>
      <c r="N26" s="66" t="s">
        <v>16</v>
      </c>
      <c r="O26" s="47"/>
      <c r="P26" s="44"/>
      <c r="Q26" s="48"/>
      <c r="R26" s="89"/>
    </row>
    <row r="27" spans="1:18" ht="18.75" customHeight="1" thickBot="1" x14ac:dyDescent="0.2">
      <c r="A27" s="146"/>
      <c r="B27" s="68"/>
      <c r="C27" s="58"/>
      <c r="D27" s="59"/>
      <c r="E27" s="60"/>
      <c r="F27" s="61"/>
      <c r="G27" s="72"/>
      <c r="H27" s="76"/>
      <c r="I27" s="59"/>
      <c r="J27" s="61"/>
      <c r="K27" s="61"/>
      <c r="L27" s="61"/>
      <c r="M27" s="80"/>
      <c r="N27" s="68"/>
      <c r="O27" s="62"/>
      <c r="P27" s="59"/>
      <c r="Q27" s="63"/>
      <c r="R27" s="93"/>
    </row>
  </sheetData>
  <mergeCells count="4">
    <mergeCell ref="H1:N1"/>
    <mergeCell ref="A2:R2"/>
    <mergeCell ref="A3:F3"/>
    <mergeCell ref="A5:A27"/>
  </mergeCells>
  <phoneticPr fontId="17"/>
  <printOptions horizontalCentered="1" verticalCentered="1"/>
  <pageMargins left="0.39370078740157483" right="0.39370078740157483" top="0.39370078740157483" bottom="0.39370078740157483" header="0.39370078740157483" footer="0.39370078740157483"/>
  <pageSetup paperSize="12" scale="5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5"/>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314</v>
      </c>
      <c r="B1" s="5"/>
      <c r="C1" s="1"/>
      <c r="D1" s="1"/>
      <c r="E1" s="160"/>
      <c r="F1" s="161"/>
      <c r="G1" s="161"/>
      <c r="H1" s="161"/>
      <c r="I1" s="161"/>
      <c r="J1" s="161"/>
      <c r="K1" s="161"/>
      <c r="L1" s="161"/>
      <c r="M1" s="161"/>
      <c r="N1" s="161"/>
      <c r="O1"/>
      <c r="P1"/>
      <c r="Q1"/>
      <c r="R1"/>
      <c r="S1"/>
      <c r="T1"/>
      <c r="U1"/>
    </row>
    <row r="2" spans="1:21" s="3" customFormat="1" ht="36" customHeight="1" x14ac:dyDescent="0.15">
      <c r="A2" s="140" t="s">
        <v>0</v>
      </c>
      <c r="B2" s="141"/>
      <c r="C2" s="141"/>
      <c r="D2" s="141"/>
      <c r="E2" s="141"/>
      <c r="F2" s="141"/>
      <c r="G2" s="141"/>
      <c r="H2" s="141"/>
      <c r="I2" s="141"/>
      <c r="J2" s="141"/>
      <c r="K2" s="141"/>
      <c r="L2" s="141"/>
      <c r="M2" s="141"/>
      <c r="N2" s="141"/>
      <c r="O2" s="161"/>
      <c r="P2"/>
      <c r="Q2"/>
      <c r="R2"/>
      <c r="S2"/>
      <c r="T2"/>
      <c r="U2"/>
    </row>
    <row r="3" spans="1:21" ht="33.75" customHeight="1" thickBot="1" x14ac:dyDescent="0.3">
      <c r="A3" s="162" t="s">
        <v>342</v>
      </c>
      <c r="B3" s="163"/>
      <c r="C3" s="163"/>
      <c r="D3" s="130"/>
      <c r="E3" s="164" t="s">
        <v>313</v>
      </c>
      <c r="F3" s="165"/>
      <c r="G3" s="87"/>
      <c r="H3" s="87"/>
      <c r="I3" s="87"/>
      <c r="J3" s="87"/>
      <c r="K3" s="129"/>
      <c r="L3" s="87"/>
      <c r="M3" s="87"/>
    </row>
    <row r="4" spans="1:21" ht="26.1" customHeight="1" x14ac:dyDescent="0.15">
      <c r="A4" s="166"/>
      <c r="B4" s="167"/>
      <c r="C4" s="168"/>
      <c r="D4" s="172" t="s">
        <v>6</v>
      </c>
      <c r="E4" s="175" t="s">
        <v>312</v>
      </c>
      <c r="F4" s="178" t="s">
        <v>303</v>
      </c>
      <c r="G4" s="128" t="s">
        <v>311</v>
      </c>
      <c r="H4" s="127" t="s">
        <v>310</v>
      </c>
      <c r="I4" s="181" t="s">
        <v>309</v>
      </c>
      <c r="J4" s="182"/>
      <c r="K4" s="183"/>
      <c r="L4" s="184" t="s">
        <v>308</v>
      </c>
      <c r="M4" s="185"/>
      <c r="N4" s="186"/>
      <c r="O4" s="148" t="s">
        <v>6</v>
      </c>
    </row>
    <row r="5" spans="1:21" ht="26.1" customHeight="1" x14ac:dyDescent="0.15">
      <c r="A5" s="169"/>
      <c r="B5" s="170"/>
      <c r="C5" s="171"/>
      <c r="D5" s="173"/>
      <c r="E5" s="176"/>
      <c r="F5" s="179"/>
      <c r="G5" s="9" t="s">
        <v>307</v>
      </c>
      <c r="H5" s="126" t="s">
        <v>341</v>
      </c>
      <c r="I5" s="151" t="s">
        <v>305</v>
      </c>
      <c r="J5" s="152"/>
      <c r="K5" s="153"/>
      <c r="L5" s="154" t="s">
        <v>337</v>
      </c>
      <c r="M5" s="155"/>
      <c r="N5" s="156"/>
      <c r="O5" s="149"/>
    </row>
    <row r="6" spans="1:21" ht="26.1" customHeight="1" thickBot="1" x14ac:dyDescent="0.2">
      <c r="A6" s="125"/>
      <c r="B6" s="124" t="s">
        <v>1</v>
      </c>
      <c r="C6" s="122" t="s">
        <v>302</v>
      </c>
      <c r="D6" s="174"/>
      <c r="E6" s="177"/>
      <c r="F6" s="180"/>
      <c r="G6" s="123" t="s">
        <v>303</v>
      </c>
      <c r="H6" s="120" t="s">
        <v>301</v>
      </c>
      <c r="I6" s="121" t="s">
        <v>1</v>
      </c>
      <c r="J6" s="122" t="s">
        <v>302</v>
      </c>
      <c r="K6" s="119" t="s">
        <v>301</v>
      </c>
      <c r="L6" s="121" t="s">
        <v>1</v>
      </c>
      <c r="M6" s="120" t="s">
        <v>302</v>
      </c>
      <c r="N6" s="119" t="s">
        <v>301</v>
      </c>
      <c r="O6" s="150"/>
    </row>
    <row r="7" spans="1:21" ht="26.1" customHeight="1" x14ac:dyDescent="0.15">
      <c r="A7" s="157" t="s">
        <v>49</v>
      </c>
      <c r="B7" s="117" t="s">
        <v>299</v>
      </c>
      <c r="C7" s="117" t="s">
        <v>296</v>
      </c>
      <c r="D7" s="117"/>
      <c r="E7" s="38"/>
      <c r="F7" s="38"/>
      <c r="G7" s="117"/>
      <c r="H7" s="118" t="s">
        <v>300</v>
      </c>
      <c r="I7" s="117" t="s">
        <v>299</v>
      </c>
      <c r="J7" s="117" t="s">
        <v>296</v>
      </c>
      <c r="K7" s="118" t="s">
        <v>298</v>
      </c>
      <c r="L7" s="117" t="s">
        <v>297</v>
      </c>
      <c r="M7" s="117" t="s">
        <v>296</v>
      </c>
      <c r="N7" s="116">
        <v>30</v>
      </c>
      <c r="O7" s="115"/>
    </row>
    <row r="8" spans="1:21" ht="26.1" customHeight="1" x14ac:dyDescent="0.15">
      <c r="A8" s="158"/>
      <c r="B8" s="107"/>
      <c r="C8" s="107"/>
      <c r="D8" s="107"/>
      <c r="E8" s="52"/>
      <c r="F8" s="52"/>
      <c r="G8" s="107"/>
      <c r="H8" s="106"/>
      <c r="I8" s="107"/>
      <c r="J8" s="107"/>
      <c r="K8" s="106"/>
      <c r="L8" s="107"/>
      <c r="M8" s="107"/>
      <c r="N8" s="113"/>
      <c r="O8" s="112"/>
    </row>
    <row r="9" spans="1:21" ht="26.1" customHeight="1" x14ac:dyDescent="0.15">
      <c r="A9" s="158"/>
      <c r="B9" s="104" t="s">
        <v>340</v>
      </c>
      <c r="C9" s="104" t="s">
        <v>114</v>
      </c>
      <c r="D9" s="104" t="s">
        <v>59</v>
      </c>
      <c r="E9" s="44"/>
      <c r="F9" s="44"/>
      <c r="G9" s="104"/>
      <c r="H9" s="132">
        <v>0.7</v>
      </c>
      <c r="I9" s="104" t="s">
        <v>340</v>
      </c>
      <c r="J9" s="104" t="s">
        <v>114</v>
      </c>
      <c r="K9" s="132">
        <v>0.3</v>
      </c>
      <c r="L9" s="104" t="s">
        <v>339</v>
      </c>
      <c r="M9" s="104" t="s">
        <v>114</v>
      </c>
      <c r="N9" s="136">
        <v>0.2</v>
      </c>
      <c r="O9" s="102" t="s">
        <v>59</v>
      </c>
    </row>
    <row r="10" spans="1:21" ht="26.1" customHeight="1" x14ac:dyDescent="0.15">
      <c r="A10" s="158"/>
      <c r="B10" s="104"/>
      <c r="C10" s="104" t="s">
        <v>21</v>
      </c>
      <c r="D10" s="104"/>
      <c r="E10" s="44"/>
      <c r="F10" s="44"/>
      <c r="G10" s="104"/>
      <c r="H10" s="110">
        <v>10</v>
      </c>
      <c r="I10" s="104"/>
      <c r="J10" s="104" t="s">
        <v>21</v>
      </c>
      <c r="K10" s="110">
        <v>10</v>
      </c>
      <c r="L10" s="104"/>
      <c r="M10" s="104" t="s">
        <v>21</v>
      </c>
      <c r="N10" s="103">
        <v>10</v>
      </c>
      <c r="O10" s="102"/>
    </row>
    <row r="11" spans="1:21" ht="26.1" customHeight="1" x14ac:dyDescent="0.15">
      <c r="A11" s="158"/>
      <c r="B11" s="104"/>
      <c r="C11" s="104" t="s">
        <v>61</v>
      </c>
      <c r="D11" s="104"/>
      <c r="E11" s="44"/>
      <c r="F11" s="44"/>
      <c r="G11" s="104"/>
      <c r="H11" s="110">
        <v>5</v>
      </c>
      <c r="I11" s="104"/>
      <c r="J11" s="104" t="s">
        <v>61</v>
      </c>
      <c r="K11" s="110">
        <v>5</v>
      </c>
      <c r="L11" s="107"/>
      <c r="M11" s="107"/>
      <c r="N11" s="113"/>
      <c r="O11" s="112"/>
    </row>
    <row r="12" spans="1:21" ht="26.1" customHeight="1" x14ac:dyDescent="0.15">
      <c r="A12" s="158"/>
      <c r="B12" s="104"/>
      <c r="C12" s="104" t="s">
        <v>67</v>
      </c>
      <c r="D12" s="104"/>
      <c r="E12" s="44"/>
      <c r="F12" s="44"/>
      <c r="G12" s="104"/>
      <c r="H12" s="110">
        <v>5</v>
      </c>
      <c r="I12" s="104"/>
      <c r="J12" s="104"/>
      <c r="K12" s="110"/>
      <c r="L12" s="104" t="s">
        <v>338</v>
      </c>
      <c r="M12" s="104" t="s">
        <v>89</v>
      </c>
      <c r="N12" s="103">
        <v>20</v>
      </c>
      <c r="O12" s="102"/>
    </row>
    <row r="13" spans="1:21" ht="26.1" customHeight="1" x14ac:dyDescent="0.15">
      <c r="A13" s="158"/>
      <c r="B13" s="104"/>
      <c r="C13" s="104"/>
      <c r="D13" s="104"/>
      <c r="E13" s="44"/>
      <c r="F13" s="44"/>
      <c r="G13" s="104" t="s">
        <v>44</v>
      </c>
      <c r="H13" s="110" t="s">
        <v>291</v>
      </c>
      <c r="I13" s="104"/>
      <c r="J13" s="104"/>
      <c r="K13" s="110"/>
      <c r="L13" s="104"/>
      <c r="M13" s="104" t="s">
        <v>23</v>
      </c>
      <c r="N13" s="103">
        <v>5</v>
      </c>
      <c r="O13" s="102"/>
    </row>
    <row r="14" spans="1:21" ht="26.1" customHeight="1" x14ac:dyDescent="0.15">
      <c r="A14" s="158"/>
      <c r="B14" s="104"/>
      <c r="C14" s="104"/>
      <c r="D14" s="104"/>
      <c r="E14" s="44"/>
      <c r="F14" s="44"/>
      <c r="G14" s="104" t="s">
        <v>52</v>
      </c>
      <c r="H14" s="110" t="s">
        <v>290</v>
      </c>
      <c r="I14" s="107"/>
      <c r="J14" s="107"/>
      <c r="K14" s="106"/>
      <c r="L14" s="107"/>
      <c r="M14" s="107"/>
      <c r="N14" s="113"/>
      <c r="O14" s="112"/>
    </row>
    <row r="15" spans="1:21" ht="26.1" customHeight="1" x14ac:dyDescent="0.15">
      <c r="A15" s="158"/>
      <c r="B15" s="107"/>
      <c r="C15" s="107"/>
      <c r="D15" s="107"/>
      <c r="E15" s="52"/>
      <c r="F15" s="52"/>
      <c r="G15" s="107"/>
      <c r="H15" s="106"/>
      <c r="I15" s="104" t="s">
        <v>166</v>
      </c>
      <c r="J15" s="104" t="s">
        <v>89</v>
      </c>
      <c r="K15" s="110">
        <v>20</v>
      </c>
      <c r="L15" s="104" t="s">
        <v>70</v>
      </c>
      <c r="M15" s="104" t="s">
        <v>74</v>
      </c>
      <c r="N15" s="103">
        <v>10</v>
      </c>
      <c r="O15" s="102"/>
    </row>
    <row r="16" spans="1:21" ht="26.1" customHeight="1" x14ac:dyDescent="0.15">
      <c r="A16" s="158"/>
      <c r="B16" s="104" t="s">
        <v>166</v>
      </c>
      <c r="C16" s="104" t="s">
        <v>89</v>
      </c>
      <c r="D16" s="104"/>
      <c r="E16" s="44"/>
      <c r="F16" s="44"/>
      <c r="G16" s="104"/>
      <c r="H16" s="110">
        <v>20</v>
      </c>
      <c r="I16" s="104"/>
      <c r="J16" s="104" t="s">
        <v>23</v>
      </c>
      <c r="K16" s="110">
        <v>5</v>
      </c>
      <c r="L16" s="104"/>
      <c r="M16" s="104"/>
      <c r="N16" s="103"/>
      <c r="O16" s="102"/>
    </row>
    <row r="17" spans="1:15" ht="26.1" customHeight="1" x14ac:dyDescent="0.15">
      <c r="A17" s="158"/>
      <c r="B17" s="104"/>
      <c r="C17" s="104" t="s">
        <v>23</v>
      </c>
      <c r="D17" s="104"/>
      <c r="E17" s="44"/>
      <c r="F17" s="44"/>
      <c r="G17" s="104"/>
      <c r="H17" s="110">
        <v>5</v>
      </c>
      <c r="I17" s="104"/>
      <c r="J17" s="104" t="s">
        <v>287</v>
      </c>
      <c r="K17" s="108">
        <v>0.13</v>
      </c>
      <c r="L17" s="104"/>
      <c r="M17" s="104"/>
      <c r="N17" s="103"/>
      <c r="O17" s="102"/>
    </row>
    <row r="18" spans="1:15" ht="26.1" customHeight="1" x14ac:dyDescent="0.15">
      <c r="A18" s="158"/>
      <c r="B18" s="104"/>
      <c r="C18" s="104" t="s">
        <v>24</v>
      </c>
      <c r="D18" s="104"/>
      <c r="E18" s="44" t="s">
        <v>25</v>
      </c>
      <c r="F18" s="44"/>
      <c r="G18" s="104"/>
      <c r="H18" s="108">
        <v>0.13</v>
      </c>
      <c r="I18" s="107"/>
      <c r="J18" s="107"/>
      <c r="K18" s="106"/>
      <c r="L18" s="104"/>
      <c r="M18" s="104"/>
      <c r="N18" s="103"/>
      <c r="O18" s="102"/>
    </row>
    <row r="19" spans="1:15" ht="26.1" customHeight="1" x14ac:dyDescent="0.15">
      <c r="A19" s="158"/>
      <c r="B19" s="107"/>
      <c r="C19" s="107"/>
      <c r="D19" s="107"/>
      <c r="E19" s="52"/>
      <c r="F19" s="135"/>
      <c r="G19" s="107"/>
      <c r="H19" s="106"/>
      <c r="I19" s="104" t="s">
        <v>99</v>
      </c>
      <c r="J19" s="104" t="s">
        <v>145</v>
      </c>
      <c r="K19" s="134">
        <v>0.05</v>
      </c>
      <c r="L19" s="104"/>
      <c r="M19" s="104"/>
      <c r="N19" s="103"/>
      <c r="O19" s="102"/>
    </row>
    <row r="20" spans="1:15" ht="26.1" customHeight="1" x14ac:dyDescent="0.15">
      <c r="A20" s="158"/>
      <c r="B20" s="104" t="s">
        <v>99</v>
      </c>
      <c r="C20" s="104" t="s">
        <v>145</v>
      </c>
      <c r="D20" s="104"/>
      <c r="E20" s="44" t="s">
        <v>33</v>
      </c>
      <c r="F20" s="44"/>
      <c r="G20" s="104"/>
      <c r="H20" s="134">
        <v>0.05</v>
      </c>
      <c r="I20" s="104"/>
      <c r="J20" s="104"/>
      <c r="K20" s="110"/>
      <c r="L20" s="104"/>
      <c r="M20" s="104"/>
      <c r="N20" s="103"/>
      <c r="O20" s="102"/>
    </row>
    <row r="21" spans="1:15" ht="26.1" customHeight="1" x14ac:dyDescent="0.15">
      <c r="A21" s="158"/>
      <c r="B21" s="104"/>
      <c r="C21" s="104"/>
      <c r="D21" s="104"/>
      <c r="E21" s="44"/>
      <c r="F21" s="44"/>
      <c r="G21" s="104" t="s">
        <v>44</v>
      </c>
      <c r="H21" s="110" t="s">
        <v>291</v>
      </c>
      <c r="I21" s="104"/>
      <c r="J21" s="104"/>
      <c r="K21" s="110"/>
      <c r="L21" s="104"/>
      <c r="M21" s="104"/>
      <c r="N21" s="103"/>
      <c r="O21" s="102"/>
    </row>
    <row r="22" spans="1:15" ht="26.1" customHeight="1" x14ac:dyDescent="0.15">
      <c r="A22" s="158"/>
      <c r="B22" s="104"/>
      <c r="C22" s="104"/>
      <c r="D22" s="104"/>
      <c r="E22" s="44"/>
      <c r="F22" s="44" t="s">
        <v>33</v>
      </c>
      <c r="G22" s="104" t="s">
        <v>45</v>
      </c>
      <c r="H22" s="110" t="s">
        <v>290</v>
      </c>
      <c r="I22" s="107"/>
      <c r="J22" s="107"/>
      <c r="K22" s="106"/>
      <c r="L22" s="104"/>
      <c r="M22" s="104"/>
      <c r="N22" s="103"/>
      <c r="O22" s="102"/>
    </row>
    <row r="23" spans="1:15" ht="26.1" customHeight="1" x14ac:dyDescent="0.15">
      <c r="A23" s="158"/>
      <c r="B23" s="107"/>
      <c r="C23" s="107"/>
      <c r="D23" s="107"/>
      <c r="E23" s="52"/>
      <c r="F23" s="52"/>
      <c r="G23" s="107"/>
      <c r="H23" s="106"/>
      <c r="I23" s="104" t="s">
        <v>70</v>
      </c>
      <c r="J23" s="104" t="s">
        <v>74</v>
      </c>
      <c r="K23" s="110">
        <v>20</v>
      </c>
      <c r="L23" s="104"/>
      <c r="M23" s="104"/>
      <c r="N23" s="103"/>
      <c r="O23" s="102"/>
    </row>
    <row r="24" spans="1:15" ht="26.1" customHeight="1" x14ac:dyDescent="0.15">
      <c r="A24" s="158"/>
      <c r="B24" s="104" t="s">
        <v>70</v>
      </c>
      <c r="C24" s="104" t="s">
        <v>74</v>
      </c>
      <c r="D24" s="104"/>
      <c r="E24" s="44" t="s">
        <v>30</v>
      </c>
      <c r="F24" s="44"/>
      <c r="G24" s="104"/>
      <c r="H24" s="110">
        <v>30</v>
      </c>
      <c r="I24" s="104"/>
      <c r="J24" s="104"/>
      <c r="K24" s="110"/>
      <c r="L24" s="104"/>
      <c r="M24" s="104"/>
      <c r="N24" s="103"/>
      <c r="O24" s="102"/>
    </row>
    <row r="25" spans="1:15" ht="26.1" customHeight="1" x14ac:dyDescent="0.15">
      <c r="A25" s="158"/>
      <c r="B25" s="104"/>
      <c r="C25" s="104"/>
      <c r="D25" s="104"/>
      <c r="E25" s="44"/>
      <c r="F25" s="44"/>
      <c r="G25" s="104" t="s">
        <v>34</v>
      </c>
      <c r="H25" s="110" t="s">
        <v>290</v>
      </c>
      <c r="I25" s="104"/>
      <c r="J25" s="104"/>
      <c r="K25" s="110"/>
      <c r="L25" s="104"/>
      <c r="M25" s="104"/>
      <c r="N25" s="103"/>
      <c r="O25" s="102"/>
    </row>
    <row r="26" spans="1:15" ht="26.1" customHeight="1" thickBot="1" x14ac:dyDescent="0.2">
      <c r="A26" s="159"/>
      <c r="B26" s="100"/>
      <c r="C26" s="100"/>
      <c r="D26" s="100"/>
      <c r="E26" s="59"/>
      <c r="F26" s="59"/>
      <c r="G26" s="100"/>
      <c r="H26" s="101"/>
      <c r="I26" s="100"/>
      <c r="J26" s="100"/>
      <c r="K26" s="101"/>
      <c r="L26" s="100"/>
      <c r="M26" s="100"/>
      <c r="N26" s="99"/>
      <c r="O26" s="98"/>
    </row>
    <row r="27" spans="1:15" ht="14.25" x14ac:dyDescent="0.15">
      <c r="B27" s="97"/>
      <c r="C27" s="97"/>
      <c r="D27" s="97"/>
      <c r="G27" s="97"/>
      <c r="H27" s="96"/>
      <c r="I27" s="97"/>
      <c r="J27" s="97"/>
      <c r="K27" s="96"/>
      <c r="L27" s="97"/>
      <c r="M27" s="97"/>
      <c r="N27" s="96"/>
    </row>
    <row r="28" spans="1:15" ht="14.25" x14ac:dyDescent="0.15">
      <c r="B28" s="97"/>
      <c r="C28" s="97"/>
      <c r="D28" s="97"/>
      <c r="G28" s="97"/>
      <c r="H28" s="96"/>
      <c r="I28" s="97"/>
      <c r="J28" s="97"/>
      <c r="K28" s="96"/>
      <c r="L28" s="97"/>
      <c r="M28" s="97"/>
      <c r="N28" s="96"/>
    </row>
    <row r="29" spans="1:15" ht="14.25" x14ac:dyDescent="0.15">
      <c r="B29" s="97"/>
      <c r="C29" s="97"/>
      <c r="D29" s="97"/>
      <c r="G29" s="97"/>
      <c r="H29" s="96"/>
      <c r="I29" s="97"/>
      <c r="J29" s="97"/>
      <c r="K29" s="96"/>
      <c r="L29" s="97"/>
      <c r="M29" s="97"/>
      <c r="N29" s="96"/>
    </row>
    <row r="30" spans="1:15" ht="14.25" x14ac:dyDescent="0.15">
      <c r="B30" s="97"/>
      <c r="C30" s="97"/>
      <c r="D30" s="97"/>
      <c r="G30" s="97"/>
      <c r="H30" s="96"/>
      <c r="I30" s="97"/>
      <c r="J30" s="97"/>
      <c r="K30" s="96"/>
      <c r="L30" s="97"/>
      <c r="M30" s="97"/>
      <c r="N30" s="96"/>
    </row>
    <row r="31" spans="1:15" ht="14.25" x14ac:dyDescent="0.15">
      <c r="B31" s="97"/>
      <c r="C31" s="97"/>
      <c r="D31" s="97"/>
      <c r="G31" s="97"/>
      <c r="H31" s="96"/>
      <c r="I31" s="97"/>
      <c r="J31" s="97"/>
      <c r="K31" s="96"/>
      <c r="L31" s="97"/>
      <c r="M31" s="97"/>
      <c r="N31" s="96"/>
    </row>
    <row r="32" spans="1:15" ht="14.25" x14ac:dyDescent="0.15">
      <c r="B32" s="97"/>
      <c r="C32" s="97"/>
      <c r="D32" s="97"/>
      <c r="G32" s="97"/>
      <c r="H32" s="96"/>
      <c r="I32" s="97"/>
      <c r="J32" s="97"/>
      <c r="K32" s="96"/>
      <c r="L32" s="97"/>
      <c r="M32" s="97"/>
      <c r="N32" s="96"/>
    </row>
    <row r="33" spans="2:14" ht="14.25" x14ac:dyDescent="0.15">
      <c r="B33" s="97"/>
      <c r="C33" s="97"/>
      <c r="D33" s="97"/>
      <c r="G33" s="97"/>
      <c r="H33" s="96"/>
      <c r="I33" s="97"/>
      <c r="J33" s="97"/>
      <c r="K33" s="96"/>
      <c r="L33" s="97"/>
      <c r="M33" s="97"/>
      <c r="N33" s="96"/>
    </row>
    <row r="34" spans="2:14" ht="14.25" x14ac:dyDescent="0.15">
      <c r="B34" s="97"/>
      <c r="C34" s="97"/>
      <c r="D34" s="97"/>
      <c r="G34" s="97"/>
      <c r="H34" s="96"/>
      <c r="I34" s="97"/>
      <c r="J34" s="97"/>
      <c r="K34" s="96"/>
      <c r="L34" s="97"/>
      <c r="M34" s="97"/>
      <c r="N34" s="96"/>
    </row>
    <row r="35" spans="2:14" ht="14.25" x14ac:dyDescent="0.15">
      <c r="B35" s="97"/>
      <c r="C35" s="97"/>
      <c r="D35" s="97"/>
      <c r="G35" s="97"/>
      <c r="H35" s="96"/>
      <c r="I35" s="97"/>
      <c r="J35" s="97"/>
      <c r="K35" s="96"/>
      <c r="L35" s="97"/>
      <c r="M35" s="97"/>
      <c r="N35" s="96"/>
    </row>
    <row r="36" spans="2:14" ht="14.25" x14ac:dyDescent="0.15">
      <c r="B36" s="97"/>
      <c r="C36" s="97"/>
      <c r="D36" s="97"/>
      <c r="G36" s="97"/>
      <c r="H36" s="96"/>
      <c r="I36" s="97"/>
      <c r="J36" s="97"/>
      <c r="K36" s="96"/>
      <c r="L36" s="97"/>
      <c r="M36" s="97"/>
      <c r="N36" s="96"/>
    </row>
    <row r="37" spans="2:14" ht="14.25" x14ac:dyDescent="0.15">
      <c r="B37" s="97"/>
      <c r="C37" s="97"/>
      <c r="D37" s="97"/>
      <c r="G37" s="97"/>
      <c r="H37" s="96"/>
      <c r="I37" s="97"/>
      <c r="J37" s="97"/>
      <c r="K37" s="96"/>
      <c r="L37" s="97"/>
      <c r="M37" s="97"/>
      <c r="N37" s="96"/>
    </row>
    <row r="38" spans="2:14" ht="14.25" x14ac:dyDescent="0.15">
      <c r="B38" s="97"/>
      <c r="C38" s="97"/>
      <c r="D38" s="97"/>
      <c r="G38" s="97"/>
      <c r="H38" s="96"/>
      <c r="I38" s="97"/>
      <c r="J38" s="97"/>
      <c r="K38" s="96"/>
      <c r="L38" s="97"/>
      <c r="M38" s="97"/>
      <c r="N38" s="96"/>
    </row>
    <row r="39" spans="2:14" ht="14.25" x14ac:dyDescent="0.15">
      <c r="B39" s="97"/>
      <c r="C39" s="97"/>
      <c r="D39" s="97"/>
      <c r="G39" s="97"/>
      <c r="H39" s="96"/>
      <c r="I39" s="97"/>
      <c r="J39" s="97"/>
      <c r="K39" s="96"/>
      <c r="L39" s="97"/>
      <c r="M39" s="97"/>
      <c r="N39" s="96"/>
    </row>
    <row r="40" spans="2:14" ht="14.25" x14ac:dyDescent="0.15">
      <c r="B40" s="97"/>
      <c r="C40" s="97"/>
      <c r="D40" s="97"/>
      <c r="G40" s="97"/>
      <c r="H40" s="96"/>
      <c r="I40" s="97"/>
      <c r="J40" s="97"/>
      <c r="K40" s="96"/>
      <c r="L40" s="97"/>
      <c r="M40" s="97"/>
      <c r="N40" s="96"/>
    </row>
    <row r="41" spans="2:14" ht="14.25" x14ac:dyDescent="0.15">
      <c r="B41" s="97"/>
      <c r="C41" s="97"/>
      <c r="D41" s="97"/>
      <c r="G41" s="97"/>
      <c r="H41" s="96"/>
      <c r="I41" s="97"/>
      <c r="J41" s="97"/>
      <c r="K41" s="96"/>
      <c r="L41" s="97"/>
      <c r="M41" s="97"/>
      <c r="N41" s="96"/>
    </row>
    <row r="42" spans="2:14" ht="14.25" x14ac:dyDescent="0.15">
      <c r="B42" s="97"/>
      <c r="C42" s="97"/>
      <c r="D42" s="97"/>
      <c r="G42" s="97"/>
      <c r="H42" s="96"/>
      <c r="I42" s="97"/>
      <c r="J42" s="97"/>
      <c r="K42" s="96"/>
      <c r="L42" s="97"/>
      <c r="M42" s="97"/>
      <c r="N42" s="96"/>
    </row>
    <row r="43" spans="2:14" ht="14.25" x14ac:dyDescent="0.15">
      <c r="B43" s="97"/>
      <c r="C43" s="97"/>
      <c r="D43" s="97"/>
      <c r="G43" s="97"/>
      <c r="H43" s="96"/>
      <c r="I43" s="97"/>
      <c r="J43" s="97"/>
      <c r="K43" s="96"/>
      <c r="L43" s="97"/>
      <c r="M43" s="97"/>
      <c r="N43" s="96"/>
    </row>
    <row r="44" spans="2:14" ht="14.25" x14ac:dyDescent="0.15">
      <c r="B44" s="97"/>
      <c r="C44" s="97"/>
      <c r="D44" s="97"/>
      <c r="G44" s="97"/>
      <c r="H44" s="96"/>
      <c r="I44" s="97"/>
      <c r="J44" s="97"/>
      <c r="K44" s="96"/>
      <c r="L44" s="97"/>
      <c r="M44" s="97"/>
      <c r="N44" s="96"/>
    </row>
    <row r="45" spans="2:14" ht="14.25" x14ac:dyDescent="0.15">
      <c r="B45" s="97"/>
      <c r="C45" s="97"/>
      <c r="D45" s="97"/>
      <c r="G45" s="97"/>
      <c r="H45" s="96"/>
      <c r="I45" s="97"/>
      <c r="J45" s="97"/>
      <c r="K45" s="96"/>
      <c r="L45" s="97"/>
      <c r="M45" s="97"/>
      <c r="N45" s="96"/>
    </row>
    <row r="46" spans="2:14" ht="14.25" x14ac:dyDescent="0.15">
      <c r="B46" s="97"/>
      <c r="C46" s="97"/>
      <c r="D46" s="97"/>
      <c r="G46" s="97"/>
      <c r="H46" s="96"/>
      <c r="I46" s="97"/>
      <c r="J46" s="97"/>
      <c r="K46" s="96"/>
      <c r="L46" s="97"/>
      <c r="M46" s="97"/>
      <c r="N46" s="96"/>
    </row>
    <row r="47" spans="2:14" ht="14.25" x14ac:dyDescent="0.15">
      <c r="B47" s="97"/>
      <c r="C47" s="97"/>
      <c r="D47" s="97"/>
      <c r="G47" s="97"/>
      <c r="H47" s="96"/>
      <c r="I47" s="97"/>
      <c r="J47" s="97"/>
      <c r="K47" s="96"/>
      <c r="L47" s="97"/>
      <c r="M47" s="97"/>
      <c r="N47" s="96"/>
    </row>
    <row r="48" spans="2:14" ht="14.25" x14ac:dyDescent="0.15">
      <c r="B48" s="97"/>
      <c r="C48" s="97"/>
      <c r="D48" s="97"/>
      <c r="G48" s="97"/>
      <c r="H48" s="96"/>
      <c r="I48" s="97"/>
      <c r="J48" s="97"/>
      <c r="K48" s="96"/>
      <c r="L48" s="97"/>
      <c r="M48" s="97"/>
      <c r="N48" s="96"/>
    </row>
    <row r="49" spans="2:14" ht="14.25" x14ac:dyDescent="0.15">
      <c r="B49" s="97"/>
      <c r="C49" s="97"/>
      <c r="D49" s="97"/>
      <c r="G49" s="97"/>
      <c r="H49" s="96"/>
      <c r="I49" s="97"/>
      <c r="J49" s="97"/>
      <c r="K49" s="96"/>
      <c r="L49" s="97"/>
      <c r="M49" s="97"/>
      <c r="N49" s="96"/>
    </row>
    <row r="50" spans="2:14" ht="14.25" x14ac:dyDescent="0.15">
      <c r="B50" s="97"/>
      <c r="C50" s="97"/>
      <c r="D50" s="97"/>
      <c r="G50" s="97"/>
      <c r="H50" s="96"/>
      <c r="I50" s="97"/>
      <c r="J50" s="97"/>
      <c r="K50" s="96"/>
      <c r="L50" s="97"/>
      <c r="M50" s="97"/>
      <c r="N50" s="96"/>
    </row>
    <row r="51" spans="2:14" ht="14.25" x14ac:dyDescent="0.15">
      <c r="B51" s="97"/>
      <c r="C51" s="97"/>
      <c r="D51" s="97"/>
      <c r="G51" s="97"/>
      <c r="H51" s="96"/>
      <c r="I51" s="97"/>
      <c r="J51" s="97"/>
      <c r="K51" s="96"/>
      <c r="L51" s="97"/>
      <c r="M51" s="97"/>
      <c r="N51" s="96"/>
    </row>
    <row r="52" spans="2:14" ht="14.25" x14ac:dyDescent="0.15">
      <c r="B52" s="97"/>
      <c r="C52" s="97"/>
      <c r="D52" s="97"/>
      <c r="G52" s="97"/>
      <c r="H52" s="96"/>
      <c r="I52" s="97"/>
      <c r="J52" s="97"/>
      <c r="K52" s="96"/>
      <c r="L52" s="97"/>
      <c r="M52" s="97"/>
      <c r="N52" s="96"/>
    </row>
    <row r="53" spans="2:14" ht="14.25" x14ac:dyDescent="0.15">
      <c r="B53" s="97"/>
      <c r="C53" s="97"/>
      <c r="D53" s="97"/>
      <c r="G53" s="97"/>
      <c r="H53" s="96"/>
      <c r="I53" s="97"/>
      <c r="J53" s="97"/>
      <c r="K53" s="96"/>
      <c r="L53" s="97"/>
      <c r="M53" s="97"/>
      <c r="N53" s="96"/>
    </row>
    <row r="54" spans="2:14" ht="14.25" x14ac:dyDescent="0.15">
      <c r="B54" s="97"/>
      <c r="C54" s="97"/>
      <c r="D54" s="97"/>
      <c r="G54" s="97"/>
      <c r="H54" s="96"/>
      <c r="I54" s="97"/>
      <c r="J54" s="97"/>
      <c r="K54" s="96"/>
      <c r="L54" s="97"/>
      <c r="M54" s="97"/>
      <c r="N54" s="96"/>
    </row>
    <row r="55" spans="2:14" ht="14.25" x14ac:dyDescent="0.15">
      <c r="B55" s="97"/>
      <c r="C55" s="97"/>
      <c r="D55" s="97"/>
      <c r="G55" s="97"/>
      <c r="H55" s="96"/>
      <c r="I55" s="97"/>
      <c r="J55" s="97"/>
      <c r="K55" s="96"/>
      <c r="L55" s="97"/>
      <c r="M55" s="97"/>
      <c r="N55" s="96"/>
    </row>
    <row r="56" spans="2:14" ht="14.25" x14ac:dyDescent="0.15">
      <c r="B56" s="97"/>
      <c r="C56" s="97"/>
      <c r="D56" s="97"/>
      <c r="G56" s="97"/>
      <c r="H56" s="96"/>
      <c r="I56" s="97"/>
      <c r="J56" s="97"/>
      <c r="K56" s="96"/>
      <c r="L56" s="97"/>
      <c r="M56" s="97"/>
      <c r="N56" s="96"/>
    </row>
    <row r="57" spans="2:14" ht="14.25" x14ac:dyDescent="0.15">
      <c r="B57" s="97"/>
      <c r="C57" s="97"/>
      <c r="D57" s="97"/>
      <c r="G57" s="97"/>
      <c r="H57" s="96"/>
      <c r="I57" s="97"/>
      <c r="J57" s="97"/>
      <c r="K57" s="96"/>
      <c r="L57" s="97"/>
      <c r="M57" s="97"/>
      <c r="N57" s="96"/>
    </row>
    <row r="58" spans="2:14" ht="14.25" x14ac:dyDescent="0.15">
      <c r="B58" s="97"/>
      <c r="C58" s="97"/>
      <c r="D58" s="97"/>
      <c r="G58" s="97"/>
      <c r="H58" s="96"/>
      <c r="I58" s="97"/>
      <c r="J58" s="97"/>
      <c r="K58" s="96"/>
      <c r="L58" s="97"/>
      <c r="M58" s="97"/>
      <c r="N58" s="96"/>
    </row>
    <row r="59" spans="2:14" ht="14.25" x14ac:dyDescent="0.15">
      <c r="B59" s="97"/>
      <c r="C59" s="97"/>
      <c r="D59" s="97"/>
      <c r="G59" s="97"/>
      <c r="H59" s="96"/>
      <c r="I59" s="97"/>
      <c r="J59" s="97"/>
      <c r="K59" s="96"/>
      <c r="L59" s="97"/>
      <c r="M59" s="97"/>
      <c r="N59" s="96"/>
    </row>
    <row r="60" spans="2:14" ht="14.25" x14ac:dyDescent="0.15">
      <c r="B60" s="97"/>
      <c r="C60" s="97"/>
      <c r="D60" s="97"/>
      <c r="G60" s="97"/>
      <c r="H60" s="96"/>
      <c r="I60" s="97"/>
      <c r="J60" s="97"/>
      <c r="K60" s="96"/>
      <c r="L60" s="97"/>
      <c r="M60" s="97"/>
      <c r="N60" s="96"/>
    </row>
    <row r="61" spans="2:14" ht="14.25" x14ac:dyDescent="0.15">
      <c r="B61" s="97"/>
      <c r="C61" s="97"/>
      <c r="D61" s="97"/>
      <c r="G61" s="97"/>
      <c r="H61" s="96"/>
      <c r="I61" s="97"/>
      <c r="J61" s="97"/>
      <c r="K61" s="96"/>
      <c r="L61" s="97"/>
      <c r="M61" s="97"/>
      <c r="N61" s="96"/>
    </row>
    <row r="62" spans="2:14" ht="14.25" x14ac:dyDescent="0.15">
      <c r="B62" s="97"/>
      <c r="C62" s="97"/>
      <c r="D62" s="97"/>
      <c r="G62" s="97"/>
      <c r="H62" s="96"/>
      <c r="I62" s="97"/>
      <c r="J62" s="97"/>
      <c r="K62" s="96"/>
      <c r="L62" s="97"/>
      <c r="M62" s="97"/>
      <c r="N62" s="96"/>
    </row>
    <row r="63" spans="2:14" ht="14.25" x14ac:dyDescent="0.15">
      <c r="B63" s="97"/>
      <c r="C63" s="97"/>
      <c r="D63" s="97"/>
      <c r="G63" s="97"/>
      <c r="H63" s="96"/>
      <c r="I63" s="97"/>
      <c r="J63" s="97"/>
      <c r="K63" s="96"/>
      <c r="L63" s="97"/>
      <c r="M63" s="97"/>
      <c r="N63" s="96"/>
    </row>
    <row r="64" spans="2:14" ht="14.25" x14ac:dyDescent="0.15">
      <c r="B64" s="97"/>
      <c r="C64" s="97"/>
      <c r="D64" s="97"/>
      <c r="G64" s="97"/>
      <c r="H64" s="96"/>
      <c r="I64" s="97"/>
      <c r="J64" s="97"/>
      <c r="K64" s="96"/>
      <c r="L64" s="97"/>
      <c r="M64" s="97"/>
      <c r="N64" s="96"/>
    </row>
    <row r="65" spans="2:14" ht="14.25" x14ac:dyDescent="0.15">
      <c r="B65" s="97"/>
      <c r="C65" s="97"/>
      <c r="D65" s="97"/>
      <c r="G65" s="97"/>
      <c r="H65" s="96"/>
      <c r="I65" s="97"/>
      <c r="J65" s="97"/>
      <c r="K65" s="96"/>
      <c r="L65" s="97"/>
      <c r="M65" s="97"/>
      <c r="N65" s="96"/>
    </row>
  </sheetData>
  <mergeCells count="14">
    <mergeCell ref="O4:O6"/>
    <mergeCell ref="I5:K5"/>
    <mergeCell ref="L5:N5"/>
    <mergeCell ref="A7:A26"/>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7"/>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x14ac:dyDescent="0.15">
      <c r="A1" s="1" t="s">
        <v>13</v>
      </c>
      <c r="B1" s="1"/>
      <c r="C1" s="2"/>
      <c r="D1" s="3"/>
      <c r="E1" s="2"/>
      <c r="F1" s="2"/>
      <c r="G1" s="2"/>
      <c r="H1" s="140"/>
      <c r="I1" s="140"/>
      <c r="J1" s="141"/>
      <c r="K1" s="141"/>
      <c r="L1" s="141"/>
      <c r="M1" s="141"/>
      <c r="N1" s="141"/>
      <c r="O1" s="2"/>
      <c r="P1" s="2"/>
      <c r="Q1" s="4"/>
      <c r="R1" s="4"/>
      <c r="S1" s="3"/>
    </row>
    <row r="2" spans="1:19" ht="36.75" customHeight="1" x14ac:dyDescent="0.15">
      <c r="A2" s="140" t="s">
        <v>0</v>
      </c>
      <c r="B2" s="140"/>
      <c r="C2" s="141"/>
      <c r="D2" s="141"/>
      <c r="E2" s="141"/>
      <c r="F2" s="141"/>
      <c r="G2" s="141"/>
      <c r="H2" s="141"/>
      <c r="I2" s="141"/>
      <c r="J2" s="141"/>
      <c r="K2" s="141"/>
      <c r="L2" s="141"/>
      <c r="M2" s="141"/>
      <c r="N2" s="141"/>
      <c r="O2" s="141"/>
      <c r="P2" s="141"/>
      <c r="Q2" s="141"/>
      <c r="R2" s="141"/>
      <c r="S2" s="3"/>
    </row>
    <row r="3" spans="1:19" ht="27.75" customHeight="1" thickBot="1" x14ac:dyDescent="0.3">
      <c r="A3" s="142" t="s">
        <v>170</v>
      </c>
      <c r="B3" s="143"/>
      <c r="C3" s="143"/>
      <c r="D3" s="143"/>
      <c r="E3" s="143"/>
      <c r="F3" s="143"/>
      <c r="G3" s="2"/>
      <c r="H3" s="2"/>
      <c r="I3" s="13"/>
      <c r="J3" s="2"/>
      <c r="K3" s="7"/>
      <c r="L3" s="7"/>
      <c r="M3" s="11"/>
      <c r="N3" s="2"/>
      <c r="O3" s="14"/>
      <c r="P3" s="13"/>
      <c r="Q3" s="15"/>
      <c r="R3" s="15"/>
      <c r="S3" s="12"/>
    </row>
    <row r="4" spans="1:19"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18.75" customHeight="1" x14ac:dyDescent="0.15">
      <c r="A5" s="144" t="s">
        <v>49</v>
      </c>
      <c r="B5" s="65" t="s">
        <v>171</v>
      </c>
      <c r="C5" s="37" t="s">
        <v>135</v>
      </c>
      <c r="D5" s="38"/>
      <c r="E5" s="84">
        <v>0.1</v>
      </c>
      <c r="F5" s="40" t="s">
        <v>38</v>
      </c>
      <c r="G5" s="69" t="s">
        <v>59</v>
      </c>
      <c r="H5" s="73" t="s">
        <v>135</v>
      </c>
      <c r="I5" s="38"/>
      <c r="J5" s="40">
        <f>ROUNDUP(E5*0.75,2)</f>
        <v>0.08</v>
      </c>
      <c r="K5" s="40" t="s">
        <v>38</v>
      </c>
      <c r="L5" s="40" t="s">
        <v>59</v>
      </c>
      <c r="M5" s="77" t="e">
        <f>#REF!</f>
        <v>#REF!</v>
      </c>
      <c r="N5" s="65" t="s">
        <v>172</v>
      </c>
      <c r="O5" s="41" t="s">
        <v>17</v>
      </c>
      <c r="P5" s="38"/>
      <c r="Q5" s="42">
        <v>110</v>
      </c>
      <c r="R5" s="88">
        <f>ROUNDUP(Q5*0.75,2)</f>
        <v>82.5</v>
      </c>
    </row>
    <row r="6" spans="1:19" ht="18.75" customHeight="1" x14ac:dyDescent="0.15">
      <c r="A6" s="145"/>
      <c r="B6" s="66"/>
      <c r="C6" s="43" t="s">
        <v>65</v>
      </c>
      <c r="D6" s="44"/>
      <c r="E6" s="45">
        <v>10</v>
      </c>
      <c r="F6" s="46" t="s">
        <v>19</v>
      </c>
      <c r="G6" s="70"/>
      <c r="H6" s="74" t="s">
        <v>65</v>
      </c>
      <c r="I6" s="44"/>
      <c r="J6" s="46">
        <f>ROUNDUP(E6*0.75,2)</f>
        <v>7.5</v>
      </c>
      <c r="K6" s="46" t="s">
        <v>19</v>
      </c>
      <c r="L6" s="46"/>
      <c r="M6" s="78" t="e">
        <f>#REF!</f>
        <v>#REF!</v>
      </c>
      <c r="N6" s="66" t="s">
        <v>286</v>
      </c>
      <c r="O6" s="47" t="s">
        <v>34</v>
      </c>
      <c r="P6" s="44"/>
      <c r="Q6" s="48">
        <v>1</v>
      </c>
      <c r="R6" s="89">
        <f>ROUNDUP(Q6*0.75,2)</f>
        <v>0.75</v>
      </c>
    </row>
    <row r="7" spans="1:19" ht="18.75" customHeight="1" x14ac:dyDescent="0.15">
      <c r="A7" s="145"/>
      <c r="B7" s="66"/>
      <c r="C7" s="43"/>
      <c r="D7" s="44"/>
      <c r="E7" s="45"/>
      <c r="F7" s="46"/>
      <c r="G7" s="70"/>
      <c r="H7" s="74"/>
      <c r="I7" s="44"/>
      <c r="J7" s="46"/>
      <c r="K7" s="46"/>
      <c r="L7" s="46"/>
      <c r="M7" s="78"/>
      <c r="N7" s="90" t="s">
        <v>234</v>
      </c>
      <c r="O7" s="47" t="s">
        <v>45</v>
      </c>
      <c r="P7" s="44" t="s">
        <v>33</v>
      </c>
      <c r="Q7" s="48">
        <v>1</v>
      </c>
      <c r="R7" s="89">
        <f>ROUNDUP(Q7*0.75,2)</f>
        <v>0.75</v>
      </c>
    </row>
    <row r="8" spans="1:19" ht="18.75" customHeight="1" x14ac:dyDescent="0.15">
      <c r="A8" s="145"/>
      <c r="B8" s="66"/>
      <c r="C8" s="43"/>
      <c r="D8" s="44"/>
      <c r="E8" s="45"/>
      <c r="F8" s="46"/>
      <c r="G8" s="70"/>
      <c r="H8" s="74"/>
      <c r="I8" s="44"/>
      <c r="J8" s="46"/>
      <c r="K8" s="46"/>
      <c r="L8" s="46"/>
      <c r="M8" s="78"/>
      <c r="N8" s="66" t="s">
        <v>102</v>
      </c>
      <c r="O8" s="47"/>
      <c r="P8" s="44"/>
      <c r="Q8" s="48"/>
      <c r="R8" s="89"/>
    </row>
    <row r="9" spans="1:19" ht="18.75" customHeight="1" x14ac:dyDescent="0.15">
      <c r="A9" s="145"/>
      <c r="B9" s="66"/>
      <c r="C9" s="43"/>
      <c r="D9" s="44"/>
      <c r="E9" s="45"/>
      <c r="F9" s="46"/>
      <c r="G9" s="70"/>
      <c r="H9" s="74"/>
      <c r="I9" s="44"/>
      <c r="J9" s="46"/>
      <c r="K9" s="46"/>
      <c r="L9" s="46"/>
      <c r="M9" s="78"/>
      <c r="N9" s="66" t="s">
        <v>39</v>
      </c>
      <c r="O9" s="47"/>
      <c r="P9" s="44"/>
      <c r="Q9" s="48"/>
      <c r="R9" s="89"/>
    </row>
    <row r="10" spans="1:19" ht="18.75" customHeight="1" x14ac:dyDescent="0.15">
      <c r="A10" s="145"/>
      <c r="B10" s="67"/>
      <c r="C10" s="51"/>
      <c r="D10" s="52"/>
      <c r="E10" s="53"/>
      <c r="F10" s="54"/>
      <c r="G10" s="71"/>
      <c r="H10" s="75"/>
      <c r="I10" s="52"/>
      <c r="J10" s="54"/>
      <c r="K10" s="54"/>
      <c r="L10" s="54"/>
      <c r="M10" s="79"/>
      <c r="N10" s="67"/>
      <c r="O10" s="55"/>
      <c r="P10" s="52"/>
      <c r="Q10" s="56"/>
      <c r="R10" s="91"/>
    </row>
    <row r="11" spans="1:19" ht="18.75" customHeight="1" x14ac:dyDescent="0.15">
      <c r="A11" s="145"/>
      <c r="B11" s="66" t="s">
        <v>173</v>
      </c>
      <c r="C11" s="43" t="s">
        <v>156</v>
      </c>
      <c r="D11" s="44"/>
      <c r="E11" s="45">
        <v>40</v>
      </c>
      <c r="F11" s="46" t="s">
        <v>19</v>
      </c>
      <c r="G11" s="70"/>
      <c r="H11" s="74" t="s">
        <v>156</v>
      </c>
      <c r="I11" s="44"/>
      <c r="J11" s="46">
        <f>ROUNDUP(E11*0.75,2)</f>
        <v>30</v>
      </c>
      <c r="K11" s="46" t="s">
        <v>19</v>
      </c>
      <c r="L11" s="46"/>
      <c r="M11" s="78" t="e">
        <f>#REF!</f>
        <v>#REF!</v>
      </c>
      <c r="N11" s="66" t="s">
        <v>174</v>
      </c>
      <c r="O11" s="47" t="s">
        <v>27</v>
      </c>
      <c r="P11" s="44"/>
      <c r="Q11" s="48">
        <v>1</v>
      </c>
      <c r="R11" s="89">
        <f t="shared" ref="R11:R19" si="0">ROUNDUP(Q11*0.75,2)</f>
        <v>0.75</v>
      </c>
    </row>
    <row r="12" spans="1:19" ht="18.75" customHeight="1" x14ac:dyDescent="0.15">
      <c r="A12" s="145"/>
      <c r="B12" s="66"/>
      <c r="C12" s="43" t="s">
        <v>21</v>
      </c>
      <c r="D12" s="44"/>
      <c r="E12" s="45">
        <v>20</v>
      </c>
      <c r="F12" s="46" t="s">
        <v>19</v>
      </c>
      <c r="G12" s="70"/>
      <c r="H12" s="74" t="s">
        <v>21</v>
      </c>
      <c r="I12" s="44"/>
      <c r="J12" s="46">
        <f>ROUNDUP(E12*0.75,2)</f>
        <v>15</v>
      </c>
      <c r="K12" s="46" t="s">
        <v>19</v>
      </c>
      <c r="L12" s="46"/>
      <c r="M12" s="78" t="e">
        <f>ROUND(#REF!+(#REF!*6/100),2)</f>
        <v>#REF!</v>
      </c>
      <c r="N12" s="66" t="s">
        <v>175</v>
      </c>
      <c r="O12" s="47" t="s">
        <v>63</v>
      </c>
      <c r="P12" s="44"/>
      <c r="Q12" s="48">
        <v>0.1</v>
      </c>
      <c r="R12" s="89">
        <f t="shared" si="0"/>
        <v>0.08</v>
      </c>
    </row>
    <row r="13" spans="1:19" ht="18.75" customHeight="1" x14ac:dyDescent="0.15">
      <c r="A13" s="145"/>
      <c r="B13" s="66"/>
      <c r="C13" s="43" t="s">
        <v>29</v>
      </c>
      <c r="D13" s="44" t="s">
        <v>30</v>
      </c>
      <c r="E13" s="45">
        <v>5</v>
      </c>
      <c r="F13" s="46" t="s">
        <v>31</v>
      </c>
      <c r="G13" s="70"/>
      <c r="H13" s="74" t="s">
        <v>29</v>
      </c>
      <c r="I13" s="44" t="s">
        <v>30</v>
      </c>
      <c r="J13" s="46">
        <f>ROUNDUP(E13*0.75,2)</f>
        <v>3.75</v>
      </c>
      <c r="K13" s="46" t="s">
        <v>31</v>
      </c>
      <c r="L13" s="46"/>
      <c r="M13" s="78" t="e">
        <f>#REF!</f>
        <v>#REF!</v>
      </c>
      <c r="N13" s="66" t="s">
        <v>176</v>
      </c>
      <c r="O13" s="47" t="s">
        <v>88</v>
      </c>
      <c r="P13" s="44"/>
      <c r="Q13" s="48">
        <v>0.01</v>
      </c>
      <c r="R13" s="89">
        <f t="shared" si="0"/>
        <v>0.01</v>
      </c>
    </row>
    <row r="14" spans="1:19" ht="18.75" customHeight="1" x14ac:dyDescent="0.15">
      <c r="A14" s="145"/>
      <c r="B14" s="66"/>
      <c r="C14" s="43" t="s">
        <v>107</v>
      </c>
      <c r="D14" s="44"/>
      <c r="E14" s="45">
        <v>10</v>
      </c>
      <c r="F14" s="46" t="s">
        <v>19</v>
      </c>
      <c r="G14" s="70"/>
      <c r="H14" s="74" t="s">
        <v>107</v>
      </c>
      <c r="I14" s="44"/>
      <c r="J14" s="46">
        <f>ROUNDUP(E14*0.75,2)</f>
        <v>7.5</v>
      </c>
      <c r="K14" s="46" t="s">
        <v>19</v>
      </c>
      <c r="L14" s="46"/>
      <c r="M14" s="78"/>
      <c r="N14" s="66" t="s">
        <v>177</v>
      </c>
      <c r="O14" s="47" t="s">
        <v>126</v>
      </c>
      <c r="P14" s="44" t="s">
        <v>33</v>
      </c>
      <c r="Q14" s="48">
        <v>5</v>
      </c>
      <c r="R14" s="89">
        <f t="shared" si="0"/>
        <v>3.75</v>
      </c>
    </row>
    <row r="15" spans="1:19" ht="18.75" customHeight="1" x14ac:dyDescent="0.15">
      <c r="A15" s="145"/>
      <c r="B15" s="66"/>
      <c r="C15" s="43" t="s">
        <v>23</v>
      </c>
      <c r="D15" s="44"/>
      <c r="E15" s="45">
        <v>10</v>
      </c>
      <c r="F15" s="46" t="s">
        <v>19</v>
      </c>
      <c r="G15" s="70"/>
      <c r="H15" s="74" t="s">
        <v>23</v>
      </c>
      <c r="I15" s="44"/>
      <c r="J15" s="46">
        <f>ROUNDUP(E15*0.75,2)</f>
        <v>7.5</v>
      </c>
      <c r="K15" s="46" t="s">
        <v>19</v>
      </c>
      <c r="L15" s="46"/>
      <c r="M15" s="78" t="e">
        <f>ROUND(#REF!+(#REF!*10/100),2)</f>
        <v>#REF!</v>
      </c>
      <c r="N15" s="66" t="s">
        <v>178</v>
      </c>
      <c r="O15" s="47" t="s">
        <v>27</v>
      </c>
      <c r="P15" s="44"/>
      <c r="Q15" s="48">
        <v>2</v>
      </c>
      <c r="R15" s="89">
        <f t="shared" si="0"/>
        <v>1.5</v>
      </c>
    </row>
    <row r="16" spans="1:19" ht="18.75" customHeight="1" x14ac:dyDescent="0.15">
      <c r="A16" s="145"/>
      <c r="B16" s="66"/>
      <c r="C16" s="43"/>
      <c r="D16" s="44"/>
      <c r="E16" s="45"/>
      <c r="F16" s="46"/>
      <c r="G16" s="70"/>
      <c r="H16" s="74"/>
      <c r="I16" s="44"/>
      <c r="J16" s="46"/>
      <c r="K16" s="46"/>
      <c r="L16" s="46"/>
      <c r="M16" s="78"/>
      <c r="N16" s="66" t="s">
        <v>16</v>
      </c>
      <c r="O16" s="47" t="s">
        <v>35</v>
      </c>
      <c r="P16" s="44"/>
      <c r="Q16" s="48">
        <v>2.5</v>
      </c>
      <c r="R16" s="89">
        <f t="shared" si="0"/>
        <v>1.8800000000000001</v>
      </c>
    </row>
    <row r="17" spans="1:18" ht="18.75" customHeight="1" x14ac:dyDescent="0.15">
      <c r="A17" s="145"/>
      <c r="B17" s="66"/>
      <c r="C17" s="43"/>
      <c r="D17" s="44"/>
      <c r="E17" s="45"/>
      <c r="F17" s="46"/>
      <c r="G17" s="70"/>
      <c r="H17" s="74"/>
      <c r="I17" s="44"/>
      <c r="J17" s="46"/>
      <c r="K17" s="46"/>
      <c r="L17" s="46"/>
      <c r="M17" s="78"/>
      <c r="N17" s="66"/>
      <c r="O17" s="47" t="s">
        <v>112</v>
      </c>
      <c r="P17" s="44"/>
      <c r="Q17" s="48">
        <v>1.5</v>
      </c>
      <c r="R17" s="89">
        <f t="shared" si="0"/>
        <v>1.1300000000000001</v>
      </c>
    </row>
    <row r="18" spans="1:18" ht="18.75" customHeight="1" x14ac:dyDescent="0.15">
      <c r="A18" s="145"/>
      <c r="B18" s="66"/>
      <c r="C18" s="43"/>
      <c r="D18" s="44"/>
      <c r="E18" s="45"/>
      <c r="F18" s="46"/>
      <c r="G18" s="70"/>
      <c r="H18" s="74"/>
      <c r="I18" s="44"/>
      <c r="J18" s="46"/>
      <c r="K18" s="46"/>
      <c r="L18" s="46"/>
      <c r="M18" s="78"/>
      <c r="N18" s="66"/>
      <c r="O18" s="47" t="s">
        <v>87</v>
      </c>
      <c r="P18" s="44" t="s">
        <v>30</v>
      </c>
      <c r="Q18" s="48">
        <v>1</v>
      </c>
      <c r="R18" s="89">
        <f t="shared" si="0"/>
        <v>0.75</v>
      </c>
    </row>
    <row r="19" spans="1:18" ht="18.75" customHeight="1" x14ac:dyDescent="0.15">
      <c r="A19" s="145"/>
      <c r="B19" s="66"/>
      <c r="C19" s="43"/>
      <c r="D19" s="44"/>
      <c r="E19" s="45"/>
      <c r="F19" s="46"/>
      <c r="G19" s="70"/>
      <c r="H19" s="74"/>
      <c r="I19" s="44"/>
      <c r="J19" s="46"/>
      <c r="K19" s="46"/>
      <c r="L19" s="46"/>
      <c r="M19" s="78"/>
      <c r="N19" s="66"/>
      <c r="O19" s="47" t="s">
        <v>63</v>
      </c>
      <c r="P19" s="44"/>
      <c r="Q19" s="48">
        <v>0.05</v>
      </c>
      <c r="R19" s="89">
        <f t="shared" si="0"/>
        <v>0.04</v>
      </c>
    </row>
    <row r="20" spans="1:18" ht="18.75" customHeight="1" x14ac:dyDescent="0.15">
      <c r="A20" s="145"/>
      <c r="B20" s="67"/>
      <c r="C20" s="51"/>
      <c r="D20" s="52"/>
      <c r="E20" s="53"/>
      <c r="F20" s="54"/>
      <c r="G20" s="71"/>
      <c r="H20" s="75"/>
      <c r="I20" s="52"/>
      <c r="J20" s="54"/>
      <c r="K20" s="54"/>
      <c r="L20" s="54"/>
      <c r="M20" s="79"/>
      <c r="N20" s="67"/>
      <c r="O20" s="55"/>
      <c r="P20" s="52"/>
      <c r="Q20" s="56"/>
      <c r="R20" s="91"/>
    </row>
    <row r="21" spans="1:18" ht="18.75" customHeight="1" x14ac:dyDescent="0.15">
      <c r="A21" s="145"/>
      <c r="B21" s="66" t="s">
        <v>179</v>
      </c>
      <c r="C21" s="43" t="s">
        <v>82</v>
      </c>
      <c r="D21" s="44"/>
      <c r="E21" s="45">
        <v>30</v>
      </c>
      <c r="F21" s="46" t="s">
        <v>19</v>
      </c>
      <c r="G21" s="70"/>
      <c r="H21" s="74" t="s">
        <v>82</v>
      </c>
      <c r="I21" s="44"/>
      <c r="J21" s="46">
        <f>ROUNDUP(E21*0.75,2)</f>
        <v>22.5</v>
      </c>
      <c r="K21" s="46" t="s">
        <v>19</v>
      </c>
      <c r="L21" s="46"/>
      <c r="M21" s="78" t="e">
        <f>ROUND(#REF!+(#REF!*6/100),2)</f>
        <v>#REF!</v>
      </c>
      <c r="N21" s="66" t="s">
        <v>180</v>
      </c>
      <c r="O21" s="47" t="s">
        <v>44</v>
      </c>
      <c r="P21" s="44"/>
      <c r="Q21" s="48">
        <v>2</v>
      </c>
      <c r="R21" s="89">
        <f>ROUNDUP(Q21*0.75,2)</f>
        <v>1.5</v>
      </c>
    </row>
    <row r="22" spans="1:18" ht="18.75" customHeight="1" x14ac:dyDescent="0.15">
      <c r="A22" s="145"/>
      <c r="B22" s="66"/>
      <c r="C22" s="43" t="s">
        <v>108</v>
      </c>
      <c r="D22" s="44" t="s">
        <v>90</v>
      </c>
      <c r="E22" s="45">
        <v>2</v>
      </c>
      <c r="F22" s="46" t="s">
        <v>19</v>
      </c>
      <c r="G22" s="70"/>
      <c r="H22" s="74" t="s">
        <v>108</v>
      </c>
      <c r="I22" s="44" t="s">
        <v>90</v>
      </c>
      <c r="J22" s="46">
        <f>ROUNDUP(E22*0.75,2)</f>
        <v>1.5</v>
      </c>
      <c r="K22" s="46" t="s">
        <v>19</v>
      </c>
      <c r="L22" s="46"/>
      <c r="M22" s="78" t="e">
        <f>#REF!</f>
        <v>#REF!</v>
      </c>
      <c r="N22" s="66" t="s">
        <v>181</v>
      </c>
      <c r="O22" s="47" t="s">
        <v>34</v>
      </c>
      <c r="P22" s="44"/>
      <c r="Q22" s="48">
        <v>1</v>
      </c>
      <c r="R22" s="89">
        <f>ROUNDUP(Q22*0.75,2)</f>
        <v>0.75</v>
      </c>
    </row>
    <row r="23" spans="1:18" ht="18.75" customHeight="1" x14ac:dyDescent="0.15">
      <c r="A23" s="145"/>
      <c r="B23" s="66"/>
      <c r="C23" s="43"/>
      <c r="D23" s="44"/>
      <c r="E23" s="45"/>
      <c r="F23" s="46"/>
      <c r="G23" s="70"/>
      <c r="H23" s="74"/>
      <c r="I23" s="44"/>
      <c r="J23" s="46"/>
      <c r="K23" s="46"/>
      <c r="L23" s="46"/>
      <c r="M23" s="78"/>
      <c r="N23" s="66" t="s">
        <v>16</v>
      </c>
      <c r="O23" s="47" t="s">
        <v>45</v>
      </c>
      <c r="P23" s="44" t="s">
        <v>33</v>
      </c>
      <c r="Q23" s="48">
        <v>1</v>
      </c>
      <c r="R23" s="89">
        <f>ROUNDUP(Q23*0.75,2)</f>
        <v>0.75</v>
      </c>
    </row>
    <row r="24" spans="1:18" ht="18.75" customHeight="1" x14ac:dyDescent="0.15">
      <c r="A24" s="145"/>
      <c r="B24" s="67"/>
      <c r="C24" s="51"/>
      <c r="D24" s="52"/>
      <c r="E24" s="53"/>
      <c r="F24" s="54"/>
      <c r="G24" s="71"/>
      <c r="H24" s="75"/>
      <c r="I24" s="52"/>
      <c r="J24" s="54"/>
      <c r="K24" s="54"/>
      <c r="L24" s="54"/>
      <c r="M24" s="79"/>
      <c r="N24" s="67"/>
      <c r="O24" s="55"/>
      <c r="P24" s="52"/>
      <c r="Q24" s="56"/>
      <c r="R24" s="91"/>
    </row>
    <row r="25" spans="1:18" ht="18.75" customHeight="1" x14ac:dyDescent="0.15">
      <c r="A25" s="145"/>
      <c r="B25" s="66" t="s">
        <v>66</v>
      </c>
      <c r="C25" s="43" t="s">
        <v>84</v>
      </c>
      <c r="D25" s="44"/>
      <c r="E25" s="45">
        <v>20</v>
      </c>
      <c r="F25" s="46" t="s">
        <v>19</v>
      </c>
      <c r="G25" s="70"/>
      <c r="H25" s="74" t="s">
        <v>84</v>
      </c>
      <c r="I25" s="44"/>
      <c r="J25" s="46">
        <f>ROUNDUP(E25*0.75,2)</f>
        <v>15</v>
      </c>
      <c r="K25" s="46" t="s">
        <v>19</v>
      </c>
      <c r="L25" s="46"/>
      <c r="M25" s="78" t="e">
        <f>ROUND(#REF!+(#REF!*3/100),2)</f>
        <v>#REF!</v>
      </c>
      <c r="N25" s="66" t="s">
        <v>16</v>
      </c>
      <c r="O25" s="47" t="s">
        <v>44</v>
      </c>
      <c r="P25" s="44"/>
      <c r="Q25" s="48">
        <v>100</v>
      </c>
      <c r="R25" s="89">
        <f>ROUNDUP(Q25*0.75,2)</f>
        <v>75</v>
      </c>
    </row>
    <row r="26" spans="1:18" ht="18.75" customHeight="1" x14ac:dyDescent="0.15">
      <c r="A26" s="145"/>
      <c r="B26" s="66"/>
      <c r="C26" s="43" t="s">
        <v>109</v>
      </c>
      <c r="D26" s="44"/>
      <c r="E26" s="45">
        <v>5</v>
      </c>
      <c r="F26" s="46" t="s">
        <v>19</v>
      </c>
      <c r="G26" s="70"/>
      <c r="H26" s="74" t="s">
        <v>109</v>
      </c>
      <c r="I26" s="44"/>
      <c r="J26" s="46">
        <f>ROUNDUP(E26*0.75,2)</f>
        <v>3.75</v>
      </c>
      <c r="K26" s="46" t="s">
        <v>19</v>
      </c>
      <c r="L26" s="46"/>
      <c r="M26" s="78" t="e">
        <f>ROUND(#REF!+(#REF!*10/100),2)</f>
        <v>#REF!</v>
      </c>
      <c r="N26" s="66"/>
      <c r="O26" s="47" t="s">
        <v>69</v>
      </c>
      <c r="P26" s="44"/>
      <c r="Q26" s="48">
        <v>3</v>
      </c>
      <c r="R26" s="89">
        <f>ROUNDUP(Q26*0.75,2)</f>
        <v>2.25</v>
      </c>
    </row>
    <row r="27" spans="1:18" ht="18.75" customHeight="1" thickBot="1" x14ac:dyDescent="0.2">
      <c r="A27" s="146"/>
      <c r="B27" s="68"/>
      <c r="C27" s="58"/>
      <c r="D27" s="59"/>
      <c r="E27" s="60"/>
      <c r="F27" s="61"/>
      <c r="G27" s="72"/>
      <c r="H27" s="76"/>
      <c r="I27" s="59"/>
      <c r="J27" s="61"/>
      <c r="K27" s="61"/>
      <c r="L27" s="61"/>
      <c r="M27" s="80"/>
      <c r="N27" s="68"/>
      <c r="O27" s="62"/>
      <c r="P27" s="59"/>
      <c r="Q27" s="63"/>
      <c r="R27" s="93"/>
    </row>
  </sheetData>
  <mergeCells count="4">
    <mergeCell ref="H1:N1"/>
    <mergeCell ref="A2:R2"/>
    <mergeCell ref="A3:F3"/>
    <mergeCell ref="A5:A27"/>
  </mergeCells>
  <phoneticPr fontId="19"/>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9"/>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314</v>
      </c>
      <c r="B1" s="5"/>
      <c r="C1" s="1"/>
      <c r="D1" s="1"/>
      <c r="E1" s="160"/>
      <c r="F1" s="161"/>
      <c r="G1" s="161"/>
      <c r="H1" s="161"/>
      <c r="I1" s="161"/>
      <c r="J1" s="161"/>
      <c r="K1" s="161"/>
      <c r="L1" s="161"/>
      <c r="M1" s="161"/>
      <c r="N1" s="161"/>
      <c r="O1"/>
      <c r="P1"/>
      <c r="Q1"/>
      <c r="R1"/>
      <c r="S1"/>
      <c r="T1"/>
      <c r="U1"/>
    </row>
    <row r="2" spans="1:21" s="3" customFormat="1" ht="36" customHeight="1" x14ac:dyDescent="0.15">
      <c r="A2" s="140" t="s">
        <v>0</v>
      </c>
      <c r="B2" s="141"/>
      <c r="C2" s="141"/>
      <c r="D2" s="141"/>
      <c r="E2" s="141"/>
      <c r="F2" s="141"/>
      <c r="G2" s="141"/>
      <c r="H2" s="141"/>
      <c r="I2" s="141"/>
      <c r="J2" s="141"/>
      <c r="K2" s="141"/>
      <c r="L2" s="141"/>
      <c r="M2" s="141"/>
      <c r="N2" s="141"/>
      <c r="O2" s="161"/>
      <c r="P2"/>
      <c r="Q2"/>
      <c r="R2"/>
      <c r="S2"/>
      <c r="T2"/>
      <c r="U2"/>
    </row>
    <row r="3" spans="1:21" ht="33.75" customHeight="1" thickBot="1" x14ac:dyDescent="0.3">
      <c r="A3" s="162" t="s">
        <v>170</v>
      </c>
      <c r="B3" s="163"/>
      <c r="C3" s="163"/>
      <c r="D3" s="130"/>
      <c r="E3" s="164" t="s">
        <v>322</v>
      </c>
      <c r="F3" s="165"/>
      <c r="G3" s="87"/>
      <c r="H3" s="87"/>
      <c r="I3" s="87"/>
      <c r="J3" s="87"/>
      <c r="K3" s="129"/>
      <c r="L3" s="87"/>
      <c r="M3" s="87"/>
    </row>
    <row r="4" spans="1:21" ht="27.95" customHeight="1" x14ac:dyDescent="0.15">
      <c r="A4" s="166"/>
      <c r="B4" s="167"/>
      <c r="C4" s="168"/>
      <c r="D4" s="172" t="s">
        <v>6</v>
      </c>
      <c r="E4" s="175" t="s">
        <v>312</v>
      </c>
      <c r="F4" s="178" t="s">
        <v>303</v>
      </c>
      <c r="G4" s="128" t="s">
        <v>311</v>
      </c>
      <c r="H4" s="127" t="s">
        <v>310</v>
      </c>
      <c r="I4" s="181" t="s">
        <v>309</v>
      </c>
      <c r="J4" s="182"/>
      <c r="K4" s="183"/>
      <c r="L4" s="184" t="s">
        <v>308</v>
      </c>
      <c r="M4" s="185"/>
      <c r="N4" s="186"/>
      <c r="O4" s="148" t="s">
        <v>6</v>
      </c>
    </row>
    <row r="5" spans="1:21" ht="27.95" customHeight="1" x14ac:dyDescent="0.15">
      <c r="A5" s="169"/>
      <c r="B5" s="170"/>
      <c r="C5" s="171"/>
      <c r="D5" s="173"/>
      <c r="E5" s="176"/>
      <c r="F5" s="179"/>
      <c r="G5" s="9" t="s">
        <v>307</v>
      </c>
      <c r="H5" s="126" t="s">
        <v>306</v>
      </c>
      <c r="I5" s="151" t="s">
        <v>305</v>
      </c>
      <c r="J5" s="152"/>
      <c r="K5" s="153"/>
      <c r="L5" s="154" t="s">
        <v>304</v>
      </c>
      <c r="M5" s="155"/>
      <c r="N5" s="156"/>
      <c r="O5" s="149"/>
    </row>
    <row r="6" spans="1:21" ht="27.95" customHeight="1" thickBot="1" x14ac:dyDescent="0.2">
      <c r="A6" s="125"/>
      <c r="B6" s="124" t="s">
        <v>1</v>
      </c>
      <c r="C6" s="122" t="s">
        <v>302</v>
      </c>
      <c r="D6" s="174"/>
      <c r="E6" s="177"/>
      <c r="F6" s="180"/>
      <c r="G6" s="123" t="s">
        <v>303</v>
      </c>
      <c r="H6" s="120" t="s">
        <v>301</v>
      </c>
      <c r="I6" s="121" t="s">
        <v>1</v>
      </c>
      <c r="J6" s="122" t="s">
        <v>302</v>
      </c>
      <c r="K6" s="119" t="s">
        <v>301</v>
      </c>
      <c r="L6" s="121" t="s">
        <v>1</v>
      </c>
      <c r="M6" s="120" t="s">
        <v>302</v>
      </c>
      <c r="N6" s="119" t="s">
        <v>301</v>
      </c>
      <c r="O6" s="150"/>
    </row>
    <row r="7" spans="1:21" ht="27.95" customHeight="1" x14ac:dyDescent="0.15">
      <c r="A7" s="157" t="s">
        <v>49</v>
      </c>
      <c r="B7" s="117" t="s">
        <v>299</v>
      </c>
      <c r="C7" s="117" t="s">
        <v>296</v>
      </c>
      <c r="D7" s="117"/>
      <c r="E7" s="38"/>
      <c r="F7" s="38"/>
      <c r="G7" s="117"/>
      <c r="H7" s="118" t="s">
        <v>300</v>
      </c>
      <c r="I7" s="117" t="s">
        <v>299</v>
      </c>
      <c r="J7" s="117" t="s">
        <v>296</v>
      </c>
      <c r="K7" s="118" t="s">
        <v>298</v>
      </c>
      <c r="L7" s="117" t="s">
        <v>297</v>
      </c>
      <c r="M7" s="117" t="s">
        <v>296</v>
      </c>
      <c r="N7" s="116">
        <v>30</v>
      </c>
      <c r="O7" s="115"/>
    </row>
    <row r="8" spans="1:21" ht="27.95" customHeight="1" x14ac:dyDescent="0.15">
      <c r="A8" s="158"/>
      <c r="B8" s="107"/>
      <c r="C8" s="107"/>
      <c r="D8" s="107"/>
      <c r="E8" s="52"/>
      <c r="F8" s="52"/>
      <c r="G8" s="107"/>
      <c r="H8" s="106"/>
      <c r="I8" s="107"/>
      <c r="J8" s="107"/>
      <c r="K8" s="106"/>
      <c r="L8" s="107"/>
      <c r="M8" s="107"/>
      <c r="N8" s="113"/>
      <c r="O8" s="112"/>
    </row>
    <row r="9" spans="1:21" ht="27.95" customHeight="1" x14ac:dyDescent="0.15">
      <c r="A9" s="158"/>
      <c r="B9" s="104" t="s">
        <v>347</v>
      </c>
      <c r="C9" s="104" t="s">
        <v>156</v>
      </c>
      <c r="D9" s="104"/>
      <c r="E9" s="44"/>
      <c r="F9" s="44"/>
      <c r="G9" s="104"/>
      <c r="H9" s="110">
        <v>20</v>
      </c>
      <c r="I9" s="104" t="s">
        <v>346</v>
      </c>
      <c r="J9" s="114" t="s">
        <v>64</v>
      </c>
      <c r="K9" s="110">
        <v>15</v>
      </c>
      <c r="L9" s="104" t="s">
        <v>345</v>
      </c>
      <c r="M9" s="104" t="s">
        <v>21</v>
      </c>
      <c r="N9" s="103">
        <v>10</v>
      </c>
      <c r="O9" s="102"/>
    </row>
    <row r="10" spans="1:21" ht="27.95" customHeight="1" x14ac:dyDescent="0.15">
      <c r="A10" s="158"/>
      <c r="B10" s="104"/>
      <c r="C10" s="104" t="s">
        <v>21</v>
      </c>
      <c r="D10" s="104"/>
      <c r="E10" s="44"/>
      <c r="F10" s="44"/>
      <c r="G10" s="104"/>
      <c r="H10" s="110">
        <v>10</v>
      </c>
      <c r="I10" s="104"/>
      <c r="J10" s="104" t="s">
        <v>21</v>
      </c>
      <c r="K10" s="110">
        <v>10</v>
      </c>
      <c r="L10" s="104"/>
      <c r="M10" s="104" t="s">
        <v>82</v>
      </c>
      <c r="N10" s="103">
        <v>10</v>
      </c>
      <c r="O10" s="102"/>
    </row>
    <row r="11" spans="1:21" ht="27.95" customHeight="1" x14ac:dyDescent="0.15">
      <c r="A11" s="158"/>
      <c r="B11" s="104"/>
      <c r="C11" s="104" t="s">
        <v>107</v>
      </c>
      <c r="D11" s="104"/>
      <c r="E11" s="44"/>
      <c r="F11" s="44"/>
      <c r="G11" s="104"/>
      <c r="H11" s="110">
        <v>10</v>
      </c>
      <c r="I11" s="104"/>
      <c r="J11" s="104" t="s">
        <v>107</v>
      </c>
      <c r="K11" s="110">
        <v>10</v>
      </c>
      <c r="L11" s="107"/>
      <c r="M11" s="107"/>
      <c r="N11" s="113"/>
      <c r="O11" s="112"/>
    </row>
    <row r="12" spans="1:21" ht="27.95" customHeight="1" x14ac:dyDescent="0.15">
      <c r="A12" s="158"/>
      <c r="B12" s="104"/>
      <c r="C12" s="104" t="s">
        <v>23</v>
      </c>
      <c r="D12" s="104"/>
      <c r="E12" s="44"/>
      <c r="F12" s="44"/>
      <c r="G12" s="104"/>
      <c r="H12" s="110">
        <v>10</v>
      </c>
      <c r="I12" s="104"/>
      <c r="J12" s="104" t="s">
        <v>23</v>
      </c>
      <c r="K12" s="110">
        <v>10</v>
      </c>
      <c r="L12" s="104" t="s">
        <v>344</v>
      </c>
      <c r="M12" s="104" t="s">
        <v>107</v>
      </c>
      <c r="N12" s="103">
        <v>10</v>
      </c>
      <c r="O12" s="102"/>
    </row>
    <row r="13" spans="1:21" ht="27.95" customHeight="1" x14ac:dyDescent="0.15">
      <c r="A13" s="158"/>
      <c r="B13" s="104"/>
      <c r="C13" s="104"/>
      <c r="D13" s="104"/>
      <c r="E13" s="44"/>
      <c r="F13" s="44"/>
      <c r="G13" s="104" t="s">
        <v>44</v>
      </c>
      <c r="H13" s="110" t="s">
        <v>291</v>
      </c>
      <c r="I13" s="104"/>
      <c r="J13" s="104"/>
      <c r="K13" s="110"/>
      <c r="L13" s="104"/>
      <c r="M13" s="104" t="s">
        <v>23</v>
      </c>
      <c r="N13" s="103">
        <v>5</v>
      </c>
      <c r="O13" s="102"/>
    </row>
    <row r="14" spans="1:21" ht="27.95" customHeight="1" x14ac:dyDescent="0.15">
      <c r="A14" s="158"/>
      <c r="B14" s="104"/>
      <c r="C14" s="104"/>
      <c r="D14" s="104"/>
      <c r="E14" s="44"/>
      <c r="F14" s="44" t="s">
        <v>33</v>
      </c>
      <c r="G14" s="104" t="s">
        <v>45</v>
      </c>
      <c r="H14" s="110" t="s">
        <v>290</v>
      </c>
      <c r="I14" s="104"/>
      <c r="J14" s="104"/>
      <c r="K14" s="110"/>
      <c r="L14" s="104"/>
      <c r="M14" s="104"/>
      <c r="N14" s="103"/>
      <c r="O14" s="102"/>
    </row>
    <row r="15" spans="1:21" ht="27.95" customHeight="1" x14ac:dyDescent="0.15">
      <c r="A15" s="158"/>
      <c r="B15" s="104"/>
      <c r="C15" s="104"/>
      <c r="D15" s="104"/>
      <c r="E15" s="44"/>
      <c r="F15" s="44"/>
      <c r="G15" s="104" t="s">
        <v>34</v>
      </c>
      <c r="H15" s="110" t="s">
        <v>290</v>
      </c>
      <c r="I15" s="104"/>
      <c r="J15" s="104"/>
      <c r="K15" s="110"/>
      <c r="L15" s="104"/>
      <c r="M15" s="104"/>
      <c r="N15" s="103"/>
      <c r="O15" s="102"/>
    </row>
    <row r="16" spans="1:21" ht="27.95" customHeight="1" x14ac:dyDescent="0.15">
      <c r="A16" s="158"/>
      <c r="B16" s="107"/>
      <c r="C16" s="107"/>
      <c r="D16" s="107"/>
      <c r="E16" s="52"/>
      <c r="F16" s="52"/>
      <c r="G16" s="107"/>
      <c r="H16" s="106"/>
      <c r="I16" s="107"/>
      <c r="J16" s="107"/>
      <c r="K16" s="106"/>
      <c r="L16" s="104"/>
      <c r="M16" s="104"/>
      <c r="N16" s="103"/>
      <c r="O16" s="102"/>
    </row>
    <row r="17" spans="1:15" ht="27.95" customHeight="1" x14ac:dyDescent="0.15">
      <c r="A17" s="158"/>
      <c r="B17" s="104" t="s">
        <v>343</v>
      </c>
      <c r="C17" s="104" t="s">
        <v>82</v>
      </c>
      <c r="D17" s="104"/>
      <c r="E17" s="44"/>
      <c r="F17" s="44"/>
      <c r="G17" s="104"/>
      <c r="H17" s="110">
        <v>10</v>
      </c>
      <c r="I17" s="104" t="s">
        <v>343</v>
      </c>
      <c r="J17" s="104" t="s">
        <v>82</v>
      </c>
      <c r="K17" s="110">
        <v>10</v>
      </c>
      <c r="L17" s="104"/>
      <c r="M17" s="104"/>
      <c r="N17" s="103"/>
      <c r="O17" s="102"/>
    </row>
    <row r="18" spans="1:15" ht="27.95" customHeight="1" x14ac:dyDescent="0.15">
      <c r="A18" s="158"/>
      <c r="B18" s="107"/>
      <c r="C18" s="107"/>
      <c r="D18" s="107"/>
      <c r="E18" s="52"/>
      <c r="F18" s="52"/>
      <c r="G18" s="107"/>
      <c r="H18" s="106"/>
      <c r="I18" s="104"/>
      <c r="J18" s="104"/>
      <c r="K18" s="110"/>
      <c r="L18" s="104"/>
      <c r="M18" s="104"/>
      <c r="N18" s="103"/>
      <c r="O18" s="102"/>
    </row>
    <row r="19" spans="1:15" ht="27.95" customHeight="1" x14ac:dyDescent="0.15">
      <c r="A19" s="158"/>
      <c r="B19" s="104" t="s">
        <v>66</v>
      </c>
      <c r="C19" s="104" t="s">
        <v>84</v>
      </c>
      <c r="D19" s="104"/>
      <c r="E19" s="44"/>
      <c r="F19" s="109"/>
      <c r="G19" s="104"/>
      <c r="H19" s="110">
        <v>10</v>
      </c>
      <c r="I19" s="104"/>
      <c r="J19" s="104"/>
      <c r="K19" s="110"/>
      <c r="L19" s="104"/>
      <c r="M19" s="104"/>
      <c r="N19" s="103"/>
      <c r="O19" s="102"/>
    </row>
    <row r="20" spans="1:15" ht="27.95" customHeight="1" x14ac:dyDescent="0.15">
      <c r="A20" s="158"/>
      <c r="B20" s="104"/>
      <c r="C20" s="104" t="s">
        <v>109</v>
      </c>
      <c r="D20" s="104"/>
      <c r="E20" s="44"/>
      <c r="F20" s="44"/>
      <c r="G20" s="104"/>
      <c r="H20" s="110">
        <v>5</v>
      </c>
      <c r="I20" s="104"/>
      <c r="J20" s="104"/>
      <c r="K20" s="110"/>
      <c r="L20" s="104"/>
      <c r="M20" s="104"/>
      <c r="N20" s="103"/>
      <c r="O20" s="102"/>
    </row>
    <row r="21" spans="1:15" ht="27.95" customHeight="1" x14ac:dyDescent="0.15">
      <c r="A21" s="158"/>
      <c r="B21" s="104"/>
      <c r="C21" s="104"/>
      <c r="D21" s="104"/>
      <c r="E21" s="44"/>
      <c r="F21" s="44"/>
      <c r="G21" s="104" t="s">
        <v>44</v>
      </c>
      <c r="H21" s="110" t="s">
        <v>291</v>
      </c>
      <c r="I21" s="104"/>
      <c r="J21" s="104"/>
      <c r="K21" s="110"/>
      <c r="L21" s="104"/>
      <c r="M21" s="104"/>
      <c r="N21" s="103"/>
      <c r="O21" s="102"/>
    </row>
    <row r="22" spans="1:15" ht="27.95" customHeight="1" x14ac:dyDescent="0.15">
      <c r="A22" s="158"/>
      <c r="B22" s="104"/>
      <c r="C22" s="104"/>
      <c r="D22" s="104"/>
      <c r="E22" s="44"/>
      <c r="F22" s="44"/>
      <c r="G22" s="104" t="s">
        <v>69</v>
      </c>
      <c r="H22" s="110" t="s">
        <v>290</v>
      </c>
      <c r="I22" s="104"/>
      <c r="J22" s="104"/>
      <c r="K22" s="110"/>
      <c r="L22" s="104"/>
      <c r="M22" s="104"/>
      <c r="N22" s="103"/>
      <c r="O22" s="102"/>
    </row>
    <row r="23" spans="1:15" ht="27.95" customHeight="1" thickBot="1" x14ac:dyDescent="0.2">
      <c r="A23" s="159"/>
      <c r="B23" s="100"/>
      <c r="C23" s="100"/>
      <c r="D23" s="100"/>
      <c r="E23" s="59"/>
      <c r="F23" s="59"/>
      <c r="G23" s="100"/>
      <c r="H23" s="101"/>
      <c r="I23" s="100"/>
      <c r="J23" s="100"/>
      <c r="K23" s="101"/>
      <c r="L23" s="100"/>
      <c r="M23" s="100"/>
      <c r="N23" s="99"/>
      <c r="O23" s="98"/>
    </row>
    <row r="24" spans="1:15" ht="27.95" customHeight="1" x14ac:dyDescent="0.15">
      <c r="B24" s="97"/>
      <c r="C24" s="97"/>
      <c r="D24" s="97"/>
      <c r="G24" s="97"/>
      <c r="H24" s="96"/>
      <c r="I24" s="97"/>
      <c r="J24" s="97"/>
      <c r="K24" s="96"/>
      <c r="L24" s="97"/>
      <c r="M24" s="97"/>
      <c r="N24" s="96"/>
    </row>
    <row r="25" spans="1:15" ht="27.95" customHeight="1" x14ac:dyDescent="0.15">
      <c r="B25" s="97"/>
      <c r="C25" s="97"/>
      <c r="D25" s="97"/>
      <c r="G25" s="97"/>
      <c r="H25" s="96"/>
      <c r="I25" s="97"/>
      <c r="J25" s="97"/>
      <c r="K25" s="96"/>
      <c r="L25" s="97"/>
      <c r="M25" s="97"/>
      <c r="N25" s="96"/>
    </row>
    <row r="26" spans="1:15" ht="27.95" customHeight="1" x14ac:dyDescent="0.15">
      <c r="B26" s="97"/>
      <c r="C26" s="97"/>
      <c r="D26" s="97"/>
      <c r="G26" s="97"/>
      <c r="H26" s="96"/>
      <c r="I26" s="97"/>
      <c r="J26" s="97"/>
      <c r="K26" s="96"/>
      <c r="L26" s="97"/>
      <c r="M26" s="97"/>
      <c r="N26" s="96"/>
    </row>
    <row r="27" spans="1:15" ht="14.25" x14ac:dyDescent="0.15">
      <c r="B27" s="97"/>
      <c r="C27" s="97"/>
      <c r="D27" s="97"/>
      <c r="G27" s="97"/>
      <c r="H27" s="96"/>
      <c r="I27" s="97"/>
      <c r="J27" s="97"/>
      <c r="K27" s="96"/>
      <c r="L27" s="97"/>
      <c r="M27" s="97"/>
      <c r="N27" s="96"/>
    </row>
    <row r="28" spans="1:15" ht="14.25" x14ac:dyDescent="0.15">
      <c r="B28" s="97"/>
      <c r="C28" s="97"/>
      <c r="D28" s="97"/>
      <c r="G28" s="97"/>
      <c r="H28" s="96"/>
      <c r="I28" s="97"/>
      <c r="J28" s="97"/>
      <c r="K28" s="96"/>
      <c r="L28" s="97"/>
      <c r="M28" s="97"/>
      <c r="N28" s="96"/>
    </row>
    <row r="29" spans="1:15" ht="14.25" x14ac:dyDescent="0.15">
      <c r="B29" s="97"/>
      <c r="C29" s="97"/>
      <c r="D29" s="97"/>
      <c r="G29" s="97"/>
      <c r="H29" s="96"/>
      <c r="I29" s="97"/>
      <c r="J29" s="97"/>
      <c r="K29" s="96"/>
      <c r="L29" s="97"/>
      <c r="M29" s="97"/>
      <c r="N29" s="96"/>
    </row>
    <row r="30" spans="1:15" ht="14.25" x14ac:dyDescent="0.15">
      <c r="B30" s="97"/>
      <c r="C30" s="97"/>
      <c r="D30" s="97"/>
      <c r="G30" s="97"/>
      <c r="H30" s="96"/>
      <c r="I30" s="97"/>
      <c r="J30" s="97"/>
      <c r="K30" s="96"/>
      <c r="L30" s="97"/>
      <c r="M30" s="97"/>
      <c r="N30" s="96"/>
    </row>
    <row r="31" spans="1:15" ht="14.25" x14ac:dyDescent="0.15">
      <c r="B31" s="97"/>
      <c r="C31" s="97"/>
      <c r="D31" s="97"/>
      <c r="G31" s="97"/>
      <c r="H31" s="96"/>
      <c r="I31" s="97"/>
      <c r="J31" s="97"/>
      <c r="K31" s="96"/>
      <c r="L31" s="97"/>
      <c r="M31" s="97"/>
      <c r="N31" s="96"/>
    </row>
    <row r="32" spans="1:15" ht="14.25" x14ac:dyDescent="0.15">
      <c r="B32" s="97"/>
      <c r="C32" s="97"/>
      <c r="D32" s="97"/>
      <c r="G32" s="97"/>
      <c r="H32" s="96"/>
      <c r="I32" s="97"/>
      <c r="J32" s="97"/>
      <c r="K32" s="96"/>
      <c r="L32" s="97"/>
      <c r="M32" s="97"/>
      <c r="N32" s="96"/>
    </row>
    <row r="33" spans="2:14" ht="14.25" x14ac:dyDescent="0.15">
      <c r="B33" s="97"/>
      <c r="C33" s="97"/>
      <c r="D33" s="97"/>
      <c r="G33" s="97"/>
      <c r="H33" s="96"/>
      <c r="I33" s="97"/>
      <c r="J33" s="97"/>
      <c r="K33" s="96"/>
      <c r="L33" s="97"/>
      <c r="M33" s="97"/>
      <c r="N33" s="96"/>
    </row>
    <row r="34" spans="2:14" ht="14.25" x14ac:dyDescent="0.15">
      <c r="B34" s="97"/>
      <c r="C34" s="97"/>
      <c r="D34" s="97"/>
      <c r="G34" s="97"/>
      <c r="H34" s="96"/>
      <c r="I34" s="97"/>
      <c r="J34" s="97"/>
      <c r="K34" s="96"/>
      <c r="L34" s="97"/>
      <c r="M34" s="97"/>
      <c r="N34" s="96"/>
    </row>
    <row r="35" spans="2:14" ht="14.25" x14ac:dyDescent="0.15">
      <c r="B35" s="97"/>
      <c r="C35" s="97"/>
      <c r="D35" s="97"/>
      <c r="G35" s="97"/>
      <c r="H35" s="96"/>
      <c r="I35" s="97"/>
      <c r="J35" s="97"/>
      <c r="K35" s="96"/>
      <c r="L35" s="97"/>
      <c r="M35" s="97"/>
      <c r="N35" s="96"/>
    </row>
    <row r="36" spans="2:14" ht="14.25" x14ac:dyDescent="0.15">
      <c r="B36" s="97"/>
      <c r="C36" s="97"/>
      <c r="D36" s="97"/>
      <c r="G36" s="97"/>
      <c r="H36" s="96"/>
      <c r="I36" s="97"/>
      <c r="J36" s="97"/>
      <c r="K36" s="96"/>
      <c r="L36" s="97"/>
      <c r="M36" s="97"/>
      <c r="N36" s="96"/>
    </row>
    <row r="37" spans="2:14" ht="14.25" x14ac:dyDescent="0.15">
      <c r="B37" s="97"/>
      <c r="C37" s="97"/>
      <c r="D37" s="97"/>
      <c r="G37" s="97"/>
      <c r="H37" s="96"/>
      <c r="I37" s="97"/>
      <c r="J37" s="97"/>
      <c r="K37" s="96"/>
      <c r="L37" s="97"/>
      <c r="M37" s="97"/>
      <c r="N37" s="96"/>
    </row>
    <row r="38" spans="2:14" ht="14.25" x14ac:dyDescent="0.15">
      <c r="B38" s="97"/>
      <c r="C38" s="97"/>
      <c r="D38" s="97"/>
      <c r="G38" s="97"/>
      <c r="H38" s="96"/>
      <c r="I38" s="97"/>
      <c r="J38" s="97"/>
      <c r="K38" s="96"/>
      <c r="L38" s="97"/>
      <c r="M38" s="97"/>
      <c r="N38" s="96"/>
    </row>
    <row r="39" spans="2:14" ht="14.25" x14ac:dyDescent="0.15">
      <c r="B39" s="97"/>
      <c r="C39" s="97"/>
      <c r="D39" s="97"/>
      <c r="G39" s="97"/>
      <c r="H39" s="96"/>
      <c r="I39" s="97"/>
      <c r="J39" s="97"/>
      <c r="K39" s="96"/>
      <c r="L39" s="97"/>
      <c r="M39" s="97"/>
      <c r="N39" s="96"/>
    </row>
    <row r="40" spans="2:14" ht="14.25" x14ac:dyDescent="0.15">
      <c r="B40" s="97"/>
      <c r="C40" s="97"/>
      <c r="D40" s="97"/>
      <c r="G40" s="97"/>
      <c r="H40" s="96"/>
      <c r="I40" s="97"/>
      <c r="J40" s="97"/>
      <c r="K40" s="96"/>
      <c r="L40" s="97"/>
      <c r="M40" s="97"/>
      <c r="N40" s="96"/>
    </row>
    <row r="41" spans="2:14" ht="14.25" x14ac:dyDescent="0.15">
      <c r="B41" s="97"/>
      <c r="C41" s="97"/>
      <c r="D41" s="97"/>
      <c r="G41" s="97"/>
      <c r="H41" s="96"/>
      <c r="I41" s="97"/>
      <c r="J41" s="97"/>
      <c r="K41" s="96"/>
      <c r="L41" s="97"/>
      <c r="M41" s="97"/>
      <c r="N41" s="96"/>
    </row>
    <row r="42" spans="2:14" ht="14.25" x14ac:dyDescent="0.15">
      <c r="B42" s="97"/>
      <c r="C42" s="97"/>
      <c r="D42" s="97"/>
      <c r="G42" s="97"/>
      <c r="H42" s="96"/>
      <c r="I42" s="97"/>
      <c r="J42" s="97"/>
      <c r="K42" s="96"/>
      <c r="L42" s="97"/>
      <c r="M42" s="97"/>
      <c r="N42" s="96"/>
    </row>
    <row r="43" spans="2:14" ht="14.25" x14ac:dyDescent="0.15">
      <c r="B43" s="97"/>
      <c r="C43" s="97"/>
      <c r="D43" s="97"/>
      <c r="G43" s="97"/>
      <c r="H43" s="96"/>
      <c r="I43" s="97"/>
      <c r="J43" s="97"/>
      <c r="K43" s="96"/>
      <c r="L43" s="97"/>
      <c r="M43" s="97"/>
      <c r="N43" s="96"/>
    </row>
    <row r="44" spans="2:14" ht="14.25" x14ac:dyDescent="0.15">
      <c r="B44" s="97"/>
      <c r="C44" s="97"/>
      <c r="D44" s="97"/>
      <c r="G44" s="97"/>
      <c r="H44" s="96"/>
      <c r="I44" s="97"/>
      <c r="J44" s="97"/>
      <c r="K44" s="96"/>
      <c r="L44" s="97"/>
      <c r="M44" s="97"/>
      <c r="N44" s="96"/>
    </row>
    <row r="45" spans="2:14" ht="14.25" x14ac:dyDescent="0.15">
      <c r="B45" s="97"/>
      <c r="C45" s="97"/>
      <c r="D45" s="97"/>
      <c r="G45" s="97"/>
      <c r="H45" s="96"/>
      <c r="I45" s="97"/>
      <c r="J45" s="97"/>
      <c r="K45" s="96"/>
      <c r="L45" s="97"/>
      <c r="M45" s="97"/>
      <c r="N45" s="96"/>
    </row>
    <row r="46" spans="2:14" ht="14.25" x14ac:dyDescent="0.15">
      <c r="B46" s="97"/>
      <c r="C46" s="97"/>
      <c r="D46" s="97"/>
      <c r="G46" s="97"/>
      <c r="H46" s="96"/>
      <c r="I46" s="97"/>
      <c r="J46" s="97"/>
      <c r="K46" s="96"/>
      <c r="L46" s="97"/>
      <c r="M46" s="97"/>
      <c r="N46" s="96"/>
    </row>
    <row r="47" spans="2:14" ht="14.25" x14ac:dyDescent="0.15">
      <c r="B47" s="97"/>
      <c r="C47" s="97"/>
      <c r="D47" s="97"/>
      <c r="G47" s="97"/>
      <c r="H47" s="96"/>
      <c r="I47" s="97"/>
      <c r="J47" s="97"/>
      <c r="K47" s="96"/>
      <c r="L47" s="97"/>
      <c r="M47" s="97"/>
      <c r="N47" s="96"/>
    </row>
    <row r="48" spans="2:14" ht="14.25" x14ac:dyDescent="0.15">
      <c r="B48" s="97"/>
      <c r="C48" s="97"/>
      <c r="D48" s="97"/>
      <c r="G48" s="97"/>
      <c r="H48" s="96"/>
      <c r="I48" s="97"/>
      <c r="J48" s="97"/>
      <c r="K48" s="96"/>
      <c r="L48" s="97"/>
      <c r="M48" s="97"/>
      <c r="N48" s="96"/>
    </row>
    <row r="49" spans="2:14" ht="14.25" x14ac:dyDescent="0.15">
      <c r="B49" s="97"/>
      <c r="C49" s="97"/>
      <c r="D49" s="97"/>
      <c r="G49" s="97"/>
      <c r="H49" s="96"/>
      <c r="I49" s="97"/>
      <c r="J49" s="97"/>
      <c r="K49" s="96"/>
      <c r="L49" s="97"/>
      <c r="M49" s="97"/>
      <c r="N49" s="96"/>
    </row>
  </sheetData>
  <mergeCells count="14">
    <mergeCell ref="O4:O6"/>
    <mergeCell ref="I5:K5"/>
    <mergeCell ref="L5:N5"/>
    <mergeCell ref="A7:A23"/>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1"/>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x14ac:dyDescent="0.15">
      <c r="A1" s="1" t="s">
        <v>13</v>
      </c>
      <c r="B1" s="1"/>
      <c r="C1" s="2"/>
      <c r="D1" s="3"/>
      <c r="E1" s="2"/>
      <c r="F1" s="2"/>
      <c r="G1" s="2"/>
      <c r="H1" s="140"/>
      <c r="I1" s="140"/>
      <c r="J1" s="141"/>
      <c r="K1" s="141"/>
      <c r="L1" s="141"/>
      <c r="M1" s="141"/>
      <c r="N1" s="141"/>
      <c r="O1" s="2"/>
      <c r="P1" s="2"/>
      <c r="Q1" s="4"/>
      <c r="R1" s="4"/>
      <c r="S1" s="3"/>
    </row>
    <row r="2" spans="1:19" ht="36.75" customHeight="1" x14ac:dyDescent="0.15">
      <c r="A2" s="140" t="s">
        <v>0</v>
      </c>
      <c r="B2" s="140"/>
      <c r="C2" s="141"/>
      <c r="D2" s="141"/>
      <c r="E2" s="141"/>
      <c r="F2" s="141"/>
      <c r="G2" s="141"/>
      <c r="H2" s="141"/>
      <c r="I2" s="141"/>
      <c r="J2" s="141"/>
      <c r="K2" s="141"/>
      <c r="L2" s="141"/>
      <c r="M2" s="141"/>
      <c r="N2" s="141"/>
      <c r="O2" s="141"/>
      <c r="P2" s="141"/>
      <c r="Q2" s="141"/>
      <c r="R2" s="141"/>
      <c r="S2" s="3"/>
    </row>
    <row r="3" spans="1:19" ht="27.75" customHeight="1" thickBot="1" x14ac:dyDescent="0.3">
      <c r="A3" s="142" t="s">
        <v>184</v>
      </c>
      <c r="B3" s="143"/>
      <c r="C3" s="143"/>
      <c r="D3" s="143"/>
      <c r="E3" s="143"/>
      <c r="F3" s="143"/>
      <c r="G3" s="2"/>
      <c r="H3" s="2"/>
      <c r="I3" s="13"/>
      <c r="J3" s="2"/>
      <c r="K3" s="7"/>
      <c r="L3" s="7"/>
      <c r="M3" s="11"/>
      <c r="N3" s="2"/>
      <c r="O3" s="14"/>
      <c r="P3" s="13"/>
      <c r="Q3" s="15"/>
      <c r="R3" s="15"/>
      <c r="S3" s="12"/>
    </row>
    <row r="4" spans="1:19"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18.75" customHeight="1" x14ac:dyDescent="0.15">
      <c r="A5" s="144" t="s">
        <v>49</v>
      </c>
      <c r="B5" s="65" t="s">
        <v>56</v>
      </c>
      <c r="C5" s="37" t="s">
        <v>57</v>
      </c>
      <c r="D5" s="38" t="s">
        <v>58</v>
      </c>
      <c r="E5" s="82">
        <v>0.5</v>
      </c>
      <c r="F5" s="40" t="s">
        <v>38</v>
      </c>
      <c r="G5" s="69"/>
      <c r="H5" s="73" t="s">
        <v>57</v>
      </c>
      <c r="I5" s="38" t="s">
        <v>58</v>
      </c>
      <c r="J5" s="40">
        <f>ROUNDUP(E5*0.75,2)</f>
        <v>0.38</v>
      </c>
      <c r="K5" s="40" t="s">
        <v>38</v>
      </c>
      <c r="L5" s="40"/>
      <c r="M5" s="77" t="e">
        <f>#REF!</f>
        <v>#REF!</v>
      </c>
      <c r="N5" s="65"/>
      <c r="O5" s="41" t="s">
        <v>17</v>
      </c>
      <c r="P5" s="38"/>
      <c r="Q5" s="42">
        <v>110</v>
      </c>
      <c r="R5" s="88">
        <f>ROUNDUP(Q5*0.75,2)</f>
        <v>82.5</v>
      </c>
    </row>
    <row r="6" spans="1:19" ht="18.75" customHeight="1" x14ac:dyDescent="0.15">
      <c r="A6" s="145"/>
      <c r="B6" s="67"/>
      <c r="C6" s="51"/>
      <c r="D6" s="52"/>
      <c r="E6" s="53"/>
      <c r="F6" s="54"/>
      <c r="G6" s="71"/>
      <c r="H6" s="75"/>
      <c r="I6" s="52"/>
      <c r="J6" s="54"/>
      <c r="K6" s="54"/>
      <c r="L6" s="54"/>
      <c r="M6" s="79"/>
      <c r="N6" s="67"/>
      <c r="O6" s="55"/>
      <c r="P6" s="52"/>
      <c r="Q6" s="56"/>
      <c r="R6" s="91"/>
    </row>
    <row r="7" spans="1:19" ht="18.75" customHeight="1" x14ac:dyDescent="0.15">
      <c r="A7" s="145"/>
      <c r="B7" s="66" t="s">
        <v>185</v>
      </c>
      <c r="C7" s="43" t="s">
        <v>22</v>
      </c>
      <c r="D7" s="44"/>
      <c r="E7" s="45">
        <v>30</v>
      </c>
      <c r="F7" s="46" t="s">
        <v>19</v>
      </c>
      <c r="G7" s="70"/>
      <c r="H7" s="74" t="s">
        <v>22</v>
      </c>
      <c r="I7" s="44"/>
      <c r="J7" s="46">
        <f>ROUNDUP(E7*0.75,2)</f>
        <v>22.5</v>
      </c>
      <c r="K7" s="46" t="s">
        <v>19</v>
      </c>
      <c r="L7" s="46"/>
      <c r="M7" s="78" t="e">
        <f>ROUND(#REF!+(#REF!*10/100),2)</f>
        <v>#REF!</v>
      </c>
      <c r="N7" s="66" t="s">
        <v>186</v>
      </c>
      <c r="O7" s="47" t="s">
        <v>87</v>
      </c>
      <c r="P7" s="44" t="s">
        <v>30</v>
      </c>
      <c r="Q7" s="48">
        <v>2</v>
      </c>
      <c r="R7" s="89">
        <f t="shared" ref="R7:R12" si="0">ROUNDUP(Q7*0.75,2)</f>
        <v>1.5</v>
      </c>
    </row>
    <row r="8" spans="1:19" ht="18.75" customHeight="1" x14ac:dyDescent="0.15">
      <c r="A8" s="145"/>
      <c r="B8" s="66"/>
      <c r="C8" s="43" t="s">
        <v>83</v>
      </c>
      <c r="D8" s="44"/>
      <c r="E8" s="45">
        <v>10</v>
      </c>
      <c r="F8" s="46" t="s">
        <v>19</v>
      </c>
      <c r="G8" s="70"/>
      <c r="H8" s="74" t="s">
        <v>83</v>
      </c>
      <c r="I8" s="44"/>
      <c r="J8" s="46">
        <f>ROUNDUP(E8*0.75,2)</f>
        <v>7.5</v>
      </c>
      <c r="K8" s="46" t="s">
        <v>19</v>
      </c>
      <c r="L8" s="46"/>
      <c r="M8" s="78" t="e">
        <f>#REF!</f>
        <v>#REF!</v>
      </c>
      <c r="N8" s="66" t="s">
        <v>187</v>
      </c>
      <c r="O8" s="47" t="s">
        <v>63</v>
      </c>
      <c r="P8" s="44"/>
      <c r="Q8" s="48">
        <v>0.05</v>
      </c>
      <c r="R8" s="89">
        <f t="shared" si="0"/>
        <v>0.04</v>
      </c>
    </row>
    <row r="9" spans="1:19" ht="18.75" customHeight="1" x14ac:dyDescent="0.15">
      <c r="A9" s="145"/>
      <c r="B9" s="66"/>
      <c r="C9" s="43" t="s">
        <v>21</v>
      </c>
      <c r="D9" s="44"/>
      <c r="E9" s="45">
        <v>10</v>
      </c>
      <c r="F9" s="46" t="s">
        <v>19</v>
      </c>
      <c r="G9" s="70"/>
      <c r="H9" s="74" t="s">
        <v>21</v>
      </c>
      <c r="I9" s="44"/>
      <c r="J9" s="46">
        <f>ROUNDUP(E9*0.75,2)</f>
        <v>7.5</v>
      </c>
      <c r="K9" s="46" t="s">
        <v>19</v>
      </c>
      <c r="L9" s="46"/>
      <c r="M9" s="78" t="e">
        <f>ROUND(#REF!+(#REF!*6/100),2)</f>
        <v>#REF!</v>
      </c>
      <c r="N9" s="66" t="s">
        <v>252</v>
      </c>
      <c r="O9" s="47" t="s">
        <v>88</v>
      </c>
      <c r="P9" s="44"/>
      <c r="Q9" s="48">
        <v>0.01</v>
      </c>
      <c r="R9" s="89">
        <f t="shared" si="0"/>
        <v>0.01</v>
      </c>
    </row>
    <row r="10" spans="1:19" ht="18.75" customHeight="1" x14ac:dyDescent="0.15">
      <c r="A10" s="145"/>
      <c r="B10" s="66"/>
      <c r="C10" s="43" t="s">
        <v>24</v>
      </c>
      <c r="D10" s="44" t="s">
        <v>25</v>
      </c>
      <c r="E10" s="45">
        <v>1</v>
      </c>
      <c r="F10" s="46" t="s">
        <v>26</v>
      </c>
      <c r="G10" s="70"/>
      <c r="H10" s="74" t="s">
        <v>24</v>
      </c>
      <c r="I10" s="44" t="s">
        <v>25</v>
      </c>
      <c r="J10" s="46">
        <f>ROUNDUP(E10*0.75,2)</f>
        <v>0.75</v>
      </c>
      <c r="K10" s="46" t="s">
        <v>26</v>
      </c>
      <c r="L10" s="46"/>
      <c r="M10" s="78" t="e">
        <f>#REF!</f>
        <v>#REF!</v>
      </c>
      <c r="N10" s="66" t="s">
        <v>188</v>
      </c>
      <c r="O10" s="47" t="s">
        <v>87</v>
      </c>
      <c r="P10" s="44" t="s">
        <v>30</v>
      </c>
      <c r="Q10" s="48">
        <v>1</v>
      </c>
      <c r="R10" s="89">
        <f t="shared" si="0"/>
        <v>0.75</v>
      </c>
    </row>
    <row r="11" spans="1:19" ht="18.75" customHeight="1" x14ac:dyDescent="0.15">
      <c r="A11" s="145"/>
      <c r="B11" s="66"/>
      <c r="C11" s="43" t="s">
        <v>127</v>
      </c>
      <c r="D11" s="44"/>
      <c r="E11" s="45">
        <v>20</v>
      </c>
      <c r="F11" s="46" t="s">
        <v>19</v>
      </c>
      <c r="G11" s="70"/>
      <c r="H11" s="74" t="s">
        <v>127</v>
      </c>
      <c r="I11" s="44"/>
      <c r="J11" s="46">
        <f>ROUNDUP(E11*0.75,2)</f>
        <v>15</v>
      </c>
      <c r="K11" s="46" t="s">
        <v>19</v>
      </c>
      <c r="L11" s="46"/>
      <c r="M11" s="78" t="e">
        <f>#REF!</f>
        <v>#REF!</v>
      </c>
      <c r="N11" s="66" t="s">
        <v>39</v>
      </c>
      <c r="O11" s="47" t="s">
        <v>63</v>
      </c>
      <c r="P11" s="44"/>
      <c r="Q11" s="48">
        <v>0.05</v>
      </c>
      <c r="R11" s="89">
        <f t="shared" si="0"/>
        <v>0.04</v>
      </c>
    </row>
    <row r="12" spans="1:19" ht="18.75" customHeight="1" x14ac:dyDescent="0.15">
      <c r="A12" s="145"/>
      <c r="B12" s="66"/>
      <c r="C12" s="43"/>
      <c r="D12" s="44"/>
      <c r="E12" s="45"/>
      <c r="F12" s="46"/>
      <c r="G12" s="70"/>
      <c r="H12" s="74"/>
      <c r="I12" s="44"/>
      <c r="J12" s="46"/>
      <c r="K12" s="46"/>
      <c r="L12" s="46"/>
      <c r="M12" s="78"/>
      <c r="N12" s="66"/>
      <c r="O12" s="47" t="s">
        <v>35</v>
      </c>
      <c r="P12" s="44"/>
      <c r="Q12" s="48">
        <v>5</v>
      </c>
      <c r="R12" s="89">
        <f t="shared" si="0"/>
        <v>3.75</v>
      </c>
    </row>
    <row r="13" spans="1:19" ht="18.75" customHeight="1" x14ac:dyDescent="0.15">
      <c r="A13" s="145"/>
      <c r="B13" s="67"/>
      <c r="C13" s="51"/>
      <c r="D13" s="52"/>
      <c r="E13" s="53"/>
      <c r="F13" s="54"/>
      <c r="G13" s="71"/>
      <c r="H13" s="75"/>
      <c r="I13" s="52"/>
      <c r="J13" s="54"/>
      <c r="K13" s="54"/>
      <c r="L13" s="54"/>
      <c r="M13" s="79"/>
      <c r="N13" s="67"/>
      <c r="O13" s="55"/>
      <c r="P13" s="52"/>
      <c r="Q13" s="56"/>
      <c r="R13" s="91"/>
    </row>
    <row r="14" spans="1:19" ht="18.75" customHeight="1" x14ac:dyDescent="0.15">
      <c r="A14" s="145"/>
      <c r="B14" s="66" t="s">
        <v>251</v>
      </c>
      <c r="C14" s="43" t="s">
        <v>89</v>
      </c>
      <c r="D14" s="44"/>
      <c r="E14" s="45">
        <v>30</v>
      </c>
      <c r="F14" s="46" t="s">
        <v>19</v>
      </c>
      <c r="G14" s="70"/>
      <c r="H14" s="74" t="s">
        <v>89</v>
      </c>
      <c r="I14" s="44"/>
      <c r="J14" s="46">
        <f>ROUNDUP(E14*0.75,2)</f>
        <v>22.5</v>
      </c>
      <c r="K14" s="46" t="s">
        <v>19</v>
      </c>
      <c r="L14" s="46"/>
      <c r="M14" s="78" t="e">
        <f>ROUND(#REF!+(#REF!*15/100),2)</f>
        <v>#REF!</v>
      </c>
      <c r="N14" s="66" t="s">
        <v>189</v>
      </c>
      <c r="O14" s="47" t="s">
        <v>34</v>
      </c>
      <c r="P14" s="44"/>
      <c r="Q14" s="48">
        <v>1</v>
      </c>
      <c r="R14" s="89">
        <f>ROUNDUP(Q14*0.75,2)</f>
        <v>0.75</v>
      </c>
    </row>
    <row r="15" spans="1:19" ht="18.75" customHeight="1" x14ac:dyDescent="0.15">
      <c r="A15" s="145"/>
      <c r="B15" s="66"/>
      <c r="C15" s="43" t="s">
        <v>23</v>
      </c>
      <c r="D15" s="44"/>
      <c r="E15" s="45">
        <v>10</v>
      </c>
      <c r="F15" s="46" t="s">
        <v>19</v>
      </c>
      <c r="G15" s="70"/>
      <c r="H15" s="74" t="s">
        <v>23</v>
      </c>
      <c r="I15" s="44"/>
      <c r="J15" s="46">
        <f>ROUNDUP(E15*0.75,2)</f>
        <v>7.5</v>
      </c>
      <c r="K15" s="46" t="s">
        <v>19</v>
      </c>
      <c r="L15" s="46"/>
      <c r="M15" s="78" t="e">
        <f>ROUND(#REF!+(#REF!*10/100),2)</f>
        <v>#REF!</v>
      </c>
      <c r="N15" s="66" t="s">
        <v>190</v>
      </c>
      <c r="O15" s="47" t="s">
        <v>63</v>
      </c>
      <c r="P15" s="44"/>
      <c r="Q15" s="48">
        <v>0.1</v>
      </c>
      <c r="R15" s="89">
        <f>ROUNDUP(Q15*0.75,2)</f>
        <v>0.08</v>
      </c>
    </row>
    <row r="16" spans="1:19" ht="18.75" customHeight="1" x14ac:dyDescent="0.15">
      <c r="A16" s="145"/>
      <c r="B16" s="66"/>
      <c r="C16" s="43" t="s">
        <v>51</v>
      </c>
      <c r="D16" s="44"/>
      <c r="E16" s="45">
        <v>2</v>
      </c>
      <c r="F16" s="46" t="s">
        <v>19</v>
      </c>
      <c r="G16" s="70"/>
      <c r="H16" s="74" t="s">
        <v>51</v>
      </c>
      <c r="I16" s="44"/>
      <c r="J16" s="46">
        <f>ROUNDUP(E16*0.75,2)</f>
        <v>1.5</v>
      </c>
      <c r="K16" s="46" t="s">
        <v>19</v>
      </c>
      <c r="L16" s="46"/>
      <c r="M16" s="78" t="e">
        <f>#REF!</f>
        <v>#REF!</v>
      </c>
      <c r="N16" s="66" t="s">
        <v>16</v>
      </c>
      <c r="O16" s="47" t="s">
        <v>91</v>
      </c>
      <c r="P16" s="44"/>
      <c r="Q16" s="48">
        <v>2</v>
      </c>
      <c r="R16" s="89">
        <f>ROUNDUP(Q16*0.75,2)</f>
        <v>1.5</v>
      </c>
    </row>
    <row r="17" spans="1:18" ht="18.75" customHeight="1" x14ac:dyDescent="0.15">
      <c r="A17" s="145"/>
      <c r="B17" s="66"/>
      <c r="C17" s="43"/>
      <c r="D17" s="44"/>
      <c r="E17" s="45"/>
      <c r="F17" s="46"/>
      <c r="G17" s="70"/>
      <c r="H17" s="74"/>
      <c r="I17" s="44"/>
      <c r="J17" s="46"/>
      <c r="K17" s="46"/>
      <c r="L17" s="46"/>
      <c r="M17" s="78"/>
      <c r="N17" s="66"/>
      <c r="O17" s="47" t="s">
        <v>27</v>
      </c>
      <c r="P17" s="44"/>
      <c r="Q17" s="48">
        <v>2</v>
      </c>
      <c r="R17" s="89">
        <f>ROUNDUP(Q17*0.75,2)</f>
        <v>1.5</v>
      </c>
    </row>
    <row r="18" spans="1:18" ht="18.75" customHeight="1" x14ac:dyDescent="0.15">
      <c r="A18" s="145"/>
      <c r="B18" s="67"/>
      <c r="C18" s="51"/>
      <c r="D18" s="52"/>
      <c r="E18" s="53"/>
      <c r="F18" s="54"/>
      <c r="G18" s="71"/>
      <c r="H18" s="75"/>
      <c r="I18" s="52"/>
      <c r="J18" s="54"/>
      <c r="K18" s="54"/>
      <c r="L18" s="54"/>
      <c r="M18" s="79"/>
      <c r="N18" s="67"/>
      <c r="O18" s="55"/>
      <c r="P18" s="52"/>
      <c r="Q18" s="56"/>
      <c r="R18" s="91"/>
    </row>
    <row r="19" spans="1:18" ht="18.75" customHeight="1" x14ac:dyDescent="0.15">
      <c r="A19" s="145"/>
      <c r="B19" s="66" t="s">
        <v>66</v>
      </c>
      <c r="C19" s="43" t="s">
        <v>115</v>
      </c>
      <c r="D19" s="44"/>
      <c r="E19" s="45">
        <v>5</v>
      </c>
      <c r="F19" s="46" t="s">
        <v>19</v>
      </c>
      <c r="G19" s="70"/>
      <c r="H19" s="74" t="s">
        <v>115</v>
      </c>
      <c r="I19" s="44"/>
      <c r="J19" s="46">
        <f>ROUNDUP(E19*0.75,2)</f>
        <v>3.75</v>
      </c>
      <c r="K19" s="46" t="s">
        <v>19</v>
      </c>
      <c r="L19" s="46"/>
      <c r="M19" s="78" t="e">
        <f>#REF!</f>
        <v>#REF!</v>
      </c>
      <c r="N19" s="66" t="s">
        <v>16</v>
      </c>
      <c r="O19" s="47" t="s">
        <v>44</v>
      </c>
      <c r="P19" s="44"/>
      <c r="Q19" s="48">
        <v>100</v>
      </c>
      <c r="R19" s="89">
        <f>ROUNDUP(Q19*0.75,2)</f>
        <v>75</v>
      </c>
    </row>
    <row r="20" spans="1:18" ht="18.75" customHeight="1" x14ac:dyDescent="0.15">
      <c r="A20" s="145"/>
      <c r="B20" s="66"/>
      <c r="C20" s="43" t="s">
        <v>136</v>
      </c>
      <c r="D20" s="44"/>
      <c r="E20" s="45">
        <v>3</v>
      </c>
      <c r="F20" s="46" t="s">
        <v>19</v>
      </c>
      <c r="G20" s="70"/>
      <c r="H20" s="74" t="s">
        <v>136</v>
      </c>
      <c r="I20" s="44"/>
      <c r="J20" s="46">
        <f>ROUNDUP(E20*0.75,2)</f>
        <v>2.25</v>
      </c>
      <c r="K20" s="46" t="s">
        <v>19</v>
      </c>
      <c r="L20" s="46"/>
      <c r="M20" s="78" t="e">
        <f>#REF!</f>
        <v>#REF!</v>
      </c>
      <c r="N20" s="66"/>
      <c r="O20" s="47" t="s">
        <v>69</v>
      </c>
      <c r="P20" s="44"/>
      <c r="Q20" s="48">
        <v>3</v>
      </c>
      <c r="R20" s="89">
        <f>ROUNDUP(Q20*0.75,2)</f>
        <v>2.25</v>
      </c>
    </row>
    <row r="21" spans="1:18" ht="18.75" customHeight="1" thickBot="1" x14ac:dyDescent="0.2">
      <c r="A21" s="146"/>
      <c r="B21" s="68"/>
      <c r="C21" s="58"/>
      <c r="D21" s="59"/>
      <c r="E21" s="60"/>
      <c r="F21" s="61"/>
      <c r="G21" s="72"/>
      <c r="H21" s="76"/>
      <c r="I21" s="59"/>
      <c r="J21" s="61"/>
      <c r="K21" s="61"/>
      <c r="L21" s="61"/>
      <c r="M21" s="80"/>
      <c r="N21" s="68"/>
      <c r="O21" s="62"/>
      <c r="P21" s="59"/>
      <c r="Q21" s="63"/>
      <c r="R21" s="93"/>
    </row>
  </sheetData>
  <mergeCells count="4">
    <mergeCell ref="H1:N1"/>
    <mergeCell ref="A2:R2"/>
    <mergeCell ref="A3:F3"/>
    <mergeCell ref="A5:A21"/>
  </mergeCells>
  <phoneticPr fontId="18"/>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314</v>
      </c>
      <c r="B1" s="5"/>
      <c r="C1" s="1"/>
      <c r="D1" s="1"/>
      <c r="E1" s="160"/>
      <c r="F1" s="161"/>
      <c r="G1" s="161"/>
      <c r="H1" s="161"/>
      <c r="I1" s="161"/>
      <c r="J1" s="161"/>
      <c r="K1" s="161"/>
      <c r="L1" s="161"/>
      <c r="M1" s="161"/>
      <c r="N1" s="161"/>
      <c r="O1"/>
      <c r="P1"/>
      <c r="Q1"/>
      <c r="R1"/>
      <c r="S1"/>
      <c r="T1"/>
      <c r="U1"/>
    </row>
    <row r="2" spans="1:21" s="3" customFormat="1" ht="36" customHeight="1" x14ac:dyDescent="0.15">
      <c r="A2" s="140" t="s">
        <v>0</v>
      </c>
      <c r="B2" s="141"/>
      <c r="C2" s="141"/>
      <c r="D2" s="141"/>
      <c r="E2" s="141"/>
      <c r="F2" s="141"/>
      <c r="G2" s="141"/>
      <c r="H2" s="141"/>
      <c r="I2" s="141"/>
      <c r="J2" s="141"/>
      <c r="K2" s="141"/>
      <c r="L2" s="141"/>
      <c r="M2" s="141"/>
      <c r="N2" s="141"/>
      <c r="O2" s="161"/>
      <c r="P2"/>
      <c r="Q2"/>
      <c r="R2"/>
      <c r="S2"/>
      <c r="T2"/>
      <c r="U2"/>
    </row>
    <row r="3" spans="1:21" ht="33.75" customHeight="1" thickBot="1" x14ac:dyDescent="0.3">
      <c r="A3" s="162" t="s">
        <v>351</v>
      </c>
      <c r="B3" s="163"/>
      <c r="C3" s="163"/>
      <c r="D3" s="130"/>
      <c r="E3" s="164" t="s">
        <v>322</v>
      </c>
      <c r="F3" s="165"/>
      <c r="G3" s="87"/>
      <c r="H3" s="87"/>
      <c r="I3" s="87"/>
      <c r="J3" s="87"/>
      <c r="K3" s="129"/>
      <c r="L3" s="87"/>
      <c r="M3" s="87"/>
    </row>
    <row r="4" spans="1:21" ht="27.95" customHeight="1" x14ac:dyDescent="0.15">
      <c r="A4" s="166"/>
      <c r="B4" s="167"/>
      <c r="C4" s="168"/>
      <c r="D4" s="172" t="s">
        <v>6</v>
      </c>
      <c r="E4" s="175" t="s">
        <v>312</v>
      </c>
      <c r="F4" s="178" t="s">
        <v>303</v>
      </c>
      <c r="G4" s="128" t="s">
        <v>311</v>
      </c>
      <c r="H4" s="127" t="s">
        <v>310</v>
      </c>
      <c r="I4" s="181" t="s">
        <v>309</v>
      </c>
      <c r="J4" s="182"/>
      <c r="K4" s="183"/>
      <c r="L4" s="184" t="s">
        <v>308</v>
      </c>
      <c r="M4" s="185"/>
      <c r="N4" s="186"/>
      <c r="O4" s="148" t="s">
        <v>6</v>
      </c>
    </row>
    <row r="5" spans="1:21" ht="27.95" customHeight="1" x14ac:dyDescent="0.15">
      <c r="A5" s="169"/>
      <c r="B5" s="170"/>
      <c r="C5" s="171"/>
      <c r="D5" s="173"/>
      <c r="E5" s="176"/>
      <c r="F5" s="179"/>
      <c r="G5" s="9" t="s">
        <v>307</v>
      </c>
      <c r="H5" s="126" t="s">
        <v>306</v>
      </c>
      <c r="I5" s="151" t="s">
        <v>305</v>
      </c>
      <c r="J5" s="152"/>
      <c r="K5" s="153"/>
      <c r="L5" s="154" t="s">
        <v>304</v>
      </c>
      <c r="M5" s="155"/>
      <c r="N5" s="156"/>
      <c r="O5" s="149"/>
    </row>
    <row r="6" spans="1:21" ht="27.95" customHeight="1" thickBot="1" x14ac:dyDescent="0.2">
      <c r="A6" s="125"/>
      <c r="B6" s="124" t="s">
        <v>1</v>
      </c>
      <c r="C6" s="122" t="s">
        <v>302</v>
      </c>
      <c r="D6" s="174"/>
      <c r="E6" s="177"/>
      <c r="F6" s="180"/>
      <c r="G6" s="123" t="s">
        <v>303</v>
      </c>
      <c r="H6" s="120" t="s">
        <v>301</v>
      </c>
      <c r="I6" s="121" t="s">
        <v>1</v>
      </c>
      <c r="J6" s="122" t="s">
        <v>302</v>
      </c>
      <c r="K6" s="119" t="s">
        <v>301</v>
      </c>
      <c r="L6" s="121" t="s">
        <v>1</v>
      </c>
      <c r="M6" s="120" t="s">
        <v>302</v>
      </c>
      <c r="N6" s="119" t="s">
        <v>301</v>
      </c>
      <c r="O6" s="150"/>
    </row>
    <row r="7" spans="1:21" ht="27.95" customHeight="1" x14ac:dyDescent="0.15">
      <c r="A7" s="157" t="s">
        <v>49</v>
      </c>
      <c r="B7" s="117" t="s">
        <v>299</v>
      </c>
      <c r="C7" s="117" t="s">
        <v>296</v>
      </c>
      <c r="D7" s="117"/>
      <c r="E7" s="38"/>
      <c r="F7" s="38"/>
      <c r="G7" s="117"/>
      <c r="H7" s="118" t="s">
        <v>300</v>
      </c>
      <c r="I7" s="117" t="s">
        <v>299</v>
      </c>
      <c r="J7" s="117" t="s">
        <v>296</v>
      </c>
      <c r="K7" s="118" t="s">
        <v>298</v>
      </c>
      <c r="L7" s="117" t="s">
        <v>297</v>
      </c>
      <c r="M7" s="117" t="s">
        <v>296</v>
      </c>
      <c r="N7" s="116">
        <v>30</v>
      </c>
      <c r="O7" s="115"/>
    </row>
    <row r="8" spans="1:21" ht="27.95" customHeight="1" x14ac:dyDescent="0.15">
      <c r="A8" s="158"/>
      <c r="B8" s="107"/>
      <c r="C8" s="107"/>
      <c r="D8" s="107"/>
      <c r="E8" s="52"/>
      <c r="F8" s="52"/>
      <c r="G8" s="107"/>
      <c r="H8" s="106"/>
      <c r="I8" s="107"/>
      <c r="J8" s="107"/>
      <c r="K8" s="106"/>
      <c r="L8" s="107"/>
      <c r="M8" s="107"/>
      <c r="N8" s="113"/>
      <c r="O8" s="112"/>
    </row>
    <row r="9" spans="1:21" ht="27.95" customHeight="1" x14ac:dyDescent="0.15">
      <c r="A9" s="158"/>
      <c r="B9" s="104" t="s">
        <v>350</v>
      </c>
      <c r="C9" s="104" t="s">
        <v>22</v>
      </c>
      <c r="D9" s="104"/>
      <c r="E9" s="44"/>
      <c r="F9" s="44"/>
      <c r="G9" s="104"/>
      <c r="H9" s="110">
        <v>20</v>
      </c>
      <c r="I9" s="104" t="s">
        <v>350</v>
      </c>
      <c r="J9" s="104" t="s">
        <v>22</v>
      </c>
      <c r="K9" s="110">
        <v>20</v>
      </c>
      <c r="L9" s="104" t="s">
        <v>349</v>
      </c>
      <c r="M9" s="104" t="s">
        <v>22</v>
      </c>
      <c r="N9" s="103">
        <v>10</v>
      </c>
      <c r="O9" s="102"/>
    </row>
    <row r="10" spans="1:21" ht="27.95" customHeight="1" x14ac:dyDescent="0.15">
      <c r="A10" s="158"/>
      <c r="B10" s="104"/>
      <c r="C10" s="104" t="s">
        <v>21</v>
      </c>
      <c r="D10" s="104"/>
      <c r="E10" s="44"/>
      <c r="F10" s="44"/>
      <c r="G10" s="104"/>
      <c r="H10" s="110">
        <v>5</v>
      </c>
      <c r="I10" s="104"/>
      <c r="J10" s="104" t="s">
        <v>21</v>
      </c>
      <c r="K10" s="110">
        <v>5</v>
      </c>
      <c r="L10" s="104"/>
      <c r="M10" s="104" t="s">
        <v>21</v>
      </c>
      <c r="N10" s="103">
        <v>5</v>
      </c>
      <c r="O10" s="102"/>
    </row>
    <row r="11" spans="1:21" ht="27.95" customHeight="1" x14ac:dyDescent="0.15">
      <c r="A11" s="158"/>
      <c r="B11" s="104"/>
      <c r="C11" s="104" t="s">
        <v>127</v>
      </c>
      <c r="D11" s="104"/>
      <c r="E11" s="44"/>
      <c r="F11" s="44"/>
      <c r="G11" s="104"/>
      <c r="H11" s="110">
        <v>10</v>
      </c>
      <c r="I11" s="104"/>
      <c r="J11" s="104" t="s">
        <v>127</v>
      </c>
      <c r="K11" s="110">
        <v>5</v>
      </c>
      <c r="L11" s="104"/>
      <c r="M11" s="104" t="s">
        <v>127</v>
      </c>
      <c r="N11" s="103">
        <v>5</v>
      </c>
      <c r="O11" s="102"/>
    </row>
    <row r="12" spans="1:21" ht="27.95" customHeight="1" x14ac:dyDescent="0.15">
      <c r="A12" s="158"/>
      <c r="B12" s="104"/>
      <c r="C12" s="104" t="s">
        <v>24</v>
      </c>
      <c r="D12" s="104"/>
      <c r="E12" s="44" t="s">
        <v>25</v>
      </c>
      <c r="F12" s="44"/>
      <c r="G12" s="104"/>
      <c r="H12" s="108">
        <v>0.13</v>
      </c>
      <c r="I12" s="104"/>
      <c r="J12" s="104" t="s">
        <v>287</v>
      </c>
      <c r="K12" s="108">
        <v>0.13</v>
      </c>
      <c r="L12" s="107"/>
      <c r="M12" s="107"/>
      <c r="N12" s="113"/>
      <c r="O12" s="112"/>
    </row>
    <row r="13" spans="1:21" ht="27.95" customHeight="1" x14ac:dyDescent="0.15">
      <c r="A13" s="158"/>
      <c r="B13" s="104"/>
      <c r="C13" s="104"/>
      <c r="D13" s="104"/>
      <c r="E13" s="44"/>
      <c r="F13" s="44"/>
      <c r="G13" s="104" t="s">
        <v>44</v>
      </c>
      <c r="H13" s="110" t="s">
        <v>291</v>
      </c>
      <c r="I13" s="104"/>
      <c r="J13" s="104"/>
      <c r="K13" s="110"/>
      <c r="L13" s="104" t="s">
        <v>338</v>
      </c>
      <c r="M13" s="104" t="s">
        <v>89</v>
      </c>
      <c r="N13" s="103">
        <v>10</v>
      </c>
      <c r="O13" s="102"/>
    </row>
    <row r="14" spans="1:21" ht="27.95" customHeight="1" x14ac:dyDescent="0.15">
      <c r="A14" s="158"/>
      <c r="B14" s="104"/>
      <c r="C14" s="104"/>
      <c r="D14" s="104"/>
      <c r="E14" s="44"/>
      <c r="F14" s="44"/>
      <c r="G14" s="104" t="s">
        <v>34</v>
      </c>
      <c r="H14" s="110" t="s">
        <v>290</v>
      </c>
      <c r="I14" s="104"/>
      <c r="J14" s="104"/>
      <c r="K14" s="110"/>
      <c r="L14" s="104"/>
      <c r="M14" s="104" t="s">
        <v>23</v>
      </c>
      <c r="N14" s="103">
        <v>5</v>
      </c>
      <c r="O14" s="102"/>
    </row>
    <row r="15" spans="1:21" ht="27.95" customHeight="1" x14ac:dyDescent="0.15">
      <c r="A15" s="158"/>
      <c r="B15" s="104"/>
      <c r="C15" s="104"/>
      <c r="D15" s="104"/>
      <c r="E15" s="44"/>
      <c r="F15" s="44" t="s">
        <v>33</v>
      </c>
      <c r="G15" s="104" t="s">
        <v>45</v>
      </c>
      <c r="H15" s="110" t="s">
        <v>290</v>
      </c>
      <c r="I15" s="104"/>
      <c r="J15" s="104"/>
      <c r="K15" s="110"/>
      <c r="L15" s="104"/>
      <c r="M15" s="104"/>
      <c r="N15" s="103"/>
      <c r="O15" s="102"/>
    </row>
    <row r="16" spans="1:21" ht="27.95" customHeight="1" x14ac:dyDescent="0.15">
      <c r="A16" s="158"/>
      <c r="B16" s="107"/>
      <c r="C16" s="107"/>
      <c r="D16" s="107"/>
      <c r="E16" s="52"/>
      <c r="F16" s="52"/>
      <c r="G16" s="107"/>
      <c r="H16" s="106"/>
      <c r="I16" s="107"/>
      <c r="J16" s="107"/>
      <c r="K16" s="106"/>
      <c r="L16" s="104"/>
      <c r="M16" s="104"/>
      <c r="N16" s="103"/>
      <c r="O16" s="102"/>
    </row>
    <row r="17" spans="1:15" ht="27.95" customHeight="1" x14ac:dyDescent="0.15">
      <c r="A17" s="158"/>
      <c r="B17" s="104" t="s">
        <v>348</v>
      </c>
      <c r="C17" s="104" t="s">
        <v>89</v>
      </c>
      <c r="D17" s="104"/>
      <c r="E17" s="44"/>
      <c r="F17" s="44"/>
      <c r="G17" s="104"/>
      <c r="H17" s="110">
        <v>10</v>
      </c>
      <c r="I17" s="104" t="s">
        <v>348</v>
      </c>
      <c r="J17" s="104" t="s">
        <v>89</v>
      </c>
      <c r="K17" s="110">
        <v>10</v>
      </c>
      <c r="L17" s="104"/>
      <c r="M17" s="104"/>
      <c r="N17" s="103"/>
      <c r="O17" s="102"/>
    </row>
    <row r="18" spans="1:15" ht="27.95" customHeight="1" x14ac:dyDescent="0.15">
      <c r="A18" s="158"/>
      <c r="B18" s="104"/>
      <c r="C18" s="104" t="s">
        <v>23</v>
      </c>
      <c r="D18" s="104"/>
      <c r="E18" s="44"/>
      <c r="F18" s="44"/>
      <c r="G18" s="104"/>
      <c r="H18" s="110">
        <v>5</v>
      </c>
      <c r="I18" s="104"/>
      <c r="J18" s="104" t="s">
        <v>23</v>
      </c>
      <c r="K18" s="110">
        <v>5</v>
      </c>
      <c r="L18" s="104"/>
      <c r="M18" s="104"/>
      <c r="N18" s="103"/>
      <c r="O18" s="102"/>
    </row>
    <row r="19" spans="1:15" ht="27.95" customHeight="1" thickBot="1" x14ac:dyDescent="0.2">
      <c r="A19" s="159"/>
      <c r="B19" s="100"/>
      <c r="C19" s="100"/>
      <c r="D19" s="100"/>
      <c r="E19" s="59"/>
      <c r="F19" s="137"/>
      <c r="G19" s="100"/>
      <c r="H19" s="101"/>
      <c r="I19" s="100"/>
      <c r="J19" s="100"/>
      <c r="K19" s="101"/>
      <c r="L19" s="100"/>
      <c r="M19" s="100"/>
      <c r="N19" s="99"/>
      <c r="O19" s="98"/>
    </row>
    <row r="20" spans="1:15" ht="27.95" customHeight="1" x14ac:dyDescent="0.15">
      <c r="B20" s="97"/>
      <c r="C20" s="97"/>
      <c r="D20" s="97"/>
      <c r="G20" s="97"/>
      <c r="H20" s="96"/>
      <c r="I20" s="97"/>
      <c r="J20" s="97"/>
      <c r="K20" s="96"/>
      <c r="L20" s="97"/>
      <c r="M20" s="97"/>
      <c r="N20" s="96"/>
    </row>
    <row r="21" spans="1:15" ht="27.95" customHeight="1" x14ac:dyDescent="0.15">
      <c r="B21" s="97"/>
      <c r="C21" s="97"/>
      <c r="D21" s="97"/>
      <c r="G21" s="97"/>
      <c r="H21" s="96"/>
      <c r="I21" s="97"/>
      <c r="J21" s="97"/>
      <c r="K21" s="96"/>
      <c r="L21" s="97"/>
      <c r="M21" s="97"/>
      <c r="N21" s="96"/>
    </row>
    <row r="22" spans="1:15" ht="27.95" customHeight="1" x14ac:dyDescent="0.15">
      <c r="B22" s="97"/>
      <c r="C22" s="97"/>
      <c r="D22" s="97"/>
      <c r="G22" s="97"/>
      <c r="H22" s="96"/>
      <c r="I22" s="97"/>
      <c r="J22" s="97"/>
      <c r="K22" s="96"/>
      <c r="L22" s="97"/>
      <c r="M22" s="97"/>
      <c r="N22" s="96"/>
    </row>
    <row r="23" spans="1:15" ht="27.95" customHeight="1" x14ac:dyDescent="0.15">
      <c r="B23" s="97"/>
      <c r="C23" s="97"/>
      <c r="D23" s="97"/>
      <c r="G23" s="97"/>
      <c r="H23" s="96"/>
      <c r="I23" s="97"/>
      <c r="J23" s="97"/>
      <c r="K23" s="96"/>
      <c r="L23" s="97"/>
      <c r="M23" s="97"/>
      <c r="N23" s="96"/>
    </row>
    <row r="24" spans="1:15" ht="27.95" customHeight="1" x14ac:dyDescent="0.15">
      <c r="B24" s="97"/>
      <c r="C24" s="97"/>
      <c r="D24" s="97"/>
      <c r="G24" s="97"/>
      <c r="H24" s="96"/>
      <c r="I24" s="97"/>
      <c r="J24" s="97"/>
      <c r="K24" s="96"/>
      <c r="L24" s="97"/>
      <c r="M24" s="97"/>
      <c r="N24" s="96"/>
    </row>
    <row r="25" spans="1:15" ht="27.95" customHeight="1" x14ac:dyDescent="0.15">
      <c r="B25" s="97"/>
      <c r="C25" s="97"/>
      <c r="D25" s="97"/>
      <c r="G25" s="97"/>
      <c r="H25" s="96"/>
      <c r="I25" s="97"/>
      <c r="J25" s="97"/>
      <c r="K25" s="96"/>
      <c r="L25" s="97"/>
      <c r="M25" s="97"/>
      <c r="N25" s="96"/>
    </row>
    <row r="26" spans="1:15" ht="27.95" customHeight="1" x14ac:dyDescent="0.15">
      <c r="B26" s="97"/>
      <c r="C26" s="97"/>
      <c r="D26" s="97"/>
      <c r="G26" s="97"/>
      <c r="H26" s="96"/>
      <c r="I26" s="97"/>
      <c r="J26" s="97"/>
      <c r="K26" s="96"/>
      <c r="L26" s="97"/>
      <c r="M26" s="97"/>
      <c r="N26" s="96"/>
    </row>
    <row r="27" spans="1:15" ht="14.25" x14ac:dyDescent="0.15">
      <c r="B27" s="97"/>
      <c r="C27" s="97"/>
      <c r="D27" s="97"/>
      <c r="G27" s="97"/>
      <c r="H27" s="96"/>
      <c r="I27" s="97"/>
      <c r="J27" s="97"/>
      <c r="K27" s="96"/>
      <c r="L27" s="97"/>
      <c r="M27" s="97"/>
      <c r="N27" s="96"/>
    </row>
    <row r="28" spans="1:15" ht="14.25" x14ac:dyDescent="0.15">
      <c r="B28" s="97"/>
      <c r="C28" s="97"/>
      <c r="D28" s="97"/>
      <c r="G28" s="97"/>
      <c r="H28" s="96"/>
      <c r="I28" s="97"/>
      <c r="J28" s="97"/>
      <c r="K28" s="96"/>
      <c r="L28" s="97"/>
      <c r="M28" s="97"/>
      <c r="N28" s="96"/>
    </row>
    <row r="29" spans="1:15" ht="14.25" x14ac:dyDescent="0.15">
      <c r="B29" s="97"/>
      <c r="C29" s="97"/>
      <c r="D29" s="97"/>
      <c r="G29" s="97"/>
      <c r="H29" s="96"/>
      <c r="I29" s="97"/>
      <c r="J29" s="97"/>
      <c r="K29" s="96"/>
      <c r="L29" s="97"/>
      <c r="M29" s="97"/>
      <c r="N29" s="96"/>
    </row>
    <row r="30" spans="1:15" ht="14.25" x14ac:dyDescent="0.15">
      <c r="B30" s="97"/>
      <c r="C30" s="97"/>
      <c r="D30" s="97"/>
      <c r="G30" s="97"/>
      <c r="H30" s="96"/>
      <c r="I30" s="97"/>
      <c r="J30" s="97"/>
      <c r="K30" s="96"/>
      <c r="L30" s="97"/>
      <c r="M30" s="97"/>
      <c r="N30" s="96"/>
    </row>
    <row r="31" spans="1:15" ht="14.25" x14ac:dyDescent="0.15">
      <c r="B31" s="97"/>
      <c r="C31" s="97"/>
      <c r="D31" s="97"/>
      <c r="G31" s="97"/>
      <c r="H31" s="96"/>
      <c r="I31" s="97"/>
      <c r="J31" s="97"/>
      <c r="K31" s="96"/>
      <c r="L31" s="97"/>
      <c r="M31" s="97"/>
      <c r="N31" s="96"/>
    </row>
  </sheetData>
  <mergeCells count="14">
    <mergeCell ref="O4:O6"/>
    <mergeCell ref="I5:K5"/>
    <mergeCell ref="L5:N5"/>
    <mergeCell ref="A7:A19"/>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2"/>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x14ac:dyDescent="0.15">
      <c r="A1" s="1" t="s">
        <v>13</v>
      </c>
      <c r="B1" s="1"/>
      <c r="C1" s="2"/>
      <c r="D1" s="3"/>
      <c r="E1" s="2"/>
      <c r="F1" s="2"/>
      <c r="G1" s="2"/>
      <c r="H1" s="140"/>
      <c r="I1" s="140"/>
      <c r="J1" s="141"/>
      <c r="K1" s="141"/>
      <c r="L1" s="141"/>
      <c r="M1" s="141"/>
      <c r="N1" s="141"/>
      <c r="O1" s="2"/>
      <c r="P1" s="2"/>
      <c r="Q1" s="4"/>
      <c r="R1" s="4"/>
      <c r="S1" s="3"/>
    </row>
    <row r="2" spans="1:19" ht="36.75" customHeight="1" x14ac:dyDescent="0.15">
      <c r="A2" s="140" t="s">
        <v>0</v>
      </c>
      <c r="B2" s="140"/>
      <c r="C2" s="141"/>
      <c r="D2" s="141"/>
      <c r="E2" s="141"/>
      <c r="F2" s="141"/>
      <c r="G2" s="141"/>
      <c r="H2" s="141"/>
      <c r="I2" s="141"/>
      <c r="J2" s="141"/>
      <c r="K2" s="141"/>
      <c r="L2" s="141"/>
      <c r="M2" s="141"/>
      <c r="N2" s="141"/>
      <c r="O2" s="141"/>
      <c r="P2" s="141"/>
      <c r="Q2" s="141"/>
      <c r="R2" s="141"/>
      <c r="S2" s="3"/>
    </row>
    <row r="3" spans="1:19" ht="27.75" customHeight="1" thickBot="1" x14ac:dyDescent="0.3">
      <c r="A3" s="142" t="s">
        <v>191</v>
      </c>
      <c r="B3" s="143"/>
      <c r="C3" s="143"/>
      <c r="D3" s="143"/>
      <c r="E3" s="143"/>
      <c r="F3" s="143"/>
      <c r="G3" s="2"/>
      <c r="H3" s="2"/>
      <c r="I3" s="13"/>
      <c r="J3" s="2"/>
      <c r="K3" s="7"/>
      <c r="L3" s="7"/>
      <c r="M3" s="11"/>
      <c r="N3" s="2"/>
      <c r="O3" s="14"/>
      <c r="P3" s="13"/>
      <c r="Q3" s="15"/>
      <c r="R3" s="15"/>
      <c r="S3" s="12"/>
    </row>
    <row r="4" spans="1:19"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18.75" customHeight="1" x14ac:dyDescent="0.15">
      <c r="A5" s="144" t="s">
        <v>49</v>
      </c>
      <c r="B5" s="65" t="s">
        <v>17</v>
      </c>
      <c r="C5" s="37"/>
      <c r="D5" s="38"/>
      <c r="E5" s="39"/>
      <c r="F5" s="40"/>
      <c r="G5" s="69"/>
      <c r="H5" s="73"/>
      <c r="I5" s="38"/>
      <c r="J5" s="40"/>
      <c r="K5" s="40"/>
      <c r="L5" s="40"/>
      <c r="M5" s="77"/>
      <c r="N5" s="65"/>
      <c r="O5" s="41" t="s">
        <v>17</v>
      </c>
      <c r="P5" s="38"/>
      <c r="Q5" s="42">
        <v>110</v>
      </c>
      <c r="R5" s="88">
        <f>ROUNDUP(Q5*0.75,2)</f>
        <v>82.5</v>
      </c>
    </row>
    <row r="6" spans="1:19" ht="18.75" customHeight="1" x14ac:dyDescent="0.15">
      <c r="A6" s="145"/>
      <c r="B6" s="67"/>
      <c r="C6" s="51"/>
      <c r="D6" s="52"/>
      <c r="E6" s="53"/>
      <c r="F6" s="54"/>
      <c r="G6" s="71"/>
      <c r="H6" s="75"/>
      <c r="I6" s="52"/>
      <c r="J6" s="54"/>
      <c r="K6" s="54"/>
      <c r="L6" s="54"/>
      <c r="M6" s="79"/>
      <c r="N6" s="67"/>
      <c r="O6" s="55"/>
      <c r="P6" s="52"/>
      <c r="Q6" s="56"/>
      <c r="R6" s="91"/>
    </row>
    <row r="7" spans="1:19" ht="18.75" customHeight="1" x14ac:dyDescent="0.15">
      <c r="A7" s="145"/>
      <c r="B7" s="66" t="s">
        <v>192</v>
      </c>
      <c r="C7" s="43" t="s">
        <v>97</v>
      </c>
      <c r="D7" s="44"/>
      <c r="E7" s="45">
        <v>1</v>
      </c>
      <c r="F7" s="46" t="s">
        <v>60</v>
      </c>
      <c r="G7" s="70" t="s">
        <v>59</v>
      </c>
      <c r="H7" s="74" t="s">
        <v>97</v>
      </c>
      <c r="I7" s="44"/>
      <c r="J7" s="46">
        <f>ROUNDUP(E7*0.75,2)</f>
        <v>0.75</v>
      </c>
      <c r="K7" s="46" t="s">
        <v>60</v>
      </c>
      <c r="L7" s="46" t="s">
        <v>59</v>
      </c>
      <c r="M7" s="78" t="e">
        <f>#REF!</f>
        <v>#REF!</v>
      </c>
      <c r="N7" s="85" t="s">
        <v>274</v>
      </c>
      <c r="O7" s="47" t="s">
        <v>52</v>
      </c>
      <c r="P7" s="44"/>
      <c r="Q7" s="48">
        <v>3</v>
      </c>
      <c r="R7" s="89">
        <f t="shared" ref="R7:R12" si="0">ROUNDUP(Q7*0.75,2)</f>
        <v>2.25</v>
      </c>
    </row>
    <row r="8" spans="1:19" ht="18.75" customHeight="1" x14ac:dyDescent="0.15">
      <c r="A8" s="145"/>
      <c r="B8" s="66"/>
      <c r="C8" s="43" t="s">
        <v>86</v>
      </c>
      <c r="D8" s="44"/>
      <c r="E8" s="45">
        <v>20</v>
      </c>
      <c r="F8" s="46" t="s">
        <v>19</v>
      </c>
      <c r="G8" s="70"/>
      <c r="H8" s="74" t="s">
        <v>86</v>
      </c>
      <c r="I8" s="44"/>
      <c r="J8" s="46">
        <f>ROUNDUP(E8*0.75,2)</f>
        <v>15</v>
      </c>
      <c r="K8" s="46" t="s">
        <v>19</v>
      </c>
      <c r="L8" s="46"/>
      <c r="M8" s="78" t="e">
        <f>ROUND(#REF!+(#REF!*10/100),2)</f>
        <v>#REF!</v>
      </c>
      <c r="N8" s="90" t="s">
        <v>275</v>
      </c>
      <c r="O8" s="47" t="s">
        <v>27</v>
      </c>
      <c r="P8" s="44"/>
      <c r="Q8" s="48">
        <v>5</v>
      </c>
      <c r="R8" s="89">
        <f t="shared" si="0"/>
        <v>3.75</v>
      </c>
    </row>
    <row r="9" spans="1:19" ht="18.75" customHeight="1" x14ac:dyDescent="0.15">
      <c r="A9" s="145"/>
      <c r="B9" s="66"/>
      <c r="C9" s="43"/>
      <c r="D9" s="44"/>
      <c r="E9" s="45"/>
      <c r="F9" s="46"/>
      <c r="G9" s="70"/>
      <c r="H9" s="74"/>
      <c r="I9" s="44"/>
      <c r="J9" s="46"/>
      <c r="K9" s="46"/>
      <c r="L9" s="46"/>
      <c r="M9" s="78"/>
      <c r="N9" s="66" t="s">
        <v>193</v>
      </c>
      <c r="O9" s="47" t="s">
        <v>28</v>
      </c>
      <c r="P9" s="44"/>
      <c r="Q9" s="48">
        <v>3</v>
      </c>
      <c r="R9" s="89">
        <f t="shared" si="0"/>
        <v>2.25</v>
      </c>
    </row>
    <row r="10" spans="1:19" ht="18.75" customHeight="1" x14ac:dyDescent="0.15">
      <c r="A10" s="145"/>
      <c r="B10" s="66"/>
      <c r="C10" s="43"/>
      <c r="D10" s="44"/>
      <c r="E10" s="45"/>
      <c r="F10" s="46"/>
      <c r="G10" s="70"/>
      <c r="H10" s="74"/>
      <c r="I10" s="44"/>
      <c r="J10" s="46"/>
      <c r="K10" s="46"/>
      <c r="L10" s="46"/>
      <c r="M10" s="78"/>
      <c r="N10" s="66" t="s">
        <v>182</v>
      </c>
      <c r="O10" s="47" t="s">
        <v>45</v>
      </c>
      <c r="P10" s="44" t="s">
        <v>33</v>
      </c>
      <c r="Q10" s="48">
        <v>1.5</v>
      </c>
      <c r="R10" s="89">
        <f t="shared" si="0"/>
        <v>1.1300000000000001</v>
      </c>
    </row>
    <row r="11" spans="1:19" ht="18.75" customHeight="1" x14ac:dyDescent="0.15">
      <c r="A11" s="145"/>
      <c r="B11" s="66"/>
      <c r="C11" s="43"/>
      <c r="D11" s="44"/>
      <c r="E11" s="45"/>
      <c r="F11" s="46"/>
      <c r="G11" s="70"/>
      <c r="H11" s="74"/>
      <c r="I11" s="44"/>
      <c r="J11" s="46"/>
      <c r="K11" s="46"/>
      <c r="L11" s="46"/>
      <c r="M11" s="78"/>
      <c r="N11" s="66" t="s">
        <v>183</v>
      </c>
      <c r="O11" s="47" t="s">
        <v>34</v>
      </c>
      <c r="P11" s="44"/>
      <c r="Q11" s="48">
        <v>2</v>
      </c>
      <c r="R11" s="89">
        <f t="shared" si="0"/>
        <v>1.5</v>
      </c>
    </row>
    <row r="12" spans="1:19" ht="18.75" customHeight="1" x14ac:dyDescent="0.15">
      <c r="A12" s="145"/>
      <c r="B12" s="66"/>
      <c r="C12" s="43"/>
      <c r="D12" s="44"/>
      <c r="E12" s="45"/>
      <c r="F12" s="46"/>
      <c r="G12" s="70"/>
      <c r="H12" s="74"/>
      <c r="I12" s="44"/>
      <c r="J12" s="46"/>
      <c r="K12" s="46"/>
      <c r="L12" s="46"/>
      <c r="M12" s="78"/>
      <c r="N12" s="66" t="s">
        <v>16</v>
      </c>
      <c r="O12" s="47" t="s">
        <v>53</v>
      </c>
      <c r="P12" s="44"/>
      <c r="Q12" s="48">
        <v>1</v>
      </c>
      <c r="R12" s="89">
        <f t="shared" si="0"/>
        <v>0.75</v>
      </c>
    </row>
    <row r="13" spans="1:19" ht="18.75" customHeight="1" x14ac:dyDescent="0.15">
      <c r="A13" s="145"/>
      <c r="B13" s="67"/>
      <c r="C13" s="51"/>
      <c r="D13" s="52"/>
      <c r="E13" s="53"/>
      <c r="F13" s="54"/>
      <c r="G13" s="71"/>
      <c r="H13" s="75"/>
      <c r="I13" s="52"/>
      <c r="J13" s="54"/>
      <c r="K13" s="54"/>
      <c r="L13" s="54"/>
      <c r="M13" s="79"/>
      <c r="N13" s="67"/>
      <c r="O13" s="55"/>
      <c r="P13" s="52"/>
      <c r="Q13" s="56"/>
      <c r="R13" s="91"/>
    </row>
    <row r="14" spans="1:19" ht="18.75" customHeight="1" x14ac:dyDescent="0.15">
      <c r="A14" s="145"/>
      <c r="B14" s="66" t="s">
        <v>194</v>
      </c>
      <c r="C14" s="43" t="s">
        <v>100</v>
      </c>
      <c r="D14" s="44"/>
      <c r="E14" s="45">
        <v>20</v>
      </c>
      <c r="F14" s="46" t="s">
        <v>19</v>
      </c>
      <c r="G14" s="70"/>
      <c r="H14" s="74" t="s">
        <v>100</v>
      </c>
      <c r="I14" s="44"/>
      <c r="J14" s="46">
        <f>ROUNDUP(E14*0.75,2)</f>
        <v>15</v>
      </c>
      <c r="K14" s="46" t="s">
        <v>19</v>
      </c>
      <c r="L14" s="46"/>
      <c r="M14" s="78" t="e">
        <f>#REF!</f>
        <v>#REF!</v>
      </c>
      <c r="N14" s="66" t="s">
        <v>195</v>
      </c>
      <c r="O14" s="47" t="s">
        <v>44</v>
      </c>
      <c r="P14" s="44"/>
      <c r="Q14" s="48">
        <v>20</v>
      </c>
      <c r="R14" s="89">
        <f>ROUNDUP(Q14*0.75,2)</f>
        <v>15</v>
      </c>
    </row>
    <row r="15" spans="1:19" ht="18.75" customHeight="1" x14ac:dyDescent="0.15">
      <c r="A15" s="145"/>
      <c r="B15" s="66"/>
      <c r="C15" s="43" t="s">
        <v>41</v>
      </c>
      <c r="D15" s="44"/>
      <c r="E15" s="45">
        <v>10</v>
      </c>
      <c r="F15" s="46" t="s">
        <v>19</v>
      </c>
      <c r="G15" s="70"/>
      <c r="H15" s="74" t="s">
        <v>41</v>
      </c>
      <c r="I15" s="44"/>
      <c r="J15" s="46">
        <f>ROUNDUP(E15*0.75,2)</f>
        <v>7.5</v>
      </c>
      <c r="K15" s="46" t="s">
        <v>19</v>
      </c>
      <c r="L15" s="46"/>
      <c r="M15" s="78" t="e">
        <f>ROUND(#REF!+(#REF!*15/100),2)</f>
        <v>#REF!</v>
      </c>
      <c r="N15" s="66" t="s">
        <v>249</v>
      </c>
      <c r="O15" s="47" t="s">
        <v>45</v>
      </c>
      <c r="P15" s="44" t="s">
        <v>33</v>
      </c>
      <c r="Q15" s="48">
        <v>1</v>
      </c>
      <c r="R15" s="89">
        <f>ROUNDUP(Q15*0.75,2)</f>
        <v>0.75</v>
      </c>
    </row>
    <row r="16" spans="1:19" ht="18.75" customHeight="1" x14ac:dyDescent="0.15">
      <c r="A16" s="145"/>
      <c r="B16" s="66"/>
      <c r="C16" s="43" t="s">
        <v>23</v>
      </c>
      <c r="D16" s="44"/>
      <c r="E16" s="45">
        <v>10</v>
      </c>
      <c r="F16" s="46" t="s">
        <v>19</v>
      </c>
      <c r="G16" s="70"/>
      <c r="H16" s="74" t="s">
        <v>23</v>
      </c>
      <c r="I16" s="44"/>
      <c r="J16" s="46">
        <f>ROUNDUP(E16*0.75,2)</f>
        <v>7.5</v>
      </c>
      <c r="K16" s="46" t="s">
        <v>19</v>
      </c>
      <c r="L16" s="46"/>
      <c r="M16" s="78" t="e">
        <f>ROUND(#REF!+(#REF!*10/100),2)</f>
        <v>#REF!</v>
      </c>
      <c r="N16" s="66" t="s">
        <v>16</v>
      </c>
      <c r="O16" s="47" t="s">
        <v>34</v>
      </c>
      <c r="P16" s="44"/>
      <c r="Q16" s="48">
        <v>1</v>
      </c>
      <c r="R16" s="89">
        <f>ROUNDUP(Q16*0.75,2)</f>
        <v>0.75</v>
      </c>
    </row>
    <row r="17" spans="1:18" ht="18.75" customHeight="1" x14ac:dyDescent="0.15">
      <c r="A17" s="145"/>
      <c r="B17" s="67"/>
      <c r="C17" s="51"/>
      <c r="D17" s="52"/>
      <c r="E17" s="53"/>
      <c r="F17" s="54"/>
      <c r="G17" s="71"/>
      <c r="H17" s="75"/>
      <c r="I17" s="52"/>
      <c r="J17" s="54"/>
      <c r="K17" s="54"/>
      <c r="L17" s="54"/>
      <c r="M17" s="79"/>
      <c r="N17" s="67"/>
      <c r="O17" s="55"/>
      <c r="P17" s="52"/>
      <c r="Q17" s="56"/>
      <c r="R17" s="91"/>
    </row>
    <row r="18" spans="1:18" ht="18.75" customHeight="1" x14ac:dyDescent="0.15">
      <c r="A18" s="145"/>
      <c r="B18" s="66" t="s">
        <v>66</v>
      </c>
      <c r="C18" s="43" t="s">
        <v>21</v>
      </c>
      <c r="D18" s="44"/>
      <c r="E18" s="45">
        <v>20</v>
      </c>
      <c r="F18" s="46" t="s">
        <v>19</v>
      </c>
      <c r="G18" s="70"/>
      <c r="H18" s="74" t="s">
        <v>21</v>
      </c>
      <c r="I18" s="44"/>
      <c r="J18" s="46">
        <f>ROUNDUP(E18*0.75,2)</f>
        <v>15</v>
      </c>
      <c r="K18" s="46" t="s">
        <v>19</v>
      </c>
      <c r="L18" s="46"/>
      <c r="M18" s="78" t="e">
        <f>ROUND(#REF!+(#REF!*6/100),2)</f>
        <v>#REF!</v>
      </c>
      <c r="N18" s="66" t="s">
        <v>16</v>
      </c>
      <c r="O18" s="47" t="s">
        <v>44</v>
      </c>
      <c r="P18" s="44"/>
      <c r="Q18" s="48">
        <v>100</v>
      </c>
      <c r="R18" s="89">
        <f>ROUNDUP(Q18*0.75,2)</f>
        <v>75</v>
      </c>
    </row>
    <row r="19" spans="1:18" ht="18.75" customHeight="1" x14ac:dyDescent="0.15">
      <c r="A19" s="145"/>
      <c r="B19" s="66"/>
      <c r="C19" s="43" t="s">
        <v>169</v>
      </c>
      <c r="D19" s="44"/>
      <c r="E19" s="45">
        <v>5</v>
      </c>
      <c r="F19" s="46" t="s">
        <v>19</v>
      </c>
      <c r="G19" s="70"/>
      <c r="H19" s="74" t="s">
        <v>169</v>
      </c>
      <c r="I19" s="44"/>
      <c r="J19" s="46">
        <f>ROUNDUP(E19*0.75,2)</f>
        <v>3.75</v>
      </c>
      <c r="K19" s="46" t="s">
        <v>19</v>
      </c>
      <c r="L19" s="46"/>
      <c r="M19" s="78" t="e">
        <f>ROUND(#REF!+(#REF!*15/100),2)</f>
        <v>#REF!</v>
      </c>
      <c r="N19" s="66"/>
      <c r="O19" s="47" t="s">
        <v>69</v>
      </c>
      <c r="P19" s="44"/>
      <c r="Q19" s="48">
        <v>3</v>
      </c>
      <c r="R19" s="89">
        <f>ROUNDUP(Q19*0.75,2)</f>
        <v>2.25</v>
      </c>
    </row>
    <row r="20" spans="1:18" ht="18.75" customHeight="1" x14ac:dyDescent="0.15">
      <c r="A20" s="145"/>
      <c r="B20" s="67"/>
      <c r="C20" s="51"/>
      <c r="D20" s="52"/>
      <c r="E20" s="53"/>
      <c r="F20" s="54"/>
      <c r="G20" s="71"/>
      <c r="H20" s="75"/>
      <c r="I20" s="52"/>
      <c r="J20" s="54"/>
      <c r="K20" s="54"/>
      <c r="L20" s="54"/>
      <c r="M20" s="79"/>
      <c r="N20" s="67"/>
      <c r="O20" s="55"/>
      <c r="P20" s="52"/>
      <c r="Q20" s="56"/>
      <c r="R20" s="91"/>
    </row>
    <row r="21" spans="1:18" ht="18.75" customHeight="1" x14ac:dyDescent="0.15">
      <c r="A21" s="145"/>
      <c r="B21" s="66" t="s">
        <v>46</v>
      </c>
      <c r="C21" s="43" t="s">
        <v>48</v>
      </c>
      <c r="D21" s="44"/>
      <c r="E21" s="57">
        <v>0.125</v>
      </c>
      <c r="F21" s="46" t="s">
        <v>26</v>
      </c>
      <c r="G21" s="70"/>
      <c r="H21" s="74" t="s">
        <v>48</v>
      </c>
      <c r="I21" s="44"/>
      <c r="J21" s="46">
        <f>ROUNDUP(E21*0.75,2)</f>
        <v>9.9999999999999992E-2</v>
      </c>
      <c r="K21" s="46" t="s">
        <v>26</v>
      </c>
      <c r="L21" s="46"/>
      <c r="M21" s="78" t="e">
        <f>#REF!</f>
        <v>#REF!</v>
      </c>
      <c r="N21" s="66" t="s">
        <v>47</v>
      </c>
      <c r="O21" s="47"/>
      <c r="P21" s="44"/>
      <c r="Q21" s="48"/>
      <c r="R21" s="89"/>
    </row>
    <row r="22" spans="1:18" ht="18.75" customHeight="1" thickBot="1" x14ac:dyDescent="0.2">
      <c r="A22" s="146"/>
      <c r="B22" s="68"/>
      <c r="C22" s="58"/>
      <c r="D22" s="59"/>
      <c r="E22" s="60"/>
      <c r="F22" s="61"/>
      <c r="G22" s="72"/>
      <c r="H22" s="76"/>
      <c r="I22" s="59"/>
      <c r="J22" s="61"/>
      <c r="K22" s="61"/>
      <c r="L22" s="61"/>
      <c r="M22" s="80"/>
      <c r="N22" s="68"/>
      <c r="O22" s="62"/>
      <c r="P22" s="59"/>
      <c r="Q22" s="63"/>
      <c r="R22" s="93"/>
    </row>
  </sheetData>
  <mergeCells count="4">
    <mergeCell ref="H1:N1"/>
    <mergeCell ref="A2:R2"/>
    <mergeCell ref="A3:F3"/>
    <mergeCell ref="A5:A22"/>
  </mergeCells>
  <phoneticPr fontId="18"/>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zoomScale="50" zoomScaleNormal="50" zoomScaleSheetLayoutView="70" workbookViewId="0"/>
  </sheetViews>
  <sheetFormatPr defaultRowHeight="13.5" x14ac:dyDescent="0.15"/>
  <cols>
    <col min="1" max="1" width="4.5" style="199" bestFit="1" customWidth="1"/>
    <col min="2" max="2" width="3.375" style="188" bestFit="1" customWidth="1"/>
    <col min="3" max="8" width="17.625" style="189" customWidth="1"/>
    <col min="9" max="9" width="4.5" style="245" bestFit="1" customWidth="1"/>
    <col min="10" max="10" width="3.375" style="189" bestFit="1" customWidth="1"/>
    <col min="11" max="16" width="17.625" style="189" customWidth="1"/>
    <col min="17" max="16384" width="9" style="188"/>
  </cols>
  <sheetData>
    <row r="1" spans="1:18" ht="65.25" customHeight="1" x14ac:dyDescent="0.15">
      <c r="A1" s="187"/>
      <c r="I1" s="190"/>
    </row>
    <row r="2" spans="1:18" s="199" customFormat="1" ht="21.75" customHeight="1" x14ac:dyDescent="0.15">
      <c r="A2" s="191" t="s">
        <v>314</v>
      </c>
      <c r="B2" s="192" t="s">
        <v>381</v>
      </c>
      <c r="C2" s="193" t="s">
        <v>382</v>
      </c>
      <c r="D2" s="194"/>
      <c r="E2" s="195" t="s">
        <v>383</v>
      </c>
      <c r="F2" s="196"/>
      <c r="G2" s="195" t="s">
        <v>384</v>
      </c>
      <c r="H2" s="196"/>
      <c r="I2" s="197" t="s">
        <v>314</v>
      </c>
      <c r="J2" s="198" t="s">
        <v>381</v>
      </c>
      <c r="K2" s="195" t="s">
        <v>382</v>
      </c>
      <c r="L2" s="196"/>
      <c r="M2" s="195" t="s">
        <v>383</v>
      </c>
      <c r="N2" s="196"/>
      <c r="O2" s="195" t="s">
        <v>384</v>
      </c>
      <c r="P2" s="368"/>
    </row>
    <row r="3" spans="1:18" s="199" customFormat="1" ht="13.5" customHeight="1" x14ac:dyDescent="0.15">
      <c r="A3" s="191"/>
      <c r="B3" s="192"/>
      <c r="C3" s="200"/>
      <c r="D3" s="201"/>
      <c r="E3" s="202"/>
      <c r="F3" s="203"/>
      <c r="G3" s="202"/>
      <c r="H3" s="203"/>
      <c r="I3" s="197"/>
      <c r="J3" s="198"/>
      <c r="K3" s="204"/>
      <c r="L3" s="205"/>
      <c r="M3" s="204"/>
      <c r="N3" s="205"/>
      <c r="O3" s="204"/>
      <c r="P3" s="369"/>
    </row>
    <row r="4" spans="1:18" s="199" customFormat="1" ht="18.75" customHeight="1" x14ac:dyDescent="0.15">
      <c r="A4" s="191"/>
      <c r="B4" s="192"/>
      <c r="C4" s="206"/>
      <c r="D4" s="207"/>
      <c r="E4" s="208"/>
      <c r="F4" s="209"/>
      <c r="G4" s="208"/>
      <c r="H4" s="209"/>
      <c r="I4" s="197"/>
      <c r="J4" s="198"/>
      <c r="K4" s="210"/>
      <c r="L4" s="211"/>
      <c r="M4" s="210"/>
      <c r="N4" s="211"/>
      <c r="O4" s="210"/>
      <c r="P4" s="370"/>
    </row>
    <row r="5" spans="1:18" s="199" customFormat="1" ht="15.75" customHeight="1" x14ac:dyDescent="0.15">
      <c r="A5" s="191"/>
      <c r="B5" s="192"/>
      <c r="C5" s="212" t="s">
        <v>385</v>
      </c>
      <c r="D5" s="212" t="s">
        <v>386</v>
      </c>
      <c r="E5" s="212" t="s">
        <v>385</v>
      </c>
      <c r="F5" s="212" t="s">
        <v>386</v>
      </c>
      <c r="G5" s="212" t="s">
        <v>385</v>
      </c>
      <c r="H5" s="212" t="s">
        <v>386</v>
      </c>
      <c r="I5" s="197"/>
      <c r="J5" s="198"/>
      <c r="K5" s="212" t="s">
        <v>385</v>
      </c>
      <c r="L5" s="212" t="s">
        <v>386</v>
      </c>
      <c r="M5" s="212" t="s">
        <v>385</v>
      </c>
      <c r="N5" s="212" t="s">
        <v>386</v>
      </c>
      <c r="O5" s="212" t="s">
        <v>385</v>
      </c>
      <c r="P5" s="212" t="s">
        <v>386</v>
      </c>
    </row>
    <row r="6" spans="1:18" s="199" customFormat="1" ht="13.5" customHeight="1" x14ac:dyDescent="0.15">
      <c r="A6" s="213">
        <v>1</v>
      </c>
      <c r="B6" s="214" t="s">
        <v>387</v>
      </c>
      <c r="C6" s="215" t="s">
        <v>299</v>
      </c>
      <c r="D6" s="216" t="s">
        <v>388</v>
      </c>
      <c r="E6" s="215" t="s">
        <v>299</v>
      </c>
      <c r="F6" s="216" t="s">
        <v>389</v>
      </c>
      <c r="G6" s="215" t="s">
        <v>297</v>
      </c>
      <c r="H6" s="217" t="s">
        <v>390</v>
      </c>
      <c r="I6" s="218">
        <v>16</v>
      </c>
      <c r="J6" s="214" t="s">
        <v>391</v>
      </c>
      <c r="K6" s="219" t="s">
        <v>299</v>
      </c>
      <c r="L6" s="220" t="s">
        <v>392</v>
      </c>
      <c r="M6" s="219" t="s">
        <v>299</v>
      </c>
      <c r="N6" s="220" t="s">
        <v>393</v>
      </c>
      <c r="O6" s="219" t="s">
        <v>297</v>
      </c>
      <c r="P6" s="220" t="s">
        <v>394</v>
      </c>
    </row>
    <row r="7" spans="1:18" x14ac:dyDescent="0.15">
      <c r="A7" s="213"/>
      <c r="B7" s="221"/>
      <c r="C7" s="215" t="s">
        <v>295</v>
      </c>
      <c r="D7" s="222"/>
      <c r="E7" s="215" t="s">
        <v>294</v>
      </c>
      <c r="F7" s="222"/>
      <c r="G7" s="215" t="s">
        <v>293</v>
      </c>
      <c r="H7" s="224"/>
      <c r="I7" s="225"/>
      <c r="J7" s="221"/>
      <c r="K7" s="215" t="s">
        <v>318</v>
      </c>
      <c r="L7" s="226"/>
      <c r="M7" s="215" t="s">
        <v>318</v>
      </c>
      <c r="N7" s="226"/>
      <c r="O7" s="215" t="s">
        <v>317</v>
      </c>
      <c r="P7" s="226"/>
    </row>
    <row r="8" spans="1:18" x14ac:dyDescent="0.15">
      <c r="A8" s="213"/>
      <c r="B8" s="221"/>
      <c r="C8" s="215" t="s">
        <v>288</v>
      </c>
      <c r="D8" s="222"/>
      <c r="E8" s="215" t="s">
        <v>288</v>
      </c>
      <c r="F8" s="222"/>
      <c r="G8" s="215" t="s">
        <v>292</v>
      </c>
      <c r="H8" s="224"/>
      <c r="I8" s="225"/>
      <c r="J8" s="221"/>
      <c r="K8" s="215" t="s">
        <v>315</v>
      </c>
      <c r="L8" s="226"/>
      <c r="M8" s="215" t="s">
        <v>315</v>
      </c>
      <c r="N8" s="226"/>
      <c r="O8" s="215" t="s">
        <v>316</v>
      </c>
      <c r="P8" s="226"/>
      <c r="Q8" s="199"/>
      <c r="R8" s="199"/>
    </row>
    <row r="9" spans="1:18" x14ac:dyDescent="0.15">
      <c r="A9" s="213"/>
      <c r="B9" s="227"/>
      <c r="C9" s="215" t="s">
        <v>46</v>
      </c>
      <c r="D9" s="228"/>
      <c r="E9" s="215" t="s">
        <v>46</v>
      </c>
      <c r="F9" s="228"/>
      <c r="G9" s="215" t="s">
        <v>289</v>
      </c>
      <c r="H9" s="229"/>
      <c r="I9" s="230"/>
      <c r="J9" s="227"/>
      <c r="K9" s="231" t="s">
        <v>66</v>
      </c>
      <c r="L9" s="232"/>
      <c r="M9" s="231"/>
      <c r="N9" s="232"/>
      <c r="O9" s="231"/>
      <c r="P9" s="232"/>
      <c r="Q9" s="199"/>
      <c r="R9" s="199"/>
    </row>
    <row r="10" spans="1:18" ht="13.5" customHeight="1" x14ac:dyDescent="0.15">
      <c r="A10" s="233">
        <v>2</v>
      </c>
      <c r="B10" s="234" t="s">
        <v>391</v>
      </c>
      <c r="C10" s="219" t="s">
        <v>299</v>
      </c>
      <c r="D10" s="216" t="s">
        <v>392</v>
      </c>
      <c r="E10" s="219" t="s">
        <v>299</v>
      </c>
      <c r="F10" s="216" t="s">
        <v>393</v>
      </c>
      <c r="G10" s="219" t="s">
        <v>297</v>
      </c>
      <c r="H10" s="217" t="s">
        <v>394</v>
      </c>
      <c r="I10" s="358"/>
      <c r="J10" s="359"/>
      <c r="K10" s="360"/>
      <c r="L10" s="361"/>
      <c r="M10" s="360"/>
      <c r="N10" s="361"/>
      <c r="O10" s="360"/>
      <c r="P10" s="371"/>
      <c r="Q10" s="199"/>
      <c r="R10" s="199"/>
    </row>
    <row r="11" spans="1:18" x14ac:dyDescent="0.15">
      <c r="A11" s="235"/>
      <c r="B11" s="221"/>
      <c r="C11" s="215" t="s">
        <v>318</v>
      </c>
      <c r="D11" s="222"/>
      <c r="E11" s="215" t="s">
        <v>318</v>
      </c>
      <c r="F11" s="222"/>
      <c r="G11" s="215" t="s">
        <v>317</v>
      </c>
      <c r="H11" s="224"/>
      <c r="I11" s="363"/>
      <c r="J11" s="364"/>
      <c r="K11" s="365"/>
      <c r="L11" s="366"/>
      <c r="M11" s="365"/>
      <c r="N11" s="366"/>
      <c r="O11" s="365"/>
      <c r="P11" s="372"/>
      <c r="Q11" s="199"/>
      <c r="R11" s="199"/>
    </row>
    <row r="12" spans="1:18" x14ac:dyDescent="0.15">
      <c r="A12" s="235"/>
      <c r="B12" s="221"/>
      <c r="C12" s="215" t="s">
        <v>315</v>
      </c>
      <c r="D12" s="222"/>
      <c r="E12" s="215" t="s">
        <v>315</v>
      </c>
      <c r="F12" s="222"/>
      <c r="G12" s="215" t="s">
        <v>316</v>
      </c>
      <c r="H12" s="224"/>
      <c r="I12" s="236">
        <v>19</v>
      </c>
      <c r="J12" s="234" t="s">
        <v>395</v>
      </c>
      <c r="K12" s="215" t="s">
        <v>299</v>
      </c>
      <c r="L12" s="220" t="s">
        <v>396</v>
      </c>
      <c r="M12" s="215" t="s">
        <v>299</v>
      </c>
      <c r="N12" s="220" t="s">
        <v>396</v>
      </c>
      <c r="O12" s="215" t="s">
        <v>297</v>
      </c>
      <c r="P12" s="220" t="s">
        <v>397</v>
      </c>
    </row>
    <row r="13" spans="1:18" x14ac:dyDescent="0.15">
      <c r="A13" s="237"/>
      <c r="B13" s="238"/>
      <c r="C13" s="231" t="s">
        <v>66</v>
      </c>
      <c r="D13" s="228"/>
      <c r="E13" s="231"/>
      <c r="F13" s="228"/>
      <c r="G13" s="231"/>
      <c r="H13" s="229"/>
      <c r="I13" s="225"/>
      <c r="J13" s="221"/>
      <c r="K13" s="215" t="s">
        <v>321</v>
      </c>
      <c r="L13" s="226"/>
      <c r="M13" s="215" t="s">
        <v>321</v>
      </c>
      <c r="N13" s="226"/>
      <c r="O13" s="215" t="s">
        <v>320</v>
      </c>
      <c r="P13" s="226"/>
    </row>
    <row r="14" spans="1:18" ht="13.5" customHeight="1" x14ac:dyDescent="0.15">
      <c r="A14" s="358"/>
      <c r="B14" s="359"/>
      <c r="C14" s="360"/>
      <c r="D14" s="361"/>
      <c r="E14" s="360"/>
      <c r="F14" s="361"/>
      <c r="G14" s="360"/>
      <c r="H14" s="362"/>
      <c r="I14" s="225"/>
      <c r="J14" s="221"/>
      <c r="K14" s="215" t="s">
        <v>128</v>
      </c>
      <c r="L14" s="226"/>
      <c r="M14" s="215" t="s">
        <v>128</v>
      </c>
      <c r="N14" s="226"/>
      <c r="O14" s="215" t="s">
        <v>319</v>
      </c>
      <c r="P14" s="226"/>
    </row>
    <row r="15" spans="1:18" x14ac:dyDescent="0.15">
      <c r="A15" s="363"/>
      <c r="B15" s="364"/>
      <c r="C15" s="365"/>
      <c r="D15" s="366"/>
      <c r="E15" s="365"/>
      <c r="F15" s="366"/>
      <c r="G15" s="365"/>
      <c r="H15" s="367"/>
      <c r="I15" s="239"/>
      <c r="J15" s="238"/>
      <c r="K15" s="215" t="s">
        <v>398</v>
      </c>
      <c r="L15" s="232"/>
      <c r="M15" s="215" t="s">
        <v>398</v>
      </c>
      <c r="N15" s="232"/>
      <c r="O15" s="215" t="s">
        <v>289</v>
      </c>
      <c r="P15" s="232"/>
    </row>
    <row r="16" spans="1:18" ht="13.5" customHeight="1" x14ac:dyDescent="0.15">
      <c r="A16" s="240">
        <v>5</v>
      </c>
      <c r="B16" s="214" t="s">
        <v>395</v>
      </c>
      <c r="C16" s="215" t="s">
        <v>299</v>
      </c>
      <c r="D16" s="223" t="s">
        <v>396</v>
      </c>
      <c r="E16" s="215" t="s">
        <v>299</v>
      </c>
      <c r="F16" s="223" t="s">
        <v>396</v>
      </c>
      <c r="G16" s="215" t="s">
        <v>297</v>
      </c>
      <c r="H16" s="241" t="s">
        <v>397</v>
      </c>
      <c r="I16" s="218">
        <v>20</v>
      </c>
      <c r="J16" s="214" t="s">
        <v>399</v>
      </c>
      <c r="K16" s="219" t="s">
        <v>299</v>
      </c>
      <c r="L16" s="220" t="s">
        <v>400</v>
      </c>
      <c r="M16" s="219" t="s">
        <v>299</v>
      </c>
      <c r="N16" s="220" t="s">
        <v>401</v>
      </c>
      <c r="O16" s="219" t="s">
        <v>297</v>
      </c>
      <c r="P16" s="220" t="s">
        <v>402</v>
      </c>
    </row>
    <row r="17" spans="1:18" x14ac:dyDescent="0.15">
      <c r="A17" s="240"/>
      <c r="B17" s="221"/>
      <c r="C17" s="215" t="s">
        <v>321</v>
      </c>
      <c r="D17" s="222"/>
      <c r="E17" s="215" t="s">
        <v>321</v>
      </c>
      <c r="F17" s="222"/>
      <c r="G17" s="215" t="s">
        <v>320</v>
      </c>
      <c r="H17" s="224"/>
      <c r="I17" s="225"/>
      <c r="J17" s="221"/>
      <c r="K17" s="215" t="s">
        <v>327</v>
      </c>
      <c r="L17" s="226"/>
      <c r="M17" s="215" t="s">
        <v>326</v>
      </c>
      <c r="N17" s="226"/>
      <c r="O17" s="215" t="s">
        <v>325</v>
      </c>
      <c r="P17" s="226"/>
    </row>
    <row r="18" spans="1:18" ht="13.5" customHeight="1" x14ac:dyDescent="0.15">
      <c r="A18" s="240"/>
      <c r="B18" s="221"/>
      <c r="C18" s="215" t="s">
        <v>128</v>
      </c>
      <c r="D18" s="222"/>
      <c r="E18" s="215" t="s">
        <v>128</v>
      </c>
      <c r="F18" s="222"/>
      <c r="G18" s="215" t="s">
        <v>319</v>
      </c>
      <c r="H18" s="224"/>
      <c r="I18" s="225"/>
      <c r="J18" s="221"/>
      <c r="K18" s="215" t="s">
        <v>324</v>
      </c>
      <c r="L18" s="226"/>
      <c r="M18" s="215" t="s">
        <v>324</v>
      </c>
      <c r="N18" s="226"/>
      <c r="O18" s="215" t="s">
        <v>317</v>
      </c>
      <c r="P18" s="226"/>
    </row>
    <row r="19" spans="1:18" x14ac:dyDescent="0.15">
      <c r="A19" s="240"/>
      <c r="B19" s="227"/>
      <c r="C19" s="215" t="s">
        <v>398</v>
      </c>
      <c r="D19" s="228"/>
      <c r="E19" s="215" t="s">
        <v>398</v>
      </c>
      <c r="F19" s="228"/>
      <c r="G19" s="215" t="s">
        <v>289</v>
      </c>
      <c r="H19" s="229"/>
      <c r="I19" s="230"/>
      <c r="J19" s="227"/>
      <c r="K19" s="231" t="s">
        <v>403</v>
      </c>
      <c r="L19" s="232"/>
      <c r="M19" s="231" t="s">
        <v>54</v>
      </c>
      <c r="N19" s="232"/>
      <c r="O19" s="231" t="s">
        <v>54</v>
      </c>
      <c r="P19" s="232"/>
    </row>
    <row r="20" spans="1:18" ht="13.5" customHeight="1" x14ac:dyDescent="0.15">
      <c r="A20" s="233">
        <v>6</v>
      </c>
      <c r="B20" s="234" t="s">
        <v>399</v>
      </c>
      <c r="C20" s="219" t="s">
        <v>299</v>
      </c>
      <c r="D20" s="216" t="s">
        <v>400</v>
      </c>
      <c r="E20" s="219" t="s">
        <v>299</v>
      </c>
      <c r="F20" s="216" t="s">
        <v>401</v>
      </c>
      <c r="G20" s="219" t="s">
        <v>297</v>
      </c>
      <c r="H20" s="217" t="s">
        <v>402</v>
      </c>
      <c r="I20" s="236">
        <v>21</v>
      </c>
      <c r="J20" s="234" t="s">
        <v>28</v>
      </c>
      <c r="K20" s="215" t="s">
        <v>299</v>
      </c>
      <c r="L20" s="220" t="s">
        <v>404</v>
      </c>
      <c r="M20" s="215" t="s">
        <v>299</v>
      </c>
      <c r="N20" s="220" t="s">
        <v>405</v>
      </c>
      <c r="O20" s="215" t="s">
        <v>297</v>
      </c>
      <c r="P20" s="220" t="s">
        <v>406</v>
      </c>
    </row>
    <row r="21" spans="1:18" x14ac:dyDescent="0.15">
      <c r="A21" s="240"/>
      <c r="B21" s="221"/>
      <c r="C21" s="215" t="s">
        <v>327</v>
      </c>
      <c r="D21" s="222"/>
      <c r="E21" s="215" t="s">
        <v>326</v>
      </c>
      <c r="F21" s="222"/>
      <c r="G21" s="215" t="s">
        <v>325</v>
      </c>
      <c r="H21" s="224"/>
      <c r="I21" s="225"/>
      <c r="J21" s="221"/>
      <c r="K21" s="215" t="s">
        <v>318</v>
      </c>
      <c r="L21" s="226"/>
      <c r="M21" s="215" t="s">
        <v>318</v>
      </c>
      <c r="N21" s="226"/>
      <c r="O21" s="215" t="s">
        <v>336</v>
      </c>
      <c r="P21" s="226"/>
    </row>
    <row r="22" spans="1:18" ht="13.5" customHeight="1" x14ac:dyDescent="0.15">
      <c r="A22" s="240"/>
      <c r="B22" s="221"/>
      <c r="C22" s="215" t="s">
        <v>324</v>
      </c>
      <c r="D22" s="222"/>
      <c r="E22" s="215" t="s">
        <v>324</v>
      </c>
      <c r="F22" s="222"/>
      <c r="G22" s="215" t="s">
        <v>317</v>
      </c>
      <c r="H22" s="224"/>
      <c r="I22" s="225"/>
      <c r="J22" s="221"/>
      <c r="K22" s="215" t="s">
        <v>333</v>
      </c>
      <c r="L22" s="226"/>
      <c r="M22" s="215" t="s">
        <v>332</v>
      </c>
      <c r="N22" s="226"/>
      <c r="O22" s="215" t="s">
        <v>335</v>
      </c>
      <c r="P22" s="226"/>
    </row>
    <row r="23" spans="1:18" x14ac:dyDescent="0.15">
      <c r="A23" s="242"/>
      <c r="B23" s="238"/>
      <c r="C23" s="231" t="s">
        <v>403</v>
      </c>
      <c r="D23" s="228"/>
      <c r="E23" s="231" t="s">
        <v>54</v>
      </c>
      <c r="F23" s="228"/>
      <c r="G23" s="231" t="s">
        <v>54</v>
      </c>
      <c r="H23" s="229"/>
      <c r="I23" s="239"/>
      <c r="J23" s="238"/>
      <c r="K23" s="215" t="s">
        <v>331</v>
      </c>
      <c r="L23" s="232"/>
      <c r="M23" s="215" t="s">
        <v>331</v>
      </c>
      <c r="N23" s="232"/>
      <c r="O23" s="215" t="s">
        <v>334</v>
      </c>
      <c r="P23" s="232"/>
    </row>
    <row r="24" spans="1:18" ht="13.5" customHeight="1" x14ac:dyDescent="0.15">
      <c r="A24" s="240">
        <v>7</v>
      </c>
      <c r="B24" s="214" t="s">
        <v>28</v>
      </c>
      <c r="C24" s="215" t="s">
        <v>299</v>
      </c>
      <c r="D24" s="216" t="s">
        <v>404</v>
      </c>
      <c r="E24" s="215" t="s">
        <v>299</v>
      </c>
      <c r="F24" s="216" t="s">
        <v>405</v>
      </c>
      <c r="G24" s="215" t="s">
        <v>297</v>
      </c>
      <c r="H24" s="217" t="s">
        <v>406</v>
      </c>
      <c r="I24" s="218">
        <v>22</v>
      </c>
      <c r="J24" s="214" t="s">
        <v>387</v>
      </c>
      <c r="K24" s="219" t="s">
        <v>299</v>
      </c>
      <c r="L24" s="220" t="s">
        <v>407</v>
      </c>
      <c r="M24" s="219" t="s">
        <v>299</v>
      </c>
      <c r="N24" s="220" t="s">
        <v>408</v>
      </c>
      <c r="O24" s="219" t="s">
        <v>297</v>
      </c>
      <c r="P24" s="220" t="s">
        <v>409</v>
      </c>
    </row>
    <row r="25" spans="1:18" x14ac:dyDescent="0.15">
      <c r="A25" s="240"/>
      <c r="B25" s="221"/>
      <c r="C25" s="215" t="s">
        <v>318</v>
      </c>
      <c r="D25" s="222"/>
      <c r="E25" s="215" t="s">
        <v>318</v>
      </c>
      <c r="F25" s="222"/>
      <c r="G25" s="215" t="s">
        <v>336</v>
      </c>
      <c r="H25" s="224"/>
      <c r="I25" s="225"/>
      <c r="J25" s="221"/>
      <c r="K25" s="215" t="s">
        <v>340</v>
      </c>
      <c r="L25" s="226"/>
      <c r="M25" s="215" t="s">
        <v>340</v>
      </c>
      <c r="N25" s="226"/>
      <c r="O25" s="215" t="s">
        <v>339</v>
      </c>
      <c r="P25" s="226"/>
    </row>
    <row r="26" spans="1:18" ht="13.5" customHeight="1" x14ac:dyDescent="0.15">
      <c r="A26" s="240"/>
      <c r="B26" s="221"/>
      <c r="C26" s="215" t="s">
        <v>333</v>
      </c>
      <c r="D26" s="222"/>
      <c r="E26" s="215" t="s">
        <v>332</v>
      </c>
      <c r="F26" s="222"/>
      <c r="G26" s="215" t="s">
        <v>335</v>
      </c>
      <c r="H26" s="224"/>
      <c r="I26" s="225"/>
      <c r="J26" s="221"/>
      <c r="K26" s="215" t="s">
        <v>166</v>
      </c>
      <c r="L26" s="226"/>
      <c r="M26" s="215" t="s">
        <v>166</v>
      </c>
      <c r="N26" s="226"/>
      <c r="O26" s="215" t="s">
        <v>338</v>
      </c>
      <c r="P26" s="226"/>
    </row>
    <row r="27" spans="1:18" x14ac:dyDescent="0.15">
      <c r="A27" s="240"/>
      <c r="B27" s="227"/>
      <c r="C27" s="215" t="s">
        <v>331</v>
      </c>
      <c r="D27" s="228"/>
      <c r="E27" s="215" t="s">
        <v>331</v>
      </c>
      <c r="F27" s="228"/>
      <c r="G27" s="215" t="s">
        <v>334</v>
      </c>
      <c r="H27" s="229"/>
      <c r="I27" s="230"/>
      <c r="J27" s="227"/>
      <c r="K27" s="231" t="s">
        <v>410</v>
      </c>
      <c r="L27" s="232"/>
      <c r="M27" s="231" t="s">
        <v>410</v>
      </c>
      <c r="N27" s="232"/>
      <c r="O27" s="231" t="s">
        <v>70</v>
      </c>
      <c r="P27" s="232"/>
    </row>
    <row r="28" spans="1:18" ht="13.5" customHeight="1" x14ac:dyDescent="0.15">
      <c r="A28" s="233">
        <v>8</v>
      </c>
      <c r="B28" s="234" t="s">
        <v>387</v>
      </c>
      <c r="C28" s="219" t="s">
        <v>299</v>
      </c>
      <c r="D28" s="216" t="s">
        <v>407</v>
      </c>
      <c r="E28" s="219" t="s">
        <v>299</v>
      </c>
      <c r="F28" s="216" t="s">
        <v>408</v>
      </c>
      <c r="G28" s="219" t="s">
        <v>297</v>
      </c>
      <c r="H28" s="217" t="s">
        <v>409</v>
      </c>
      <c r="I28" s="236">
        <v>23</v>
      </c>
      <c r="J28" s="234" t="s">
        <v>391</v>
      </c>
      <c r="K28" s="215" t="s">
        <v>299</v>
      </c>
      <c r="L28" s="220" t="s">
        <v>411</v>
      </c>
      <c r="M28" s="215" t="s">
        <v>299</v>
      </c>
      <c r="N28" s="220" t="s">
        <v>412</v>
      </c>
      <c r="O28" s="215" t="s">
        <v>297</v>
      </c>
      <c r="P28" s="220" t="s">
        <v>413</v>
      </c>
    </row>
    <row r="29" spans="1:18" x14ac:dyDescent="0.15">
      <c r="A29" s="240"/>
      <c r="B29" s="221"/>
      <c r="C29" s="215" t="s">
        <v>340</v>
      </c>
      <c r="D29" s="222"/>
      <c r="E29" s="215" t="s">
        <v>340</v>
      </c>
      <c r="F29" s="222"/>
      <c r="G29" s="215" t="s">
        <v>339</v>
      </c>
      <c r="H29" s="224"/>
      <c r="I29" s="225"/>
      <c r="J29" s="221"/>
      <c r="K29" s="215" t="s">
        <v>347</v>
      </c>
      <c r="L29" s="226"/>
      <c r="M29" s="215" t="s">
        <v>346</v>
      </c>
      <c r="N29" s="226"/>
      <c r="O29" s="215" t="s">
        <v>345</v>
      </c>
      <c r="P29" s="226"/>
    </row>
    <row r="30" spans="1:18" ht="13.5" customHeight="1" x14ac:dyDescent="0.15">
      <c r="A30" s="240"/>
      <c r="B30" s="221"/>
      <c r="C30" s="215" t="s">
        <v>166</v>
      </c>
      <c r="D30" s="222"/>
      <c r="E30" s="215" t="s">
        <v>166</v>
      </c>
      <c r="F30" s="222"/>
      <c r="G30" s="215" t="s">
        <v>338</v>
      </c>
      <c r="H30" s="224"/>
      <c r="I30" s="225"/>
      <c r="J30" s="221"/>
      <c r="K30" s="215" t="s">
        <v>343</v>
      </c>
      <c r="L30" s="226"/>
      <c r="M30" s="215" t="s">
        <v>343</v>
      </c>
      <c r="N30" s="226"/>
      <c r="O30" s="215" t="s">
        <v>344</v>
      </c>
      <c r="P30" s="226"/>
      <c r="Q30" s="199"/>
      <c r="R30" s="199"/>
    </row>
    <row r="31" spans="1:18" x14ac:dyDescent="0.15">
      <c r="A31" s="242"/>
      <c r="B31" s="238"/>
      <c r="C31" s="231" t="s">
        <v>410</v>
      </c>
      <c r="D31" s="228"/>
      <c r="E31" s="231" t="s">
        <v>410</v>
      </c>
      <c r="F31" s="228"/>
      <c r="G31" s="231" t="s">
        <v>70</v>
      </c>
      <c r="H31" s="229"/>
      <c r="I31" s="239"/>
      <c r="J31" s="238"/>
      <c r="K31" s="215" t="s">
        <v>66</v>
      </c>
      <c r="L31" s="232"/>
      <c r="M31" s="215"/>
      <c r="N31" s="232"/>
      <c r="O31" s="215"/>
      <c r="P31" s="232"/>
      <c r="Q31" s="199"/>
      <c r="R31" s="199"/>
    </row>
    <row r="32" spans="1:18" ht="13.5" customHeight="1" x14ac:dyDescent="0.15">
      <c r="A32" s="240">
        <v>9</v>
      </c>
      <c r="B32" s="214" t="s">
        <v>391</v>
      </c>
      <c r="C32" s="215" t="s">
        <v>299</v>
      </c>
      <c r="D32" s="216" t="s">
        <v>411</v>
      </c>
      <c r="E32" s="215" t="s">
        <v>299</v>
      </c>
      <c r="F32" s="216" t="s">
        <v>412</v>
      </c>
      <c r="G32" s="215" t="s">
        <v>297</v>
      </c>
      <c r="H32" s="217" t="s">
        <v>413</v>
      </c>
      <c r="I32" s="358"/>
      <c r="J32" s="359"/>
      <c r="K32" s="360"/>
      <c r="L32" s="361"/>
      <c r="M32" s="360"/>
      <c r="N32" s="361"/>
      <c r="O32" s="360"/>
      <c r="P32" s="371"/>
      <c r="Q32" s="199"/>
      <c r="R32" s="199"/>
    </row>
    <row r="33" spans="1:18" x14ac:dyDescent="0.15">
      <c r="A33" s="240"/>
      <c r="B33" s="221"/>
      <c r="C33" s="215" t="s">
        <v>347</v>
      </c>
      <c r="D33" s="222"/>
      <c r="E33" s="215" t="s">
        <v>346</v>
      </c>
      <c r="F33" s="222"/>
      <c r="G33" s="215" t="s">
        <v>345</v>
      </c>
      <c r="H33" s="224"/>
      <c r="I33" s="363"/>
      <c r="J33" s="364"/>
      <c r="K33" s="365"/>
      <c r="L33" s="366"/>
      <c r="M33" s="365"/>
      <c r="N33" s="366"/>
      <c r="O33" s="365"/>
      <c r="P33" s="372"/>
      <c r="Q33" s="199"/>
      <c r="R33" s="199"/>
    </row>
    <row r="34" spans="1:18" ht="13.5" customHeight="1" x14ac:dyDescent="0.15">
      <c r="A34" s="240"/>
      <c r="B34" s="221"/>
      <c r="C34" s="215" t="s">
        <v>343</v>
      </c>
      <c r="D34" s="222"/>
      <c r="E34" s="215" t="s">
        <v>343</v>
      </c>
      <c r="F34" s="222"/>
      <c r="G34" s="215" t="s">
        <v>344</v>
      </c>
      <c r="H34" s="224"/>
      <c r="I34" s="218">
        <v>26</v>
      </c>
      <c r="J34" s="214" t="s">
        <v>395</v>
      </c>
      <c r="K34" s="219" t="s">
        <v>299</v>
      </c>
      <c r="L34" s="220" t="s">
        <v>414</v>
      </c>
      <c r="M34" s="219" t="s">
        <v>299</v>
      </c>
      <c r="N34" s="220" t="s">
        <v>414</v>
      </c>
      <c r="O34" s="219" t="s">
        <v>297</v>
      </c>
      <c r="P34" s="220" t="s">
        <v>415</v>
      </c>
    </row>
    <row r="35" spans="1:18" x14ac:dyDescent="0.15">
      <c r="A35" s="240"/>
      <c r="B35" s="227"/>
      <c r="C35" s="215" t="s">
        <v>66</v>
      </c>
      <c r="D35" s="228"/>
      <c r="E35" s="215"/>
      <c r="F35" s="228"/>
      <c r="G35" s="215"/>
      <c r="H35" s="229"/>
      <c r="I35" s="225"/>
      <c r="J35" s="221"/>
      <c r="K35" s="215" t="s">
        <v>350</v>
      </c>
      <c r="L35" s="226"/>
      <c r="M35" s="215" t="s">
        <v>350</v>
      </c>
      <c r="N35" s="226"/>
      <c r="O35" s="215" t="s">
        <v>349</v>
      </c>
      <c r="P35" s="226"/>
    </row>
    <row r="36" spans="1:18" x14ac:dyDescent="0.15">
      <c r="A36" s="358"/>
      <c r="B36" s="359"/>
      <c r="C36" s="360"/>
      <c r="D36" s="361"/>
      <c r="E36" s="360"/>
      <c r="F36" s="361"/>
      <c r="G36" s="360"/>
      <c r="H36" s="362"/>
      <c r="I36" s="225"/>
      <c r="J36" s="221"/>
      <c r="K36" s="215" t="s">
        <v>348</v>
      </c>
      <c r="L36" s="226"/>
      <c r="M36" s="215" t="s">
        <v>348</v>
      </c>
      <c r="N36" s="226"/>
      <c r="O36" s="215" t="s">
        <v>338</v>
      </c>
      <c r="P36" s="226"/>
    </row>
    <row r="37" spans="1:18" x14ac:dyDescent="0.15">
      <c r="A37" s="363"/>
      <c r="B37" s="364"/>
      <c r="C37" s="365"/>
      <c r="D37" s="366"/>
      <c r="E37" s="365"/>
      <c r="F37" s="366"/>
      <c r="G37" s="365"/>
      <c r="H37" s="367"/>
      <c r="I37" s="230"/>
      <c r="J37" s="227"/>
      <c r="K37" s="231"/>
      <c r="L37" s="232"/>
      <c r="M37" s="231"/>
      <c r="N37" s="232"/>
      <c r="O37" s="231"/>
      <c r="P37" s="232"/>
    </row>
    <row r="38" spans="1:18" ht="13.5" customHeight="1" x14ac:dyDescent="0.15">
      <c r="A38" s="243">
        <v>12</v>
      </c>
      <c r="B38" s="234" t="s">
        <v>395</v>
      </c>
      <c r="C38" s="219" t="s">
        <v>299</v>
      </c>
      <c r="D38" s="216" t="s">
        <v>414</v>
      </c>
      <c r="E38" s="219" t="s">
        <v>299</v>
      </c>
      <c r="F38" s="216" t="s">
        <v>414</v>
      </c>
      <c r="G38" s="219" t="s">
        <v>297</v>
      </c>
      <c r="H38" s="217" t="s">
        <v>415</v>
      </c>
      <c r="I38" s="236">
        <v>27</v>
      </c>
      <c r="J38" s="234" t="s">
        <v>399</v>
      </c>
      <c r="K38" s="215" t="s">
        <v>299</v>
      </c>
      <c r="L38" s="220" t="s">
        <v>416</v>
      </c>
      <c r="M38" s="215" t="s">
        <v>299</v>
      </c>
      <c r="N38" s="220" t="s">
        <v>416</v>
      </c>
      <c r="O38" s="215" t="s">
        <v>297</v>
      </c>
      <c r="P38" s="220" t="s">
        <v>417</v>
      </c>
    </row>
    <row r="39" spans="1:18" x14ac:dyDescent="0.15">
      <c r="A39" s="240"/>
      <c r="B39" s="221"/>
      <c r="C39" s="215" t="s">
        <v>350</v>
      </c>
      <c r="D39" s="222"/>
      <c r="E39" s="215" t="s">
        <v>350</v>
      </c>
      <c r="F39" s="222"/>
      <c r="G39" s="215" t="s">
        <v>349</v>
      </c>
      <c r="H39" s="224"/>
      <c r="I39" s="225"/>
      <c r="J39" s="221"/>
      <c r="K39" s="215" t="s">
        <v>354</v>
      </c>
      <c r="L39" s="226"/>
      <c r="M39" s="215" t="s">
        <v>354</v>
      </c>
      <c r="N39" s="226"/>
      <c r="O39" s="215" t="s">
        <v>353</v>
      </c>
      <c r="P39" s="226"/>
    </row>
    <row r="40" spans="1:18" x14ac:dyDescent="0.15">
      <c r="A40" s="240"/>
      <c r="B40" s="221"/>
      <c r="C40" s="215" t="s">
        <v>348</v>
      </c>
      <c r="D40" s="222"/>
      <c r="E40" s="215" t="s">
        <v>348</v>
      </c>
      <c r="F40" s="222"/>
      <c r="G40" s="215" t="s">
        <v>338</v>
      </c>
      <c r="H40" s="224"/>
      <c r="I40" s="225"/>
      <c r="J40" s="221"/>
      <c r="K40" s="215" t="s">
        <v>194</v>
      </c>
      <c r="L40" s="226"/>
      <c r="M40" s="215" t="s">
        <v>194</v>
      </c>
      <c r="N40" s="226"/>
      <c r="O40" s="215" t="s">
        <v>352</v>
      </c>
      <c r="P40" s="226"/>
    </row>
    <row r="41" spans="1:18" x14ac:dyDescent="0.15">
      <c r="A41" s="242"/>
      <c r="B41" s="238"/>
      <c r="C41" s="231"/>
      <c r="D41" s="228"/>
      <c r="E41" s="231"/>
      <c r="F41" s="228"/>
      <c r="G41" s="231"/>
      <c r="H41" s="229"/>
      <c r="I41" s="239"/>
      <c r="J41" s="238"/>
      <c r="K41" s="215" t="s">
        <v>418</v>
      </c>
      <c r="L41" s="232"/>
      <c r="M41" s="215" t="s">
        <v>418</v>
      </c>
      <c r="N41" s="232"/>
      <c r="O41" s="215" t="s">
        <v>289</v>
      </c>
      <c r="P41" s="232"/>
    </row>
    <row r="42" spans="1:18" ht="13.5" customHeight="1" x14ac:dyDescent="0.15">
      <c r="A42" s="244">
        <v>13</v>
      </c>
      <c r="B42" s="214" t="s">
        <v>399</v>
      </c>
      <c r="C42" s="215" t="s">
        <v>299</v>
      </c>
      <c r="D42" s="216" t="s">
        <v>416</v>
      </c>
      <c r="E42" s="215" t="s">
        <v>299</v>
      </c>
      <c r="F42" s="216" t="s">
        <v>416</v>
      </c>
      <c r="G42" s="215" t="s">
        <v>297</v>
      </c>
      <c r="H42" s="217" t="s">
        <v>417</v>
      </c>
      <c r="I42" s="218">
        <v>28</v>
      </c>
      <c r="J42" s="214" t="s">
        <v>28</v>
      </c>
      <c r="K42" s="219" t="s">
        <v>365</v>
      </c>
      <c r="L42" s="220" t="s">
        <v>419</v>
      </c>
      <c r="M42" s="219" t="s">
        <v>363</v>
      </c>
      <c r="N42" s="220" t="s">
        <v>420</v>
      </c>
      <c r="O42" s="219" t="s">
        <v>362</v>
      </c>
      <c r="P42" s="220" t="s">
        <v>421</v>
      </c>
    </row>
    <row r="43" spans="1:18" x14ac:dyDescent="0.15">
      <c r="A43" s="240"/>
      <c r="B43" s="221"/>
      <c r="C43" s="215" t="s">
        <v>354</v>
      </c>
      <c r="D43" s="222"/>
      <c r="E43" s="215" t="s">
        <v>354</v>
      </c>
      <c r="F43" s="222"/>
      <c r="G43" s="215" t="s">
        <v>353</v>
      </c>
      <c r="H43" s="224"/>
      <c r="I43" s="225"/>
      <c r="J43" s="221"/>
      <c r="K43" s="215" t="s">
        <v>359</v>
      </c>
      <c r="L43" s="226"/>
      <c r="M43" s="215" t="s">
        <v>358</v>
      </c>
      <c r="N43" s="226"/>
      <c r="O43" s="215" t="s">
        <v>361</v>
      </c>
      <c r="P43" s="226"/>
    </row>
    <row r="44" spans="1:18" x14ac:dyDescent="0.15">
      <c r="A44" s="240"/>
      <c r="B44" s="221"/>
      <c r="C44" s="215" t="s">
        <v>194</v>
      </c>
      <c r="D44" s="222"/>
      <c r="E44" s="215" t="s">
        <v>194</v>
      </c>
      <c r="F44" s="222"/>
      <c r="G44" s="215" t="s">
        <v>352</v>
      </c>
      <c r="H44" s="224"/>
      <c r="I44" s="225"/>
      <c r="J44" s="221"/>
      <c r="K44" s="215" t="s">
        <v>159</v>
      </c>
      <c r="L44" s="226"/>
      <c r="M44" s="215" t="s">
        <v>159</v>
      </c>
      <c r="N44" s="226"/>
      <c r="O44" s="215" t="s">
        <v>360</v>
      </c>
      <c r="P44" s="226"/>
    </row>
    <row r="45" spans="1:18" x14ac:dyDescent="0.15">
      <c r="A45" s="240"/>
      <c r="B45" s="227"/>
      <c r="C45" s="215" t="s">
        <v>418</v>
      </c>
      <c r="D45" s="228"/>
      <c r="E45" s="215" t="s">
        <v>418</v>
      </c>
      <c r="F45" s="228"/>
      <c r="G45" s="215" t="s">
        <v>289</v>
      </c>
      <c r="H45" s="229"/>
      <c r="I45" s="230"/>
      <c r="J45" s="227"/>
      <c r="K45" s="231"/>
      <c r="L45" s="232"/>
      <c r="M45" s="231"/>
      <c r="N45" s="232"/>
      <c r="O45" s="231" t="s">
        <v>357</v>
      </c>
      <c r="P45" s="232"/>
    </row>
    <row r="46" spans="1:18" ht="13.5" customHeight="1" x14ac:dyDescent="0.15">
      <c r="A46" s="233">
        <v>14</v>
      </c>
      <c r="B46" s="234" t="s">
        <v>28</v>
      </c>
      <c r="C46" s="219" t="s">
        <v>365</v>
      </c>
      <c r="D46" s="216" t="s">
        <v>419</v>
      </c>
      <c r="E46" s="219" t="s">
        <v>363</v>
      </c>
      <c r="F46" s="216" t="s">
        <v>420</v>
      </c>
      <c r="G46" s="219" t="s">
        <v>362</v>
      </c>
      <c r="H46" s="217" t="s">
        <v>421</v>
      </c>
      <c r="I46" s="236">
        <v>29</v>
      </c>
      <c r="J46" s="234" t="s">
        <v>387</v>
      </c>
      <c r="K46" s="215" t="s">
        <v>299</v>
      </c>
      <c r="L46" s="220" t="s">
        <v>388</v>
      </c>
      <c r="M46" s="215" t="s">
        <v>299</v>
      </c>
      <c r="N46" s="220" t="s">
        <v>389</v>
      </c>
      <c r="O46" s="215" t="s">
        <v>297</v>
      </c>
      <c r="P46" s="220" t="s">
        <v>390</v>
      </c>
    </row>
    <row r="47" spans="1:18" x14ac:dyDescent="0.15">
      <c r="A47" s="240"/>
      <c r="B47" s="221"/>
      <c r="C47" s="215" t="s">
        <v>359</v>
      </c>
      <c r="D47" s="222"/>
      <c r="E47" s="215" t="s">
        <v>358</v>
      </c>
      <c r="F47" s="222"/>
      <c r="G47" s="215" t="s">
        <v>361</v>
      </c>
      <c r="H47" s="224"/>
      <c r="I47" s="225"/>
      <c r="J47" s="221"/>
      <c r="K47" s="215" t="s">
        <v>295</v>
      </c>
      <c r="L47" s="226"/>
      <c r="M47" s="215" t="s">
        <v>294</v>
      </c>
      <c r="N47" s="226"/>
      <c r="O47" s="215" t="s">
        <v>293</v>
      </c>
      <c r="P47" s="226"/>
    </row>
    <row r="48" spans="1:18" x14ac:dyDescent="0.15">
      <c r="A48" s="240"/>
      <c r="B48" s="221"/>
      <c r="C48" s="215" t="s">
        <v>159</v>
      </c>
      <c r="D48" s="222"/>
      <c r="E48" s="215" t="s">
        <v>159</v>
      </c>
      <c r="F48" s="222"/>
      <c r="G48" s="215" t="s">
        <v>360</v>
      </c>
      <c r="H48" s="224"/>
      <c r="I48" s="225"/>
      <c r="J48" s="221"/>
      <c r="K48" s="215" t="s">
        <v>288</v>
      </c>
      <c r="L48" s="226"/>
      <c r="M48" s="215" t="s">
        <v>288</v>
      </c>
      <c r="N48" s="226"/>
      <c r="O48" s="215" t="s">
        <v>292</v>
      </c>
      <c r="P48" s="226"/>
    </row>
    <row r="49" spans="1:16" x14ac:dyDescent="0.15">
      <c r="A49" s="242"/>
      <c r="B49" s="238"/>
      <c r="C49" s="231"/>
      <c r="D49" s="228"/>
      <c r="E49" s="231"/>
      <c r="F49" s="228"/>
      <c r="G49" s="231" t="s">
        <v>357</v>
      </c>
      <c r="H49" s="229"/>
      <c r="I49" s="239"/>
      <c r="J49" s="238"/>
      <c r="K49" s="215" t="s">
        <v>46</v>
      </c>
      <c r="L49" s="232"/>
      <c r="M49" s="215" t="s">
        <v>46</v>
      </c>
      <c r="N49" s="232"/>
      <c r="O49" s="231" t="s">
        <v>289</v>
      </c>
      <c r="P49" s="232"/>
    </row>
    <row r="50" spans="1:16" ht="13.5" customHeight="1" x14ac:dyDescent="0.15">
      <c r="A50" s="240">
        <v>15</v>
      </c>
      <c r="B50" s="214" t="s">
        <v>387</v>
      </c>
      <c r="C50" s="215" t="s">
        <v>299</v>
      </c>
      <c r="D50" s="216" t="s">
        <v>388</v>
      </c>
      <c r="E50" s="215" t="s">
        <v>299</v>
      </c>
      <c r="F50" s="216" t="s">
        <v>389</v>
      </c>
      <c r="G50" s="215" t="s">
        <v>297</v>
      </c>
      <c r="H50" s="217" t="s">
        <v>390</v>
      </c>
      <c r="I50" s="218">
        <v>30</v>
      </c>
      <c r="J50" s="214" t="s">
        <v>391</v>
      </c>
      <c r="K50" s="219" t="s">
        <v>379</v>
      </c>
      <c r="L50" s="220" t="s">
        <v>422</v>
      </c>
      <c r="M50" s="219" t="s">
        <v>379</v>
      </c>
      <c r="N50" s="220" t="s">
        <v>423</v>
      </c>
      <c r="O50" s="219" t="s">
        <v>378</v>
      </c>
      <c r="P50" s="220" t="s">
        <v>424</v>
      </c>
    </row>
    <row r="51" spans="1:16" x14ac:dyDescent="0.15">
      <c r="A51" s="240"/>
      <c r="B51" s="221"/>
      <c r="C51" s="215" t="s">
        <v>295</v>
      </c>
      <c r="D51" s="222"/>
      <c r="E51" s="215" t="s">
        <v>294</v>
      </c>
      <c r="F51" s="222"/>
      <c r="G51" s="215" t="s">
        <v>293</v>
      </c>
      <c r="H51" s="224"/>
      <c r="I51" s="225"/>
      <c r="J51" s="221"/>
      <c r="K51" s="215" t="s">
        <v>377</v>
      </c>
      <c r="L51" s="226"/>
      <c r="M51" s="215" t="s">
        <v>377</v>
      </c>
      <c r="N51" s="226"/>
      <c r="O51" s="215" t="s">
        <v>319</v>
      </c>
      <c r="P51" s="226"/>
    </row>
    <row r="52" spans="1:16" x14ac:dyDescent="0.15">
      <c r="A52" s="240"/>
      <c r="B52" s="221"/>
      <c r="C52" s="215" t="s">
        <v>288</v>
      </c>
      <c r="D52" s="222"/>
      <c r="E52" s="215" t="s">
        <v>288</v>
      </c>
      <c r="F52" s="222"/>
      <c r="G52" s="215" t="s">
        <v>292</v>
      </c>
      <c r="H52" s="224"/>
      <c r="I52" s="225"/>
      <c r="J52" s="221"/>
      <c r="K52" s="215" t="s">
        <v>92</v>
      </c>
      <c r="L52" s="226"/>
      <c r="M52" s="215" t="s">
        <v>159</v>
      </c>
      <c r="N52" s="226"/>
      <c r="O52" s="215" t="s">
        <v>357</v>
      </c>
      <c r="P52" s="226"/>
    </row>
    <row r="53" spans="1:16" x14ac:dyDescent="0.15">
      <c r="A53" s="242"/>
      <c r="B53" s="238"/>
      <c r="C53" s="231" t="s">
        <v>46</v>
      </c>
      <c r="D53" s="228"/>
      <c r="E53" s="231" t="s">
        <v>46</v>
      </c>
      <c r="F53" s="228"/>
      <c r="G53" s="231" t="s">
        <v>289</v>
      </c>
      <c r="H53" s="229"/>
      <c r="I53" s="239"/>
      <c r="J53" s="238"/>
      <c r="K53" s="231" t="s">
        <v>159</v>
      </c>
      <c r="L53" s="232"/>
      <c r="M53" s="231"/>
      <c r="N53" s="232"/>
      <c r="O53" s="231"/>
      <c r="P53" s="232"/>
    </row>
    <row r="54" spans="1:16" ht="13.5" customHeight="1" x14ac:dyDescent="0.15"/>
    <row r="58" spans="1:16" ht="13.5" customHeight="1" x14ac:dyDescent="0.15"/>
    <row r="62" spans="1:16" ht="13.5" customHeight="1" x14ac:dyDescent="0.15"/>
    <row r="66" ht="13.5" customHeight="1" x14ac:dyDescent="0.15"/>
  </sheetData>
  <mergeCells count="120">
    <mergeCell ref="I50:I53"/>
    <mergeCell ref="J50:J53"/>
    <mergeCell ref="L50:L53"/>
    <mergeCell ref="N50:N53"/>
    <mergeCell ref="P50:P53"/>
    <mergeCell ref="A50:A53"/>
    <mergeCell ref="B50:B53"/>
    <mergeCell ref="D50:D53"/>
    <mergeCell ref="F50:F53"/>
    <mergeCell ref="H50:H53"/>
    <mergeCell ref="H46:H49"/>
    <mergeCell ref="I46:I49"/>
    <mergeCell ref="J46:J49"/>
    <mergeCell ref="L46:L49"/>
    <mergeCell ref="N46:N49"/>
    <mergeCell ref="P46:P49"/>
    <mergeCell ref="I42:I45"/>
    <mergeCell ref="J42:J45"/>
    <mergeCell ref="L42:L45"/>
    <mergeCell ref="N42:N45"/>
    <mergeCell ref="P42:P45"/>
    <mergeCell ref="A46:A49"/>
    <mergeCell ref="B46:B49"/>
    <mergeCell ref="D46:D49"/>
    <mergeCell ref="F46:F49"/>
    <mergeCell ref="A42:A45"/>
    <mergeCell ref="B42:B45"/>
    <mergeCell ref="D42:D45"/>
    <mergeCell ref="F42:F45"/>
    <mergeCell ref="H42:H45"/>
    <mergeCell ref="H38:H41"/>
    <mergeCell ref="I38:I41"/>
    <mergeCell ref="J38:J41"/>
    <mergeCell ref="L38:L41"/>
    <mergeCell ref="N38:N41"/>
    <mergeCell ref="P38:P41"/>
    <mergeCell ref="I34:I37"/>
    <mergeCell ref="J34:J37"/>
    <mergeCell ref="L34:L37"/>
    <mergeCell ref="N34:N37"/>
    <mergeCell ref="P34:P37"/>
    <mergeCell ref="A38:A41"/>
    <mergeCell ref="B38:B41"/>
    <mergeCell ref="D38:D41"/>
    <mergeCell ref="F38:F41"/>
    <mergeCell ref="A32:A35"/>
    <mergeCell ref="B32:B35"/>
    <mergeCell ref="D32:D35"/>
    <mergeCell ref="F32:F35"/>
    <mergeCell ref="H32:H35"/>
    <mergeCell ref="H28:H31"/>
    <mergeCell ref="I28:I31"/>
    <mergeCell ref="J28:J31"/>
    <mergeCell ref="L28:L31"/>
    <mergeCell ref="N28:N31"/>
    <mergeCell ref="P28:P31"/>
    <mergeCell ref="I24:I27"/>
    <mergeCell ref="J24:J27"/>
    <mergeCell ref="L24:L27"/>
    <mergeCell ref="N24:N27"/>
    <mergeCell ref="P24:P27"/>
    <mergeCell ref="A28:A31"/>
    <mergeCell ref="B28:B31"/>
    <mergeCell ref="D28:D31"/>
    <mergeCell ref="F28:F31"/>
    <mergeCell ref="A24:A27"/>
    <mergeCell ref="B24:B27"/>
    <mergeCell ref="D24:D27"/>
    <mergeCell ref="F24:F27"/>
    <mergeCell ref="H24:H27"/>
    <mergeCell ref="H20:H23"/>
    <mergeCell ref="I20:I23"/>
    <mergeCell ref="J20:J23"/>
    <mergeCell ref="L20:L23"/>
    <mergeCell ref="N20:N23"/>
    <mergeCell ref="P20:P23"/>
    <mergeCell ref="I16:I19"/>
    <mergeCell ref="J16:J19"/>
    <mergeCell ref="L16:L19"/>
    <mergeCell ref="N16:N19"/>
    <mergeCell ref="P16:P19"/>
    <mergeCell ref="A20:A23"/>
    <mergeCell ref="B20:B23"/>
    <mergeCell ref="D20:D23"/>
    <mergeCell ref="F20:F23"/>
    <mergeCell ref="A16:A19"/>
    <mergeCell ref="B16:B19"/>
    <mergeCell ref="D16:D19"/>
    <mergeCell ref="F16:F19"/>
    <mergeCell ref="H16:H19"/>
    <mergeCell ref="H10:H13"/>
    <mergeCell ref="I12:I15"/>
    <mergeCell ref="J12:J15"/>
    <mergeCell ref="L12:L15"/>
    <mergeCell ref="N12:N15"/>
    <mergeCell ref="P12:P15"/>
    <mergeCell ref="I6:I9"/>
    <mergeCell ref="J6:J9"/>
    <mergeCell ref="L6:L9"/>
    <mergeCell ref="N6:N9"/>
    <mergeCell ref="P6:P9"/>
    <mergeCell ref="A10:A13"/>
    <mergeCell ref="B10:B13"/>
    <mergeCell ref="D10:D13"/>
    <mergeCell ref="F10:F13"/>
    <mergeCell ref="J2:J5"/>
    <mergeCell ref="K2:L4"/>
    <mergeCell ref="M2:N4"/>
    <mergeCell ref="O2:P4"/>
    <mergeCell ref="A6:A9"/>
    <mergeCell ref="B6:B9"/>
    <mergeCell ref="D6:D9"/>
    <mergeCell ref="F6:F9"/>
    <mergeCell ref="H6:H9"/>
    <mergeCell ref="A2:A5"/>
    <mergeCell ref="B2:B5"/>
    <mergeCell ref="C2:D4"/>
    <mergeCell ref="E2:F4"/>
    <mergeCell ref="G2:H4"/>
    <mergeCell ref="I2:I5"/>
  </mergeCells>
  <phoneticPr fontId="22"/>
  <printOptions horizontalCentered="1" verticalCentered="1"/>
  <pageMargins left="0.39370078740157483" right="0.39370078740157483" top="0.39370078740157483" bottom="0.39370078740157483" header="0.19685039370078741" footer="0.19685039370078741"/>
  <pageSetup paperSize="12" scale="66"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314</v>
      </c>
      <c r="B1" s="5"/>
      <c r="C1" s="1"/>
      <c r="D1" s="1"/>
      <c r="E1" s="160"/>
      <c r="F1" s="161"/>
      <c r="G1" s="161"/>
      <c r="H1" s="161"/>
      <c r="I1" s="161"/>
      <c r="J1" s="161"/>
      <c r="K1" s="161"/>
      <c r="L1" s="161"/>
      <c r="M1" s="161"/>
      <c r="N1" s="161"/>
      <c r="O1"/>
      <c r="P1"/>
      <c r="Q1"/>
      <c r="R1"/>
      <c r="S1"/>
      <c r="T1"/>
      <c r="U1"/>
    </row>
    <row r="2" spans="1:21" s="3" customFormat="1" ht="36" customHeight="1" x14ac:dyDescent="0.15">
      <c r="A2" s="140" t="s">
        <v>0</v>
      </c>
      <c r="B2" s="141"/>
      <c r="C2" s="141"/>
      <c r="D2" s="141"/>
      <c r="E2" s="141"/>
      <c r="F2" s="141"/>
      <c r="G2" s="141"/>
      <c r="H2" s="141"/>
      <c r="I2" s="141"/>
      <c r="J2" s="141"/>
      <c r="K2" s="141"/>
      <c r="L2" s="141"/>
      <c r="M2" s="141"/>
      <c r="N2" s="141"/>
      <c r="O2" s="161"/>
      <c r="P2"/>
      <c r="Q2"/>
      <c r="R2"/>
      <c r="S2"/>
      <c r="T2"/>
      <c r="U2"/>
    </row>
    <row r="3" spans="1:21" ht="33.75" customHeight="1" thickBot="1" x14ac:dyDescent="0.3">
      <c r="A3" s="162" t="s">
        <v>356</v>
      </c>
      <c r="B3" s="163"/>
      <c r="C3" s="163"/>
      <c r="D3" s="130"/>
      <c r="E3" s="164" t="s">
        <v>355</v>
      </c>
      <c r="F3" s="165"/>
      <c r="G3" s="87"/>
      <c r="H3" s="87"/>
      <c r="I3" s="87"/>
      <c r="J3" s="87"/>
      <c r="K3" s="129"/>
      <c r="L3" s="87"/>
      <c r="M3" s="87"/>
    </row>
    <row r="4" spans="1:21" ht="26.1" customHeight="1" x14ac:dyDescent="0.15">
      <c r="A4" s="166"/>
      <c r="B4" s="167"/>
      <c r="C4" s="168"/>
      <c r="D4" s="172" t="s">
        <v>6</v>
      </c>
      <c r="E4" s="175" t="s">
        <v>312</v>
      </c>
      <c r="F4" s="178" t="s">
        <v>303</v>
      </c>
      <c r="G4" s="128" t="s">
        <v>311</v>
      </c>
      <c r="H4" s="127" t="s">
        <v>310</v>
      </c>
      <c r="I4" s="181" t="s">
        <v>309</v>
      </c>
      <c r="J4" s="182"/>
      <c r="K4" s="183"/>
      <c r="L4" s="184" t="s">
        <v>308</v>
      </c>
      <c r="M4" s="185"/>
      <c r="N4" s="186"/>
      <c r="O4" s="148" t="s">
        <v>6</v>
      </c>
    </row>
    <row r="5" spans="1:21" ht="26.1" customHeight="1" x14ac:dyDescent="0.15">
      <c r="A5" s="169"/>
      <c r="B5" s="170"/>
      <c r="C5" s="171"/>
      <c r="D5" s="173"/>
      <c r="E5" s="176"/>
      <c r="F5" s="179"/>
      <c r="G5" s="9" t="s">
        <v>307</v>
      </c>
      <c r="H5" s="126" t="s">
        <v>306</v>
      </c>
      <c r="I5" s="151" t="s">
        <v>305</v>
      </c>
      <c r="J5" s="152"/>
      <c r="K5" s="153"/>
      <c r="L5" s="154" t="s">
        <v>337</v>
      </c>
      <c r="M5" s="155"/>
      <c r="N5" s="156"/>
      <c r="O5" s="149"/>
    </row>
    <row r="6" spans="1:21" ht="26.1" customHeight="1" thickBot="1" x14ac:dyDescent="0.2">
      <c r="A6" s="125"/>
      <c r="B6" s="124" t="s">
        <v>1</v>
      </c>
      <c r="C6" s="122" t="s">
        <v>302</v>
      </c>
      <c r="D6" s="174"/>
      <c r="E6" s="177"/>
      <c r="F6" s="180"/>
      <c r="G6" s="123" t="s">
        <v>303</v>
      </c>
      <c r="H6" s="120" t="s">
        <v>301</v>
      </c>
      <c r="I6" s="121" t="s">
        <v>1</v>
      </c>
      <c r="J6" s="122" t="s">
        <v>302</v>
      </c>
      <c r="K6" s="119" t="s">
        <v>301</v>
      </c>
      <c r="L6" s="121" t="s">
        <v>1</v>
      </c>
      <c r="M6" s="120" t="s">
        <v>302</v>
      </c>
      <c r="N6" s="119" t="s">
        <v>301</v>
      </c>
      <c r="O6" s="150"/>
    </row>
    <row r="7" spans="1:21" ht="26.1" customHeight="1" x14ac:dyDescent="0.15">
      <c r="A7" s="157" t="s">
        <v>49</v>
      </c>
      <c r="B7" s="117" t="s">
        <v>299</v>
      </c>
      <c r="C7" s="117" t="s">
        <v>296</v>
      </c>
      <c r="D7" s="117"/>
      <c r="E7" s="38"/>
      <c r="F7" s="38"/>
      <c r="G7" s="117"/>
      <c r="H7" s="118" t="s">
        <v>300</v>
      </c>
      <c r="I7" s="117" t="s">
        <v>299</v>
      </c>
      <c r="J7" s="117" t="s">
        <v>296</v>
      </c>
      <c r="K7" s="118" t="s">
        <v>298</v>
      </c>
      <c r="L7" s="117" t="s">
        <v>297</v>
      </c>
      <c r="M7" s="117" t="s">
        <v>296</v>
      </c>
      <c r="N7" s="116">
        <v>30</v>
      </c>
      <c r="O7" s="115"/>
    </row>
    <row r="8" spans="1:21" ht="26.1" customHeight="1" x14ac:dyDescent="0.15">
      <c r="A8" s="158"/>
      <c r="B8" s="107"/>
      <c r="C8" s="107"/>
      <c r="D8" s="107"/>
      <c r="E8" s="52"/>
      <c r="F8" s="52"/>
      <c r="G8" s="107"/>
      <c r="H8" s="106"/>
      <c r="I8" s="107"/>
      <c r="J8" s="107"/>
      <c r="K8" s="106"/>
      <c r="L8" s="107"/>
      <c r="M8" s="107"/>
      <c r="N8" s="113"/>
      <c r="O8" s="112"/>
    </row>
    <row r="9" spans="1:21" ht="26.1" customHeight="1" x14ac:dyDescent="0.15">
      <c r="A9" s="158"/>
      <c r="B9" s="104" t="s">
        <v>354</v>
      </c>
      <c r="C9" s="104" t="s">
        <v>97</v>
      </c>
      <c r="D9" s="104" t="s">
        <v>59</v>
      </c>
      <c r="E9" s="44"/>
      <c r="F9" s="44"/>
      <c r="G9" s="104"/>
      <c r="H9" s="132">
        <v>0.7</v>
      </c>
      <c r="I9" s="104" t="s">
        <v>354</v>
      </c>
      <c r="J9" s="104" t="s">
        <v>97</v>
      </c>
      <c r="K9" s="132">
        <v>0.3</v>
      </c>
      <c r="L9" s="104" t="s">
        <v>353</v>
      </c>
      <c r="M9" s="104" t="s">
        <v>97</v>
      </c>
      <c r="N9" s="136">
        <v>0.2</v>
      </c>
      <c r="O9" s="102" t="s">
        <v>59</v>
      </c>
    </row>
    <row r="10" spans="1:21" ht="26.1" customHeight="1" x14ac:dyDescent="0.15">
      <c r="A10" s="158"/>
      <c r="B10" s="104"/>
      <c r="C10" s="104" t="s">
        <v>86</v>
      </c>
      <c r="D10" s="104"/>
      <c r="E10" s="44"/>
      <c r="F10" s="44"/>
      <c r="G10" s="104"/>
      <c r="H10" s="110">
        <v>20</v>
      </c>
      <c r="I10" s="104"/>
      <c r="J10" s="104" t="s">
        <v>86</v>
      </c>
      <c r="K10" s="110">
        <v>20</v>
      </c>
      <c r="L10" s="104"/>
      <c r="M10" s="104" t="s">
        <v>86</v>
      </c>
      <c r="N10" s="103">
        <v>10</v>
      </c>
      <c r="O10" s="102"/>
    </row>
    <row r="11" spans="1:21" ht="26.1" customHeight="1" x14ac:dyDescent="0.15">
      <c r="A11" s="158"/>
      <c r="B11" s="104"/>
      <c r="C11" s="104"/>
      <c r="D11" s="104"/>
      <c r="E11" s="44"/>
      <c r="F11" s="44"/>
      <c r="G11" s="104" t="s">
        <v>44</v>
      </c>
      <c r="H11" s="110" t="s">
        <v>291</v>
      </c>
      <c r="I11" s="104"/>
      <c r="J11" s="104"/>
      <c r="K11" s="110"/>
      <c r="L11" s="107"/>
      <c r="M11" s="107"/>
      <c r="N11" s="113"/>
      <c r="O11" s="112"/>
    </row>
    <row r="12" spans="1:21" ht="26.1" customHeight="1" x14ac:dyDescent="0.15">
      <c r="A12" s="158"/>
      <c r="B12" s="107"/>
      <c r="C12" s="107"/>
      <c r="D12" s="107"/>
      <c r="E12" s="52"/>
      <c r="F12" s="52"/>
      <c r="G12" s="107"/>
      <c r="H12" s="106"/>
      <c r="I12" s="107"/>
      <c r="J12" s="107"/>
      <c r="K12" s="106"/>
      <c r="L12" s="104" t="s">
        <v>352</v>
      </c>
      <c r="M12" s="104" t="s">
        <v>41</v>
      </c>
      <c r="N12" s="103">
        <v>10</v>
      </c>
      <c r="O12" s="102"/>
    </row>
    <row r="13" spans="1:21" ht="26.1" customHeight="1" x14ac:dyDescent="0.15">
      <c r="A13" s="158"/>
      <c r="B13" s="104" t="s">
        <v>194</v>
      </c>
      <c r="C13" s="104" t="s">
        <v>100</v>
      </c>
      <c r="D13" s="104"/>
      <c r="E13" s="44"/>
      <c r="F13" s="44"/>
      <c r="G13" s="104"/>
      <c r="H13" s="110">
        <v>5</v>
      </c>
      <c r="I13" s="104" t="s">
        <v>194</v>
      </c>
      <c r="J13" s="114" t="s">
        <v>106</v>
      </c>
      <c r="K13" s="110">
        <v>5</v>
      </c>
      <c r="L13" s="104"/>
      <c r="M13" s="104" t="s">
        <v>23</v>
      </c>
      <c r="N13" s="103">
        <v>5</v>
      </c>
      <c r="O13" s="102"/>
    </row>
    <row r="14" spans="1:21" ht="26.1" customHeight="1" x14ac:dyDescent="0.15">
      <c r="A14" s="158"/>
      <c r="B14" s="104"/>
      <c r="C14" s="104" t="s">
        <v>41</v>
      </c>
      <c r="D14" s="104"/>
      <c r="E14" s="44"/>
      <c r="F14" s="44"/>
      <c r="G14" s="104"/>
      <c r="H14" s="110">
        <v>10</v>
      </c>
      <c r="I14" s="104"/>
      <c r="J14" s="104" t="s">
        <v>41</v>
      </c>
      <c r="K14" s="110">
        <v>10</v>
      </c>
      <c r="L14" s="104"/>
      <c r="M14" s="104" t="s">
        <v>21</v>
      </c>
      <c r="N14" s="103">
        <v>5</v>
      </c>
      <c r="O14" s="102"/>
    </row>
    <row r="15" spans="1:21" ht="26.1" customHeight="1" x14ac:dyDescent="0.15">
      <c r="A15" s="158"/>
      <c r="B15" s="104"/>
      <c r="C15" s="104" t="s">
        <v>23</v>
      </c>
      <c r="D15" s="104"/>
      <c r="E15" s="44"/>
      <c r="F15" s="44"/>
      <c r="G15" s="104"/>
      <c r="H15" s="110">
        <v>5</v>
      </c>
      <c r="I15" s="104"/>
      <c r="J15" s="104" t="s">
        <v>23</v>
      </c>
      <c r="K15" s="110">
        <v>5</v>
      </c>
      <c r="L15" s="107"/>
      <c r="M15" s="107"/>
      <c r="N15" s="113"/>
      <c r="O15" s="112"/>
    </row>
    <row r="16" spans="1:21" ht="26.1" customHeight="1" x14ac:dyDescent="0.15">
      <c r="A16" s="158"/>
      <c r="B16" s="104"/>
      <c r="C16" s="104"/>
      <c r="D16" s="104"/>
      <c r="E16" s="44"/>
      <c r="F16" s="44"/>
      <c r="G16" s="104" t="s">
        <v>44</v>
      </c>
      <c r="H16" s="110" t="s">
        <v>291</v>
      </c>
      <c r="I16" s="104"/>
      <c r="J16" s="104"/>
      <c r="K16" s="110"/>
      <c r="L16" s="104" t="s">
        <v>289</v>
      </c>
      <c r="M16" s="104" t="s">
        <v>48</v>
      </c>
      <c r="N16" s="111">
        <v>0.08</v>
      </c>
      <c r="O16" s="102"/>
    </row>
    <row r="17" spans="1:15" ht="26.1" customHeight="1" x14ac:dyDescent="0.15">
      <c r="A17" s="158"/>
      <c r="B17" s="104"/>
      <c r="C17" s="104"/>
      <c r="D17" s="104"/>
      <c r="E17" s="44"/>
      <c r="F17" s="44" t="s">
        <v>33</v>
      </c>
      <c r="G17" s="104" t="s">
        <v>45</v>
      </c>
      <c r="H17" s="110" t="s">
        <v>290</v>
      </c>
      <c r="I17" s="104"/>
      <c r="J17" s="104"/>
      <c r="K17" s="110"/>
      <c r="L17" s="104"/>
      <c r="M17" s="104"/>
      <c r="N17" s="103"/>
      <c r="O17" s="102"/>
    </row>
    <row r="18" spans="1:15" ht="26.1" customHeight="1" x14ac:dyDescent="0.15">
      <c r="A18" s="158"/>
      <c r="B18" s="104"/>
      <c r="C18" s="104"/>
      <c r="D18" s="104"/>
      <c r="E18" s="44"/>
      <c r="F18" s="44"/>
      <c r="G18" s="104" t="s">
        <v>34</v>
      </c>
      <c r="H18" s="110" t="s">
        <v>290</v>
      </c>
      <c r="I18" s="104"/>
      <c r="J18" s="104"/>
      <c r="K18" s="110"/>
      <c r="L18" s="104"/>
      <c r="M18" s="104"/>
      <c r="N18" s="103"/>
      <c r="O18" s="102"/>
    </row>
    <row r="19" spans="1:15" ht="26.1" customHeight="1" x14ac:dyDescent="0.15">
      <c r="A19" s="158"/>
      <c r="B19" s="107"/>
      <c r="C19" s="107"/>
      <c r="D19" s="107"/>
      <c r="E19" s="52"/>
      <c r="F19" s="135"/>
      <c r="G19" s="107"/>
      <c r="H19" s="106"/>
      <c r="I19" s="107"/>
      <c r="J19" s="107"/>
      <c r="K19" s="106"/>
      <c r="L19" s="104"/>
      <c r="M19" s="104"/>
      <c r="N19" s="103"/>
      <c r="O19" s="102"/>
    </row>
    <row r="20" spans="1:15" ht="26.1" customHeight="1" x14ac:dyDescent="0.15">
      <c r="A20" s="158"/>
      <c r="B20" s="104" t="s">
        <v>66</v>
      </c>
      <c r="C20" s="104" t="s">
        <v>21</v>
      </c>
      <c r="D20" s="104"/>
      <c r="E20" s="44"/>
      <c r="F20" s="44"/>
      <c r="G20" s="104"/>
      <c r="H20" s="110">
        <v>20</v>
      </c>
      <c r="I20" s="104" t="s">
        <v>66</v>
      </c>
      <c r="J20" s="104" t="s">
        <v>21</v>
      </c>
      <c r="K20" s="110">
        <v>10</v>
      </c>
      <c r="L20" s="104"/>
      <c r="M20" s="104"/>
      <c r="N20" s="103"/>
      <c r="O20" s="102"/>
    </row>
    <row r="21" spans="1:15" ht="26.1" customHeight="1" x14ac:dyDescent="0.15">
      <c r="A21" s="158"/>
      <c r="B21" s="104"/>
      <c r="C21" s="104"/>
      <c r="D21" s="104"/>
      <c r="E21" s="44"/>
      <c r="F21" s="44"/>
      <c r="G21" s="104" t="s">
        <v>44</v>
      </c>
      <c r="H21" s="110" t="s">
        <v>291</v>
      </c>
      <c r="I21" s="104"/>
      <c r="J21" s="104"/>
      <c r="K21" s="110"/>
      <c r="L21" s="104"/>
      <c r="M21" s="104"/>
      <c r="N21" s="103"/>
      <c r="O21" s="102"/>
    </row>
    <row r="22" spans="1:15" ht="26.1" customHeight="1" x14ac:dyDescent="0.15">
      <c r="A22" s="158"/>
      <c r="B22" s="104"/>
      <c r="C22" s="104"/>
      <c r="D22" s="104"/>
      <c r="E22" s="44"/>
      <c r="F22" s="44"/>
      <c r="G22" s="104" t="s">
        <v>69</v>
      </c>
      <c r="H22" s="110" t="s">
        <v>290</v>
      </c>
      <c r="I22" s="104"/>
      <c r="J22" s="104"/>
      <c r="K22" s="110"/>
      <c r="L22" s="104"/>
      <c r="M22" s="104"/>
      <c r="N22" s="103"/>
      <c r="O22" s="102"/>
    </row>
    <row r="23" spans="1:15" ht="26.1" customHeight="1" x14ac:dyDescent="0.15">
      <c r="A23" s="158"/>
      <c r="B23" s="107"/>
      <c r="C23" s="107"/>
      <c r="D23" s="107"/>
      <c r="E23" s="52"/>
      <c r="F23" s="52"/>
      <c r="G23" s="107"/>
      <c r="H23" s="106"/>
      <c r="I23" s="107"/>
      <c r="J23" s="107"/>
      <c r="K23" s="106"/>
      <c r="L23" s="104"/>
      <c r="M23" s="104"/>
      <c r="N23" s="103"/>
      <c r="O23" s="102"/>
    </row>
    <row r="24" spans="1:15" ht="26.1" customHeight="1" x14ac:dyDescent="0.15">
      <c r="A24" s="158"/>
      <c r="B24" s="104" t="s">
        <v>46</v>
      </c>
      <c r="C24" s="104" t="s">
        <v>48</v>
      </c>
      <c r="D24" s="104"/>
      <c r="E24" s="44"/>
      <c r="F24" s="44"/>
      <c r="G24" s="104"/>
      <c r="H24" s="105">
        <v>0.1</v>
      </c>
      <c r="I24" s="104" t="s">
        <v>46</v>
      </c>
      <c r="J24" s="104" t="s">
        <v>48</v>
      </c>
      <c r="K24" s="105">
        <v>0.1</v>
      </c>
      <c r="L24" s="104"/>
      <c r="M24" s="104"/>
      <c r="N24" s="103"/>
      <c r="O24" s="102"/>
    </row>
    <row r="25" spans="1:15" ht="26.1" customHeight="1" thickBot="1" x14ac:dyDescent="0.2">
      <c r="A25" s="159"/>
      <c r="B25" s="100"/>
      <c r="C25" s="100"/>
      <c r="D25" s="100"/>
      <c r="E25" s="59"/>
      <c r="F25" s="59"/>
      <c r="G25" s="100"/>
      <c r="H25" s="101"/>
      <c r="I25" s="100"/>
      <c r="J25" s="100"/>
      <c r="K25" s="101"/>
      <c r="L25" s="100"/>
      <c r="M25" s="100"/>
      <c r="N25" s="99"/>
      <c r="O25" s="98"/>
    </row>
    <row r="26" spans="1:15" ht="27.95" customHeight="1" x14ac:dyDescent="0.15">
      <c r="B26" s="97"/>
      <c r="C26" s="97"/>
      <c r="D26" s="97"/>
      <c r="G26" s="97"/>
      <c r="H26" s="96"/>
      <c r="I26" s="97"/>
      <c r="J26" s="97"/>
      <c r="K26" s="96"/>
      <c r="L26" s="97"/>
      <c r="M26" s="97"/>
      <c r="N26" s="96"/>
    </row>
    <row r="27" spans="1:15" ht="14.25" x14ac:dyDescent="0.15">
      <c r="B27" s="97"/>
      <c r="C27" s="97"/>
      <c r="D27" s="97"/>
      <c r="G27" s="97"/>
      <c r="H27" s="96"/>
      <c r="I27" s="97"/>
      <c r="J27" s="97"/>
      <c r="K27" s="96"/>
      <c r="L27" s="97"/>
      <c r="M27" s="97"/>
      <c r="N27" s="96"/>
    </row>
    <row r="28" spans="1:15" ht="14.25" x14ac:dyDescent="0.15">
      <c r="B28" s="97"/>
      <c r="C28" s="97"/>
      <c r="D28" s="97"/>
      <c r="G28" s="97"/>
      <c r="H28" s="96"/>
      <c r="I28" s="97"/>
      <c r="J28" s="97"/>
      <c r="K28" s="96"/>
      <c r="L28" s="97"/>
      <c r="M28" s="97"/>
      <c r="N28" s="96"/>
    </row>
    <row r="29" spans="1:15" ht="14.25" x14ac:dyDescent="0.15">
      <c r="B29" s="97"/>
      <c r="C29" s="97"/>
      <c r="D29" s="97"/>
      <c r="G29" s="97"/>
      <c r="H29" s="96"/>
      <c r="I29" s="97"/>
      <c r="J29" s="97"/>
      <c r="K29" s="96"/>
      <c r="L29" s="97"/>
      <c r="M29" s="97"/>
      <c r="N29" s="96"/>
    </row>
    <row r="30" spans="1:15" ht="14.25" x14ac:dyDescent="0.15">
      <c r="B30" s="97"/>
      <c r="C30" s="97"/>
      <c r="D30" s="97"/>
      <c r="G30" s="97"/>
      <c r="H30" s="96"/>
      <c r="I30" s="97"/>
      <c r="J30" s="97"/>
      <c r="K30" s="96"/>
      <c r="L30" s="97"/>
      <c r="M30" s="97"/>
      <c r="N30" s="96"/>
    </row>
    <row r="31" spans="1:15" ht="14.25" x14ac:dyDescent="0.15">
      <c r="B31" s="97"/>
      <c r="C31" s="97"/>
      <c r="D31" s="97"/>
      <c r="G31" s="97"/>
      <c r="H31" s="96"/>
      <c r="I31" s="97"/>
      <c r="J31" s="97"/>
      <c r="K31" s="96"/>
      <c r="L31" s="97"/>
      <c r="M31" s="97"/>
      <c r="N31" s="96"/>
    </row>
    <row r="32" spans="1:15" ht="14.25" x14ac:dyDescent="0.15">
      <c r="B32" s="97"/>
      <c r="C32" s="97"/>
      <c r="D32" s="97"/>
      <c r="G32" s="97"/>
      <c r="H32" s="96"/>
      <c r="I32" s="97"/>
      <c r="J32" s="97"/>
      <c r="K32" s="96"/>
      <c r="L32" s="97"/>
      <c r="M32" s="97"/>
      <c r="N32" s="96"/>
    </row>
    <row r="33" spans="2:14" ht="14.25" x14ac:dyDescent="0.15">
      <c r="B33" s="97"/>
      <c r="C33" s="97"/>
      <c r="D33" s="97"/>
      <c r="G33" s="97"/>
      <c r="H33" s="96"/>
      <c r="I33" s="97"/>
      <c r="J33" s="97"/>
      <c r="K33" s="96"/>
      <c r="L33" s="97"/>
      <c r="M33" s="97"/>
      <c r="N33" s="96"/>
    </row>
    <row r="34" spans="2:14" ht="14.25" x14ac:dyDescent="0.15">
      <c r="B34" s="97"/>
      <c r="C34" s="97"/>
      <c r="D34" s="97"/>
      <c r="G34" s="97"/>
      <c r="H34" s="96"/>
      <c r="I34" s="97"/>
      <c r="J34" s="97"/>
      <c r="K34" s="96"/>
      <c r="L34" s="97"/>
      <c r="M34" s="97"/>
      <c r="N34" s="96"/>
    </row>
    <row r="35" spans="2:14" ht="14.25" x14ac:dyDescent="0.15">
      <c r="B35" s="97"/>
      <c r="C35" s="97"/>
      <c r="D35" s="97"/>
      <c r="G35" s="97"/>
      <c r="H35" s="96"/>
      <c r="I35" s="97"/>
      <c r="J35" s="97"/>
      <c r="K35" s="96"/>
      <c r="L35" s="97"/>
      <c r="M35" s="97"/>
      <c r="N35" s="96"/>
    </row>
    <row r="36" spans="2:14" ht="14.25" x14ac:dyDescent="0.15">
      <c r="B36" s="97"/>
      <c r="C36" s="97"/>
      <c r="D36" s="97"/>
      <c r="G36" s="97"/>
      <c r="H36" s="96"/>
      <c r="I36" s="97"/>
      <c r="J36" s="97"/>
      <c r="K36" s="96"/>
      <c r="L36" s="97"/>
      <c r="M36" s="97"/>
      <c r="N36" s="96"/>
    </row>
    <row r="37" spans="2:14" ht="14.25" x14ac:dyDescent="0.15">
      <c r="B37" s="97"/>
      <c r="C37" s="97"/>
      <c r="D37" s="97"/>
      <c r="G37" s="97"/>
      <c r="H37" s="96"/>
      <c r="I37" s="97"/>
      <c r="J37" s="97"/>
      <c r="K37" s="96"/>
      <c r="L37" s="97"/>
      <c r="M37" s="97"/>
      <c r="N37" s="96"/>
    </row>
    <row r="38" spans="2:14" ht="14.25" x14ac:dyDescent="0.15">
      <c r="B38" s="97"/>
      <c r="C38" s="97"/>
      <c r="D38" s="97"/>
      <c r="G38" s="97"/>
      <c r="H38" s="96"/>
      <c r="I38" s="97"/>
      <c r="J38" s="97"/>
      <c r="K38" s="96"/>
      <c r="L38" s="97"/>
      <c r="M38" s="97"/>
      <c r="N38" s="96"/>
    </row>
    <row r="39" spans="2:14" ht="14.25" x14ac:dyDescent="0.15">
      <c r="B39" s="97"/>
      <c r="C39" s="97"/>
      <c r="D39" s="97"/>
      <c r="G39" s="97"/>
      <c r="H39" s="96"/>
      <c r="I39" s="97"/>
      <c r="J39" s="97"/>
      <c r="K39" s="96"/>
      <c r="L39" s="97"/>
      <c r="M39" s="97"/>
      <c r="N39" s="96"/>
    </row>
    <row r="40" spans="2:14" ht="14.25" x14ac:dyDescent="0.15">
      <c r="B40" s="97"/>
      <c r="C40" s="97"/>
      <c r="D40" s="97"/>
      <c r="G40" s="97"/>
      <c r="H40" s="96"/>
      <c r="I40" s="97"/>
      <c r="J40" s="97"/>
      <c r="K40" s="96"/>
      <c r="L40" s="97"/>
      <c r="M40" s="97"/>
      <c r="N40" s="96"/>
    </row>
    <row r="41" spans="2:14" ht="14.25" x14ac:dyDescent="0.15">
      <c r="B41" s="97"/>
      <c r="C41" s="97"/>
      <c r="D41" s="97"/>
      <c r="G41" s="97"/>
      <c r="H41" s="96"/>
      <c r="I41" s="97"/>
      <c r="J41" s="97"/>
      <c r="K41" s="96"/>
      <c r="L41" s="97"/>
      <c r="M41" s="97"/>
      <c r="N41" s="96"/>
    </row>
    <row r="42" spans="2:14" ht="14.25" x14ac:dyDescent="0.15">
      <c r="B42" s="97"/>
      <c r="C42" s="97"/>
      <c r="D42" s="97"/>
      <c r="G42" s="97"/>
      <c r="H42" s="96"/>
      <c r="I42" s="97"/>
      <c r="J42" s="97"/>
      <c r="K42" s="96"/>
      <c r="L42" s="97"/>
      <c r="M42" s="97"/>
      <c r="N42" s="96"/>
    </row>
    <row r="43" spans="2:14" ht="14.25" x14ac:dyDescent="0.15">
      <c r="B43" s="97"/>
      <c r="C43" s="97"/>
      <c r="D43" s="97"/>
      <c r="G43" s="97"/>
      <c r="H43" s="96"/>
      <c r="I43" s="97"/>
      <c r="J43" s="97"/>
      <c r="K43" s="96"/>
      <c r="L43" s="97"/>
      <c r="M43" s="97"/>
      <c r="N43" s="96"/>
    </row>
    <row r="44" spans="2:14" ht="14.25" x14ac:dyDescent="0.15">
      <c r="B44" s="97"/>
      <c r="C44" s="97"/>
      <c r="D44" s="97"/>
      <c r="G44" s="97"/>
      <c r="H44" s="96"/>
      <c r="I44" s="97"/>
      <c r="J44" s="97"/>
      <c r="K44" s="96"/>
      <c r="L44" s="97"/>
      <c r="M44" s="97"/>
      <c r="N44" s="96"/>
    </row>
    <row r="45" spans="2:14" ht="14.25" x14ac:dyDescent="0.15">
      <c r="B45" s="97"/>
      <c r="C45" s="97"/>
      <c r="D45" s="97"/>
      <c r="G45" s="97"/>
      <c r="H45" s="96"/>
      <c r="I45" s="97"/>
      <c r="J45" s="97"/>
      <c r="K45" s="96"/>
      <c r="L45" s="97"/>
      <c r="M45" s="97"/>
      <c r="N45" s="96"/>
    </row>
    <row r="46" spans="2:14" ht="14.25" x14ac:dyDescent="0.15">
      <c r="B46" s="97"/>
      <c r="C46" s="97"/>
      <c r="D46" s="97"/>
      <c r="G46" s="97"/>
      <c r="H46" s="96"/>
      <c r="I46" s="97"/>
      <c r="J46" s="97"/>
      <c r="K46" s="96"/>
      <c r="L46" s="97"/>
      <c r="M46" s="97"/>
      <c r="N46" s="96"/>
    </row>
    <row r="47" spans="2:14" ht="14.25" x14ac:dyDescent="0.15">
      <c r="B47" s="97"/>
      <c r="C47" s="97"/>
      <c r="D47" s="97"/>
      <c r="G47" s="97"/>
      <c r="H47" s="96"/>
      <c r="I47" s="97"/>
      <c r="J47" s="97"/>
      <c r="K47" s="96"/>
      <c r="L47" s="97"/>
      <c r="M47" s="97"/>
      <c r="N47" s="96"/>
    </row>
    <row r="48" spans="2:14" ht="14.25" x14ac:dyDescent="0.15">
      <c r="B48" s="97"/>
      <c r="C48" s="97"/>
      <c r="D48" s="97"/>
      <c r="G48" s="97"/>
      <c r="H48" s="96"/>
      <c r="I48" s="97"/>
      <c r="J48" s="97"/>
      <c r="K48" s="96"/>
      <c r="L48" s="97"/>
      <c r="M48" s="97"/>
      <c r="N48" s="96"/>
    </row>
    <row r="49" spans="2:14" ht="14.25" x14ac:dyDescent="0.15">
      <c r="B49" s="97"/>
      <c r="C49" s="97"/>
      <c r="D49" s="97"/>
      <c r="G49" s="97"/>
      <c r="H49" s="96"/>
      <c r="I49" s="97"/>
      <c r="J49" s="97"/>
      <c r="K49" s="96"/>
      <c r="L49" s="97"/>
      <c r="M49" s="97"/>
      <c r="N49" s="96"/>
    </row>
    <row r="50" spans="2:14" ht="14.25" x14ac:dyDescent="0.15">
      <c r="B50" s="97"/>
      <c r="C50" s="97"/>
      <c r="D50" s="97"/>
      <c r="G50" s="97"/>
      <c r="H50" s="96"/>
      <c r="I50" s="97"/>
      <c r="J50" s="97"/>
      <c r="K50" s="96"/>
      <c r="L50" s="97"/>
      <c r="M50" s="97"/>
      <c r="N50" s="96"/>
    </row>
    <row r="51" spans="2:14" ht="14.25" x14ac:dyDescent="0.15">
      <c r="B51" s="97"/>
      <c r="C51" s="97"/>
      <c r="D51" s="97"/>
      <c r="G51" s="97"/>
      <c r="H51" s="96"/>
      <c r="I51" s="97"/>
      <c r="J51" s="97"/>
      <c r="K51" s="96"/>
      <c r="L51" s="97"/>
      <c r="M51" s="97"/>
      <c r="N51" s="96"/>
    </row>
    <row r="52" spans="2:14" ht="14.25" x14ac:dyDescent="0.15">
      <c r="B52" s="97"/>
      <c r="C52" s="97"/>
      <c r="D52" s="97"/>
      <c r="G52" s="97"/>
      <c r="H52" s="96"/>
      <c r="I52" s="97"/>
      <c r="J52" s="97"/>
      <c r="K52" s="96"/>
      <c r="L52" s="97"/>
      <c r="M52" s="97"/>
      <c r="N52" s="96"/>
    </row>
    <row r="53" spans="2:14" ht="14.25" x14ac:dyDescent="0.15">
      <c r="B53" s="97"/>
      <c r="C53" s="97"/>
      <c r="D53" s="97"/>
      <c r="G53" s="97"/>
      <c r="H53" s="96"/>
      <c r="I53" s="97"/>
      <c r="J53" s="97"/>
      <c r="K53" s="96"/>
      <c r="L53" s="97"/>
      <c r="M53" s="97"/>
      <c r="N53" s="96"/>
    </row>
    <row r="54" spans="2:14" ht="14.25" x14ac:dyDescent="0.15">
      <c r="B54" s="97"/>
      <c r="C54" s="97"/>
      <c r="D54" s="97"/>
      <c r="G54" s="97"/>
      <c r="H54" s="96"/>
      <c r="I54" s="97"/>
      <c r="J54" s="97"/>
      <c r="K54" s="96"/>
      <c r="L54" s="97"/>
      <c r="M54" s="97"/>
      <c r="N54" s="96"/>
    </row>
    <row r="55" spans="2:14" ht="14.25" x14ac:dyDescent="0.15">
      <c r="B55" s="97"/>
      <c r="C55" s="97"/>
      <c r="D55" s="97"/>
      <c r="G55" s="97"/>
      <c r="H55" s="96"/>
      <c r="I55" s="97"/>
      <c r="J55" s="97"/>
      <c r="K55" s="96"/>
      <c r="L55" s="97"/>
      <c r="M55" s="97"/>
      <c r="N55" s="96"/>
    </row>
    <row r="56" spans="2:14" ht="14.25" x14ac:dyDescent="0.15">
      <c r="B56" s="97"/>
      <c r="C56" s="97"/>
      <c r="D56" s="97"/>
      <c r="G56" s="97"/>
      <c r="H56" s="96"/>
      <c r="I56" s="97"/>
      <c r="J56" s="97"/>
      <c r="K56" s="96"/>
      <c r="L56" s="97"/>
      <c r="M56" s="97"/>
      <c r="N56" s="96"/>
    </row>
    <row r="57" spans="2:14" ht="14.25" x14ac:dyDescent="0.15">
      <c r="B57" s="97"/>
      <c r="C57" s="97"/>
      <c r="D57" s="97"/>
      <c r="G57" s="97"/>
      <c r="H57" s="96"/>
      <c r="I57" s="97"/>
      <c r="J57" s="97"/>
      <c r="K57" s="96"/>
      <c r="L57" s="97"/>
      <c r="M57" s="97"/>
      <c r="N57" s="96"/>
    </row>
    <row r="58" spans="2:14" ht="14.25" x14ac:dyDescent="0.15">
      <c r="B58" s="97"/>
      <c r="C58" s="97"/>
      <c r="D58" s="97"/>
      <c r="G58" s="97"/>
      <c r="H58" s="96"/>
      <c r="I58" s="97"/>
      <c r="J58" s="97"/>
      <c r="K58" s="96"/>
      <c r="L58" s="97"/>
      <c r="M58" s="97"/>
      <c r="N58" s="96"/>
    </row>
    <row r="59" spans="2:14" ht="14.25" x14ac:dyDescent="0.15">
      <c r="B59" s="97"/>
      <c r="C59" s="97"/>
      <c r="D59" s="97"/>
      <c r="G59" s="97"/>
      <c r="H59" s="96"/>
      <c r="I59" s="97"/>
      <c r="J59" s="97"/>
      <c r="K59" s="96"/>
      <c r="L59" s="97"/>
      <c r="M59" s="97"/>
      <c r="N59" s="96"/>
    </row>
    <row r="60" spans="2:14" ht="14.25" x14ac:dyDescent="0.15">
      <c r="B60" s="97"/>
      <c r="C60" s="97"/>
      <c r="D60" s="97"/>
      <c r="G60" s="97"/>
      <c r="H60" s="96"/>
      <c r="I60" s="97"/>
      <c r="J60" s="97"/>
      <c r="K60" s="96"/>
      <c r="L60" s="97"/>
      <c r="M60" s="97"/>
      <c r="N60" s="96"/>
    </row>
    <row r="61" spans="2:14" ht="14.25" x14ac:dyDescent="0.15">
      <c r="B61" s="97"/>
      <c r="C61" s="97"/>
      <c r="D61" s="97"/>
      <c r="G61" s="97"/>
      <c r="H61" s="96"/>
      <c r="I61" s="97"/>
      <c r="J61" s="97"/>
      <c r="K61" s="96"/>
      <c r="L61" s="97"/>
      <c r="M61" s="97"/>
      <c r="N61" s="96"/>
    </row>
    <row r="62" spans="2:14" ht="14.25" x14ac:dyDescent="0.15">
      <c r="B62" s="97"/>
      <c r="C62" s="97"/>
      <c r="D62" s="97"/>
      <c r="G62" s="97"/>
      <c r="H62" s="96"/>
      <c r="I62" s="97"/>
      <c r="J62" s="97"/>
      <c r="K62" s="96"/>
      <c r="L62" s="97"/>
      <c r="M62" s="97"/>
      <c r="N62" s="96"/>
    </row>
  </sheetData>
  <mergeCells count="14">
    <mergeCell ref="O4:O6"/>
    <mergeCell ref="I5:K5"/>
    <mergeCell ref="L5:N5"/>
    <mergeCell ref="A7:A25"/>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8"/>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x14ac:dyDescent="0.15">
      <c r="A1" s="1" t="s">
        <v>13</v>
      </c>
      <c r="B1" s="1"/>
      <c r="C1" s="2"/>
      <c r="D1" s="3"/>
      <c r="E1" s="2"/>
      <c r="F1" s="2"/>
      <c r="G1" s="2"/>
      <c r="H1" s="140"/>
      <c r="I1" s="140"/>
      <c r="J1" s="141"/>
      <c r="K1" s="141"/>
      <c r="L1" s="141"/>
      <c r="M1" s="141"/>
      <c r="N1" s="141"/>
      <c r="O1" s="2"/>
      <c r="P1" s="2"/>
      <c r="Q1" s="4"/>
      <c r="R1" s="4"/>
      <c r="S1" s="3"/>
    </row>
    <row r="2" spans="1:19" ht="36.75" customHeight="1" x14ac:dyDescent="0.15">
      <c r="A2" s="140" t="s">
        <v>0</v>
      </c>
      <c r="B2" s="140"/>
      <c r="C2" s="141"/>
      <c r="D2" s="141"/>
      <c r="E2" s="141"/>
      <c r="F2" s="141"/>
      <c r="G2" s="141"/>
      <c r="H2" s="141"/>
      <c r="I2" s="141"/>
      <c r="J2" s="141"/>
      <c r="K2" s="141"/>
      <c r="L2" s="141"/>
      <c r="M2" s="141"/>
      <c r="N2" s="141"/>
      <c r="O2" s="141"/>
      <c r="P2" s="141"/>
      <c r="Q2" s="141"/>
      <c r="R2" s="141"/>
      <c r="S2" s="3"/>
    </row>
    <row r="3" spans="1:19" ht="27.75" customHeight="1" thickBot="1" x14ac:dyDescent="0.3">
      <c r="A3" s="142" t="s">
        <v>196</v>
      </c>
      <c r="B3" s="143"/>
      <c r="C3" s="143"/>
      <c r="D3" s="143"/>
      <c r="E3" s="143"/>
      <c r="F3" s="143"/>
      <c r="G3" s="2"/>
      <c r="H3" s="2"/>
      <c r="I3" s="13"/>
      <c r="J3" s="2"/>
      <c r="K3" s="7"/>
      <c r="L3" s="7"/>
      <c r="M3" s="11"/>
      <c r="N3" s="2"/>
      <c r="O3" s="14"/>
      <c r="P3" s="13"/>
      <c r="Q3" s="15"/>
      <c r="R3" s="15"/>
      <c r="S3" s="12"/>
    </row>
    <row r="4" spans="1:19"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18.75" customHeight="1" x14ac:dyDescent="0.15">
      <c r="A5" s="144" t="s">
        <v>49</v>
      </c>
      <c r="B5" s="65" t="s">
        <v>197</v>
      </c>
      <c r="C5" s="37" t="s">
        <v>110</v>
      </c>
      <c r="D5" s="38" t="s">
        <v>111</v>
      </c>
      <c r="E5" s="39">
        <v>40</v>
      </c>
      <c r="F5" s="40" t="s">
        <v>19</v>
      </c>
      <c r="G5" s="69"/>
      <c r="H5" s="73" t="s">
        <v>110</v>
      </c>
      <c r="I5" s="38" t="s">
        <v>111</v>
      </c>
      <c r="J5" s="40">
        <f t="shared" ref="J5:J10" si="0">ROUNDUP(E5*0.75,2)</f>
        <v>30</v>
      </c>
      <c r="K5" s="40" t="s">
        <v>19</v>
      </c>
      <c r="L5" s="40"/>
      <c r="M5" s="77" t="e">
        <f>#REF!</f>
        <v>#REF!</v>
      </c>
      <c r="N5" s="65" t="s">
        <v>198</v>
      </c>
      <c r="O5" s="41" t="s">
        <v>20</v>
      </c>
      <c r="P5" s="38"/>
      <c r="Q5" s="42">
        <v>0.5</v>
      </c>
      <c r="R5" s="88">
        <f>ROUNDUP(Q5*0.75,2)</f>
        <v>0.38</v>
      </c>
    </row>
    <row r="6" spans="1:19" ht="18.75" customHeight="1" x14ac:dyDescent="0.15">
      <c r="A6" s="145"/>
      <c r="B6" s="66"/>
      <c r="C6" s="43" t="s">
        <v>18</v>
      </c>
      <c r="D6" s="44"/>
      <c r="E6" s="45">
        <v>30</v>
      </c>
      <c r="F6" s="46" t="s">
        <v>19</v>
      </c>
      <c r="G6" s="70"/>
      <c r="H6" s="74" t="s">
        <v>18</v>
      </c>
      <c r="I6" s="44"/>
      <c r="J6" s="46">
        <f t="shared" si="0"/>
        <v>22.5</v>
      </c>
      <c r="K6" s="46" t="s">
        <v>19</v>
      </c>
      <c r="L6" s="46"/>
      <c r="M6" s="78" t="e">
        <f>#REF!</f>
        <v>#REF!</v>
      </c>
      <c r="N6" s="66" t="s">
        <v>199</v>
      </c>
      <c r="O6" s="47" t="s">
        <v>44</v>
      </c>
      <c r="P6" s="44"/>
      <c r="Q6" s="48">
        <v>150</v>
      </c>
      <c r="R6" s="89">
        <f>ROUNDUP(Q6*0.75,2)</f>
        <v>112.5</v>
      </c>
    </row>
    <row r="7" spans="1:19" ht="18.75" customHeight="1" x14ac:dyDescent="0.15">
      <c r="A7" s="145"/>
      <c r="B7" s="66"/>
      <c r="C7" s="43" t="s">
        <v>50</v>
      </c>
      <c r="D7" s="44"/>
      <c r="E7" s="45">
        <v>30</v>
      </c>
      <c r="F7" s="46" t="s">
        <v>19</v>
      </c>
      <c r="G7" s="70"/>
      <c r="H7" s="74" t="s">
        <v>50</v>
      </c>
      <c r="I7" s="44"/>
      <c r="J7" s="46">
        <f t="shared" si="0"/>
        <v>22.5</v>
      </c>
      <c r="K7" s="46" t="s">
        <v>19</v>
      </c>
      <c r="L7" s="46"/>
      <c r="M7" s="78" t="e">
        <f>ROUND(#REF!+(#REF!*10/100),2)</f>
        <v>#REF!</v>
      </c>
      <c r="N7" s="66" t="s">
        <v>200</v>
      </c>
      <c r="O7" s="47" t="s">
        <v>69</v>
      </c>
      <c r="P7" s="44"/>
      <c r="Q7" s="48">
        <v>2</v>
      </c>
      <c r="R7" s="89">
        <f>ROUNDUP(Q7*0.75,2)</f>
        <v>1.5</v>
      </c>
    </row>
    <row r="8" spans="1:19" ht="18.75" customHeight="1" x14ac:dyDescent="0.15">
      <c r="A8" s="145"/>
      <c r="B8" s="66"/>
      <c r="C8" s="43" t="s">
        <v>158</v>
      </c>
      <c r="D8" s="44"/>
      <c r="E8" s="45">
        <v>10</v>
      </c>
      <c r="F8" s="46" t="s">
        <v>19</v>
      </c>
      <c r="G8" s="70"/>
      <c r="H8" s="74" t="s">
        <v>158</v>
      </c>
      <c r="I8" s="44"/>
      <c r="J8" s="46">
        <f t="shared" si="0"/>
        <v>7.5</v>
      </c>
      <c r="K8" s="46" t="s">
        <v>19</v>
      </c>
      <c r="L8" s="46"/>
      <c r="M8" s="78" t="e">
        <f>ROUND(#REF!+(#REF!*15/100),2)</f>
        <v>#REF!</v>
      </c>
      <c r="N8" s="66" t="s">
        <v>201</v>
      </c>
      <c r="O8" s="47"/>
      <c r="P8" s="44"/>
      <c r="Q8" s="48"/>
      <c r="R8" s="89"/>
    </row>
    <row r="9" spans="1:19" ht="18.75" customHeight="1" x14ac:dyDescent="0.15">
      <c r="A9" s="145"/>
      <c r="B9" s="66"/>
      <c r="C9" s="43" t="s">
        <v>157</v>
      </c>
      <c r="D9" s="44"/>
      <c r="E9" s="45">
        <v>10</v>
      </c>
      <c r="F9" s="46" t="s">
        <v>19</v>
      </c>
      <c r="G9" s="70"/>
      <c r="H9" s="74" t="s">
        <v>157</v>
      </c>
      <c r="I9" s="44"/>
      <c r="J9" s="46">
        <f t="shared" si="0"/>
        <v>7.5</v>
      </c>
      <c r="K9" s="46" t="s">
        <v>19</v>
      </c>
      <c r="L9" s="46"/>
      <c r="M9" s="78" t="e">
        <f>ROUND(#REF!+(#REF!*10/100),2)</f>
        <v>#REF!</v>
      </c>
      <c r="N9" s="66" t="s">
        <v>202</v>
      </c>
      <c r="O9" s="47"/>
      <c r="P9" s="44"/>
      <c r="Q9" s="48"/>
      <c r="R9" s="89"/>
    </row>
    <row r="10" spans="1:19" ht="18.75" customHeight="1" x14ac:dyDescent="0.15">
      <c r="A10" s="145"/>
      <c r="B10" s="66"/>
      <c r="C10" s="43" t="s">
        <v>115</v>
      </c>
      <c r="D10" s="44"/>
      <c r="E10" s="45">
        <v>10</v>
      </c>
      <c r="F10" s="46" t="s">
        <v>19</v>
      </c>
      <c r="G10" s="70"/>
      <c r="H10" s="74" t="s">
        <v>115</v>
      </c>
      <c r="I10" s="44"/>
      <c r="J10" s="46">
        <f t="shared" si="0"/>
        <v>7.5</v>
      </c>
      <c r="K10" s="46" t="s">
        <v>19</v>
      </c>
      <c r="L10" s="46"/>
      <c r="M10" s="78" t="e">
        <f>#REF!</f>
        <v>#REF!</v>
      </c>
      <c r="N10" s="66" t="s">
        <v>16</v>
      </c>
      <c r="O10" s="47"/>
      <c r="P10" s="44"/>
      <c r="Q10" s="48"/>
      <c r="R10" s="89"/>
    </row>
    <row r="11" spans="1:19" ht="18.75" customHeight="1" x14ac:dyDescent="0.15">
      <c r="A11" s="145"/>
      <c r="B11" s="67"/>
      <c r="C11" s="51"/>
      <c r="D11" s="52"/>
      <c r="E11" s="53"/>
      <c r="F11" s="54"/>
      <c r="G11" s="71"/>
      <c r="H11" s="75"/>
      <c r="I11" s="52"/>
      <c r="J11" s="54"/>
      <c r="K11" s="54"/>
      <c r="L11" s="54"/>
      <c r="M11" s="79"/>
      <c r="N11" s="67"/>
      <c r="O11" s="55"/>
      <c r="P11" s="52"/>
      <c r="Q11" s="56"/>
      <c r="R11" s="91"/>
    </row>
    <row r="12" spans="1:19" ht="18.75" customHeight="1" x14ac:dyDescent="0.15">
      <c r="A12" s="145"/>
      <c r="B12" s="66" t="s">
        <v>203</v>
      </c>
      <c r="C12" s="43" t="s">
        <v>135</v>
      </c>
      <c r="D12" s="44"/>
      <c r="E12" s="50">
        <v>0.1</v>
      </c>
      <c r="F12" s="46" t="s">
        <v>38</v>
      </c>
      <c r="G12" s="70" t="s">
        <v>59</v>
      </c>
      <c r="H12" s="74" t="s">
        <v>135</v>
      </c>
      <c r="I12" s="44"/>
      <c r="J12" s="46">
        <f>ROUNDUP(E12*0.75,2)</f>
        <v>0.08</v>
      </c>
      <c r="K12" s="46" t="s">
        <v>38</v>
      </c>
      <c r="L12" s="46" t="s">
        <v>59</v>
      </c>
      <c r="M12" s="78" t="e">
        <f>#REF!</f>
        <v>#REF!</v>
      </c>
      <c r="N12" s="66" t="s">
        <v>134</v>
      </c>
      <c r="O12" s="47" t="s">
        <v>62</v>
      </c>
      <c r="P12" s="44"/>
      <c r="Q12" s="48">
        <v>1.5</v>
      </c>
      <c r="R12" s="89">
        <f>ROUNDUP(Q12*0.75,2)</f>
        <v>1.1300000000000001</v>
      </c>
    </row>
    <row r="13" spans="1:19" ht="18.75" customHeight="1" x14ac:dyDescent="0.15">
      <c r="A13" s="145"/>
      <c r="B13" s="66"/>
      <c r="C13" s="43" t="s">
        <v>23</v>
      </c>
      <c r="D13" s="44"/>
      <c r="E13" s="45">
        <v>10</v>
      </c>
      <c r="F13" s="46" t="s">
        <v>19</v>
      </c>
      <c r="G13" s="70"/>
      <c r="H13" s="74" t="s">
        <v>23</v>
      </c>
      <c r="I13" s="44"/>
      <c r="J13" s="46">
        <f>ROUNDUP(E13*0.75,2)</f>
        <v>7.5</v>
      </c>
      <c r="K13" s="46" t="s">
        <v>19</v>
      </c>
      <c r="L13" s="46"/>
      <c r="M13" s="78" t="e">
        <f>ROUND(#REF!+(#REF!*10/100),2)</f>
        <v>#REF!</v>
      </c>
      <c r="N13" s="66" t="s">
        <v>204</v>
      </c>
      <c r="O13" s="47" t="s">
        <v>44</v>
      </c>
      <c r="P13" s="44"/>
      <c r="Q13" s="48">
        <v>20</v>
      </c>
      <c r="R13" s="89">
        <f>ROUNDUP(Q13*0.75,2)</f>
        <v>15</v>
      </c>
    </row>
    <row r="14" spans="1:19" ht="18.75" customHeight="1" x14ac:dyDescent="0.15">
      <c r="A14" s="145"/>
      <c r="B14" s="66"/>
      <c r="C14" s="43" t="s">
        <v>103</v>
      </c>
      <c r="D14" s="44"/>
      <c r="E14" s="45">
        <v>20</v>
      </c>
      <c r="F14" s="46" t="s">
        <v>19</v>
      </c>
      <c r="G14" s="70"/>
      <c r="H14" s="74" t="s">
        <v>103</v>
      </c>
      <c r="I14" s="44"/>
      <c r="J14" s="46">
        <f>ROUNDUP(E14*0.75,2)</f>
        <v>15</v>
      </c>
      <c r="K14" s="46" t="s">
        <v>19</v>
      </c>
      <c r="L14" s="46"/>
      <c r="M14" s="78" t="e">
        <f>#REF!</f>
        <v>#REF!</v>
      </c>
      <c r="N14" s="66" t="s">
        <v>102</v>
      </c>
      <c r="O14" s="47" t="s">
        <v>34</v>
      </c>
      <c r="P14" s="44"/>
      <c r="Q14" s="48">
        <v>1</v>
      </c>
      <c r="R14" s="89">
        <f>ROUNDUP(Q14*0.75,2)</f>
        <v>0.75</v>
      </c>
    </row>
    <row r="15" spans="1:19" ht="18.75" customHeight="1" x14ac:dyDescent="0.15">
      <c r="A15" s="145"/>
      <c r="B15" s="66"/>
      <c r="C15" s="43"/>
      <c r="D15" s="44"/>
      <c r="E15" s="45"/>
      <c r="F15" s="46"/>
      <c r="G15" s="70"/>
      <c r="H15" s="74"/>
      <c r="I15" s="44"/>
      <c r="J15" s="46"/>
      <c r="K15" s="46"/>
      <c r="L15" s="46"/>
      <c r="M15" s="78"/>
      <c r="N15" s="66" t="s">
        <v>16</v>
      </c>
      <c r="O15" s="47" t="s">
        <v>45</v>
      </c>
      <c r="P15" s="44" t="s">
        <v>33</v>
      </c>
      <c r="Q15" s="48">
        <v>1</v>
      </c>
      <c r="R15" s="89">
        <f>ROUNDUP(Q15*0.75,2)</f>
        <v>0.75</v>
      </c>
    </row>
    <row r="16" spans="1:19" ht="18.75" customHeight="1" x14ac:dyDescent="0.15">
      <c r="A16" s="145"/>
      <c r="B16" s="67"/>
      <c r="C16" s="51"/>
      <c r="D16" s="52"/>
      <c r="E16" s="53"/>
      <c r="F16" s="54"/>
      <c r="G16" s="71"/>
      <c r="H16" s="75"/>
      <c r="I16" s="52"/>
      <c r="J16" s="54"/>
      <c r="K16" s="54"/>
      <c r="L16" s="54"/>
      <c r="M16" s="79"/>
      <c r="N16" s="67"/>
      <c r="O16" s="55"/>
      <c r="P16" s="52"/>
      <c r="Q16" s="56"/>
      <c r="R16" s="91"/>
    </row>
    <row r="17" spans="1:18" ht="18.75" customHeight="1" x14ac:dyDescent="0.15">
      <c r="A17" s="145"/>
      <c r="B17" s="66" t="s">
        <v>159</v>
      </c>
      <c r="C17" s="43" t="s">
        <v>160</v>
      </c>
      <c r="D17" s="44"/>
      <c r="E17" s="81">
        <v>0.25</v>
      </c>
      <c r="F17" s="46" t="s">
        <v>161</v>
      </c>
      <c r="G17" s="70"/>
      <c r="H17" s="74" t="s">
        <v>160</v>
      </c>
      <c r="I17" s="44"/>
      <c r="J17" s="46">
        <f>ROUNDUP(E17*0.75,2)</f>
        <v>0.19</v>
      </c>
      <c r="K17" s="46" t="s">
        <v>161</v>
      </c>
      <c r="L17" s="46"/>
      <c r="M17" s="78" t="e">
        <f>#REF!</f>
        <v>#REF!</v>
      </c>
      <c r="N17" s="66" t="s">
        <v>47</v>
      </c>
      <c r="O17" s="47"/>
      <c r="P17" s="44"/>
      <c r="Q17" s="48"/>
      <c r="R17" s="89"/>
    </row>
    <row r="18" spans="1:18" ht="18.75" customHeight="1" thickBot="1" x14ac:dyDescent="0.2">
      <c r="A18" s="146"/>
      <c r="B18" s="68"/>
      <c r="C18" s="58"/>
      <c r="D18" s="59"/>
      <c r="E18" s="60"/>
      <c r="F18" s="61"/>
      <c r="G18" s="72"/>
      <c r="H18" s="76"/>
      <c r="I18" s="59"/>
      <c r="J18" s="61"/>
      <c r="K18" s="61"/>
      <c r="L18" s="61"/>
      <c r="M18" s="80"/>
      <c r="N18" s="68"/>
      <c r="O18" s="62"/>
      <c r="P18" s="59"/>
      <c r="Q18" s="63"/>
      <c r="R18" s="93"/>
    </row>
  </sheetData>
  <mergeCells count="4">
    <mergeCell ref="H1:N1"/>
    <mergeCell ref="A2:R2"/>
    <mergeCell ref="A3:F3"/>
    <mergeCell ref="A5:A18"/>
  </mergeCells>
  <phoneticPr fontId="16"/>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314</v>
      </c>
      <c r="B1" s="5"/>
      <c r="C1" s="1"/>
      <c r="D1" s="1"/>
      <c r="E1" s="160"/>
      <c r="F1" s="161"/>
      <c r="G1" s="161"/>
      <c r="H1" s="161"/>
      <c r="I1" s="161"/>
      <c r="J1" s="161"/>
      <c r="K1" s="161"/>
      <c r="L1" s="161"/>
      <c r="M1" s="161"/>
      <c r="N1" s="161"/>
      <c r="O1"/>
      <c r="P1"/>
      <c r="Q1"/>
      <c r="R1"/>
      <c r="S1"/>
      <c r="T1"/>
      <c r="U1"/>
    </row>
    <row r="2" spans="1:21" s="3" customFormat="1" ht="36" customHeight="1" x14ac:dyDescent="0.15">
      <c r="A2" s="140" t="s">
        <v>0</v>
      </c>
      <c r="B2" s="141"/>
      <c r="C2" s="141"/>
      <c r="D2" s="141"/>
      <c r="E2" s="141"/>
      <c r="F2" s="141"/>
      <c r="G2" s="141"/>
      <c r="H2" s="141"/>
      <c r="I2" s="141"/>
      <c r="J2" s="141"/>
      <c r="K2" s="141"/>
      <c r="L2" s="141"/>
      <c r="M2" s="141"/>
      <c r="N2" s="141"/>
      <c r="O2" s="161"/>
      <c r="P2"/>
      <c r="Q2"/>
      <c r="R2"/>
      <c r="S2"/>
      <c r="T2"/>
      <c r="U2"/>
    </row>
    <row r="3" spans="1:21" ht="33.75" customHeight="1" thickBot="1" x14ac:dyDescent="0.3">
      <c r="A3" s="162" t="s">
        <v>196</v>
      </c>
      <c r="B3" s="163"/>
      <c r="C3" s="163"/>
      <c r="D3" s="130"/>
      <c r="E3" s="164" t="s">
        <v>322</v>
      </c>
      <c r="F3" s="165"/>
      <c r="G3" s="87"/>
      <c r="H3" s="87"/>
      <c r="I3" s="87"/>
      <c r="J3" s="87"/>
      <c r="K3" s="129"/>
      <c r="L3" s="87"/>
      <c r="M3" s="87"/>
    </row>
    <row r="4" spans="1:21" ht="27.95" customHeight="1" x14ac:dyDescent="0.15">
      <c r="A4" s="166"/>
      <c r="B4" s="167"/>
      <c r="C4" s="168"/>
      <c r="D4" s="172" t="s">
        <v>6</v>
      </c>
      <c r="E4" s="175" t="s">
        <v>312</v>
      </c>
      <c r="F4" s="178" t="s">
        <v>303</v>
      </c>
      <c r="G4" s="128" t="s">
        <v>311</v>
      </c>
      <c r="H4" s="127" t="s">
        <v>310</v>
      </c>
      <c r="I4" s="181" t="s">
        <v>309</v>
      </c>
      <c r="J4" s="182"/>
      <c r="K4" s="183"/>
      <c r="L4" s="184" t="s">
        <v>308</v>
      </c>
      <c r="M4" s="185"/>
      <c r="N4" s="186"/>
      <c r="O4" s="148" t="s">
        <v>6</v>
      </c>
    </row>
    <row r="5" spans="1:21" ht="27.95" customHeight="1" x14ac:dyDescent="0.15">
      <c r="A5" s="169"/>
      <c r="B5" s="170"/>
      <c r="C5" s="171"/>
      <c r="D5" s="173"/>
      <c r="E5" s="176"/>
      <c r="F5" s="179"/>
      <c r="G5" s="9" t="s">
        <v>307</v>
      </c>
      <c r="H5" s="126" t="s">
        <v>306</v>
      </c>
      <c r="I5" s="151" t="s">
        <v>305</v>
      </c>
      <c r="J5" s="152"/>
      <c r="K5" s="153"/>
      <c r="L5" s="154" t="s">
        <v>304</v>
      </c>
      <c r="M5" s="155"/>
      <c r="N5" s="156"/>
      <c r="O5" s="149"/>
    </row>
    <row r="6" spans="1:21" ht="27.95" customHeight="1" thickBot="1" x14ac:dyDescent="0.2">
      <c r="A6" s="125"/>
      <c r="B6" s="124" t="s">
        <v>1</v>
      </c>
      <c r="C6" s="122" t="s">
        <v>302</v>
      </c>
      <c r="D6" s="174"/>
      <c r="E6" s="177"/>
      <c r="F6" s="180"/>
      <c r="G6" s="123" t="s">
        <v>303</v>
      </c>
      <c r="H6" s="120" t="s">
        <v>301</v>
      </c>
      <c r="I6" s="121" t="s">
        <v>1</v>
      </c>
      <c r="J6" s="122" t="s">
        <v>302</v>
      </c>
      <c r="K6" s="119" t="s">
        <v>301</v>
      </c>
      <c r="L6" s="121" t="s">
        <v>1</v>
      </c>
      <c r="M6" s="120" t="s">
        <v>302</v>
      </c>
      <c r="N6" s="119" t="s">
        <v>301</v>
      </c>
      <c r="O6" s="150"/>
    </row>
    <row r="7" spans="1:21" ht="27.95" customHeight="1" x14ac:dyDescent="0.15">
      <c r="A7" s="157" t="s">
        <v>49</v>
      </c>
      <c r="B7" s="117" t="s">
        <v>365</v>
      </c>
      <c r="C7" s="117" t="s">
        <v>110</v>
      </c>
      <c r="D7" s="117"/>
      <c r="E7" s="38" t="s">
        <v>364</v>
      </c>
      <c r="F7" s="38"/>
      <c r="G7" s="117"/>
      <c r="H7" s="118">
        <v>20</v>
      </c>
      <c r="I7" s="117" t="s">
        <v>363</v>
      </c>
      <c r="J7" s="117" t="s">
        <v>110</v>
      </c>
      <c r="K7" s="118">
        <v>10</v>
      </c>
      <c r="L7" s="117" t="s">
        <v>362</v>
      </c>
      <c r="M7" s="117" t="s">
        <v>110</v>
      </c>
      <c r="N7" s="116">
        <v>10</v>
      </c>
      <c r="O7" s="115"/>
    </row>
    <row r="8" spans="1:21" ht="27.95" customHeight="1" x14ac:dyDescent="0.15">
      <c r="A8" s="158"/>
      <c r="B8" s="104"/>
      <c r="C8" s="104" t="s">
        <v>18</v>
      </c>
      <c r="D8" s="104"/>
      <c r="E8" s="44"/>
      <c r="F8" s="44"/>
      <c r="G8" s="104"/>
      <c r="H8" s="110">
        <v>20</v>
      </c>
      <c r="I8" s="104"/>
      <c r="J8" s="114" t="s">
        <v>106</v>
      </c>
      <c r="K8" s="110">
        <v>15</v>
      </c>
      <c r="L8" s="107"/>
      <c r="M8" s="107"/>
      <c r="N8" s="113"/>
      <c r="O8" s="112"/>
    </row>
    <row r="9" spans="1:21" ht="27.95" customHeight="1" x14ac:dyDescent="0.15">
      <c r="A9" s="158"/>
      <c r="B9" s="104"/>
      <c r="C9" s="104" t="s">
        <v>50</v>
      </c>
      <c r="D9" s="104"/>
      <c r="E9" s="44"/>
      <c r="F9" s="44"/>
      <c r="G9" s="104"/>
      <c r="H9" s="110">
        <v>20</v>
      </c>
      <c r="I9" s="104"/>
      <c r="J9" s="104" t="s">
        <v>50</v>
      </c>
      <c r="K9" s="110">
        <v>10</v>
      </c>
      <c r="L9" s="104" t="s">
        <v>361</v>
      </c>
      <c r="M9" s="104" t="s">
        <v>50</v>
      </c>
      <c r="N9" s="103">
        <v>10</v>
      </c>
      <c r="O9" s="102"/>
    </row>
    <row r="10" spans="1:21" ht="27.95" customHeight="1" x14ac:dyDescent="0.15">
      <c r="A10" s="158"/>
      <c r="B10" s="104"/>
      <c r="C10" s="104" t="s">
        <v>158</v>
      </c>
      <c r="D10" s="104"/>
      <c r="E10" s="44"/>
      <c r="F10" s="44"/>
      <c r="G10" s="104"/>
      <c r="H10" s="110">
        <v>10</v>
      </c>
      <c r="I10" s="104"/>
      <c r="J10" s="104" t="s">
        <v>158</v>
      </c>
      <c r="K10" s="110">
        <v>10</v>
      </c>
      <c r="L10" s="104"/>
      <c r="M10" s="104" t="s">
        <v>158</v>
      </c>
      <c r="N10" s="103">
        <v>10</v>
      </c>
      <c r="O10" s="102"/>
    </row>
    <row r="11" spans="1:21" ht="27.95" customHeight="1" x14ac:dyDescent="0.15">
      <c r="A11" s="158"/>
      <c r="B11" s="104"/>
      <c r="C11" s="104" t="s">
        <v>157</v>
      </c>
      <c r="D11" s="104"/>
      <c r="E11" s="44"/>
      <c r="F11" s="44"/>
      <c r="G11" s="104"/>
      <c r="H11" s="110">
        <v>10</v>
      </c>
      <c r="I11" s="104"/>
      <c r="J11" s="104" t="s">
        <v>157</v>
      </c>
      <c r="K11" s="110">
        <v>10</v>
      </c>
      <c r="L11" s="104"/>
      <c r="M11" s="104" t="s">
        <v>157</v>
      </c>
      <c r="N11" s="103">
        <v>5</v>
      </c>
      <c r="O11" s="102"/>
    </row>
    <row r="12" spans="1:21" ht="27.95" customHeight="1" x14ac:dyDescent="0.15">
      <c r="A12" s="158"/>
      <c r="B12" s="104"/>
      <c r="C12" s="104"/>
      <c r="D12" s="104"/>
      <c r="E12" s="44"/>
      <c r="F12" s="44"/>
      <c r="G12" s="104" t="s">
        <v>44</v>
      </c>
      <c r="H12" s="110" t="s">
        <v>291</v>
      </c>
      <c r="I12" s="104"/>
      <c r="J12" s="104"/>
      <c r="K12" s="110"/>
      <c r="L12" s="107"/>
      <c r="M12" s="107"/>
      <c r="N12" s="113"/>
      <c r="O12" s="112"/>
    </row>
    <row r="13" spans="1:21" ht="27.95" customHeight="1" x14ac:dyDescent="0.15">
      <c r="A13" s="158"/>
      <c r="B13" s="104"/>
      <c r="C13" s="104"/>
      <c r="D13" s="104"/>
      <c r="E13" s="44"/>
      <c r="F13" s="44"/>
      <c r="G13" s="104" t="s">
        <v>69</v>
      </c>
      <c r="H13" s="110" t="s">
        <v>290</v>
      </c>
      <c r="I13" s="104"/>
      <c r="J13" s="104"/>
      <c r="K13" s="110"/>
      <c r="L13" s="104" t="s">
        <v>360</v>
      </c>
      <c r="M13" s="104" t="s">
        <v>23</v>
      </c>
      <c r="N13" s="103">
        <v>10</v>
      </c>
      <c r="O13" s="102"/>
    </row>
    <row r="14" spans="1:21" ht="27.95" customHeight="1" x14ac:dyDescent="0.15">
      <c r="A14" s="158"/>
      <c r="B14" s="107"/>
      <c r="C14" s="107"/>
      <c r="D14" s="107"/>
      <c r="E14" s="52"/>
      <c r="F14" s="52"/>
      <c r="G14" s="107"/>
      <c r="H14" s="106"/>
      <c r="I14" s="107"/>
      <c r="J14" s="107"/>
      <c r="K14" s="106"/>
      <c r="L14" s="107"/>
      <c r="M14" s="107"/>
      <c r="N14" s="113"/>
      <c r="O14" s="112"/>
    </row>
    <row r="15" spans="1:21" ht="27.95" customHeight="1" x14ac:dyDescent="0.15">
      <c r="A15" s="158"/>
      <c r="B15" s="104" t="s">
        <v>359</v>
      </c>
      <c r="C15" s="104" t="s">
        <v>23</v>
      </c>
      <c r="D15" s="104"/>
      <c r="E15" s="44"/>
      <c r="F15" s="44"/>
      <c r="G15" s="104"/>
      <c r="H15" s="110">
        <v>10</v>
      </c>
      <c r="I15" s="104" t="s">
        <v>358</v>
      </c>
      <c r="J15" s="104" t="s">
        <v>23</v>
      </c>
      <c r="K15" s="110">
        <v>10</v>
      </c>
      <c r="L15" s="104" t="s">
        <v>357</v>
      </c>
      <c r="M15" s="104" t="s">
        <v>160</v>
      </c>
      <c r="N15" s="139">
        <v>0.13</v>
      </c>
      <c r="O15" s="102"/>
    </row>
    <row r="16" spans="1:21" ht="27.95" customHeight="1" x14ac:dyDescent="0.15">
      <c r="A16" s="158"/>
      <c r="B16" s="104"/>
      <c r="C16" s="104" t="s">
        <v>103</v>
      </c>
      <c r="D16" s="104"/>
      <c r="E16" s="44"/>
      <c r="F16" s="44"/>
      <c r="G16" s="104"/>
      <c r="H16" s="110">
        <v>5</v>
      </c>
      <c r="I16" s="104"/>
      <c r="J16" s="104"/>
      <c r="K16" s="110"/>
      <c r="L16" s="104"/>
      <c r="M16" s="104"/>
      <c r="N16" s="103"/>
      <c r="O16" s="102"/>
    </row>
    <row r="17" spans="1:15" ht="27.95" customHeight="1" x14ac:dyDescent="0.15">
      <c r="A17" s="158"/>
      <c r="B17" s="104"/>
      <c r="C17" s="104"/>
      <c r="D17" s="104"/>
      <c r="E17" s="44"/>
      <c r="F17" s="44"/>
      <c r="G17" s="104" t="s">
        <v>44</v>
      </c>
      <c r="H17" s="110" t="s">
        <v>291</v>
      </c>
      <c r="I17" s="107"/>
      <c r="J17" s="107"/>
      <c r="K17" s="106"/>
      <c r="L17" s="104"/>
      <c r="M17" s="104"/>
      <c r="N17" s="103"/>
      <c r="O17" s="102"/>
    </row>
    <row r="18" spans="1:15" ht="27.95" customHeight="1" x14ac:dyDescent="0.15">
      <c r="A18" s="158"/>
      <c r="B18" s="107"/>
      <c r="C18" s="107"/>
      <c r="D18" s="107"/>
      <c r="E18" s="52"/>
      <c r="F18" s="52"/>
      <c r="G18" s="107"/>
      <c r="H18" s="106"/>
      <c r="I18" s="104" t="s">
        <v>159</v>
      </c>
      <c r="J18" s="104" t="s">
        <v>160</v>
      </c>
      <c r="K18" s="138">
        <v>0.17</v>
      </c>
      <c r="L18" s="104"/>
      <c r="M18" s="104"/>
      <c r="N18" s="103"/>
      <c r="O18" s="102"/>
    </row>
    <row r="19" spans="1:15" ht="27.95" customHeight="1" x14ac:dyDescent="0.15">
      <c r="A19" s="158"/>
      <c r="B19" s="104" t="s">
        <v>159</v>
      </c>
      <c r="C19" s="104" t="s">
        <v>160</v>
      </c>
      <c r="D19" s="104"/>
      <c r="E19" s="44"/>
      <c r="F19" s="109"/>
      <c r="G19" s="104"/>
      <c r="H19" s="138">
        <v>0.17</v>
      </c>
      <c r="I19" s="104"/>
      <c r="J19" s="104"/>
      <c r="K19" s="110"/>
      <c r="L19" s="104"/>
      <c r="M19" s="104"/>
      <c r="N19" s="103"/>
      <c r="O19" s="102"/>
    </row>
    <row r="20" spans="1:15" ht="27.95" customHeight="1" thickBot="1" x14ac:dyDescent="0.2">
      <c r="A20" s="159"/>
      <c r="B20" s="100"/>
      <c r="C20" s="100"/>
      <c r="D20" s="100"/>
      <c r="E20" s="59"/>
      <c r="F20" s="59"/>
      <c r="G20" s="100"/>
      <c r="H20" s="101"/>
      <c r="I20" s="100"/>
      <c r="J20" s="100"/>
      <c r="K20" s="101"/>
      <c r="L20" s="100"/>
      <c r="M20" s="100"/>
      <c r="N20" s="99"/>
      <c r="O20" s="98"/>
    </row>
    <row r="21" spans="1:15" ht="27.95" customHeight="1" x14ac:dyDescent="0.15">
      <c r="B21" s="97"/>
      <c r="C21" s="97"/>
      <c r="D21" s="97"/>
      <c r="G21" s="97"/>
      <c r="H21" s="96"/>
      <c r="I21" s="97"/>
      <c r="J21" s="97"/>
      <c r="K21" s="96"/>
      <c r="L21" s="97"/>
      <c r="M21" s="97"/>
      <c r="N21" s="96"/>
    </row>
    <row r="22" spans="1:15" ht="27.95" customHeight="1" x14ac:dyDescent="0.15">
      <c r="B22" s="97"/>
      <c r="C22" s="97"/>
      <c r="D22" s="97"/>
      <c r="G22" s="97"/>
      <c r="H22" s="96"/>
      <c r="I22" s="97"/>
      <c r="J22" s="97"/>
      <c r="K22" s="96"/>
      <c r="L22" s="97"/>
      <c r="M22" s="97"/>
      <c r="N22" s="96"/>
    </row>
    <row r="23" spans="1:15" ht="27.95" customHeight="1" x14ac:dyDescent="0.15">
      <c r="B23" s="97"/>
      <c r="C23" s="97"/>
      <c r="D23" s="97"/>
      <c r="G23" s="97"/>
      <c r="H23" s="96"/>
      <c r="I23" s="97"/>
      <c r="J23" s="97"/>
      <c r="K23" s="96"/>
      <c r="L23" s="97"/>
      <c r="M23" s="97"/>
      <c r="N23" s="96"/>
    </row>
    <row r="24" spans="1:15" ht="27.95" customHeight="1" x14ac:dyDescent="0.15">
      <c r="B24" s="97"/>
      <c r="C24" s="97"/>
      <c r="D24" s="97"/>
      <c r="G24" s="97"/>
      <c r="H24" s="96"/>
      <c r="I24" s="97"/>
      <c r="J24" s="97"/>
      <c r="K24" s="96"/>
      <c r="L24" s="97"/>
      <c r="M24" s="97"/>
      <c r="N24" s="96"/>
    </row>
    <row r="25" spans="1:15" ht="27.95" customHeight="1" x14ac:dyDescent="0.15">
      <c r="B25" s="97"/>
      <c r="C25" s="97"/>
      <c r="D25" s="97"/>
      <c r="G25" s="97"/>
      <c r="H25" s="96"/>
      <c r="I25" s="97"/>
      <c r="J25" s="97"/>
      <c r="K25" s="96"/>
      <c r="L25" s="97"/>
      <c r="M25" s="97"/>
      <c r="N25" s="96"/>
    </row>
    <row r="26" spans="1:15" ht="27.95" customHeight="1" x14ac:dyDescent="0.15">
      <c r="B26" s="97"/>
      <c r="C26" s="97"/>
      <c r="D26" s="97"/>
      <c r="G26" s="97"/>
      <c r="H26" s="96"/>
      <c r="I26" s="97"/>
      <c r="J26" s="97"/>
      <c r="K26" s="96"/>
      <c r="L26" s="97"/>
      <c r="M26" s="97"/>
      <c r="N26" s="96"/>
    </row>
    <row r="27" spans="1:15" ht="14.25" x14ac:dyDescent="0.15">
      <c r="B27" s="97"/>
      <c r="C27" s="97"/>
      <c r="D27" s="97"/>
      <c r="G27" s="97"/>
      <c r="H27" s="96"/>
      <c r="I27" s="97"/>
      <c r="J27" s="97"/>
      <c r="K27" s="96"/>
      <c r="L27" s="97"/>
      <c r="M27" s="97"/>
      <c r="N27" s="96"/>
    </row>
    <row r="28" spans="1:15" ht="14.25" x14ac:dyDescent="0.15">
      <c r="B28" s="97"/>
      <c r="C28" s="97"/>
      <c r="D28" s="97"/>
      <c r="G28" s="97"/>
      <c r="H28" s="96"/>
      <c r="I28" s="97"/>
      <c r="J28" s="97"/>
      <c r="K28" s="96"/>
      <c r="L28" s="97"/>
      <c r="M28" s="97"/>
      <c r="N28" s="96"/>
    </row>
    <row r="29" spans="1:15" ht="14.25" x14ac:dyDescent="0.15">
      <c r="B29" s="97"/>
      <c r="C29" s="97"/>
      <c r="D29" s="97"/>
      <c r="G29" s="97"/>
      <c r="H29" s="96"/>
      <c r="I29" s="97"/>
      <c r="J29" s="97"/>
      <c r="K29" s="96"/>
      <c r="L29" s="97"/>
      <c r="M29" s="97"/>
      <c r="N29" s="96"/>
    </row>
    <row r="30" spans="1:15" ht="14.25" x14ac:dyDescent="0.15">
      <c r="B30" s="97"/>
      <c r="C30" s="97"/>
      <c r="D30" s="97"/>
      <c r="G30" s="97"/>
      <c r="H30" s="96"/>
      <c r="I30" s="97"/>
      <c r="J30" s="97"/>
      <c r="K30" s="96"/>
      <c r="L30" s="97"/>
      <c r="M30" s="97"/>
      <c r="N30" s="96"/>
    </row>
    <row r="31" spans="1:15" ht="14.25" x14ac:dyDescent="0.15">
      <c r="B31" s="97"/>
      <c r="C31" s="97"/>
      <c r="D31" s="97"/>
      <c r="G31" s="97"/>
      <c r="H31" s="96"/>
      <c r="I31" s="97"/>
      <c r="J31" s="97"/>
      <c r="K31" s="96"/>
      <c r="L31" s="97"/>
      <c r="M31" s="97"/>
      <c r="N31" s="96"/>
    </row>
    <row r="32" spans="1:15" ht="14.25" x14ac:dyDescent="0.15">
      <c r="B32" s="97"/>
      <c r="C32" s="97"/>
      <c r="D32" s="97"/>
      <c r="G32" s="97"/>
      <c r="H32" s="96"/>
      <c r="I32" s="97"/>
      <c r="J32" s="97"/>
      <c r="K32" s="96"/>
      <c r="L32" s="97"/>
      <c r="M32" s="97"/>
      <c r="N32" s="96"/>
    </row>
    <row r="33" spans="2:14" ht="14.25" x14ac:dyDescent="0.15">
      <c r="B33" s="97"/>
      <c r="C33" s="97"/>
      <c r="D33" s="97"/>
      <c r="G33" s="97"/>
      <c r="H33" s="96"/>
      <c r="I33" s="97"/>
      <c r="J33" s="97"/>
      <c r="K33" s="96"/>
      <c r="L33" s="97"/>
      <c r="M33" s="97"/>
      <c r="N33" s="96"/>
    </row>
    <row r="34" spans="2:14" ht="14.25" x14ac:dyDescent="0.15">
      <c r="B34" s="97"/>
      <c r="C34" s="97"/>
      <c r="D34" s="97"/>
      <c r="G34" s="97"/>
      <c r="H34" s="96"/>
      <c r="I34" s="97"/>
      <c r="J34" s="97"/>
      <c r="K34" s="96"/>
      <c r="L34" s="97"/>
      <c r="M34" s="97"/>
      <c r="N34" s="96"/>
    </row>
    <row r="35" spans="2:14" ht="14.25" x14ac:dyDescent="0.15">
      <c r="B35" s="97"/>
      <c r="C35" s="97"/>
      <c r="D35" s="97"/>
      <c r="G35" s="97"/>
      <c r="H35" s="96"/>
      <c r="I35" s="97"/>
      <c r="J35" s="97"/>
      <c r="K35" s="96"/>
      <c r="L35" s="97"/>
      <c r="M35" s="97"/>
      <c r="N35" s="96"/>
    </row>
    <row r="36" spans="2:14" ht="14.25" x14ac:dyDescent="0.15">
      <c r="B36" s="97"/>
      <c r="C36" s="97"/>
      <c r="D36" s="97"/>
      <c r="G36" s="97"/>
      <c r="H36" s="96"/>
      <c r="I36" s="97"/>
      <c r="J36" s="97"/>
      <c r="K36" s="96"/>
      <c r="L36" s="97"/>
      <c r="M36" s="97"/>
      <c r="N36" s="96"/>
    </row>
    <row r="37" spans="2:14" ht="14.25" x14ac:dyDescent="0.15">
      <c r="B37" s="97"/>
      <c r="C37" s="97"/>
      <c r="D37" s="97"/>
      <c r="G37" s="97"/>
      <c r="H37" s="96"/>
      <c r="I37" s="97"/>
      <c r="J37" s="97"/>
      <c r="K37" s="96"/>
      <c r="L37" s="97"/>
      <c r="M37" s="97"/>
      <c r="N37" s="96"/>
    </row>
    <row r="38" spans="2:14" ht="14.25" x14ac:dyDescent="0.15">
      <c r="B38" s="97"/>
      <c r="C38" s="97"/>
      <c r="D38" s="97"/>
      <c r="G38" s="97"/>
      <c r="H38" s="96"/>
      <c r="I38" s="97"/>
      <c r="J38" s="97"/>
      <c r="K38" s="96"/>
      <c r="L38" s="97"/>
      <c r="M38" s="97"/>
      <c r="N38" s="96"/>
    </row>
    <row r="39" spans="2:14" ht="14.25" x14ac:dyDescent="0.15">
      <c r="B39" s="97"/>
      <c r="C39" s="97"/>
      <c r="D39" s="97"/>
      <c r="G39" s="97"/>
      <c r="H39" s="96"/>
      <c r="I39" s="97"/>
      <c r="J39" s="97"/>
      <c r="K39" s="96"/>
      <c r="L39" s="97"/>
      <c r="M39" s="97"/>
      <c r="N39" s="96"/>
    </row>
    <row r="40" spans="2:14" ht="14.25" x14ac:dyDescent="0.15">
      <c r="B40" s="97"/>
      <c r="C40" s="97"/>
      <c r="D40" s="97"/>
      <c r="G40" s="97"/>
      <c r="H40" s="96"/>
      <c r="I40" s="97"/>
      <c r="J40" s="97"/>
      <c r="K40" s="96"/>
      <c r="L40" s="97"/>
      <c r="M40" s="97"/>
      <c r="N40" s="96"/>
    </row>
    <row r="41" spans="2:14" ht="14.25" x14ac:dyDescent="0.15">
      <c r="B41" s="97"/>
      <c r="C41" s="97"/>
      <c r="D41" s="97"/>
      <c r="G41" s="97"/>
      <c r="H41" s="96"/>
      <c r="I41" s="97"/>
      <c r="J41" s="97"/>
      <c r="K41" s="96"/>
      <c r="L41" s="97"/>
      <c r="M41" s="97"/>
      <c r="N41" s="96"/>
    </row>
    <row r="42" spans="2:14" ht="14.25" x14ac:dyDescent="0.15">
      <c r="B42" s="97"/>
      <c r="C42" s="97"/>
      <c r="D42" s="97"/>
      <c r="G42" s="97"/>
      <c r="H42" s="96"/>
      <c r="I42" s="97"/>
      <c r="J42" s="97"/>
      <c r="K42" s="96"/>
      <c r="L42" s="97"/>
      <c r="M42" s="97"/>
      <c r="N42" s="96"/>
    </row>
    <row r="43" spans="2:14" ht="14.25" x14ac:dyDescent="0.15">
      <c r="B43" s="97"/>
      <c r="C43" s="97"/>
      <c r="D43" s="97"/>
      <c r="G43" s="97"/>
      <c r="H43" s="96"/>
      <c r="I43" s="97"/>
      <c r="J43" s="97"/>
      <c r="K43" s="96"/>
      <c r="L43" s="97"/>
      <c r="M43" s="97"/>
      <c r="N43" s="96"/>
    </row>
    <row r="44" spans="2:14" ht="14.25" x14ac:dyDescent="0.15">
      <c r="B44" s="97"/>
      <c r="C44" s="97"/>
      <c r="D44" s="97"/>
      <c r="G44" s="97"/>
      <c r="H44" s="96"/>
      <c r="I44" s="97"/>
      <c r="J44" s="97"/>
      <c r="K44" s="96"/>
      <c r="L44" s="97"/>
      <c r="M44" s="97"/>
      <c r="N44" s="96"/>
    </row>
    <row r="45" spans="2:14" ht="14.25" x14ac:dyDescent="0.15">
      <c r="B45" s="97"/>
      <c r="C45" s="97"/>
      <c r="D45" s="97"/>
      <c r="G45" s="97"/>
      <c r="H45" s="96"/>
      <c r="I45" s="97"/>
      <c r="J45" s="97"/>
      <c r="K45" s="96"/>
      <c r="L45" s="97"/>
      <c r="M45" s="97"/>
      <c r="N45" s="96"/>
    </row>
    <row r="46" spans="2:14" ht="14.25" x14ac:dyDescent="0.15">
      <c r="B46" s="97"/>
      <c r="C46" s="97"/>
      <c r="D46" s="97"/>
      <c r="G46" s="97"/>
      <c r="H46" s="96"/>
      <c r="I46" s="97"/>
      <c r="J46" s="97"/>
      <c r="K46" s="96"/>
      <c r="L46" s="97"/>
      <c r="M46" s="97"/>
      <c r="N46" s="96"/>
    </row>
    <row r="47" spans="2:14" ht="14.25" x14ac:dyDescent="0.15">
      <c r="B47" s="97"/>
      <c r="C47" s="97"/>
      <c r="D47" s="97"/>
      <c r="G47" s="97"/>
      <c r="H47" s="96"/>
      <c r="I47" s="97"/>
      <c r="J47" s="97"/>
      <c r="K47" s="96"/>
      <c r="L47" s="97"/>
      <c r="M47" s="97"/>
      <c r="N47" s="96"/>
    </row>
    <row r="48" spans="2:14" ht="14.25" x14ac:dyDescent="0.15">
      <c r="B48" s="97"/>
      <c r="C48" s="97"/>
      <c r="D48" s="97"/>
      <c r="G48" s="97"/>
      <c r="H48" s="96"/>
      <c r="I48" s="97"/>
      <c r="J48" s="97"/>
      <c r="K48" s="96"/>
      <c r="L48" s="97"/>
      <c r="M48" s="97"/>
      <c r="N48" s="96"/>
    </row>
    <row r="49" spans="2:14" ht="14.25" x14ac:dyDescent="0.15">
      <c r="B49" s="97"/>
      <c r="C49" s="97"/>
      <c r="D49" s="97"/>
      <c r="G49" s="97"/>
      <c r="H49" s="96"/>
      <c r="I49" s="97"/>
      <c r="J49" s="97"/>
      <c r="K49" s="96"/>
      <c r="L49" s="97"/>
      <c r="M49" s="97"/>
      <c r="N49" s="96"/>
    </row>
    <row r="50" spans="2:14" ht="14.25" x14ac:dyDescent="0.15">
      <c r="B50" s="97"/>
      <c r="C50" s="97"/>
      <c r="D50" s="97"/>
      <c r="G50" s="97"/>
      <c r="H50" s="96"/>
      <c r="I50" s="97"/>
      <c r="J50" s="97"/>
      <c r="K50" s="96"/>
      <c r="L50" s="97"/>
      <c r="M50" s="97"/>
      <c r="N50" s="96"/>
    </row>
    <row r="51" spans="2:14" ht="14.25" x14ac:dyDescent="0.15">
      <c r="B51" s="97"/>
      <c r="C51" s="97"/>
      <c r="D51" s="97"/>
      <c r="G51" s="97"/>
      <c r="H51" s="96"/>
      <c r="I51" s="97"/>
      <c r="J51" s="97"/>
      <c r="K51" s="96"/>
      <c r="L51" s="97"/>
      <c r="M51" s="97"/>
      <c r="N51" s="96"/>
    </row>
    <row r="52" spans="2:14" ht="14.25" x14ac:dyDescent="0.15">
      <c r="B52" s="97"/>
      <c r="C52" s="97"/>
      <c r="D52" s="97"/>
      <c r="G52" s="97"/>
      <c r="H52" s="96"/>
      <c r="I52" s="97"/>
      <c r="J52" s="97"/>
      <c r="K52" s="96"/>
      <c r="L52" s="97"/>
      <c r="M52" s="97"/>
      <c r="N52" s="96"/>
    </row>
    <row r="53" spans="2:14" ht="14.25" x14ac:dyDescent="0.15">
      <c r="B53" s="97"/>
      <c r="C53" s="97"/>
      <c r="D53" s="97"/>
      <c r="G53" s="97"/>
      <c r="H53" s="96"/>
      <c r="I53" s="97"/>
      <c r="J53" s="97"/>
      <c r="K53" s="96"/>
      <c r="L53" s="97"/>
      <c r="M53" s="97"/>
      <c r="N53" s="96"/>
    </row>
    <row r="54" spans="2:14" ht="14.25" x14ac:dyDescent="0.15">
      <c r="B54" s="97"/>
      <c r="C54" s="97"/>
      <c r="D54" s="97"/>
      <c r="G54" s="97"/>
      <c r="H54" s="96"/>
      <c r="I54" s="97"/>
      <c r="J54" s="97"/>
      <c r="K54" s="96"/>
      <c r="L54" s="97"/>
      <c r="M54" s="97"/>
      <c r="N54" s="96"/>
    </row>
    <row r="55" spans="2:14" ht="14.25" x14ac:dyDescent="0.15">
      <c r="B55" s="97"/>
      <c r="C55" s="97"/>
      <c r="D55" s="97"/>
      <c r="G55" s="97"/>
      <c r="H55" s="96"/>
      <c r="I55" s="97"/>
      <c r="J55" s="97"/>
      <c r="K55" s="96"/>
      <c r="L55" s="97"/>
      <c r="M55" s="97"/>
      <c r="N55" s="96"/>
    </row>
    <row r="56" spans="2:14" ht="14.25" x14ac:dyDescent="0.15">
      <c r="B56" s="97"/>
      <c r="C56" s="97"/>
      <c r="D56" s="97"/>
      <c r="G56" s="97"/>
      <c r="H56" s="96"/>
      <c r="I56" s="97"/>
      <c r="J56" s="97"/>
      <c r="K56" s="96"/>
      <c r="L56" s="97"/>
      <c r="M56" s="97"/>
      <c r="N56" s="96"/>
    </row>
    <row r="57" spans="2:14" ht="14.25" x14ac:dyDescent="0.15">
      <c r="B57" s="97"/>
      <c r="C57" s="97"/>
      <c r="D57" s="97"/>
      <c r="G57" s="97"/>
      <c r="H57" s="96"/>
      <c r="I57" s="97"/>
      <c r="J57" s="97"/>
      <c r="K57" s="96"/>
      <c r="L57" s="97"/>
      <c r="M57" s="97"/>
      <c r="N57" s="96"/>
    </row>
    <row r="58" spans="2:14" ht="14.25" x14ac:dyDescent="0.15">
      <c r="B58" s="97"/>
      <c r="C58" s="97"/>
      <c r="D58" s="97"/>
      <c r="G58" s="97"/>
      <c r="H58" s="96"/>
      <c r="I58" s="97"/>
      <c r="J58" s="97"/>
      <c r="K58" s="96"/>
      <c r="L58" s="97"/>
      <c r="M58" s="97"/>
      <c r="N58" s="96"/>
    </row>
    <row r="59" spans="2:14" ht="14.25" x14ac:dyDescent="0.15">
      <c r="B59" s="97"/>
      <c r="C59" s="97"/>
      <c r="D59" s="97"/>
      <c r="G59" s="97"/>
      <c r="H59" s="96"/>
      <c r="I59" s="97"/>
      <c r="J59" s="97"/>
      <c r="K59" s="96"/>
      <c r="L59" s="97"/>
      <c r="M59" s="97"/>
      <c r="N59" s="96"/>
    </row>
    <row r="60" spans="2:14" ht="14.25" x14ac:dyDescent="0.15">
      <c r="B60" s="97"/>
      <c r="C60" s="97"/>
      <c r="D60" s="97"/>
      <c r="G60" s="97"/>
      <c r="H60" s="96"/>
      <c r="I60" s="97"/>
      <c r="J60" s="97"/>
      <c r="K60" s="96"/>
      <c r="L60" s="97"/>
      <c r="M60" s="97"/>
      <c r="N60" s="96"/>
    </row>
  </sheetData>
  <mergeCells count="14">
    <mergeCell ref="O4:O6"/>
    <mergeCell ref="I5:K5"/>
    <mergeCell ref="L5:N5"/>
    <mergeCell ref="A7:A20"/>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9"/>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x14ac:dyDescent="0.15">
      <c r="A1" s="1" t="s">
        <v>13</v>
      </c>
      <c r="B1" s="1"/>
      <c r="C1" s="2"/>
      <c r="D1" s="3"/>
      <c r="E1" s="2"/>
      <c r="F1" s="2"/>
      <c r="G1" s="2"/>
      <c r="H1" s="140"/>
      <c r="I1" s="140"/>
      <c r="J1" s="141"/>
      <c r="K1" s="141"/>
      <c r="L1" s="141"/>
      <c r="M1" s="141"/>
      <c r="N1" s="141"/>
      <c r="O1" s="2"/>
      <c r="P1" s="2"/>
      <c r="Q1" s="4"/>
      <c r="R1" s="4"/>
      <c r="S1" s="3"/>
    </row>
    <row r="2" spans="1:19" ht="36.75" customHeight="1" x14ac:dyDescent="0.15">
      <c r="A2" s="140" t="s">
        <v>0</v>
      </c>
      <c r="B2" s="140"/>
      <c r="C2" s="141"/>
      <c r="D2" s="141"/>
      <c r="E2" s="141"/>
      <c r="F2" s="141"/>
      <c r="G2" s="141"/>
      <c r="H2" s="141"/>
      <c r="I2" s="141"/>
      <c r="J2" s="141"/>
      <c r="K2" s="141"/>
      <c r="L2" s="141"/>
      <c r="M2" s="141"/>
      <c r="N2" s="141"/>
      <c r="O2" s="141"/>
      <c r="P2" s="141"/>
      <c r="Q2" s="141"/>
      <c r="R2" s="141"/>
      <c r="S2" s="3"/>
    </row>
    <row r="3" spans="1:19" ht="27.75" customHeight="1" thickBot="1" x14ac:dyDescent="0.3">
      <c r="A3" s="142" t="s">
        <v>205</v>
      </c>
      <c r="B3" s="143"/>
      <c r="C3" s="143"/>
      <c r="D3" s="143"/>
      <c r="E3" s="143"/>
      <c r="F3" s="143"/>
      <c r="G3" s="2"/>
      <c r="H3" s="2"/>
      <c r="I3" s="13"/>
      <c r="J3" s="2"/>
      <c r="K3" s="7"/>
      <c r="L3" s="7"/>
      <c r="M3" s="11"/>
      <c r="N3" s="2"/>
      <c r="O3" s="14"/>
      <c r="P3" s="13"/>
      <c r="Q3" s="15"/>
      <c r="R3" s="15"/>
      <c r="S3" s="12"/>
    </row>
    <row r="4" spans="1:19"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18.75" customHeight="1" x14ac:dyDescent="0.15">
      <c r="A5" s="144" t="s">
        <v>49</v>
      </c>
      <c r="B5" s="65" t="s">
        <v>206</v>
      </c>
      <c r="C5" s="37" t="s">
        <v>24</v>
      </c>
      <c r="D5" s="38" t="s">
        <v>25</v>
      </c>
      <c r="E5" s="82">
        <v>0.5</v>
      </c>
      <c r="F5" s="40" t="s">
        <v>26</v>
      </c>
      <c r="G5" s="69"/>
      <c r="H5" s="73" t="s">
        <v>24</v>
      </c>
      <c r="I5" s="38" t="s">
        <v>25</v>
      </c>
      <c r="J5" s="40">
        <f t="shared" ref="J5:J11" si="0">ROUNDUP(E5*0.75,2)</f>
        <v>0.38</v>
      </c>
      <c r="K5" s="40" t="s">
        <v>26</v>
      </c>
      <c r="L5" s="40"/>
      <c r="M5" s="77" t="e">
        <f>#REF!</f>
        <v>#REF!</v>
      </c>
      <c r="N5" s="65" t="s">
        <v>207</v>
      </c>
      <c r="O5" s="41" t="s">
        <v>17</v>
      </c>
      <c r="P5" s="38"/>
      <c r="Q5" s="42">
        <v>110</v>
      </c>
      <c r="R5" s="88">
        <f t="shared" ref="R5:R10" si="1">ROUNDUP(Q5*0.75,2)</f>
        <v>82.5</v>
      </c>
    </row>
    <row r="6" spans="1:19" ht="18.75" customHeight="1" x14ac:dyDescent="0.15">
      <c r="A6" s="145"/>
      <c r="B6" s="66"/>
      <c r="C6" s="43" t="s">
        <v>18</v>
      </c>
      <c r="D6" s="44"/>
      <c r="E6" s="45">
        <v>20</v>
      </c>
      <c r="F6" s="46" t="s">
        <v>19</v>
      </c>
      <c r="G6" s="70"/>
      <c r="H6" s="74" t="s">
        <v>18</v>
      </c>
      <c r="I6" s="44"/>
      <c r="J6" s="46">
        <f t="shared" si="0"/>
        <v>15</v>
      </c>
      <c r="K6" s="46" t="s">
        <v>19</v>
      </c>
      <c r="L6" s="46"/>
      <c r="M6" s="78" t="e">
        <f>#REF!</f>
        <v>#REF!</v>
      </c>
      <c r="N6" s="66" t="s">
        <v>250</v>
      </c>
      <c r="O6" s="47" t="s">
        <v>20</v>
      </c>
      <c r="P6" s="44"/>
      <c r="Q6" s="48">
        <v>0.5</v>
      </c>
      <c r="R6" s="89">
        <f t="shared" si="1"/>
        <v>0.38</v>
      </c>
    </row>
    <row r="7" spans="1:19" ht="18.75" customHeight="1" x14ac:dyDescent="0.15">
      <c r="A7" s="145"/>
      <c r="B7" s="66"/>
      <c r="C7" s="43" t="s">
        <v>22</v>
      </c>
      <c r="D7" s="44"/>
      <c r="E7" s="45">
        <v>40</v>
      </c>
      <c r="F7" s="46" t="s">
        <v>19</v>
      </c>
      <c r="G7" s="70"/>
      <c r="H7" s="74" t="s">
        <v>22</v>
      </c>
      <c r="I7" s="44"/>
      <c r="J7" s="46">
        <f t="shared" si="0"/>
        <v>30</v>
      </c>
      <c r="K7" s="46" t="s">
        <v>19</v>
      </c>
      <c r="L7" s="46"/>
      <c r="M7" s="78" t="e">
        <f>ROUND(#REF!+(#REF!*10/100),2)</f>
        <v>#REF!</v>
      </c>
      <c r="N7" s="85" t="s">
        <v>276</v>
      </c>
      <c r="O7" s="47" t="s">
        <v>27</v>
      </c>
      <c r="P7" s="44"/>
      <c r="Q7" s="48">
        <v>2</v>
      </c>
      <c r="R7" s="89">
        <f t="shared" si="1"/>
        <v>1.5</v>
      </c>
    </row>
    <row r="8" spans="1:19" ht="18.75" customHeight="1" x14ac:dyDescent="0.15">
      <c r="A8" s="145"/>
      <c r="B8" s="66"/>
      <c r="C8" s="43" t="s">
        <v>21</v>
      </c>
      <c r="D8" s="44"/>
      <c r="E8" s="45">
        <v>30</v>
      </c>
      <c r="F8" s="46" t="s">
        <v>19</v>
      </c>
      <c r="G8" s="70"/>
      <c r="H8" s="74" t="s">
        <v>21</v>
      </c>
      <c r="I8" s="44"/>
      <c r="J8" s="46">
        <f t="shared" si="0"/>
        <v>22.5</v>
      </c>
      <c r="K8" s="46" t="s">
        <v>19</v>
      </c>
      <c r="L8" s="46"/>
      <c r="M8" s="78" t="e">
        <f>ROUND(#REF!+(#REF!*6/100),2)</f>
        <v>#REF!</v>
      </c>
      <c r="N8" s="90" t="s">
        <v>260</v>
      </c>
      <c r="O8" s="47" t="s">
        <v>28</v>
      </c>
      <c r="P8" s="44"/>
      <c r="Q8" s="48">
        <v>40</v>
      </c>
      <c r="R8" s="89">
        <f t="shared" si="1"/>
        <v>30</v>
      </c>
    </row>
    <row r="9" spans="1:19" ht="18.75" customHeight="1" x14ac:dyDescent="0.15">
      <c r="A9" s="145"/>
      <c r="B9" s="66"/>
      <c r="C9" s="43" t="s">
        <v>23</v>
      </c>
      <c r="D9" s="44"/>
      <c r="E9" s="45">
        <v>10</v>
      </c>
      <c r="F9" s="46" t="s">
        <v>19</v>
      </c>
      <c r="G9" s="70"/>
      <c r="H9" s="74" t="s">
        <v>23</v>
      </c>
      <c r="I9" s="44"/>
      <c r="J9" s="46">
        <f t="shared" si="0"/>
        <v>7.5</v>
      </c>
      <c r="K9" s="46" t="s">
        <v>19</v>
      </c>
      <c r="L9" s="46"/>
      <c r="M9" s="78" t="e">
        <f>ROUND(#REF!+(#REF!*10/100),2)</f>
        <v>#REF!</v>
      </c>
      <c r="N9" s="66" t="s">
        <v>208</v>
      </c>
      <c r="O9" s="47" t="s">
        <v>34</v>
      </c>
      <c r="P9" s="44"/>
      <c r="Q9" s="48">
        <v>0.5</v>
      </c>
      <c r="R9" s="89">
        <f t="shared" si="1"/>
        <v>0.38</v>
      </c>
    </row>
    <row r="10" spans="1:19" ht="18.75" customHeight="1" x14ac:dyDescent="0.15">
      <c r="A10" s="145"/>
      <c r="B10" s="66"/>
      <c r="C10" s="43" t="s">
        <v>29</v>
      </c>
      <c r="D10" s="44" t="s">
        <v>30</v>
      </c>
      <c r="E10" s="45">
        <v>30</v>
      </c>
      <c r="F10" s="46" t="s">
        <v>31</v>
      </c>
      <c r="G10" s="70"/>
      <c r="H10" s="74" t="s">
        <v>29</v>
      </c>
      <c r="I10" s="44" t="s">
        <v>30</v>
      </c>
      <c r="J10" s="46">
        <f t="shared" si="0"/>
        <v>22.5</v>
      </c>
      <c r="K10" s="46" t="s">
        <v>31</v>
      </c>
      <c r="L10" s="46"/>
      <c r="M10" s="78" t="e">
        <f>#REF!</f>
        <v>#REF!</v>
      </c>
      <c r="N10" s="85" t="s">
        <v>253</v>
      </c>
      <c r="O10" s="47" t="s">
        <v>35</v>
      </c>
      <c r="P10" s="44"/>
      <c r="Q10" s="48">
        <v>2</v>
      </c>
      <c r="R10" s="89">
        <f t="shared" si="1"/>
        <v>1.5</v>
      </c>
    </row>
    <row r="11" spans="1:19" ht="18.75" customHeight="1" x14ac:dyDescent="0.15">
      <c r="A11" s="145"/>
      <c r="B11" s="66"/>
      <c r="C11" s="43" t="s">
        <v>32</v>
      </c>
      <c r="D11" s="44" t="s">
        <v>33</v>
      </c>
      <c r="E11" s="45">
        <v>9</v>
      </c>
      <c r="F11" s="46" t="s">
        <v>19</v>
      </c>
      <c r="G11" s="70"/>
      <c r="H11" s="74" t="s">
        <v>32</v>
      </c>
      <c r="I11" s="44" t="s">
        <v>33</v>
      </c>
      <c r="J11" s="46">
        <f t="shared" si="0"/>
        <v>6.75</v>
      </c>
      <c r="K11" s="46" t="s">
        <v>19</v>
      </c>
      <c r="L11" s="46"/>
      <c r="M11" s="78" t="e">
        <f>#REF!</f>
        <v>#REF!</v>
      </c>
      <c r="N11" s="66" t="s">
        <v>235</v>
      </c>
      <c r="O11" s="47"/>
      <c r="P11" s="44"/>
      <c r="Q11" s="48"/>
      <c r="R11" s="89"/>
    </row>
    <row r="12" spans="1:19" ht="18.75" customHeight="1" x14ac:dyDescent="0.15">
      <c r="A12" s="145"/>
      <c r="B12" s="67"/>
      <c r="C12" s="51"/>
      <c r="D12" s="52"/>
      <c r="E12" s="53"/>
      <c r="F12" s="54"/>
      <c r="G12" s="71"/>
      <c r="H12" s="75"/>
      <c r="I12" s="52"/>
      <c r="J12" s="54"/>
      <c r="K12" s="54"/>
      <c r="L12" s="54"/>
      <c r="M12" s="79"/>
      <c r="N12" s="67" t="s">
        <v>16</v>
      </c>
      <c r="O12" s="55"/>
      <c r="P12" s="52"/>
      <c r="Q12" s="56"/>
      <c r="R12" s="91"/>
    </row>
    <row r="13" spans="1:19" ht="18.75" customHeight="1" x14ac:dyDescent="0.15">
      <c r="A13" s="145"/>
      <c r="B13" s="66" t="s">
        <v>284</v>
      </c>
      <c r="C13" s="43" t="s">
        <v>40</v>
      </c>
      <c r="D13" s="44"/>
      <c r="E13" s="45">
        <v>20</v>
      </c>
      <c r="F13" s="46" t="s">
        <v>19</v>
      </c>
      <c r="G13" s="70"/>
      <c r="H13" s="74" t="s">
        <v>40</v>
      </c>
      <c r="I13" s="44"/>
      <c r="J13" s="46">
        <f>ROUNDUP(E13*0.75,2)</f>
        <v>15</v>
      </c>
      <c r="K13" s="46" t="s">
        <v>19</v>
      </c>
      <c r="L13" s="46"/>
      <c r="M13" s="78" t="e">
        <f>ROUND(#REF!+(#REF!*3/100),2)</f>
        <v>#REF!</v>
      </c>
      <c r="N13" s="85" t="s">
        <v>261</v>
      </c>
      <c r="O13" s="47" t="s">
        <v>44</v>
      </c>
      <c r="P13" s="44"/>
      <c r="Q13" s="48">
        <v>1.5</v>
      </c>
      <c r="R13" s="89">
        <f>ROUNDUP(Q13*0.75,2)</f>
        <v>1.1300000000000001</v>
      </c>
    </row>
    <row r="14" spans="1:19" ht="18.75" customHeight="1" x14ac:dyDescent="0.15">
      <c r="A14" s="145"/>
      <c r="B14" s="86" t="s">
        <v>231</v>
      </c>
      <c r="C14" s="43" t="s">
        <v>41</v>
      </c>
      <c r="D14" s="44"/>
      <c r="E14" s="45">
        <v>10</v>
      </c>
      <c r="F14" s="46" t="s">
        <v>19</v>
      </c>
      <c r="G14" s="70"/>
      <c r="H14" s="74" t="s">
        <v>41</v>
      </c>
      <c r="I14" s="44"/>
      <c r="J14" s="46">
        <f>ROUNDUP(E14*0.75,2)</f>
        <v>7.5</v>
      </c>
      <c r="K14" s="46" t="s">
        <v>19</v>
      </c>
      <c r="L14" s="46"/>
      <c r="M14" s="78" t="e">
        <f>ROUND(#REF!+(#REF!*15/100),2)</f>
        <v>#REF!</v>
      </c>
      <c r="N14" s="92" t="s">
        <v>262</v>
      </c>
      <c r="O14" s="47" t="s">
        <v>45</v>
      </c>
      <c r="P14" s="44" t="s">
        <v>33</v>
      </c>
      <c r="Q14" s="48">
        <v>1</v>
      </c>
      <c r="R14" s="89">
        <f>ROUNDUP(Q14*0.75,2)</f>
        <v>0.75</v>
      </c>
    </row>
    <row r="15" spans="1:19" ht="18.75" customHeight="1" x14ac:dyDescent="0.15">
      <c r="A15" s="145"/>
      <c r="B15" s="66"/>
      <c r="C15" s="43" t="s">
        <v>42</v>
      </c>
      <c r="D15" s="44"/>
      <c r="E15" s="57">
        <v>0.125</v>
      </c>
      <c r="F15" s="46" t="s">
        <v>38</v>
      </c>
      <c r="G15" s="70" t="s">
        <v>43</v>
      </c>
      <c r="H15" s="74" t="s">
        <v>42</v>
      </c>
      <c r="I15" s="44"/>
      <c r="J15" s="46">
        <f>ROUNDUP(E15*0.75,2)</f>
        <v>9.9999999999999992E-2</v>
      </c>
      <c r="K15" s="46" t="s">
        <v>38</v>
      </c>
      <c r="L15" s="46" t="s">
        <v>43</v>
      </c>
      <c r="M15" s="78" t="e">
        <f>#REF!</f>
        <v>#REF!</v>
      </c>
      <c r="N15" s="66" t="s">
        <v>240</v>
      </c>
      <c r="O15" s="47" t="s">
        <v>34</v>
      </c>
      <c r="P15" s="44"/>
      <c r="Q15" s="48">
        <v>1</v>
      </c>
      <c r="R15" s="89">
        <f>ROUNDUP(Q15*0.75,2)</f>
        <v>0.75</v>
      </c>
    </row>
    <row r="16" spans="1:19" ht="18.75" customHeight="1" x14ac:dyDescent="0.15">
      <c r="A16" s="145"/>
      <c r="B16" s="66"/>
      <c r="C16" s="43"/>
      <c r="D16" s="44"/>
      <c r="E16" s="45"/>
      <c r="F16" s="46"/>
      <c r="G16" s="70"/>
      <c r="H16" s="74"/>
      <c r="I16" s="44"/>
      <c r="J16" s="46"/>
      <c r="K16" s="46"/>
      <c r="L16" s="46"/>
      <c r="M16" s="78"/>
      <c r="N16" s="66" t="s">
        <v>39</v>
      </c>
      <c r="O16" s="47"/>
      <c r="P16" s="44"/>
      <c r="Q16" s="48"/>
      <c r="R16" s="89"/>
    </row>
    <row r="17" spans="1:18" ht="18.75" customHeight="1" x14ac:dyDescent="0.15">
      <c r="A17" s="145"/>
      <c r="B17" s="67"/>
      <c r="C17" s="51"/>
      <c r="D17" s="52"/>
      <c r="E17" s="53"/>
      <c r="F17" s="54"/>
      <c r="G17" s="71"/>
      <c r="H17" s="75"/>
      <c r="I17" s="52"/>
      <c r="J17" s="54"/>
      <c r="K17" s="54"/>
      <c r="L17" s="54"/>
      <c r="M17" s="79"/>
      <c r="N17" s="67"/>
      <c r="O17" s="55"/>
      <c r="P17" s="52"/>
      <c r="Q17" s="56"/>
      <c r="R17" s="91"/>
    </row>
    <row r="18" spans="1:18" ht="18.75" customHeight="1" x14ac:dyDescent="0.15">
      <c r="A18" s="145"/>
      <c r="B18" s="66" t="s">
        <v>46</v>
      </c>
      <c r="C18" s="43" t="s">
        <v>48</v>
      </c>
      <c r="D18" s="44"/>
      <c r="E18" s="57">
        <v>0.125</v>
      </c>
      <c r="F18" s="46" t="s">
        <v>26</v>
      </c>
      <c r="G18" s="70"/>
      <c r="H18" s="74" t="s">
        <v>48</v>
      </c>
      <c r="I18" s="44"/>
      <c r="J18" s="46">
        <f>ROUNDUP(E18*0.75,2)</f>
        <v>9.9999999999999992E-2</v>
      </c>
      <c r="K18" s="46" t="s">
        <v>26</v>
      </c>
      <c r="L18" s="46"/>
      <c r="M18" s="78" t="e">
        <f>#REF!</f>
        <v>#REF!</v>
      </c>
      <c r="N18" s="66" t="s">
        <v>47</v>
      </c>
      <c r="O18" s="47"/>
      <c r="P18" s="44"/>
      <c r="Q18" s="48"/>
      <c r="R18" s="89"/>
    </row>
    <row r="19" spans="1:18" ht="18.75" customHeight="1" thickBot="1" x14ac:dyDescent="0.2">
      <c r="A19" s="146"/>
      <c r="B19" s="68"/>
      <c r="C19" s="58"/>
      <c r="D19" s="59"/>
      <c r="E19" s="60"/>
      <c r="F19" s="61"/>
      <c r="G19" s="72"/>
      <c r="H19" s="76"/>
      <c r="I19" s="59"/>
      <c r="J19" s="61"/>
      <c r="K19" s="61"/>
      <c r="L19" s="61"/>
      <c r="M19" s="80"/>
      <c r="N19" s="68"/>
      <c r="O19" s="62"/>
      <c r="P19" s="59"/>
      <c r="Q19" s="63"/>
      <c r="R19" s="93"/>
    </row>
  </sheetData>
  <mergeCells count="4">
    <mergeCell ref="H1:N1"/>
    <mergeCell ref="A2:R2"/>
    <mergeCell ref="A3:F3"/>
    <mergeCell ref="A5:A19"/>
  </mergeCells>
  <phoneticPr fontId="18"/>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8"/>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314</v>
      </c>
      <c r="B1" s="5"/>
      <c r="C1" s="1"/>
      <c r="D1" s="1"/>
      <c r="E1" s="160"/>
      <c r="F1" s="161"/>
      <c r="G1" s="161"/>
      <c r="H1" s="161"/>
      <c r="I1" s="161"/>
      <c r="J1" s="161"/>
      <c r="K1" s="161"/>
      <c r="L1" s="161"/>
      <c r="M1" s="161"/>
      <c r="N1" s="161"/>
      <c r="O1"/>
      <c r="P1"/>
      <c r="Q1"/>
      <c r="R1"/>
      <c r="S1"/>
      <c r="T1"/>
      <c r="U1"/>
    </row>
    <row r="2" spans="1:21" s="3" customFormat="1" ht="36" customHeight="1" x14ac:dyDescent="0.15">
      <c r="A2" s="140" t="s">
        <v>0</v>
      </c>
      <c r="B2" s="141"/>
      <c r="C2" s="141"/>
      <c r="D2" s="141"/>
      <c r="E2" s="141"/>
      <c r="F2" s="141"/>
      <c r="G2" s="141"/>
      <c r="H2" s="141"/>
      <c r="I2" s="141"/>
      <c r="J2" s="141"/>
      <c r="K2" s="141"/>
      <c r="L2" s="141"/>
      <c r="M2" s="141"/>
      <c r="N2" s="141"/>
      <c r="O2" s="161"/>
      <c r="P2"/>
      <c r="Q2"/>
      <c r="R2"/>
      <c r="S2"/>
      <c r="T2"/>
      <c r="U2"/>
    </row>
    <row r="3" spans="1:21" ht="33.75" customHeight="1" thickBot="1" x14ac:dyDescent="0.3">
      <c r="A3" s="162" t="s">
        <v>366</v>
      </c>
      <c r="B3" s="163"/>
      <c r="C3" s="163"/>
      <c r="D3" s="130"/>
      <c r="E3" s="164" t="s">
        <v>355</v>
      </c>
      <c r="F3" s="165"/>
      <c r="G3" s="87"/>
      <c r="H3" s="87"/>
      <c r="I3" s="87"/>
      <c r="J3" s="87"/>
      <c r="K3" s="129"/>
      <c r="L3" s="87"/>
      <c r="M3" s="87"/>
    </row>
    <row r="4" spans="1:21" ht="27.95" customHeight="1" x14ac:dyDescent="0.15">
      <c r="A4" s="166"/>
      <c r="B4" s="167"/>
      <c r="C4" s="168"/>
      <c r="D4" s="172" t="s">
        <v>6</v>
      </c>
      <c r="E4" s="175" t="s">
        <v>312</v>
      </c>
      <c r="F4" s="178" t="s">
        <v>303</v>
      </c>
      <c r="G4" s="128" t="s">
        <v>311</v>
      </c>
      <c r="H4" s="127" t="s">
        <v>310</v>
      </c>
      <c r="I4" s="181" t="s">
        <v>309</v>
      </c>
      <c r="J4" s="182"/>
      <c r="K4" s="183"/>
      <c r="L4" s="184" t="s">
        <v>308</v>
      </c>
      <c r="M4" s="185"/>
      <c r="N4" s="186"/>
      <c r="O4" s="148" t="s">
        <v>6</v>
      </c>
    </row>
    <row r="5" spans="1:21" ht="27.95" customHeight="1" x14ac:dyDescent="0.15">
      <c r="A5" s="169"/>
      <c r="B5" s="170"/>
      <c r="C5" s="171"/>
      <c r="D5" s="173"/>
      <c r="E5" s="176"/>
      <c r="F5" s="179"/>
      <c r="G5" s="9" t="s">
        <v>307</v>
      </c>
      <c r="H5" s="126" t="s">
        <v>306</v>
      </c>
      <c r="I5" s="151" t="s">
        <v>305</v>
      </c>
      <c r="J5" s="152"/>
      <c r="K5" s="153"/>
      <c r="L5" s="154" t="s">
        <v>337</v>
      </c>
      <c r="M5" s="155"/>
      <c r="N5" s="156"/>
      <c r="O5" s="149"/>
    </row>
    <row r="6" spans="1:21" ht="27.95" customHeight="1" thickBot="1" x14ac:dyDescent="0.2">
      <c r="A6" s="125"/>
      <c r="B6" s="124" t="s">
        <v>1</v>
      </c>
      <c r="C6" s="122" t="s">
        <v>302</v>
      </c>
      <c r="D6" s="174"/>
      <c r="E6" s="177"/>
      <c r="F6" s="180"/>
      <c r="G6" s="123" t="s">
        <v>303</v>
      </c>
      <c r="H6" s="120" t="s">
        <v>301</v>
      </c>
      <c r="I6" s="121" t="s">
        <v>1</v>
      </c>
      <c r="J6" s="122" t="s">
        <v>302</v>
      </c>
      <c r="K6" s="119" t="s">
        <v>301</v>
      </c>
      <c r="L6" s="121" t="s">
        <v>1</v>
      </c>
      <c r="M6" s="120" t="s">
        <v>302</v>
      </c>
      <c r="N6" s="119" t="s">
        <v>301</v>
      </c>
      <c r="O6" s="150"/>
    </row>
    <row r="7" spans="1:21" ht="27.95" customHeight="1" x14ac:dyDescent="0.15">
      <c r="A7" s="157" t="s">
        <v>49</v>
      </c>
      <c r="B7" s="117" t="s">
        <v>299</v>
      </c>
      <c r="C7" s="117" t="s">
        <v>296</v>
      </c>
      <c r="D7" s="117"/>
      <c r="E7" s="38"/>
      <c r="F7" s="38"/>
      <c r="G7" s="117"/>
      <c r="H7" s="118" t="s">
        <v>300</v>
      </c>
      <c r="I7" s="117" t="s">
        <v>299</v>
      </c>
      <c r="J7" s="117" t="s">
        <v>296</v>
      </c>
      <c r="K7" s="118" t="s">
        <v>298</v>
      </c>
      <c r="L7" s="117" t="s">
        <v>297</v>
      </c>
      <c r="M7" s="117" t="s">
        <v>296</v>
      </c>
      <c r="N7" s="116">
        <v>30</v>
      </c>
      <c r="O7" s="115"/>
    </row>
    <row r="8" spans="1:21" ht="27.95" customHeight="1" x14ac:dyDescent="0.15">
      <c r="A8" s="158"/>
      <c r="B8" s="107"/>
      <c r="C8" s="107"/>
      <c r="D8" s="107"/>
      <c r="E8" s="52"/>
      <c r="F8" s="52"/>
      <c r="G8" s="107"/>
      <c r="H8" s="106"/>
      <c r="I8" s="107"/>
      <c r="J8" s="107"/>
      <c r="K8" s="106"/>
      <c r="L8" s="107"/>
      <c r="M8" s="107"/>
      <c r="N8" s="113"/>
      <c r="O8" s="112"/>
    </row>
    <row r="9" spans="1:21" ht="27.95" customHeight="1" x14ac:dyDescent="0.15">
      <c r="A9" s="158"/>
      <c r="B9" s="104" t="s">
        <v>295</v>
      </c>
      <c r="C9" s="104" t="s">
        <v>18</v>
      </c>
      <c r="D9" s="104"/>
      <c r="E9" s="44"/>
      <c r="F9" s="44"/>
      <c r="G9" s="104"/>
      <c r="H9" s="110">
        <v>15</v>
      </c>
      <c r="I9" s="104" t="s">
        <v>294</v>
      </c>
      <c r="J9" s="114" t="s">
        <v>106</v>
      </c>
      <c r="K9" s="110">
        <v>10</v>
      </c>
      <c r="L9" s="104" t="s">
        <v>293</v>
      </c>
      <c r="M9" s="104" t="s">
        <v>22</v>
      </c>
      <c r="N9" s="103">
        <v>10</v>
      </c>
      <c r="O9" s="102"/>
    </row>
    <row r="10" spans="1:21" ht="27.95" customHeight="1" x14ac:dyDescent="0.15">
      <c r="A10" s="158"/>
      <c r="B10" s="104"/>
      <c r="C10" s="104" t="s">
        <v>22</v>
      </c>
      <c r="D10" s="104"/>
      <c r="E10" s="44"/>
      <c r="F10" s="44"/>
      <c r="G10" s="104"/>
      <c r="H10" s="110">
        <v>20</v>
      </c>
      <c r="I10" s="104"/>
      <c r="J10" s="104" t="s">
        <v>22</v>
      </c>
      <c r="K10" s="110">
        <v>10</v>
      </c>
      <c r="L10" s="104"/>
      <c r="M10" s="104" t="s">
        <v>21</v>
      </c>
      <c r="N10" s="103">
        <v>5</v>
      </c>
      <c r="O10" s="102"/>
    </row>
    <row r="11" spans="1:21" ht="27.95" customHeight="1" x14ac:dyDescent="0.15">
      <c r="A11" s="158"/>
      <c r="B11" s="104"/>
      <c r="C11" s="104" t="s">
        <v>21</v>
      </c>
      <c r="D11" s="104"/>
      <c r="E11" s="44"/>
      <c r="F11" s="44"/>
      <c r="G11" s="104"/>
      <c r="H11" s="110">
        <v>10</v>
      </c>
      <c r="I11" s="104"/>
      <c r="J11" s="104" t="s">
        <v>21</v>
      </c>
      <c r="K11" s="110">
        <v>10</v>
      </c>
      <c r="L11" s="104"/>
      <c r="M11" s="104" t="s">
        <v>23</v>
      </c>
      <c r="N11" s="103">
        <v>5</v>
      </c>
      <c r="O11" s="102"/>
    </row>
    <row r="12" spans="1:21" ht="27.95" customHeight="1" x14ac:dyDescent="0.15">
      <c r="A12" s="158"/>
      <c r="B12" s="104"/>
      <c r="C12" s="104" t="s">
        <v>23</v>
      </c>
      <c r="D12" s="104"/>
      <c r="E12" s="44"/>
      <c r="F12" s="44"/>
      <c r="G12" s="104"/>
      <c r="H12" s="110">
        <v>5</v>
      </c>
      <c r="I12" s="104"/>
      <c r="J12" s="104" t="s">
        <v>23</v>
      </c>
      <c r="K12" s="110">
        <v>5</v>
      </c>
      <c r="L12" s="107"/>
      <c r="M12" s="107"/>
      <c r="N12" s="113"/>
      <c r="O12" s="112"/>
    </row>
    <row r="13" spans="1:21" ht="27.95" customHeight="1" x14ac:dyDescent="0.15">
      <c r="A13" s="158"/>
      <c r="B13" s="104"/>
      <c r="C13" s="104" t="s">
        <v>29</v>
      </c>
      <c r="D13" s="104"/>
      <c r="E13" s="44" t="s">
        <v>30</v>
      </c>
      <c r="F13" s="44"/>
      <c r="G13" s="104"/>
      <c r="H13" s="110">
        <v>20</v>
      </c>
      <c r="I13" s="104"/>
      <c r="J13" s="104" t="s">
        <v>29</v>
      </c>
      <c r="K13" s="110">
        <v>15</v>
      </c>
      <c r="L13" s="104" t="s">
        <v>292</v>
      </c>
      <c r="M13" s="104" t="s">
        <v>40</v>
      </c>
      <c r="N13" s="103">
        <v>5</v>
      </c>
      <c r="O13" s="102"/>
    </row>
    <row r="14" spans="1:21" ht="27.95" customHeight="1" x14ac:dyDescent="0.15">
      <c r="A14" s="158"/>
      <c r="B14" s="104"/>
      <c r="C14" s="104"/>
      <c r="D14" s="104"/>
      <c r="E14" s="44"/>
      <c r="F14" s="44"/>
      <c r="G14" s="104" t="s">
        <v>28</v>
      </c>
      <c r="H14" s="110" t="s">
        <v>291</v>
      </c>
      <c r="I14" s="104"/>
      <c r="J14" s="104"/>
      <c r="K14" s="110"/>
      <c r="L14" s="104"/>
      <c r="M14" s="104" t="s">
        <v>41</v>
      </c>
      <c r="N14" s="103">
        <v>5</v>
      </c>
      <c r="O14" s="102"/>
    </row>
    <row r="15" spans="1:21" ht="27.95" customHeight="1" x14ac:dyDescent="0.15">
      <c r="A15" s="158"/>
      <c r="B15" s="104"/>
      <c r="C15" s="104"/>
      <c r="D15" s="104"/>
      <c r="E15" s="44"/>
      <c r="F15" s="44"/>
      <c r="G15" s="104" t="s">
        <v>63</v>
      </c>
      <c r="H15" s="110" t="s">
        <v>290</v>
      </c>
      <c r="I15" s="104"/>
      <c r="J15" s="104"/>
      <c r="K15" s="110"/>
      <c r="L15" s="107"/>
      <c r="M15" s="107"/>
      <c r="N15" s="113"/>
      <c r="O15" s="112"/>
    </row>
    <row r="16" spans="1:21" ht="27.95" customHeight="1" x14ac:dyDescent="0.15">
      <c r="A16" s="158"/>
      <c r="B16" s="107"/>
      <c r="C16" s="107"/>
      <c r="D16" s="107"/>
      <c r="E16" s="52"/>
      <c r="F16" s="52"/>
      <c r="G16" s="107"/>
      <c r="H16" s="106"/>
      <c r="I16" s="107"/>
      <c r="J16" s="107"/>
      <c r="K16" s="106"/>
      <c r="L16" s="104" t="s">
        <v>289</v>
      </c>
      <c r="M16" s="104" t="s">
        <v>48</v>
      </c>
      <c r="N16" s="111">
        <v>0.08</v>
      </c>
      <c r="O16" s="102"/>
    </row>
    <row r="17" spans="1:15" ht="27.95" customHeight="1" x14ac:dyDescent="0.15">
      <c r="A17" s="158"/>
      <c r="B17" s="104" t="s">
        <v>288</v>
      </c>
      <c r="C17" s="104" t="s">
        <v>40</v>
      </c>
      <c r="D17" s="104"/>
      <c r="E17" s="44"/>
      <c r="F17" s="44"/>
      <c r="G17" s="104"/>
      <c r="H17" s="110">
        <v>10</v>
      </c>
      <c r="I17" s="104" t="s">
        <v>288</v>
      </c>
      <c r="J17" s="104" t="s">
        <v>40</v>
      </c>
      <c r="K17" s="110">
        <v>10</v>
      </c>
      <c r="L17" s="104"/>
      <c r="M17" s="104"/>
      <c r="N17" s="103"/>
      <c r="O17" s="102"/>
    </row>
    <row r="18" spans="1:15" ht="27.95" customHeight="1" x14ac:dyDescent="0.15">
      <c r="A18" s="158"/>
      <c r="B18" s="104"/>
      <c r="C18" s="104" t="s">
        <v>41</v>
      </c>
      <c r="D18" s="104"/>
      <c r="E18" s="44"/>
      <c r="F18" s="44"/>
      <c r="G18" s="104"/>
      <c r="H18" s="110">
        <v>10</v>
      </c>
      <c r="I18" s="104"/>
      <c r="J18" s="104" t="s">
        <v>41</v>
      </c>
      <c r="K18" s="110">
        <v>10</v>
      </c>
      <c r="L18" s="104"/>
      <c r="M18" s="104"/>
      <c r="N18" s="103"/>
      <c r="O18" s="102"/>
    </row>
    <row r="19" spans="1:15" ht="27.95" customHeight="1" x14ac:dyDescent="0.15">
      <c r="A19" s="158"/>
      <c r="B19" s="104"/>
      <c r="C19" s="104" t="s">
        <v>24</v>
      </c>
      <c r="D19" s="104"/>
      <c r="E19" s="44" t="s">
        <v>25</v>
      </c>
      <c r="F19" s="109"/>
      <c r="G19" s="104"/>
      <c r="H19" s="108">
        <v>0.13</v>
      </c>
      <c r="I19" s="104"/>
      <c r="J19" s="104" t="s">
        <v>287</v>
      </c>
      <c r="K19" s="108">
        <v>0.13</v>
      </c>
      <c r="L19" s="104"/>
      <c r="M19" s="104"/>
      <c r="N19" s="103"/>
      <c r="O19" s="102"/>
    </row>
    <row r="20" spans="1:15" ht="27.95" customHeight="1" x14ac:dyDescent="0.15">
      <c r="A20" s="158"/>
      <c r="B20" s="107"/>
      <c r="C20" s="107"/>
      <c r="D20" s="107"/>
      <c r="E20" s="52"/>
      <c r="F20" s="52"/>
      <c r="G20" s="107"/>
      <c r="H20" s="106"/>
      <c r="I20" s="107"/>
      <c r="J20" s="107"/>
      <c r="K20" s="106"/>
      <c r="L20" s="104"/>
      <c r="M20" s="104"/>
      <c r="N20" s="103"/>
      <c r="O20" s="102"/>
    </row>
    <row r="21" spans="1:15" ht="27.95" customHeight="1" x14ac:dyDescent="0.15">
      <c r="A21" s="158"/>
      <c r="B21" s="104" t="s">
        <v>46</v>
      </c>
      <c r="C21" s="104" t="s">
        <v>48</v>
      </c>
      <c r="D21" s="104"/>
      <c r="E21" s="44"/>
      <c r="F21" s="44"/>
      <c r="G21" s="104"/>
      <c r="H21" s="105">
        <v>0.1</v>
      </c>
      <c r="I21" s="104" t="s">
        <v>46</v>
      </c>
      <c r="J21" s="104" t="s">
        <v>48</v>
      </c>
      <c r="K21" s="105">
        <v>0.1</v>
      </c>
      <c r="L21" s="104"/>
      <c r="M21" s="104"/>
      <c r="N21" s="103"/>
      <c r="O21" s="102"/>
    </row>
    <row r="22" spans="1:15" ht="27.95" customHeight="1" thickBot="1" x14ac:dyDescent="0.2">
      <c r="A22" s="159"/>
      <c r="B22" s="100"/>
      <c r="C22" s="100"/>
      <c r="D22" s="100"/>
      <c r="E22" s="59"/>
      <c r="F22" s="59"/>
      <c r="G22" s="100"/>
      <c r="H22" s="101"/>
      <c r="I22" s="100"/>
      <c r="J22" s="100"/>
      <c r="K22" s="101"/>
      <c r="L22" s="100"/>
      <c r="M22" s="100"/>
      <c r="N22" s="99"/>
      <c r="O22" s="98"/>
    </row>
    <row r="23" spans="1:15" ht="27.95" customHeight="1" x14ac:dyDescent="0.15">
      <c r="B23" s="97"/>
      <c r="C23" s="97"/>
      <c r="D23" s="97"/>
      <c r="G23" s="97"/>
      <c r="H23" s="96"/>
      <c r="I23" s="97"/>
      <c r="J23" s="97"/>
      <c r="K23" s="96"/>
      <c r="L23" s="97"/>
      <c r="M23" s="97"/>
      <c r="N23" s="96"/>
    </row>
    <row r="24" spans="1:15" ht="27.95" customHeight="1" x14ac:dyDescent="0.15">
      <c r="B24" s="97"/>
      <c r="C24" s="97"/>
      <c r="D24" s="97"/>
      <c r="G24" s="97"/>
      <c r="H24" s="96"/>
      <c r="I24" s="97"/>
      <c r="J24" s="97"/>
      <c r="K24" s="96"/>
      <c r="L24" s="97"/>
      <c r="M24" s="97"/>
      <c r="N24" s="96"/>
    </row>
    <row r="25" spans="1:15" ht="27.95" customHeight="1" x14ac:dyDescent="0.15">
      <c r="B25" s="97"/>
      <c r="C25" s="97"/>
      <c r="D25" s="97"/>
      <c r="G25" s="97"/>
      <c r="H25" s="96"/>
      <c r="I25" s="97"/>
      <c r="J25" s="97"/>
      <c r="K25" s="96"/>
      <c r="L25" s="97"/>
      <c r="M25" s="97"/>
      <c r="N25" s="96"/>
    </row>
    <row r="26" spans="1:15" ht="27.95" customHeight="1" x14ac:dyDescent="0.15">
      <c r="B26" s="97"/>
      <c r="C26" s="97"/>
      <c r="D26" s="97"/>
      <c r="G26" s="97"/>
      <c r="H26" s="96"/>
      <c r="I26" s="97"/>
      <c r="J26" s="97"/>
      <c r="K26" s="96"/>
      <c r="L26" s="97"/>
      <c r="M26" s="97"/>
      <c r="N26" s="96"/>
    </row>
    <row r="27" spans="1:15" ht="14.25" x14ac:dyDescent="0.15">
      <c r="B27" s="97"/>
      <c r="C27" s="97"/>
      <c r="D27" s="97"/>
      <c r="G27" s="97"/>
      <c r="H27" s="96"/>
      <c r="I27" s="97"/>
      <c r="J27" s="97"/>
      <c r="K27" s="96"/>
      <c r="L27" s="97"/>
      <c r="M27" s="97"/>
      <c r="N27" s="96"/>
    </row>
    <row r="28" spans="1:15" ht="14.25" x14ac:dyDescent="0.15">
      <c r="B28" s="97"/>
      <c r="C28" s="97"/>
      <c r="D28" s="97"/>
      <c r="G28" s="97"/>
      <c r="H28" s="96"/>
      <c r="I28" s="97"/>
      <c r="J28" s="97"/>
      <c r="K28" s="96"/>
      <c r="L28" s="97"/>
      <c r="M28" s="97"/>
      <c r="N28" s="96"/>
    </row>
    <row r="29" spans="1:15" ht="14.25" x14ac:dyDescent="0.15">
      <c r="B29" s="97"/>
      <c r="C29" s="97"/>
      <c r="D29" s="97"/>
      <c r="G29" s="97"/>
      <c r="H29" s="96"/>
      <c r="I29" s="97"/>
      <c r="J29" s="97"/>
      <c r="K29" s="96"/>
      <c r="L29" s="97"/>
      <c r="M29" s="97"/>
      <c r="N29" s="96"/>
    </row>
    <row r="30" spans="1:15" ht="14.25" x14ac:dyDescent="0.15">
      <c r="B30" s="97"/>
      <c r="C30" s="97"/>
      <c r="D30" s="97"/>
      <c r="G30" s="97"/>
      <c r="H30" s="96"/>
      <c r="I30" s="97"/>
      <c r="J30" s="97"/>
      <c r="K30" s="96"/>
      <c r="L30" s="97"/>
      <c r="M30" s="97"/>
      <c r="N30" s="96"/>
    </row>
    <row r="31" spans="1:15" ht="14.25" x14ac:dyDescent="0.15">
      <c r="B31" s="97"/>
      <c r="C31" s="97"/>
      <c r="D31" s="97"/>
      <c r="G31" s="97"/>
      <c r="H31" s="96"/>
      <c r="I31" s="97"/>
      <c r="J31" s="97"/>
      <c r="K31" s="96"/>
      <c r="L31" s="97"/>
      <c r="M31" s="97"/>
      <c r="N31" s="96"/>
    </row>
    <row r="32" spans="1:15" ht="14.25" x14ac:dyDescent="0.15">
      <c r="B32" s="97"/>
      <c r="C32" s="97"/>
      <c r="D32" s="97"/>
      <c r="G32" s="97"/>
      <c r="H32" s="96"/>
      <c r="I32" s="97"/>
      <c r="J32" s="97"/>
      <c r="K32" s="96"/>
      <c r="L32" s="97"/>
      <c r="M32" s="97"/>
      <c r="N32" s="96"/>
    </row>
    <row r="33" spans="2:14" ht="14.25" x14ac:dyDescent="0.15">
      <c r="B33" s="97"/>
      <c r="C33" s="97"/>
      <c r="D33" s="97"/>
      <c r="G33" s="97"/>
      <c r="H33" s="96"/>
      <c r="I33" s="97"/>
      <c r="J33" s="97"/>
      <c r="K33" s="96"/>
      <c r="L33" s="97"/>
      <c r="M33" s="97"/>
      <c r="N33" s="96"/>
    </row>
    <row r="34" spans="2:14" ht="14.25" x14ac:dyDescent="0.15">
      <c r="B34" s="97"/>
      <c r="C34" s="97"/>
      <c r="D34" s="97"/>
      <c r="G34" s="97"/>
      <c r="H34" s="96"/>
      <c r="I34" s="97"/>
      <c r="J34" s="97"/>
      <c r="K34" s="96"/>
      <c r="L34" s="97"/>
      <c r="M34" s="97"/>
      <c r="N34" s="96"/>
    </row>
    <row r="35" spans="2:14" ht="14.25" x14ac:dyDescent="0.15">
      <c r="B35" s="97"/>
      <c r="C35" s="97"/>
      <c r="D35" s="97"/>
      <c r="G35" s="97"/>
      <c r="H35" s="96"/>
      <c r="I35" s="97"/>
      <c r="J35" s="97"/>
      <c r="K35" s="96"/>
      <c r="L35" s="97"/>
      <c r="M35" s="97"/>
      <c r="N35" s="96"/>
    </row>
    <row r="36" spans="2:14" ht="14.25" x14ac:dyDescent="0.15">
      <c r="B36" s="97"/>
      <c r="C36" s="97"/>
      <c r="D36" s="97"/>
      <c r="G36" s="97"/>
      <c r="H36" s="96"/>
      <c r="I36" s="97"/>
      <c r="J36" s="97"/>
      <c r="K36" s="96"/>
      <c r="L36" s="97"/>
      <c r="M36" s="97"/>
      <c r="N36" s="96"/>
    </row>
    <row r="37" spans="2:14" ht="14.25" x14ac:dyDescent="0.15">
      <c r="B37" s="97"/>
      <c r="C37" s="97"/>
      <c r="D37" s="97"/>
      <c r="G37" s="97"/>
      <c r="H37" s="96"/>
      <c r="I37" s="97"/>
      <c r="J37" s="97"/>
      <c r="K37" s="96"/>
      <c r="L37" s="97"/>
      <c r="M37" s="97"/>
      <c r="N37" s="96"/>
    </row>
    <row r="38" spans="2:14" ht="14.25" x14ac:dyDescent="0.15">
      <c r="B38" s="97"/>
      <c r="C38" s="97"/>
      <c r="D38" s="97"/>
      <c r="G38" s="97"/>
      <c r="H38" s="96"/>
      <c r="I38" s="97"/>
      <c r="J38" s="97"/>
      <c r="K38" s="96"/>
      <c r="L38" s="97"/>
      <c r="M38" s="97"/>
      <c r="N38" s="96"/>
    </row>
    <row r="39" spans="2:14" ht="14.25" x14ac:dyDescent="0.15">
      <c r="B39" s="97"/>
      <c r="C39" s="97"/>
      <c r="D39" s="97"/>
      <c r="G39" s="97"/>
      <c r="H39" s="96"/>
      <c r="I39" s="97"/>
      <c r="J39" s="97"/>
      <c r="K39" s="96"/>
      <c r="L39" s="97"/>
      <c r="M39" s="97"/>
      <c r="N39" s="96"/>
    </row>
    <row r="40" spans="2:14" ht="14.25" x14ac:dyDescent="0.15">
      <c r="B40" s="97"/>
      <c r="C40" s="97"/>
      <c r="D40" s="97"/>
      <c r="G40" s="97"/>
      <c r="H40" s="96"/>
      <c r="I40" s="97"/>
      <c r="J40" s="97"/>
      <c r="K40" s="96"/>
      <c r="L40" s="97"/>
      <c r="M40" s="97"/>
      <c r="N40" s="96"/>
    </row>
    <row r="41" spans="2:14" ht="14.25" x14ac:dyDescent="0.15">
      <c r="B41" s="97"/>
      <c r="C41" s="97"/>
      <c r="D41" s="97"/>
      <c r="G41" s="97"/>
      <c r="H41" s="96"/>
      <c r="I41" s="97"/>
      <c r="J41" s="97"/>
      <c r="K41" s="96"/>
      <c r="L41" s="97"/>
      <c r="M41" s="97"/>
      <c r="N41" s="96"/>
    </row>
    <row r="42" spans="2:14" ht="14.25" x14ac:dyDescent="0.15">
      <c r="B42" s="97"/>
      <c r="C42" s="97"/>
      <c r="D42" s="97"/>
      <c r="G42" s="97"/>
      <c r="H42" s="96"/>
      <c r="I42" s="97"/>
      <c r="J42" s="97"/>
      <c r="K42" s="96"/>
      <c r="L42" s="97"/>
      <c r="M42" s="97"/>
      <c r="N42" s="96"/>
    </row>
    <row r="43" spans="2:14" ht="14.25" x14ac:dyDescent="0.15">
      <c r="B43" s="97"/>
      <c r="C43" s="97"/>
      <c r="D43" s="97"/>
      <c r="G43" s="97"/>
      <c r="H43" s="96"/>
      <c r="I43" s="97"/>
      <c r="J43" s="97"/>
      <c r="K43" s="96"/>
      <c r="L43" s="97"/>
      <c r="M43" s="97"/>
      <c r="N43" s="96"/>
    </row>
    <row r="44" spans="2:14" ht="14.25" x14ac:dyDescent="0.15">
      <c r="B44" s="97"/>
      <c r="C44" s="97"/>
      <c r="D44" s="97"/>
      <c r="G44" s="97"/>
      <c r="H44" s="96"/>
      <c r="I44" s="97"/>
      <c r="J44" s="97"/>
      <c r="K44" s="96"/>
      <c r="L44" s="97"/>
      <c r="M44" s="97"/>
      <c r="N44" s="96"/>
    </row>
    <row r="45" spans="2:14" ht="14.25" x14ac:dyDescent="0.15">
      <c r="B45" s="97"/>
      <c r="C45" s="97"/>
      <c r="D45" s="97"/>
      <c r="G45" s="97"/>
      <c r="H45" s="96"/>
      <c r="I45" s="97"/>
      <c r="J45" s="97"/>
      <c r="K45" s="96"/>
      <c r="L45" s="97"/>
      <c r="M45" s="97"/>
      <c r="N45" s="96"/>
    </row>
    <row r="46" spans="2:14" ht="14.25" x14ac:dyDescent="0.15">
      <c r="B46" s="97"/>
      <c r="C46" s="97"/>
      <c r="D46" s="97"/>
      <c r="G46" s="97"/>
      <c r="H46" s="96"/>
      <c r="I46" s="97"/>
      <c r="J46" s="97"/>
      <c r="K46" s="96"/>
      <c r="L46" s="97"/>
      <c r="M46" s="97"/>
      <c r="N46" s="96"/>
    </row>
    <row r="47" spans="2:14" ht="14.25" x14ac:dyDescent="0.15">
      <c r="B47" s="97"/>
      <c r="C47" s="97"/>
      <c r="D47" s="97"/>
      <c r="G47" s="97"/>
      <c r="H47" s="96"/>
      <c r="I47" s="97"/>
      <c r="J47" s="97"/>
      <c r="K47" s="96"/>
      <c r="L47" s="97"/>
      <c r="M47" s="97"/>
      <c r="N47" s="96"/>
    </row>
    <row r="48" spans="2:14" ht="14.25" x14ac:dyDescent="0.15">
      <c r="B48" s="97"/>
      <c r="C48" s="97"/>
      <c r="D48" s="97"/>
      <c r="G48" s="97"/>
      <c r="H48" s="96"/>
      <c r="I48" s="97"/>
      <c r="J48" s="97"/>
      <c r="K48" s="96"/>
      <c r="L48" s="97"/>
      <c r="M48" s="97"/>
      <c r="N48" s="96"/>
    </row>
    <row r="49" spans="2:14" ht="14.25" x14ac:dyDescent="0.15">
      <c r="B49" s="97"/>
      <c r="C49" s="97"/>
      <c r="D49" s="97"/>
      <c r="G49" s="97"/>
      <c r="H49" s="96"/>
      <c r="I49" s="97"/>
      <c r="J49" s="97"/>
      <c r="K49" s="96"/>
      <c r="L49" s="97"/>
      <c r="M49" s="97"/>
      <c r="N49" s="96"/>
    </row>
    <row r="50" spans="2:14" ht="14.25" x14ac:dyDescent="0.15">
      <c r="B50" s="97"/>
      <c r="C50" s="97"/>
      <c r="D50" s="97"/>
      <c r="G50" s="97"/>
      <c r="H50" s="96"/>
      <c r="I50" s="97"/>
      <c r="J50" s="97"/>
      <c r="K50" s="96"/>
      <c r="L50" s="97"/>
      <c r="M50" s="97"/>
      <c r="N50" s="96"/>
    </row>
    <row r="51" spans="2:14" ht="14.25" x14ac:dyDescent="0.15">
      <c r="B51" s="97"/>
      <c r="C51" s="97"/>
      <c r="D51" s="97"/>
      <c r="G51" s="97"/>
      <c r="H51" s="96"/>
      <c r="I51" s="97"/>
      <c r="J51" s="97"/>
      <c r="K51" s="96"/>
      <c r="L51" s="97"/>
      <c r="M51" s="97"/>
      <c r="N51" s="96"/>
    </row>
    <row r="52" spans="2:14" ht="14.25" x14ac:dyDescent="0.15">
      <c r="B52" s="97"/>
      <c r="C52" s="97"/>
      <c r="D52" s="97"/>
      <c r="G52" s="97"/>
      <c r="H52" s="96"/>
      <c r="I52" s="97"/>
      <c r="J52" s="97"/>
      <c r="K52" s="96"/>
      <c r="L52" s="97"/>
      <c r="M52" s="97"/>
      <c r="N52" s="96"/>
    </row>
    <row r="53" spans="2:14" ht="14.25" x14ac:dyDescent="0.15">
      <c r="B53" s="97"/>
      <c r="C53" s="97"/>
      <c r="D53" s="97"/>
      <c r="G53" s="97"/>
      <c r="H53" s="96"/>
      <c r="I53" s="97"/>
      <c r="J53" s="97"/>
      <c r="K53" s="96"/>
      <c r="L53" s="97"/>
      <c r="M53" s="97"/>
      <c r="N53" s="96"/>
    </row>
    <row r="54" spans="2:14" ht="14.25" x14ac:dyDescent="0.15">
      <c r="B54" s="97"/>
      <c r="C54" s="97"/>
      <c r="D54" s="97"/>
      <c r="G54" s="97"/>
      <c r="H54" s="96"/>
      <c r="I54" s="97"/>
      <c r="J54" s="97"/>
      <c r="K54" s="96"/>
      <c r="L54" s="97"/>
      <c r="M54" s="97"/>
      <c r="N54" s="96"/>
    </row>
    <row r="55" spans="2:14" ht="14.25" x14ac:dyDescent="0.15">
      <c r="B55" s="97"/>
      <c r="C55" s="97"/>
      <c r="D55" s="97"/>
      <c r="G55" s="97"/>
      <c r="H55" s="96"/>
      <c r="I55" s="97"/>
      <c r="J55" s="97"/>
      <c r="K55" s="96"/>
      <c r="L55" s="97"/>
      <c r="M55" s="97"/>
      <c r="N55" s="96"/>
    </row>
    <row r="56" spans="2:14" ht="14.25" x14ac:dyDescent="0.15">
      <c r="B56" s="97"/>
      <c r="C56" s="97"/>
      <c r="D56" s="97"/>
      <c r="G56" s="97"/>
      <c r="H56" s="96"/>
      <c r="I56" s="97"/>
      <c r="J56" s="97"/>
      <c r="K56" s="96"/>
      <c r="L56" s="97"/>
      <c r="M56" s="97"/>
      <c r="N56" s="96"/>
    </row>
    <row r="57" spans="2:14" ht="14.25" x14ac:dyDescent="0.15">
      <c r="B57" s="97"/>
      <c r="C57" s="97"/>
      <c r="D57" s="97"/>
      <c r="G57" s="97"/>
      <c r="H57" s="96"/>
      <c r="I57" s="97"/>
      <c r="J57" s="97"/>
      <c r="K57" s="96"/>
      <c r="L57" s="97"/>
      <c r="M57" s="97"/>
      <c r="N57" s="96"/>
    </row>
    <row r="58" spans="2:14" ht="14.25" x14ac:dyDescent="0.15">
      <c r="B58" s="97"/>
      <c r="C58" s="97"/>
      <c r="D58" s="97"/>
      <c r="G58" s="97"/>
      <c r="H58" s="96"/>
      <c r="I58" s="97"/>
      <c r="J58" s="97"/>
      <c r="K58" s="96"/>
      <c r="L58" s="97"/>
      <c r="M58" s="97"/>
      <c r="N58" s="96"/>
    </row>
  </sheetData>
  <mergeCells count="14">
    <mergeCell ref="O4:O6"/>
    <mergeCell ref="I5:K5"/>
    <mergeCell ref="L5:N5"/>
    <mergeCell ref="A7:A22"/>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0"/>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x14ac:dyDescent="0.15">
      <c r="A1" s="1" t="s">
        <v>13</v>
      </c>
      <c r="B1" s="1"/>
      <c r="C1" s="2"/>
      <c r="D1" s="3"/>
      <c r="E1" s="2"/>
      <c r="F1" s="2"/>
      <c r="G1" s="2"/>
      <c r="H1" s="140"/>
      <c r="I1" s="140"/>
      <c r="J1" s="141"/>
      <c r="K1" s="141"/>
      <c r="L1" s="141"/>
      <c r="M1" s="141"/>
      <c r="N1" s="141"/>
      <c r="O1" s="2"/>
      <c r="P1" s="2"/>
      <c r="Q1" s="4"/>
      <c r="R1" s="4"/>
      <c r="S1" s="3"/>
    </row>
    <row r="2" spans="1:19" ht="36.75" customHeight="1" x14ac:dyDescent="0.15">
      <c r="A2" s="140" t="s">
        <v>0</v>
      </c>
      <c r="B2" s="140"/>
      <c r="C2" s="141"/>
      <c r="D2" s="141"/>
      <c r="E2" s="141"/>
      <c r="F2" s="141"/>
      <c r="G2" s="141"/>
      <c r="H2" s="141"/>
      <c r="I2" s="141"/>
      <c r="J2" s="141"/>
      <c r="K2" s="141"/>
      <c r="L2" s="141"/>
      <c r="M2" s="141"/>
      <c r="N2" s="141"/>
      <c r="O2" s="141"/>
      <c r="P2" s="141"/>
      <c r="Q2" s="141"/>
      <c r="R2" s="141"/>
      <c r="S2" s="3"/>
    </row>
    <row r="3" spans="1:19" ht="27.75" customHeight="1" thickBot="1" x14ac:dyDescent="0.3">
      <c r="A3" s="142" t="s">
        <v>209</v>
      </c>
      <c r="B3" s="143"/>
      <c r="C3" s="143"/>
      <c r="D3" s="143"/>
      <c r="E3" s="143"/>
      <c r="F3" s="143"/>
      <c r="G3" s="2"/>
      <c r="H3" s="2"/>
      <c r="I3" s="13"/>
      <c r="J3" s="2"/>
      <c r="K3" s="7"/>
      <c r="L3" s="7"/>
      <c r="M3" s="11"/>
      <c r="N3" s="2"/>
      <c r="O3" s="14"/>
      <c r="P3" s="13"/>
      <c r="Q3" s="15"/>
      <c r="R3" s="15"/>
      <c r="S3" s="12"/>
    </row>
    <row r="4" spans="1:19"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18.75" customHeight="1" x14ac:dyDescent="0.15">
      <c r="A5" s="144" t="s">
        <v>49</v>
      </c>
      <c r="B5" s="65" t="s">
        <v>17</v>
      </c>
      <c r="C5" s="37"/>
      <c r="D5" s="38"/>
      <c r="E5" s="39"/>
      <c r="F5" s="40"/>
      <c r="G5" s="69"/>
      <c r="H5" s="73"/>
      <c r="I5" s="38"/>
      <c r="J5" s="40"/>
      <c r="K5" s="40"/>
      <c r="L5" s="40"/>
      <c r="M5" s="77"/>
      <c r="N5" s="65"/>
      <c r="O5" s="41" t="s">
        <v>17</v>
      </c>
      <c r="P5" s="38"/>
      <c r="Q5" s="42">
        <v>110</v>
      </c>
      <c r="R5" s="88">
        <f>ROUNDUP(Q5*0.75,2)</f>
        <v>82.5</v>
      </c>
    </row>
    <row r="6" spans="1:19" ht="18.75" customHeight="1" x14ac:dyDescent="0.15">
      <c r="A6" s="145"/>
      <c r="B6" s="67"/>
      <c r="C6" s="51"/>
      <c r="D6" s="52"/>
      <c r="E6" s="53"/>
      <c r="F6" s="54"/>
      <c r="G6" s="71"/>
      <c r="H6" s="75"/>
      <c r="I6" s="52"/>
      <c r="J6" s="54"/>
      <c r="K6" s="54"/>
      <c r="L6" s="54"/>
      <c r="M6" s="79"/>
      <c r="N6" s="67"/>
      <c r="O6" s="55"/>
      <c r="P6" s="52"/>
      <c r="Q6" s="56"/>
      <c r="R6" s="91"/>
    </row>
    <row r="7" spans="1:19" ht="18.75" customHeight="1" x14ac:dyDescent="0.15">
      <c r="A7" s="145"/>
      <c r="B7" s="66" t="s">
        <v>245</v>
      </c>
      <c r="C7" s="43" t="s">
        <v>76</v>
      </c>
      <c r="D7" s="44"/>
      <c r="E7" s="45">
        <v>1</v>
      </c>
      <c r="F7" s="46" t="s">
        <v>77</v>
      </c>
      <c r="G7" s="70"/>
      <c r="H7" s="74" t="s">
        <v>76</v>
      </c>
      <c r="I7" s="44"/>
      <c r="J7" s="46">
        <f>ROUNDUP(E7*0.75,2)</f>
        <v>0.75</v>
      </c>
      <c r="K7" s="46" t="s">
        <v>77</v>
      </c>
      <c r="L7" s="46"/>
      <c r="M7" s="78" t="e">
        <f>#REF!</f>
        <v>#REF!</v>
      </c>
      <c r="N7" s="66" t="s">
        <v>244</v>
      </c>
      <c r="O7" s="47" t="s">
        <v>27</v>
      </c>
      <c r="P7" s="44"/>
      <c r="Q7" s="48">
        <v>2</v>
      </c>
      <c r="R7" s="89">
        <f>ROUNDUP(Q7*0.75,2)</f>
        <v>1.5</v>
      </c>
    </row>
    <row r="8" spans="1:19" ht="18.75" customHeight="1" x14ac:dyDescent="0.15">
      <c r="A8" s="145"/>
      <c r="B8" s="66"/>
      <c r="C8" s="43" t="s">
        <v>21</v>
      </c>
      <c r="D8" s="44"/>
      <c r="E8" s="45">
        <v>20</v>
      </c>
      <c r="F8" s="46" t="s">
        <v>19</v>
      </c>
      <c r="G8" s="70"/>
      <c r="H8" s="74" t="s">
        <v>21</v>
      </c>
      <c r="I8" s="44"/>
      <c r="J8" s="46">
        <f>ROUNDUP(E8*0.75,2)</f>
        <v>15</v>
      </c>
      <c r="K8" s="46" t="s">
        <v>19</v>
      </c>
      <c r="L8" s="46"/>
      <c r="M8" s="78" t="e">
        <f>ROUND(#REF!+(#REF!*6/100),2)</f>
        <v>#REF!</v>
      </c>
      <c r="N8" s="85" t="s">
        <v>263</v>
      </c>
      <c r="O8" s="47" t="s">
        <v>20</v>
      </c>
      <c r="P8" s="44"/>
      <c r="Q8" s="48">
        <v>1</v>
      </c>
      <c r="R8" s="89">
        <f>ROUNDUP(Q8*0.75,2)</f>
        <v>0.75</v>
      </c>
    </row>
    <row r="9" spans="1:19" ht="18.75" customHeight="1" x14ac:dyDescent="0.15">
      <c r="A9" s="145"/>
      <c r="B9" s="66"/>
      <c r="C9" s="43" t="s">
        <v>78</v>
      </c>
      <c r="D9" s="44"/>
      <c r="E9" s="45">
        <v>0.5</v>
      </c>
      <c r="F9" s="46" t="s">
        <v>19</v>
      </c>
      <c r="G9" s="70"/>
      <c r="H9" s="74" t="s">
        <v>78</v>
      </c>
      <c r="I9" s="44"/>
      <c r="J9" s="46">
        <f>ROUNDUP(E9*0.75,2)</f>
        <v>0.38</v>
      </c>
      <c r="K9" s="46" t="s">
        <v>19</v>
      </c>
      <c r="L9" s="46"/>
      <c r="M9" s="78" t="e">
        <f>ROUND(#REF!+(#REF!*10/100),2)</f>
        <v>#REF!</v>
      </c>
      <c r="N9" s="90" t="s">
        <v>285</v>
      </c>
      <c r="O9" s="47" t="s">
        <v>34</v>
      </c>
      <c r="P9" s="44"/>
      <c r="Q9" s="48">
        <v>1.5</v>
      </c>
      <c r="R9" s="89">
        <f>ROUNDUP(Q9*0.75,2)</f>
        <v>1.1300000000000001</v>
      </c>
    </row>
    <row r="10" spans="1:19" ht="18.75" customHeight="1" x14ac:dyDescent="0.15">
      <c r="A10" s="145"/>
      <c r="B10" s="66"/>
      <c r="C10" s="43"/>
      <c r="D10" s="44"/>
      <c r="E10" s="45"/>
      <c r="F10" s="46"/>
      <c r="G10" s="70"/>
      <c r="H10" s="74"/>
      <c r="I10" s="44"/>
      <c r="J10" s="46"/>
      <c r="K10" s="46"/>
      <c r="L10" s="46"/>
      <c r="M10" s="78"/>
      <c r="N10" s="66" t="s">
        <v>243</v>
      </c>
      <c r="O10" s="47" t="s">
        <v>53</v>
      </c>
      <c r="P10" s="44"/>
      <c r="Q10" s="48">
        <v>1</v>
      </c>
      <c r="R10" s="89">
        <f>ROUNDUP(Q10*0.75,2)</f>
        <v>0.75</v>
      </c>
    </row>
    <row r="11" spans="1:19" ht="18.75" customHeight="1" x14ac:dyDescent="0.15">
      <c r="A11" s="145"/>
      <c r="B11" s="66"/>
      <c r="C11" s="43"/>
      <c r="D11" s="44"/>
      <c r="E11" s="45"/>
      <c r="F11" s="46"/>
      <c r="G11" s="70"/>
      <c r="H11" s="74"/>
      <c r="I11" s="44"/>
      <c r="J11" s="46"/>
      <c r="K11" s="46"/>
      <c r="L11" s="46"/>
      <c r="M11" s="78"/>
      <c r="N11" s="66" t="s">
        <v>39</v>
      </c>
      <c r="O11" s="47" t="s">
        <v>45</v>
      </c>
      <c r="P11" s="44" t="s">
        <v>33</v>
      </c>
      <c r="Q11" s="48">
        <v>1</v>
      </c>
      <c r="R11" s="89">
        <f>ROUNDUP(Q11*0.75,2)</f>
        <v>0.75</v>
      </c>
    </row>
    <row r="12" spans="1:19" ht="18.75" customHeight="1" x14ac:dyDescent="0.15">
      <c r="A12" s="145"/>
      <c r="B12" s="67"/>
      <c r="C12" s="51"/>
      <c r="D12" s="52"/>
      <c r="E12" s="53"/>
      <c r="F12" s="54"/>
      <c r="G12" s="71"/>
      <c r="H12" s="75"/>
      <c r="I12" s="52"/>
      <c r="J12" s="54"/>
      <c r="K12" s="54"/>
      <c r="L12" s="54"/>
      <c r="M12" s="79"/>
      <c r="N12" s="67"/>
      <c r="O12" s="55"/>
      <c r="P12" s="52"/>
      <c r="Q12" s="56"/>
      <c r="R12" s="91"/>
    </row>
    <row r="13" spans="1:19" ht="18.75" customHeight="1" x14ac:dyDescent="0.15">
      <c r="A13" s="145"/>
      <c r="B13" s="66" t="s">
        <v>79</v>
      </c>
      <c r="C13" s="43" t="s">
        <v>82</v>
      </c>
      <c r="D13" s="44"/>
      <c r="E13" s="45">
        <v>30</v>
      </c>
      <c r="F13" s="46" t="s">
        <v>19</v>
      </c>
      <c r="G13" s="70"/>
      <c r="H13" s="74" t="s">
        <v>82</v>
      </c>
      <c r="I13" s="44"/>
      <c r="J13" s="46">
        <f>ROUNDUP(E13*0.75,2)</f>
        <v>22.5</v>
      </c>
      <c r="K13" s="46" t="s">
        <v>19</v>
      </c>
      <c r="L13" s="46"/>
      <c r="M13" s="78" t="e">
        <f>ROUND(#REF!+(#REF!*6/100),2)</f>
        <v>#REF!</v>
      </c>
      <c r="N13" s="66" t="s">
        <v>80</v>
      </c>
      <c r="O13" s="47" t="s">
        <v>27</v>
      </c>
      <c r="P13" s="44"/>
      <c r="Q13" s="48">
        <v>1.5</v>
      </c>
      <c r="R13" s="89">
        <f>ROUNDUP(Q13*0.75,2)</f>
        <v>1.1300000000000001</v>
      </c>
    </row>
    <row r="14" spans="1:19" ht="18.75" customHeight="1" x14ac:dyDescent="0.15">
      <c r="A14" s="145"/>
      <c r="B14" s="66"/>
      <c r="C14" s="43" t="s">
        <v>23</v>
      </c>
      <c r="D14" s="44"/>
      <c r="E14" s="45">
        <v>5</v>
      </c>
      <c r="F14" s="46" t="s">
        <v>19</v>
      </c>
      <c r="G14" s="70"/>
      <c r="H14" s="74" t="s">
        <v>23</v>
      </c>
      <c r="I14" s="44"/>
      <c r="J14" s="46">
        <f>ROUNDUP(E14*0.75,2)</f>
        <v>3.75</v>
      </c>
      <c r="K14" s="46" t="s">
        <v>19</v>
      </c>
      <c r="L14" s="46"/>
      <c r="M14" s="78" t="e">
        <f>ROUND(#REF!+(#REF!*10/100),2)</f>
        <v>#REF!</v>
      </c>
      <c r="N14" s="66" t="s">
        <v>81</v>
      </c>
      <c r="O14" s="47" t="s">
        <v>44</v>
      </c>
      <c r="P14" s="44"/>
      <c r="Q14" s="48">
        <v>5</v>
      </c>
      <c r="R14" s="89">
        <f>ROUNDUP(Q14*0.75,2)</f>
        <v>3.75</v>
      </c>
    </row>
    <row r="15" spans="1:19" ht="18.75" customHeight="1" x14ac:dyDescent="0.15">
      <c r="A15" s="145"/>
      <c r="B15" s="66"/>
      <c r="C15" s="43" t="s">
        <v>83</v>
      </c>
      <c r="D15" s="44"/>
      <c r="E15" s="45">
        <v>10</v>
      </c>
      <c r="F15" s="46" t="s">
        <v>19</v>
      </c>
      <c r="G15" s="70"/>
      <c r="H15" s="74" t="s">
        <v>83</v>
      </c>
      <c r="I15" s="44"/>
      <c r="J15" s="46">
        <f>ROUNDUP(E15*0.75,2)</f>
        <v>7.5</v>
      </c>
      <c r="K15" s="46" t="s">
        <v>19</v>
      </c>
      <c r="L15" s="46"/>
      <c r="M15" s="78" t="e">
        <f>#REF!</f>
        <v>#REF!</v>
      </c>
      <c r="N15" s="66" t="s">
        <v>16</v>
      </c>
      <c r="O15" s="47" t="s">
        <v>53</v>
      </c>
      <c r="P15" s="44"/>
      <c r="Q15" s="48">
        <v>1.5</v>
      </c>
      <c r="R15" s="89">
        <f>ROUNDUP(Q15*0.75,2)</f>
        <v>1.1300000000000001</v>
      </c>
    </row>
    <row r="16" spans="1:19" ht="18.75" customHeight="1" x14ac:dyDescent="0.15">
      <c r="A16" s="145"/>
      <c r="B16" s="66"/>
      <c r="C16" s="43"/>
      <c r="D16" s="44"/>
      <c r="E16" s="45"/>
      <c r="F16" s="46"/>
      <c r="G16" s="70"/>
      <c r="H16" s="74"/>
      <c r="I16" s="44"/>
      <c r="J16" s="46"/>
      <c r="K16" s="46"/>
      <c r="L16" s="46"/>
      <c r="M16" s="78"/>
      <c r="N16" s="66"/>
      <c r="O16" s="47" t="s">
        <v>45</v>
      </c>
      <c r="P16" s="44" t="s">
        <v>33</v>
      </c>
      <c r="Q16" s="48">
        <v>1</v>
      </c>
      <c r="R16" s="89">
        <f>ROUNDUP(Q16*0.75,2)</f>
        <v>0.75</v>
      </c>
    </row>
    <row r="17" spans="1:18" ht="18.75" customHeight="1" x14ac:dyDescent="0.15">
      <c r="A17" s="145"/>
      <c r="B17" s="67"/>
      <c r="C17" s="51"/>
      <c r="D17" s="52"/>
      <c r="E17" s="53"/>
      <c r="F17" s="54"/>
      <c r="G17" s="71"/>
      <c r="H17" s="75"/>
      <c r="I17" s="52"/>
      <c r="J17" s="54"/>
      <c r="K17" s="54"/>
      <c r="L17" s="54"/>
      <c r="M17" s="79"/>
      <c r="N17" s="67"/>
      <c r="O17" s="55"/>
      <c r="P17" s="52"/>
      <c r="Q17" s="56"/>
      <c r="R17" s="91"/>
    </row>
    <row r="18" spans="1:18" ht="18.75" customHeight="1" x14ac:dyDescent="0.15">
      <c r="A18" s="145"/>
      <c r="B18" s="66" t="s">
        <v>66</v>
      </c>
      <c r="C18" s="43" t="s">
        <v>84</v>
      </c>
      <c r="D18" s="44"/>
      <c r="E18" s="45">
        <v>20</v>
      </c>
      <c r="F18" s="46" t="s">
        <v>19</v>
      </c>
      <c r="G18" s="70"/>
      <c r="H18" s="74" t="s">
        <v>84</v>
      </c>
      <c r="I18" s="44"/>
      <c r="J18" s="46">
        <f>ROUNDUP(E18*0.75,2)</f>
        <v>15</v>
      </c>
      <c r="K18" s="46" t="s">
        <v>19</v>
      </c>
      <c r="L18" s="46"/>
      <c r="M18" s="78" t="e">
        <f>ROUND(#REF!+(#REF!*3/100),2)</f>
        <v>#REF!</v>
      </c>
      <c r="N18" s="66" t="s">
        <v>16</v>
      </c>
      <c r="O18" s="47" t="s">
        <v>44</v>
      </c>
      <c r="P18" s="44"/>
      <c r="Q18" s="48">
        <v>100</v>
      </c>
      <c r="R18" s="89">
        <f>ROUNDUP(Q18*0.75,2)</f>
        <v>75</v>
      </c>
    </row>
    <row r="19" spans="1:18" ht="18.75" customHeight="1" x14ac:dyDescent="0.15">
      <c r="A19" s="145"/>
      <c r="B19" s="66"/>
      <c r="C19" s="43" t="s">
        <v>85</v>
      </c>
      <c r="D19" s="44"/>
      <c r="E19" s="45">
        <v>3</v>
      </c>
      <c r="F19" s="46" t="s">
        <v>19</v>
      </c>
      <c r="G19" s="70"/>
      <c r="H19" s="74" t="s">
        <v>85</v>
      </c>
      <c r="I19" s="44"/>
      <c r="J19" s="46">
        <f>ROUNDUP(E19*0.75,2)</f>
        <v>2.25</v>
      </c>
      <c r="K19" s="46" t="s">
        <v>19</v>
      </c>
      <c r="L19" s="46"/>
      <c r="M19" s="78" t="e">
        <f>ROUND(#REF!+(#REF!*40/100),2)</f>
        <v>#REF!</v>
      </c>
      <c r="N19" s="66"/>
      <c r="O19" s="47" t="s">
        <v>69</v>
      </c>
      <c r="P19" s="44"/>
      <c r="Q19" s="48">
        <v>3</v>
      </c>
      <c r="R19" s="89">
        <f>ROUNDUP(Q19*0.75,2)</f>
        <v>2.25</v>
      </c>
    </row>
    <row r="20" spans="1:18" ht="18.75" customHeight="1" thickBot="1" x14ac:dyDescent="0.2">
      <c r="A20" s="146"/>
      <c r="B20" s="68"/>
      <c r="C20" s="58"/>
      <c r="D20" s="59"/>
      <c r="E20" s="60"/>
      <c r="F20" s="61"/>
      <c r="G20" s="72"/>
      <c r="H20" s="76"/>
      <c r="I20" s="59"/>
      <c r="J20" s="61"/>
      <c r="K20" s="61"/>
      <c r="L20" s="61"/>
      <c r="M20" s="80"/>
      <c r="N20" s="68"/>
      <c r="O20" s="62"/>
      <c r="P20" s="59"/>
      <c r="Q20" s="63"/>
      <c r="R20" s="93"/>
    </row>
  </sheetData>
  <mergeCells count="4">
    <mergeCell ref="H1:N1"/>
    <mergeCell ref="A2:R2"/>
    <mergeCell ref="A3:F3"/>
    <mergeCell ref="A5:A20"/>
  </mergeCells>
  <phoneticPr fontId="18"/>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314</v>
      </c>
      <c r="B1" s="5"/>
      <c r="C1" s="1"/>
      <c r="D1" s="1"/>
      <c r="E1" s="160"/>
      <c r="F1" s="161"/>
      <c r="G1" s="161"/>
      <c r="H1" s="161"/>
      <c r="I1" s="161"/>
      <c r="J1" s="161"/>
      <c r="K1" s="161"/>
      <c r="L1" s="161"/>
      <c r="M1" s="161"/>
      <c r="N1" s="161"/>
      <c r="O1"/>
      <c r="P1"/>
      <c r="Q1"/>
      <c r="R1"/>
      <c r="S1"/>
      <c r="T1"/>
      <c r="U1"/>
    </row>
    <row r="2" spans="1:21" s="3" customFormat="1" ht="36" customHeight="1" x14ac:dyDescent="0.15">
      <c r="A2" s="140" t="s">
        <v>0</v>
      </c>
      <c r="B2" s="141"/>
      <c r="C2" s="141"/>
      <c r="D2" s="141"/>
      <c r="E2" s="141"/>
      <c r="F2" s="141"/>
      <c r="G2" s="141"/>
      <c r="H2" s="141"/>
      <c r="I2" s="141"/>
      <c r="J2" s="141"/>
      <c r="K2" s="141"/>
      <c r="L2" s="141"/>
      <c r="M2" s="141"/>
      <c r="N2" s="141"/>
      <c r="O2" s="161"/>
      <c r="P2"/>
      <c r="Q2"/>
      <c r="R2"/>
      <c r="S2"/>
      <c r="T2"/>
      <c r="U2"/>
    </row>
    <row r="3" spans="1:21" ht="33.75" customHeight="1" thickBot="1" x14ac:dyDescent="0.3">
      <c r="A3" s="162" t="s">
        <v>368</v>
      </c>
      <c r="B3" s="163"/>
      <c r="C3" s="163"/>
      <c r="D3" s="130"/>
      <c r="E3" s="164" t="s">
        <v>355</v>
      </c>
      <c r="F3" s="165"/>
      <c r="G3" s="87"/>
      <c r="H3" s="87"/>
      <c r="I3" s="87"/>
      <c r="J3" s="87"/>
      <c r="K3" s="129"/>
      <c r="L3" s="87"/>
      <c r="M3" s="87"/>
    </row>
    <row r="4" spans="1:21" ht="27.95" customHeight="1" x14ac:dyDescent="0.15">
      <c r="A4" s="166"/>
      <c r="B4" s="167"/>
      <c r="C4" s="168"/>
      <c r="D4" s="172" t="s">
        <v>6</v>
      </c>
      <c r="E4" s="175" t="s">
        <v>312</v>
      </c>
      <c r="F4" s="178" t="s">
        <v>303</v>
      </c>
      <c r="G4" s="128" t="s">
        <v>311</v>
      </c>
      <c r="H4" s="127" t="s">
        <v>310</v>
      </c>
      <c r="I4" s="181" t="s">
        <v>309</v>
      </c>
      <c r="J4" s="182"/>
      <c r="K4" s="183"/>
      <c r="L4" s="184" t="s">
        <v>308</v>
      </c>
      <c r="M4" s="185"/>
      <c r="N4" s="186"/>
      <c r="O4" s="148" t="s">
        <v>6</v>
      </c>
    </row>
    <row r="5" spans="1:21" ht="27.95" customHeight="1" x14ac:dyDescent="0.15">
      <c r="A5" s="169"/>
      <c r="B5" s="170"/>
      <c r="C5" s="171"/>
      <c r="D5" s="173"/>
      <c r="E5" s="176"/>
      <c r="F5" s="179"/>
      <c r="G5" s="9" t="s">
        <v>307</v>
      </c>
      <c r="H5" s="126" t="s">
        <v>306</v>
      </c>
      <c r="I5" s="151" t="s">
        <v>305</v>
      </c>
      <c r="J5" s="152"/>
      <c r="K5" s="153"/>
      <c r="L5" s="154" t="s">
        <v>367</v>
      </c>
      <c r="M5" s="155"/>
      <c r="N5" s="156"/>
      <c r="O5" s="149"/>
    </row>
    <row r="6" spans="1:21" ht="27.95" customHeight="1" thickBot="1" x14ac:dyDescent="0.2">
      <c r="A6" s="125"/>
      <c r="B6" s="124" t="s">
        <v>1</v>
      </c>
      <c r="C6" s="122" t="s">
        <v>302</v>
      </c>
      <c r="D6" s="174"/>
      <c r="E6" s="177"/>
      <c r="F6" s="180"/>
      <c r="G6" s="123" t="s">
        <v>303</v>
      </c>
      <c r="H6" s="120" t="s">
        <v>301</v>
      </c>
      <c r="I6" s="121" t="s">
        <v>1</v>
      </c>
      <c r="J6" s="122" t="s">
        <v>302</v>
      </c>
      <c r="K6" s="119" t="s">
        <v>301</v>
      </c>
      <c r="L6" s="121" t="s">
        <v>1</v>
      </c>
      <c r="M6" s="120" t="s">
        <v>302</v>
      </c>
      <c r="N6" s="119" t="s">
        <v>301</v>
      </c>
      <c r="O6" s="150"/>
    </row>
    <row r="7" spans="1:21" ht="27.95" customHeight="1" x14ac:dyDescent="0.15">
      <c r="A7" s="157" t="s">
        <v>49</v>
      </c>
      <c r="B7" s="117" t="s">
        <v>299</v>
      </c>
      <c r="C7" s="117" t="s">
        <v>296</v>
      </c>
      <c r="D7" s="117"/>
      <c r="E7" s="38"/>
      <c r="F7" s="38"/>
      <c r="G7" s="117"/>
      <c r="H7" s="118" t="s">
        <v>300</v>
      </c>
      <c r="I7" s="117" t="s">
        <v>299</v>
      </c>
      <c r="J7" s="117" t="s">
        <v>296</v>
      </c>
      <c r="K7" s="118" t="s">
        <v>298</v>
      </c>
      <c r="L7" s="117" t="s">
        <v>297</v>
      </c>
      <c r="M7" s="117" t="s">
        <v>296</v>
      </c>
      <c r="N7" s="116">
        <v>30</v>
      </c>
      <c r="O7" s="115"/>
    </row>
    <row r="8" spans="1:21" ht="27.95" customHeight="1" x14ac:dyDescent="0.15">
      <c r="A8" s="158"/>
      <c r="B8" s="107"/>
      <c r="C8" s="107"/>
      <c r="D8" s="107"/>
      <c r="E8" s="52"/>
      <c r="F8" s="52"/>
      <c r="G8" s="107"/>
      <c r="H8" s="106"/>
      <c r="I8" s="107"/>
      <c r="J8" s="107"/>
      <c r="K8" s="106"/>
      <c r="L8" s="107"/>
      <c r="M8" s="107"/>
      <c r="N8" s="113"/>
      <c r="O8" s="112"/>
    </row>
    <row r="9" spans="1:21" ht="27.95" customHeight="1" x14ac:dyDescent="0.15">
      <c r="A9" s="158"/>
      <c r="B9" s="104" t="s">
        <v>318</v>
      </c>
      <c r="C9" s="104" t="s">
        <v>76</v>
      </c>
      <c r="D9" s="104"/>
      <c r="E9" s="44"/>
      <c r="F9" s="44"/>
      <c r="G9" s="104"/>
      <c r="H9" s="131">
        <v>0.5</v>
      </c>
      <c r="I9" s="104" t="s">
        <v>318</v>
      </c>
      <c r="J9" s="114" t="s">
        <v>106</v>
      </c>
      <c r="K9" s="110">
        <v>15</v>
      </c>
      <c r="L9" s="104" t="s">
        <v>317</v>
      </c>
      <c r="M9" s="104" t="s">
        <v>21</v>
      </c>
      <c r="N9" s="103">
        <v>10</v>
      </c>
      <c r="O9" s="102"/>
    </row>
    <row r="10" spans="1:21" ht="27.95" customHeight="1" x14ac:dyDescent="0.15">
      <c r="A10" s="158"/>
      <c r="B10" s="104"/>
      <c r="C10" s="104" t="s">
        <v>21</v>
      </c>
      <c r="D10" s="104"/>
      <c r="E10" s="44"/>
      <c r="F10" s="44"/>
      <c r="G10" s="104"/>
      <c r="H10" s="110">
        <v>20</v>
      </c>
      <c r="I10" s="104"/>
      <c r="J10" s="104" t="s">
        <v>21</v>
      </c>
      <c r="K10" s="110">
        <v>20</v>
      </c>
      <c r="L10" s="107"/>
      <c r="M10" s="107"/>
      <c r="N10" s="113"/>
      <c r="O10" s="112"/>
    </row>
    <row r="11" spans="1:21" ht="27.95" customHeight="1" x14ac:dyDescent="0.15">
      <c r="A11" s="158"/>
      <c r="B11" s="104"/>
      <c r="C11" s="104"/>
      <c r="D11" s="104"/>
      <c r="E11" s="44"/>
      <c r="F11" s="44"/>
      <c r="G11" s="104" t="s">
        <v>44</v>
      </c>
      <c r="H11" s="110" t="s">
        <v>291</v>
      </c>
      <c r="I11" s="104"/>
      <c r="J11" s="104"/>
      <c r="K11" s="110"/>
      <c r="L11" s="104" t="s">
        <v>316</v>
      </c>
      <c r="M11" s="104" t="s">
        <v>82</v>
      </c>
      <c r="N11" s="103">
        <v>10</v>
      </c>
      <c r="O11" s="102"/>
    </row>
    <row r="12" spans="1:21" ht="27.95" customHeight="1" x14ac:dyDescent="0.15">
      <c r="A12" s="158"/>
      <c r="B12" s="104"/>
      <c r="C12" s="104"/>
      <c r="D12" s="104"/>
      <c r="E12" s="44"/>
      <c r="F12" s="44"/>
      <c r="G12" s="104" t="s">
        <v>34</v>
      </c>
      <c r="H12" s="110" t="s">
        <v>290</v>
      </c>
      <c r="I12" s="104"/>
      <c r="J12" s="104"/>
      <c r="K12" s="110"/>
      <c r="L12" s="104"/>
      <c r="M12" s="104" t="s">
        <v>23</v>
      </c>
      <c r="N12" s="103">
        <v>5</v>
      </c>
      <c r="O12" s="102"/>
    </row>
    <row r="13" spans="1:21" ht="27.95" customHeight="1" x14ac:dyDescent="0.15">
      <c r="A13" s="158"/>
      <c r="B13" s="104"/>
      <c r="C13" s="104"/>
      <c r="D13" s="104"/>
      <c r="E13" s="44"/>
      <c r="F13" s="44" t="s">
        <v>33</v>
      </c>
      <c r="G13" s="104" t="s">
        <v>45</v>
      </c>
      <c r="H13" s="110" t="s">
        <v>290</v>
      </c>
      <c r="I13" s="104"/>
      <c r="J13" s="104"/>
      <c r="K13" s="110"/>
      <c r="L13" s="104"/>
      <c r="M13" s="104"/>
      <c r="N13" s="103"/>
      <c r="O13" s="102"/>
    </row>
    <row r="14" spans="1:21" ht="27.95" customHeight="1" x14ac:dyDescent="0.15">
      <c r="A14" s="158"/>
      <c r="B14" s="107"/>
      <c r="C14" s="107"/>
      <c r="D14" s="107"/>
      <c r="E14" s="52"/>
      <c r="F14" s="52"/>
      <c r="G14" s="107"/>
      <c r="H14" s="106"/>
      <c r="I14" s="107"/>
      <c r="J14" s="107"/>
      <c r="K14" s="106"/>
      <c r="L14" s="104"/>
      <c r="M14" s="104"/>
      <c r="N14" s="103"/>
      <c r="O14" s="102"/>
    </row>
    <row r="15" spans="1:21" ht="27.95" customHeight="1" x14ac:dyDescent="0.15">
      <c r="A15" s="158"/>
      <c r="B15" s="104" t="s">
        <v>315</v>
      </c>
      <c r="C15" s="104" t="s">
        <v>82</v>
      </c>
      <c r="D15" s="104"/>
      <c r="E15" s="44"/>
      <c r="F15" s="44"/>
      <c r="G15" s="104"/>
      <c r="H15" s="110">
        <v>20</v>
      </c>
      <c r="I15" s="104" t="s">
        <v>315</v>
      </c>
      <c r="J15" s="104" t="s">
        <v>82</v>
      </c>
      <c r="K15" s="110">
        <v>20</v>
      </c>
      <c r="L15" s="104"/>
      <c r="M15" s="104"/>
      <c r="N15" s="103"/>
      <c r="O15" s="102"/>
    </row>
    <row r="16" spans="1:21" ht="27.95" customHeight="1" x14ac:dyDescent="0.15">
      <c r="A16" s="158"/>
      <c r="B16" s="104"/>
      <c r="C16" s="104" t="s">
        <v>23</v>
      </c>
      <c r="D16" s="104"/>
      <c r="E16" s="44"/>
      <c r="F16" s="44"/>
      <c r="G16" s="104"/>
      <c r="H16" s="110">
        <v>5</v>
      </c>
      <c r="I16" s="104"/>
      <c r="J16" s="104" t="s">
        <v>23</v>
      </c>
      <c r="K16" s="110">
        <v>5</v>
      </c>
      <c r="L16" s="104"/>
      <c r="M16" s="104"/>
      <c r="N16" s="103"/>
      <c r="O16" s="102"/>
    </row>
    <row r="17" spans="1:15" ht="27.95" customHeight="1" x14ac:dyDescent="0.15">
      <c r="A17" s="158"/>
      <c r="B17" s="107"/>
      <c r="C17" s="107"/>
      <c r="D17" s="107"/>
      <c r="E17" s="52"/>
      <c r="F17" s="52"/>
      <c r="G17" s="107"/>
      <c r="H17" s="106"/>
      <c r="I17" s="104"/>
      <c r="J17" s="104"/>
      <c r="K17" s="110"/>
      <c r="L17" s="104"/>
      <c r="M17" s="104"/>
      <c r="N17" s="103"/>
      <c r="O17" s="102"/>
    </row>
    <row r="18" spans="1:15" ht="27.95" customHeight="1" x14ac:dyDescent="0.15">
      <c r="A18" s="158"/>
      <c r="B18" s="104" t="s">
        <v>66</v>
      </c>
      <c r="C18" s="104" t="s">
        <v>84</v>
      </c>
      <c r="D18" s="104"/>
      <c r="E18" s="44"/>
      <c r="F18" s="44"/>
      <c r="G18" s="104"/>
      <c r="H18" s="110">
        <v>10</v>
      </c>
      <c r="I18" s="104"/>
      <c r="J18" s="104"/>
      <c r="K18" s="110"/>
      <c r="L18" s="104"/>
      <c r="M18" s="104"/>
      <c r="N18" s="103"/>
      <c r="O18" s="102"/>
    </row>
    <row r="19" spans="1:15" ht="27.95" customHeight="1" x14ac:dyDescent="0.15">
      <c r="A19" s="158"/>
      <c r="B19" s="104"/>
      <c r="C19" s="104"/>
      <c r="D19" s="104"/>
      <c r="E19" s="44"/>
      <c r="F19" s="109"/>
      <c r="G19" s="104" t="s">
        <v>44</v>
      </c>
      <c r="H19" s="110" t="s">
        <v>291</v>
      </c>
      <c r="I19" s="104"/>
      <c r="J19" s="104"/>
      <c r="K19" s="110"/>
      <c r="L19" s="104"/>
      <c r="M19" s="104"/>
      <c r="N19" s="103"/>
      <c r="O19" s="102"/>
    </row>
    <row r="20" spans="1:15" ht="27.95" customHeight="1" x14ac:dyDescent="0.15">
      <c r="A20" s="158"/>
      <c r="B20" s="104"/>
      <c r="C20" s="104"/>
      <c r="D20" s="104"/>
      <c r="E20" s="44"/>
      <c r="F20" s="44"/>
      <c r="G20" s="104" t="s">
        <v>69</v>
      </c>
      <c r="H20" s="110" t="s">
        <v>290</v>
      </c>
      <c r="I20" s="104"/>
      <c r="J20" s="104"/>
      <c r="K20" s="110"/>
      <c r="L20" s="104"/>
      <c r="M20" s="104"/>
      <c r="N20" s="103"/>
      <c r="O20" s="102"/>
    </row>
    <row r="21" spans="1:15" ht="27.95" customHeight="1" thickBot="1" x14ac:dyDescent="0.2">
      <c r="A21" s="159"/>
      <c r="B21" s="100"/>
      <c r="C21" s="100"/>
      <c r="D21" s="100"/>
      <c r="E21" s="59"/>
      <c r="F21" s="59"/>
      <c r="G21" s="100"/>
      <c r="H21" s="101"/>
      <c r="I21" s="100"/>
      <c r="J21" s="100"/>
      <c r="K21" s="101"/>
      <c r="L21" s="100"/>
      <c r="M21" s="100"/>
      <c r="N21" s="99"/>
      <c r="O21" s="98"/>
    </row>
    <row r="22" spans="1:15" ht="27.95" customHeight="1" x14ac:dyDescent="0.15">
      <c r="B22" s="97"/>
      <c r="C22" s="97"/>
      <c r="D22" s="97"/>
      <c r="G22" s="97"/>
      <c r="H22" s="96"/>
      <c r="I22" s="97"/>
      <c r="J22" s="97"/>
      <c r="K22" s="96"/>
      <c r="L22" s="97"/>
      <c r="M22" s="97"/>
      <c r="N22" s="96"/>
    </row>
    <row r="23" spans="1:15" ht="27.95" customHeight="1" x14ac:dyDescent="0.15">
      <c r="B23" s="97"/>
      <c r="C23" s="97"/>
      <c r="D23" s="97"/>
      <c r="G23" s="97"/>
      <c r="H23" s="96"/>
      <c r="I23" s="97"/>
      <c r="J23" s="97"/>
      <c r="K23" s="96"/>
      <c r="L23" s="97"/>
      <c r="M23" s="97"/>
      <c r="N23" s="96"/>
    </row>
    <row r="24" spans="1:15" ht="27.95" customHeight="1" x14ac:dyDescent="0.15">
      <c r="B24" s="97"/>
      <c r="C24" s="97"/>
      <c r="D24" s="97"/>
      <c r="G24" s="97"/>
      <c r="H24" s="96"/>
      <c r="I24" s="97"/>
      <c r="J24" s="97"/>
      <c r="K24" s="96"/>
      <c r="L24" s="97"/>
      <c r="M24" s="97"/>
      <c r="N24" s="96"/>
    </row>
    <row r="25" spans="1:15" ht="27.95" customHeight="1" x14ac:dyDescent="0.15">
      <c r="B25" s="97"/>
      <c r="C25" s="97"/>
      <c r="D25" s="97"/>
      <c r="G25" s="97"/>
      <c r="H25" s="96"/>
      <c r="I25" s="97"/>
      <c r="J25" s="97"/>
      <c r="K25" s="96"/>
      <c r="L25" s="97"/>
      <c r="M25" s="97"/>
      <c r="N25" s="96"/>
    </row>
    <row r="26" spans="1:15" ht="27.95" customHeight="1" x14ac:dyDescent="0.15">
      <c r="B26" s="97"/>
      <c r="C26" s="97"/>
      <c r="D26" s="97"/>
      <c r="G26" s="97"/>
      <c r="H26" s="96"/>
      <c r="I26" s="97"/>
      <c r="J26" s="97"/>
      <c r="K26" s="96"/>
      <c r="L26" s="97"/>
      <c r="M26" s="97"/>
      <c r="N26" s="96"/>
    </row>
    <row r="27" spans="1:15" ht="14.25" x14ac:dyDescent="0.15">
      <c r="B27" s="97"/>
      <c r="C27" s="97"/>
      <c r="D27" s="97"/>
      <c r="G27" s="97"/>
      <c r="H27" s="96"/>
      <c r="I27" s="97"/>
      <c r="J27" s="97"/>
      <c r="K27" s="96"/>
      <c r="L27" s="97"/>
      <c r="M27" s="97"/>
      <c r="N27" s="96"/>
    </row>
    <row r="28" spans="1:15" ht="14.25" x14ac:dyDescent="0.15">
      <c r="B28" s="97"/>
      <c r="C28" s="97"/>
      <c r="D28" s="97"/>
      <c r="G28" s="97"/>
      <c r="H28" s="96"/>
      <c r="I28" s="97"/>
      <c r="J28" s="97"/>
      <c r="K28" s="96"/>
      <c r="L28" s="97"/>
      <c r="M28" s="97"/>
      <c r="N28" s="96"/>
    </row>
    <row r="29" spans="1:15" ht="14.25" x14ac:dyDescent="0.15">
      <c r="B29" s="97"/>
      <c r="C29" s="97"/>
      <c r="D29" s="97"/>
      <c r="G29" s="97"/>
      <c r="H29" s="96"/>
      <c r="I29" s="97"/>
      <c r="J29" s="97"/>
      <c r="K29" s="96"/>
      <c r="L29" s="97"/>
      <c r="M29" s="97"/>
      <c r="N29" s="96"/>
    </row>
    <row r="30" spans="1:15" ht="14.25" x14ac:dyDescent="0.15">
      <c r="B30" s="97"/>
      <c r="C30" s="97"/>
      <c r="D30" s="97"/>
      <c r="G30" s="97"/>
      <c r="H30" s="96"/>
      <c r="I30" s="97"/>
      <c r="J30" s="97"/>
      <c r="K30" s="96"/>
      <c r="L30" s="97"/>
      <c r="M30" s="97"/>
      <c r="N30" s="96"/>
    </row>
    <row r="31" spans="1:15" ht="14.25" x14ac:dyDescent="0.15">
      <c r="B31" s="97"/>
      <c r="C31" s="97"/>
      <c r="D31" s="97"/>
      <c r="G31" s="97"/>
      <c r="H31" s="96"/>
      <c r="I31" s="97"/>
      <c r="J31" s="97"/>
      <c r="K31" s="96"/>
      <c r="L31" s="97"/>
      <c r="M31" s="97"/>
      <c r="N31" s="96"/>
    </row>
    <row r="32" spans="1:15" ht="14.25" x14ac:dyDescent="0.15">
      <c r="B32" s="97"/>
      <c r="C32" s="97"/>
      <c r="D32" s="97"/>
      <c r="G32" s="97"/>
      <c r="H32" s="96"/>
      <c r="I32" s="97"/>
      <c r="J32" s="97"/>
      <c r="K32" s="96"/>
      <c r="L32" s="97"/>
      <c r="M32" s="97"/>
      <c r="N32" s="96"/>
    </row>
    <row r="33" spans="2:14" ht="14.25" x14ac:dyDescent="0.15">
      <c r="B33" s="97"/>
      <c r="C33" s="97"/>
      <c r="D33" s="97"/>
      <c r="G33" s="97"/>
      <c r="H33" s="96"/>
      <c r="I33" s="97"/>
      <c r="J33" s="97"/>
      <c r="K33" s="96"/>
      <c r="L33" s="97"/>
      <c r="M33" s="97"/>
      <c r="N33" s="96"/>
    </row>
    <row r="34" spans="2:14" ht="14.25" x14ac:dyDescent="0.15">
      <c r="B34" s="97"/>
      <c r="C34" s="97"/>
      <c r="D34" s="97"/>
      <c r="G34" s="97"/>
      <c r="H34" s="96"/>
      <c r="I34" s="97"/>
      <c r="J34" s="97"/>
      <c r="K34" s="96"/>
      <c r="L34" s="97"/>
      <c r="M34" s="97"/>
      <c r="N34" s="96"/>
    </row>
    <row r="35" spans="2:14" ht="14.25" x14ac:dyDescent="0.15">
      <c r="B35" s="97"/>
      <c r="C35" s="97"/>
      <c r="D35" s="97"/>
      <c r="G35" s="97"/>
      <c r="H35" s="96"/>
      <c r="I35" s="97"/>
      <c r="J35" s="97"/>
      <c r="K35" s="96"/>
      <c r="L35" s="97"/>
      <c r="M35" s="97"/>
      <c r="N35" s="96"/>
    </row>
    <row r="36" spans="2:14" ht="14.25" x14ac:dyDescent="0.15">
      <c r="B36" s="97"/>
      <c r="C36" s="97"/>
      <c r="D36" s="97"/>
      <c r="G36" s="97"/>
      <c r="H36" s="96"/>
      <c r="I36" s="97"/>
      <c r="J36" s="97"/>
      <c r="K36" s="96"/>
      <c r="L36" s="97"/>
      <c r="M36" s="97"/>
      <c r="N36" s="96"/>
    </row>
    <row r="37" spans="2:14" ht="14.25" x14ac:dyDescent="0.15">
      <c r="B37" s="97"/>
      <c r="C37" s="97"/>
      <c r="D37" s="97"/>
      <c r="G37" s="97"/>
      <c r="H37" s="96"/>
      <c r="I37" s="97"/>
      <c r="J37" s="97"/>
      <c r="K37" s="96"/>
      <c r="L37" s="97"/>
      <c r="M37" s="97"/>
      <c r="N37" s="96"/>
    </row>
    <row r="38" spans="2:14" ht="14.25" x14ac:dyDescent="0.15">
      <c r="B38" s="97"/>
      <c r="C38" s="97"/>
      <c r="D38" s="97"/>
      <c r="G38" s="97"/>
      <c r="H38" s="96"/>
      <c r="I38" s="97"/>
      <c r="J38" s="97"/>
      <c r="K38" s="96"/>
      <c r="L38" s="97"/>
      <c r="M38" s="97"/>
      <c r="N38" s="96"/>
    </row>
    <row r="39" spans="2:14" ht="14.25" x14ac:dyDescent="0.15">
      <c r="B39" s="97"/>
      <c r="C39" s="97"/>
      <c r="D39" s="97"/>
      <c r="G39" s="97"/>
      <c r="H39" s="96"/>
      <c r="I39" s="97"/>
      <c r="J39" s="97"/>
      <c r="K39" s="96"/>
      <c r="L39" s="97"/>
      <c r="M39" s="97"/>
      <c r="N39" s="96"/>
    </row>
    <row r="40" spans="2:14" ht="14.25" x14ac:dyDescent="0.15">
      <c r="B40" s="97"/>
      <c r="C40" s="97"/>
      <c r="D40" s="97"/>
      <c r="G40" s="97"/>
      <c r="H40" s="96"/>
      <c r="I40" s="97"/>
      <c r="J40" s="97"/>
      <c r="K40" s="96"/>
      <c r="L40" s="97"/>
      <c r="M40" s="97"/>
      <c r="N40" s="96"/>
    </row>
    <row r="41" spans="2:14" ht="14.25" x14ac:dyDescent="0.15">
      <c r="B41" s="97"/>
      <c r="C41" s="97"/>
      <c r="D41" s="97"/>
      <c r="G41" s="97"/>
      <c r="H41" s="96"/>
      <c r="I41" s="97"/>
      <c r="J41" s="97"/>
      <c r="K41" s="96"/>
      <c r="L41" s="97"/>
      <c r="M41" s="97"/>
      <c r="N41" s="96"/>
    </row>
    <row r="42" spans="2:14" ht="14.25" x14ac:dyDescent="0.15">
      <c r="B42" s="97"/>
      <c r="C42" s="97"/>
      <c r="D42" s="97"/>
      <c r="G42" s="97"/>
      <c r="H42" s="96"/>
      <c r="I42" s="97"/>
      <c r="J42" s="97"/>
      <c r="K42" s="96"/>
      <c r="L42" s="97"/>
      <c r="M42" s="97"/>
      <c r="N42" s="96"/>
    </row>
    <row r="43" spans="2:14" ht="14.25" x14ac:dyDescent="0.15">
      <c r="B43" s="97"/>
      <c r="C43" s="97"/>
      <c r="D43" s="97"/>
      <c r="G43" s="97"/>
      <c r="H43" s="96"/>
      <c r="I43" s="97"/>
      <c r="J43" s="97"/>
      <c r="K43" s="96"/>
      <c r="L43" s="97"/>
      <c r="M43" s="97"/>
      <c r="N43" s="96"/>
    </row>
    <row r="44" spans="2:14" ht="14.25" x14ac:dyDescent="0.15">
      <c r="B44" s="97"/>
      <c r="C44" s="97"/>
      <c r="D44" s="97"/>
      <c r="G44" s="97"/>
      <c r="H44" s="96"/>
      <c r="I44" s="97"/>
      <c r="J44" s="97"/>
      <c r="K44" s="96"/>
      <c r="L44" s="97"/>
      <c r="M44" s="97"/>
      <c r="N44" s="96"/>
    </row>
    <row r="45" spans="2:14" ht="14.25" x14ac:dyDescent="0.15">
      <c r="B45" s="97"/>
      <c r="C45" s="97"/>
      <c r="D45" s="97"/>
      <c r="G45" s="97"/>
      <c r="H45" s="96"/>
      <c r="I45" s="97"/>
      <c r="J45" s="97"/>
      <c r="K45" s="96"/>
      <c r="L45" s="97"/>
      <c r="M45" s="97"/>
      <c r="N45" s="96"/>
    </row>
    <row r="46" spans="2:14" ht="14.25" x14ac:dyDescent="0.15">
      <c r="B46" s="97"/>
      <c r="C46" s="97"/>
      <c r="D46" s="97"/>
      <c r="G46" s="97"/>
      <c r="H46" s="96"/>
      <c r="I46" s="97"/>
      <c r="J46" s="97"/>
      <c r="K46" s="96"/>
      <c r="L46" s="97"/>
      <c r="M46" s="97"/>
      <c r="N46" s="96"/>
    </row>
    <row r="47" spans="2:14" ht="14.25" x14ac:dyDescent="0.15">
      <c r="B47" s="97"/>
      <c r="C47" s="97"/>
      <c r="D47" s="97"/>
      <c r="G47" s="97"/>
      <c r="H47" s="96"/>
      <c r="I47" s="97"/>
      <c r="J47" s="97"/>
      <c r="K47" s="96"/>
      <c r="L47" s="97"/>
      <c r="M47" s="97"/>
      <c r="N47" s="96"/>
    </row>
    <row r="48" spans="2:14" ht="14.25" x14ac:dyDescent="0.15">
      <c r="B48" s="97"/>
      <c r="C48" s="97"/>
      <c r="D48" s="97"/>
      <c r="G48" s="97"/>
      <c r="H48" s="96"/>
      <c r="I48" s="97"/>
      <c r="J48" s="97"/>
      <c r="K48" s="96"/>
      <c r="L48" s="97"/>
      <c r="M48" s="97"/>
      <c r="N48" s="96"/>
    </row>
    <row r="49" spans="2:14" ht="14.25" x14ac:dyDescent="0.15">
      <c r="B49" s="97"/>
      <c r="C49" s="97"/>
      <c r="D49" s="97"/>
      <c r="G49" s="97"/>
      <c r="H49" s="96"/>
      <c r="I49" s="97"/>
      <c r="J49" s="97"/>
      <c r="K49" s="96"/>
      <c r="L49" s="97"/>
      <c r="M49" s="97"/>
      <c r="N49" s="96"/>
    </row>
    <row r="50" spans="2:14" ht="14.25" x14ac:dyDescent="0.15">
      <c r="B50" s="97"/>
      <c r="C50" s="97"/>
      <c r="D50" s="97"/>
      <c r="G50" s="97"/>
      <c r="H50" s="96"/>
      <c r="I50" s="97"/>
      <c r="J50" s="97"/>
      <c r="K50" s="96"/>
      <c r="L50" s="97"/>
      <c r="M50" s="97"/>
      <c r="N50" s="96"/>
    </row>
    <row r="51" spans="2:14" ht="14.25" x14ac:dyDescent="0.15">
      <c r="B51" s="97"/>
      <c r="C51" s="97"/>
      <c r="D51" s="97"/>
      <c r="G51" s="97"/>
      <c r="H51" s="96"/>
      <c r="I51" s="97"/>
      <c r="J51" s="97"/>
      <c r="K51" s="96"/>
      <c r="L51" s="97"/>
      <c r="M51" s="97"/>
      <c r="N51" s="96"/>
    </row>
    <row r="52" spans="2:14" ht="14.25" x14ac:dyDescent="0.15">
      <c r="B52" s="97"/>
      <c r="C52" s="97"/>
      <c r="D52" s="97"/>
      <c r="G52" s="97"/>
      <c r="H52" s="96"/>
      <c r="I52" s="97"/>
      <c r="J52" s="97"/>
      <c r="K52" s="96"/>
      <c r="L52" s="97"/>
      <c r="M52" s="97"/>
      <c r="N52" s="96"/>
    </row>
    <row r="53" spans="2:14" ht="14.25" x14ac:dyDescent="0.15">
      <c r="B53" s="97"/>
      <c r="C53" s="97"/>
      <c r="D53" s="97"/>
      <c r="G53" s="97"/>
      <c r="H53" s="96"/>
      <c r="I53" s="97"/>
      <c r="J53" s="97"/>
      <c r="K53" s="96"/>
      <c r="L53" s="97"/>
      <c r="M53" s="97"/>
      <c r="N53" s="96"/>
    </row>
    <row r="54" spans="2:14" ht="14.25" x14ac:dyDescent="0.15">
      <c r="B54" s="97"/>
      <c r="C54" s="97"/>
      <c r="D54" s="97"/>
      <c r="G54" s="97"/>
      <c r="H54" s="96"/>
      <c r="I54" s="97"/>
      <c r="J54" s="97"/>
      <c r="K54" s="96"/>
      <c r="L54" s="97"/>
      <c r="M54" s="97"/>
      <c r="N54" s="96"/>
    </row>
    <row r="55" spans="2:14" ht="14.25" x14ac:dyDescent="0.15">
      <c r="B55" s="97"/>
      <c r="C55" s="97"/>
      <c r="D55" s="97"/>
      <c r="G55" s="97"/>
      <c r="H55" s="96"/>
      <c r="I55" s="97"/>
      <c r="J55" s="97"/>
      <c r="K55" s="96"/>
      <c r="L55" s="97"/>
      <c r="M55" s="97"/>
      <c r="N55" s="96"/>
    </row>
    <row r="56" spans="2:14" ht="14.25" x14ac:dyDescent="0.15">
      <c r="B56" s="97"/>
      <c r="C56" s="97"/>
      <c r="D56" s="97"/>
      <c r="G56" s="97"/>
      <c r="H56" s="96"/>
      <c r="I56" s="97"/>
      <c r="J56" s="97"/>
      <c r="K56" s="96"/>
      <c r="L56" s="97"/>
      <c r="M56" s="97"/>
      <c r="N56" s="96"/>
    </row>
    <row r="57" spans="2:14" ht="14.25" x14ac:dyDescent="0.15">
      <c r="B57" s="97"/>
      <c r="C57" s="97"/>
      <c r="D57" s="97"/>
      <c r="G57" s="97"/>
      <c r="H57" s="96"/>
      <c r="I57" s="97"/>
      <c r="J57" s="97"/>
      <c r="K57" s="96"/>
      <c r="L57" s="97"/>
      <c r="M57" s="97"/>
      <c r="N57" s="96"/>
    </row>
    <row r="58" spans="2:14" ht="14.25" x14ac:dyDescent="0.15">
      <c r="B58" s="97"/>
      <c r="C58" s="97"/>
      <c r="D58" s="97"/>
      <c r="G58" s="97"/>
      <c r="H58" s="96"/>
      <c r="I58" s="97"/>
      <c r="J58" s="97"/>
      <c r="K58" s="96"/>
      <c r="L58" s="97"/>
      <c r="M58" s="97"/>
      <c r="N58" s="96"/>
    </row>
    <row r="59" spans="2:14" ht="14.25" x14ac:dyDescent="0.15">
      <c r="B59" s="97"/>
      <c r="C59" s="97"/>
      <c r="D59" s="97"/>
      <c r="G59" s="97"/>
      <c r="H59" s="96"/>
      <c r="I59" s="97"/>
      <c r="J59" s="97"/>
      <c r="K59" s="96"/>
      <c r="L59" s="97"/>
      <c r="M59" s="97"/>
      <c r="N59" s="96"/>
    </row>
    <row r="60" spans="2:14" ht="14.25" x14ac:dyDescent="0.15">
      <c r="B60" s="97"/>
      <c r="C60" s="97"/>
      <c r="D60" s="97"/>
      <c r="G60" s="97"/>
      <c r="H60" s="96"/>
      <c r="I60" s="97"/>
      <c r="J60" s="97"/>
      <c r="K60" s="96"/>
      <c r="L60" s="97"/>
      <c r="M60" s="97"/>
      <c r="N60" s="96"/>
    </row>
    <row r="61" spans="2:14" ht="14.25" x14ac:dyDescent="0.15">
      <c r="B61" s="97"/>
      <c r="C61" s="97"/>
      <c r="D61" s="97"/>
      <c r="G61" s="97"/>
      <c r="H61" s="96"/>
      <c r="I61" s="97"/>
      <c r="J61" s="97"/>
      <c r="K61" s="96"/>
      <c r="L61" s="97"/>
      <c r="M61" s="97"/>
      <c r="N61" s="96"/>
    </row>
  </sheetData>
  <mergeCells count="14">
    <mergeCell ref="O4:O6"/>
    <mergeCell ref="I5:K5"/>
    <mergeCell ref="L5:N5"/>
    <mergeCell ref="A7:A21"/>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x14ac:dyDescent="0.15">
      <c r="A1" s="1" t="s">
        <v>13</v>
      </c>
      <c r="B1" s="1"/>
      <c r="C1" s="2"/>
      <c r="D1" s="3"/>
      <c r="E1" s="2"/>
      <c r="F1" s="2"/>
      <c r="G1" s="2"/>
      <c r="H1" s="140"/>
      <c r="I1" s="140"/>
      <c r="J1" s="141"/>
      <c r="K1" s="141"/>
      <c r="L1" s="141"/>
      <c r="M1" s="141"/>
      <c r="N1" s="141"/>
      <c r="O1" s="2"/>
      <c r="P1" s="2"/>
      <c r="Q1" s="4"/>
      <c r="R1" s="4"/>
      <c r="S1" s="3"/>
    </row>
    <row r="2" spans="1:19" ht="36.75" customHeight="1" x14ac:dyDescent="0.15">
      <c r="A2" s="140" t="s">
        <v>0</v>
      </c>
      <c r="B2" s="140"/>
      <c r="C2" s="141"/>
      <c r="D2" s="141"/>
      <c r="E2" s="141"/>
      <c r="F2" s="141"/>
      <c r="G2" s="141"/>
      <c r="H2" s="141"/>
      <c r="I2" s="141"/>
      <c r="J2" s="141"/>
      <c r="K2" s="141"/>
      <c r="L2" s="141"/>
      <c r="M2" s="141"/>
      <c r="N2" s="141"/>
      <c r="O2" s="141"/>
      <c r="P2" s="141"/>
      <c r="Q2" s="141"/>
      <c r="R2" s="141"/>
      <c r="S2" s="3"/>
    </row>
    <row r="3" spans="1:19" ht="27.75" customHeight="1" thickBot="1" x14ac:dyDescent="0.3">
      <c r="A3" s="142" t="s">
        <v>210</v>
      </c>
      <c r="B3" s="143"/>
      <c r="C3" s="143"/>
      <c r="D3" s="143"/>
      <c r="E3" s="143"/>
      <c r="F3" s="143"/>
      <c r="G3" s="2"/>
      <c r="H3" s="2"/>
      <c r="I3" s="13"/>
      <c r="J3" s="2"/>
      <c r="K3" s="7"/>
      <c r="L3" s="7"/>
      <c r="M3" s="11"/>
      <c r="N3" s="2"/>
      <c r="O3" s="14"/>
      <c r="P3" s="13"/>
      <c r="Q3" s="15"/>
      <c r="R3" s="15"/>
      <c r="S3" s="12"/>
    </row>
    <row r="4" spans="1:19"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18.75" customHeight="1" x14ac:dyDescent="0.15">
      <c r="A5" s="144" t="s">
        <v>49</v>
      </c>
      <c r="B5" s="65" t="s">
        <v>117</v>
      </c>
      <c r="C5" s="37" t="s">
        <v>118</v>
      </c>
      <c r="D5" s="38" t="s">
        <v>119</v>
      </c>
      <c r="E5" s="82">
        <v>0.5</v>
      </c>
      <c r="F5" s="40" t="s">
        <v>38</v>
      </c>
      <c r="G5" s="69"/>
      <c r="H5" s="73" t="s">
        <v>118</v>
      </c>
      <c r="I5" s="38" t="s">
        <v>119</v>
      </c>
      <c r="J5" s="40">
        <f>ROUNDUP(E5*0.75,2)</f>
        <v>0.38</v>
      </c>
      <c r="K5" s="40" t="s">
        <v>38</v>
      </c>
      <c r="L5" s="40"/>
      <c r="M5" s="77" t="e">
        <f>#REF!</f>
        <v>#REF!</v>
      </c>
      <c r="N5" s="65"/>
      <c r="O5" s="41" t="s">
        <v>17</v>
      </c>
      <c r="P5" s="38"/>
      <c r="Q5" s="42">
        <v>110</v>
      </c>
      <c r="R5" s="88">
        <f>ROUNDUP(Q5*0.75,2)</f>
        <v>82.5</v>
      </c>
    </row>
    <row r="6" spans="1:19" ht="18.75" customHeight="1" x14ac:dyDescent="0.15">
      <c r="A6" s="145"/>
      <c r="B6" s="67"/>
      <c r="C6" s="51"/>
      <c r="D6" s="52"/>
      <c r="E6" s="53"/>
      <c r="F6" s="54"/>
      <c r="G6" s="71"/>
      <c r="H6" s="75"/>
      <c r="I6" s="52"/>
      <c r="J6" s="54"/>
      <c r="K6" s="54"/>
      <c r="L6" s="54"/>
      <c r="M6" s="79"/>
      <c r="N6" s="67"/>
      <c r="O6" s="55"/>
      <c r="P6" s="52"/>
      <c r="Q6" s="56"/>
      <c r="R6" s="91"/>
    </row>
    <row r="7" spans="1:19" ht="18.75" customHeight="1" x14ac:dyDescent="0.15">
      <c r="A7" s="145"/>
      <c r="B7" s="66" t="s">
        <v>120</v>
      </c>
      <c r="C7" s="43" t="s">
        <v>125</v>
      </c>
      <c r="D7" s="44"/>
      <c r="E7" s="45">
        <v>1</v>
      </c>
      <c r="F7" s="46" t="s">
        <v>60</v>
      </c>
      <c r="G7" s="70" t="s">
        <v>59</v>
      </c>
      <c r="H7" s="74" t="s">
        <v>125</v>
      </c>
      <c r="I7" s="44"/>
      <c r="J7" s="46">
        <f>ROUNDUP(E7*0.75,2)</f>
        <v>0.75</v>
      </c>
      <c r="K7" s="46" t="s">
        <v>60</v>
      </c>
      <c r="L7" s="46" t="s">
        <v>59</v>
      </c>
      <c r="M7" s="78" t="e">
        <f>#REF!</f>
        <v>#REF!</v>
      </c>
      <c r="N7" s="66" t="s">
        <v>121</v>
      </c>
      <c r="O7" s="47" t="s">
        <v>63</v>
      </c>
      <c r="P7" s="44"/>
      <c r="Q7" s="48">
        <v>0.1</v>
      </c>
      <c r="R7" s="89">
        <f t="shared" ref="R7:R13" si="0">ROUNDUP(Q7*0.75,2)</f>
        <v>0.08</v>
      </c>
    </row>
    <row r="8" spans="1:19" ht="18.75" customHeight="1" x14ac:dyDescent="0.15">
      <c r="A8" s="145"/>
      <c r="B8" s="66"/>
      <c r="C8" s="43" t="s">
        <v>104</v>
      </c>
      <c r="D8" s="44"/>
      <c r="E8" s="45">
        <v>0.1</v>
      </c>
      <c r="F8" s="46" t="s">
        <v>19</v>
      </c>
      <c r="G8" s="70" t="s">
        <v>105</v>
      </c>
      <c r="H8" s="74" t="s">
        <v>104</v>
      </c>
      <c r="I8" s="44"/>
      <c r="J8" s="46">
        <f>ROUNDUP(E8*0.75,2)</f>
        <v>0.08</v>
      </c>
      <c r="K8" s="46" t="s">
        <v>19</v>
      </c>
      <c r="L8" s="46" t="s">
        <v>105</v>
      </c>
      <c r="M8" s="78" t="e">
        <f>#REF!</f>
        <v>#REF!</v>
      </c>
      <c r="N8" s="66" t="s">
        <v>122</v>
      </c>
      <c r="O8" s="47" t="s">
        <v>126</v>
      </c>
      <c r="P8" s="44" t="s">
        <v>33</v>
      </c>
      <c r="Q8" s="48">
        <v>5</v>
      </c>
      <c r="R8" s="89">
        <f t="shared" si="0"/>
        <v>3.75</v>
      </c>
    </row>
    <row r="9" spans="1:19" ht="18.75" customHeight="1" x14ac:dyDescent="0.15">
      <c r="A9" s="145"/>
      <c r="B9" s="66"/>
      <c r="C9" s="43" t="s">
        <v>127</v>
      </c>
      <c r="D9" s="44"/>
      <c r="E9" s="45">
        <v>20</v>
      </c>
      <c r="F9" s="46" t="s">
        <v>19</v>
      </c>
      <c r="G9" s="70"/>
      <c r="H9" s="74" t="s">
        <v>127</v>
      </c>
      <c r="I9" s="44"/>
      <c r="J9" s="46">
        <f>ROUNDUP(E9*0.75,2)</f>
        <v>15</v>
      </c>
      <c r="K9" s="46" t="s">
        <v>19</v>
      </c>
      <c r="L9" s="46"/>
      <c r="M9" s="78" t="e">
        <f>#REF!</f>
        <v>#REF!</v>
      </c>
      <c r="N9" s="66" t="s">
        <v>123</v>
      </c>
      <c r="O9" s="47" t="s">
        <v>98</v>
      </c>
      <c r="P9" s="44" t="s">
        <v>33</v>
      </c>
      <c r="Q9" s="48">
        <v>4</v>
      </c>
      <c r="R9" s="89">
        <f t="shared" si="0"/>
        <v>3</v>
      </c>
    </row>
    <row r="10" spans="1:19" ht="18.75" customHeight="1" x14ac:dyDescent="0.15">
      <c r="A10" s="145"/>
      <c r="B10" s="66"/>
      <c r="C10" s="43" t="s">
        <v>101</v>
      </c>
      <c r="D10" s="44"/>
      <c r="E10" s="45">
        <v>5</v>
      </c>
      <c r="F10" s="46" t="s">
        <v>19</v>
      </c>
      <c r="G10" s="70"/>
      <c r="H10" s="74" t="s">
        <v>101</v>
      </c>
      <c r="I10" s="44"/>
      <c r="J10" s="46">
        <f>ROUNDUP(E10*0.75,2)</f>
        <v>3.75</v>
      </c>
      <c r="K10" s="46" t="s">
        <v>19</v>
      </c>
      <c r="L10" s="46"/>
      <c r="M10" s="78" t="e">
        <f>#REF!</f>
        <v>#REF!</v>
      </c>
      <c r="N10" s="66" t="s">
        <v>124</v>
      </c>
      <c r="O10" s="47" t="s">
        <v>28</v>
      </c>
      <c r="P10" s="44"/>
      <c r="Q10" s="48">
        <v>8</v>
      </c>
      <c r="R10" s="89">
        <f t="shared" si="0"/>
        <v>6</v>
      </c>
    </row>
    <row r="11" spans="1:19" ht="18.75" customHeight="1" x14ac:dyDescent="0.15">
      <c r="A11" s="145"/>
      <c r="B11" s="66"/>
      <c r="C11" s="43"/>
      <c r="D11" s="44"/>
      <c r="E11" s="45"/>
      <c r="F11" s="46"/>
      <c r="G11" s="70"/>
      <c r="H11" s="74"/>
      <c r="I11" s="44"/>
      <c r="J11" s="46"/>
      <c r="K11" s="46"/>
      <c r="L11" s="46"/>
      <c r="M11" s="78"/>
      <c r="N11" s="66" t="s">
        <v>16</v>
      </c>
      <c r="O11" s="47" t="s">
        <v>87</v>
      </c>
      <c r="P11" s="44" t="s">
        <v>30</v>
      </c>
      <c r="Q11" s="48">
        <v>2</v>
      </c>
      <c r="R11" s="89">
        <f t="shared" si="0"/>
        <v>1.5</v>
      </c>
    </row>
    <row r="12" spans="1:19" ht="18.75" customHeight="1" x14ac:dyDescent="0.15">
      <c r="A12" s="145"/>
      <c r="B12" s="66"/>
      <c r="C12" s="43"/>
      <c r="D12" s="44"/>
      <c r="E12" s="45"/>
      <c r="F12" s="46"/>
      <c r="G12" s="70"/>
      <c r="H12" s="74"/>
      <c r="I12" s="44"/>
      <c r="J12" s="46"/>
      <c r="K12" s="46"/>
      <c r="L12" s="46"/>
      <c r="M12" s="78"/>
      <c r="N12" s="66"/>
      <c r="O12" s="47" t="s">
        <v>27</v>
      </c>
      <c r="P12" s="44"/>
      <c r="Q12" s="48">
        <v>1</v>
      </c>
      <c r="R12" s="89">
        <f t="shared" si="0"/>
        <v>0.75</v>
      </c>
    </row>
    <row r="13" spans="1:19" ht="18.75" customHeight="1" x14ac:dyDescent="0.15">
      <c r="A13" s="145"/>
      <c r="B13" s="66"/>
      <c r="C13" s="43"/>
      <c r="D13" s="44"/>
      <c r="E13" s="45"/>
      <c r="F13" s="46"/>
      <c r="G13" s="70"/>
      <c r="H13" s="74"/>
      <c r="I13" s="44"/>
      <c r="J13" s="46"/>
      <c r="K13" s="46"/>
      <c r="L13" s="46"/>
      <c r="M13" s="78"/>
      <c r="N13" s="66"/>
      <c r="O13" s="47" t="s">
        <v>63</v>
      </c>
      <c r="P13" s="44"/>
      <c r="Q13" s="48">
        <v>0.05</v>
      </c>
      <c r="R13" s="89">
        <f t="shared" si="0"/>
        <v>0.04</v>
      </c>
    </row>
    <row r="14" spans="1:19" ht="18.75" customHeight="1" x14ac:dyDescent="0.15">
      <c r="A14" s="145"/>
      <c r="B14" s="67"/>
      <c r="C14" s="51"/>
      <c r="D14" s="52"/>
      <c r="E14" s="53"/>
      <c r="F14" s="54"/>
      <c r="G14" s="71"/>
      <c r="H14" s="75"/>
      <c r="I14" s="52"/>
      <c r="J14" s="54"/>
      <c r="K14" s="54"/>
      <c r="L14" s="54"/>
      <c r="M14" s="79"/>
      <c r="N14" s="67"/>
      <c r="O14" s="55"/>
      <c r="P14" s="52"/>
      <c r="Q14" s="56"/>
      <c r="R14" s="91"/>
    </row>
    <row r="15" spans="1:19" ht="18.75" customHeight="1" x14ac:dyDescent="0.15">
      <c r="A15" s="145"/>
      <c r="B15" s="66" t="s">
        <v>128</v>
      </c>
      <c r="C15" s="43" t="s">
        <v>50</v>
      </c>
      <c r="D15" s="44"/>
      <c r="E15" s="45">
        <v>30</v>
      </c>
      <c r="F15" s="46" t="s">
        <v>19</v>
      </c>
      <c r="G15" s="70"/>
      <c r="H15" s="74" t="s">
        <v>50</v>
      </c>
      <c r="I15" s="44"/>
      <c r="J15" s="46">
        <f>ROUNDUP(E15*0.75,2)</f>
        <v>22.5</v>
      </c>
      <c r="K15" s="46" t="s">
        <v>19</v>
      </c>
      <c r="L15" s="46"/>
      <c r="M15" s="78" t="e">
        <f>ROUND(#REF!+(#REF!*10/100),2)</f>
        <v>#REF!</v>
      </c>
      <c r="N15" s="85" t="s">
        <v>232</v>
      </c>
      <c r="O15" s="47" t="s">
        <v>131</v>
      </c>
      <c r="P15" s="44" t="s">
        <v>132</v>
      </c>
      <c r="Q15" s="48">
        <v>4</v>
      </c>
      <c r="R15" s="89">
        <f>ROUNDUP(Q15*0.75,2)</f>
        <v>3</v>
      </c>
    </row>
    <row r="16" spans="1:19" ht="18.75" customHeight="1" x14ac:dyDescent="0.15">
      <c r="A16" s="145"/>
      <c r="B16" s="66"/>
      <c r="C16" s="43" t="s">
        <v>130</v>
      </c>
      <c r="D16" s="44"/>
      <c r="E16" s="45">
        <v>5</v>
      </c>
      <c r="F16" s="46" t="s">
        <v>19</v>
      </c>
      <c r="G16" s="70"/>
      <c r="H16" s="74" t="s">
        <v>130</v>
      </c>
      <c r="I16" s="44"/>
      <c r="J16" s="46">
        <f>ROUNDUP(E16*0.75,2)</f>
        <v>3.75</v>
      </c>
      <c r="K16" s="46" t="s">
        <v>19</v>
      </c>
      <c r="L16" s="46"/>
      <c r="M16" s="78" t="e">
        <f>ROUND(#REF!+(#REF!*2/100),2)</f>
        <v>#REF!</v>
      </c>
      <c r="N16" s="90" t="s">
        <v>233</v>
      </c>
      <c r="O16" s="47" t="s">
        <v>34</v>
      </c>
      <c r="P16" s="44"/>
      <c r="Q16" s="48">
        <v>0.3</v>
      </c>
      <c r="R16" s="89">
        <f>ROUNDUP(Q16*0.75,2)</f>
        <v>0.23</v>
      </c>
    </row>
    <row r="17" spans="1:18" ht="18.75" customHeight="1" x14ac:dyDescent="0.15">
      <c r="A17" s="145"/>
      <c r="B17" s="66"/>
      <c r="C17" s="43"/>
      <c r="D17" s="44"/>
      <c r="E17" s="45"/>
      <c r="F17" s="46"/>
      <c r="G17" s="70"/>
      <c r="H17" s="74"/>
      <c r="I17" s="44"/>
      <c r="J17" s="46"/>
      <c r="K17" s="46"/>
      <c r="L17" s="46"/>
      <c r="M17" s="78"/>
      <c r="N17" s="66" t="s">
        <v>129</v>
      </c>
      <c r="O17" s="47" t="s">
        <v>63</v>
      </c>
      <c r="P17" s="44"/>
      <c r="Q17" s="48">
        <v>0.1</v>
      </c>
      <c r="R17" s="89">
        <f>ROUNDUP(Q17*0.75,2)</f>
        <v>0.08</v>
      </c>
    </row>
    <row r="18" spans="1:18" ht="18.75" customHeight="1" x14ac:dyDescent="0.15">
      <c r="A18" s="145"/>
      <c r="B18" s="67"/>
      <c r="C18" s="51"/>
      <c r="D18" s="52"/>
      <c r="E18" s="53"/>
      <c r="F18" s="54"/>
      <c r="G18" s="71"/>
      <c r="H18" s="75"/>
      <c r="I18" s="52"/>
      <c r="J18" s="54"/>
      <c r="K18" s="54"/>
      <c r="L18" s="54"/>
      <c r="M18" s="79"/>
      <c r="N18" s="67" t="s">
        <v>16</v>
      </c>
      <c r="O18" s="55"/>
      <c r="P18" s="52"/>
      <c r="Q18" s="56"/>
      <c r="R18" s="91"/>
    </row>
    <row r="19" spans="1:18" ht="18.75" customHeight="1" x14ac:dyDescent="0.15">
      <c r="A19" s="145"/>
      <c r="B19" s="66" t="s">
        <v>99</v>
      </c>
      <c r="C19" s="43" t="s">
        <v>21</v>
      </c>
      <c r="D19" s="44"/>
      <c r="E19" s="45">
        <v>20</v>
      </c>
      <c r="F19" s="46" t="s">
        <v>19</v>
      </c>
      <c r="G19" s="70"/>
      <c r="H19" s="74" t="s">
        <v>21</v>
      </c>
      <c r="I19" s="44"/>
      <c r="J19" s="46">
        <f>ROUNDUP(E19*0.75,2)</f>
        <v>15</v>
      </c>
      <c r="K19" s="46" t="s">
        <v>19</v>
      </c>
      <c r="L19" s="46"/>
      <c r="M19" s="78" t="e">
        <f>ROUND(#REF!+(#REF!*6/100),2)</f>
        <v>#REF!</v>
      </c>
      <c r="N19" s="66" t="s">
        <v>16</v>
      </c>
      <c r="O19" s="47" t="s">
        <v>44</v>
      </c>
      <c r="P19" s="44"/>
      <c r="Q19" s="48">
        <v>100</v>
      </c>
      <c r="R19" s="89">
        <f>ROUNDUP(Q19*0.75,2)</f>
        <v>75</v>
      </c>
    </row>
    <row r="20" spans="1:18" ht="18.75" customHeight="1" x14ac:dyDescent="0.15">
      <c r="A20" s="145"/>
      <c r="B20" s="66"/>
      <c r="C20" s="43" t="s">
        <v>68</v>
      </c>
      <c r="D20" s="44"/>
      <c r="E20" s="45">
        <v>0.5</v>
      </c>
      <c r="F20" s="46" t="s">
        <v>19</v>
      </c>
      <c r="G20" s="70"/>
      <c r="H20" s="74" t="s">
        <v>68</v>
      </c>
      <c r="I20" s="44"/>
      <c r="J20" s="46">
        <f>ROUNDUP(E20*0.75,2)</f>
        <v>0.38</v>
      </c>
      <c r="K20" s="46" t="s">
        <v>19</v>
      </c>
      <c r="L20" s="46"/>
      <c r="M20" s="78" t="e">
        <f>#REF!</f>
        <v>#REF!</v>
      </c>
      <c r="N20" s="66"/>
      <c r="O20" s="47" t="s">
        <v>63</v>
      </c>
      <c r="P20" s="44"/>
      <c r="Q20" s="48">
        <v>0.1</v>
      </c>
      <c r="R20" s="89">
        <f>ROUNDUP(Q20*0.75,2)</f>
        <v>0.08</v>
      </c>
    </row>
    <row r="21" spans="1:18" ht="18.75" customHeight="1" x14ac:dyDescent="0.15">
      <c r="A21" s="145"/>
      <c r="B21" s="66"/>
      <c r="C21" s="43"/>
      <c r="D21" s="44"/>
      <c r="E21" s="45"/>
      <c r="F21" s="46"/>
      <c r="G21" s="70"/>
      <c r="H21" s="74"/>
      <c r="I21" s="44"/>
      <c r="J21" s="46"/>
      <c r="K21" s="46"/>
      <c r="L21" s="46"/>
      <c r="M21" s="78"/>
      <c r="N21" s="66"/>
      <c r="O21" s="47" t="s">
        <v>45</v>
      </c>
      <c r="P21" s="44" t="s">
        <v>33</v>
      </c>
      <c r="Q21" s="48">
        <v>0.5</v>
      </c>
      <c r="R21" s="89">
        <f>ROUNDUP(Q21*0.75,2)</f>
        <v>0.38</v>
      </c>
    </row>
    <row r="22" spans="1:18" ht="18.75" customHeight="1" x14ac:dyDescent="0.15">
      <c r="A22" s="145"/>
      <c r="B22" s="67"/>
      <c r="C22" s="51"/>
      <c r="D22" s="52"/>
      <c r="E22" s="53"/>
      <c r="F22" s="54"/>
      <c r="G22" s="71"/>
      <c r="H22" s="75"/>
      <c r="I22" s="52"/>
      <c r="J22" s="54"/>
      <c r="K22" s="54"/>
      <c r="L22" s="54"/>
      <c r="M22" s="79"/>
      <c r="N22" s="67"/>
      <c r="O22" s="55"/>
      <c r="P22" s="52"/>
      <c r="Q22" s="56"/>
      <c r="R22" s="91"/>
    </row>
    <row r="23" spans="1:18" ht="18.75" customHeight="1" x14ac:dyDescent="0.15">
      <c r="A23" s="145"/>
      <c r="B23" s="66" t="s">
        <v>46</v>
      </c>
      <c r="C23" s="43" t="s">
        <v>48</v>
      </c>
      <c r="D23" s="44"/>
      <c r="E23" s="57">
        <v>0.125</v>
      </c>
      <c r="F23" s="46" t="s">
        <v>26</v>
      </c>
      <c r="G23" s="70"/>
      <c r="H23" s="74" t="s">
        <v>48</v>
      </c>
      <c r="I23" s="44"/>
      <c r="J23" s="46">
        <f>ROUNDUP(E23*0.75,2)</f>
        <v>9.9999999999999992E-2</v>
      </c>
      <c r="K23" s="46" t="s">
        <v>26</v>
      </c>
      <c r="L23" s="46"/>
      <c r="M23" s="78" t="e">
        <f>#REF!</f>
        <v>#REF!</v>
      </c>
      <c r="N23" s="66" t="s">
        <v>47</v>
      </c>
      <c r="O23" s="47"/>
      <c r="P23" s="44"/>
      <c r="Q23" s="48"/>
      <c r="R23" s="89"/>
    </row>
    <row r="24" spans="1:18" ht="18.75" customHeight="1" thickBot="1" x14ac:dyDescent="0.2">
      <c r="A24" s="146"/>
      <c r="B24" s="68"/>
      <c r="C24" s="58"/>
      <c r="D24" s="59"/>
      <c r="E24" s="60"/>
      <c r="F24" s="61"/>
      <c r="G24" s="72"/>
      <c r="H24" s="76"/>
      <c r="I24" s="59"/>
      <c r="J24" s="61"/>
      <c r="K24" s="61"/>
      <c r="L24" s="61"/>
      <c r="M24" s="80"/>
      <c r="N24" s="68"/>
      <c r="O24" s="62"/>
      <c r="P24" s="59"/>
      <c r="Q24" s="63"/>
      <c r="R24" s="93"/>
    </row>
  </sheetData>
  <mergeCells count="4">
    <mergeCell ref="H1:N1"/>
    <mergeCell ref="A2:R2"/>
    <mergeCell ref="A3:F3"/>
    <mergeCell ref="A5:A24"/>
  </mergeCells>
  <phoneticPr fontId="16"/>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4"/>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314</v>
      </c>
      <c r="B1" s="5"/>
      <c r="C1" s="1"/>
      <c r="D1" s="1"/>
      <c r="E1" s="160"/>
      <c r="F1" s="161"/>
      <c r="G1" s="161"/>
      <c r="H1" s="161"/>
      <c r="I1" s="161"/>
      <c r="J1" s="161"/>
      <c r="K1" s="161"/>
      <c r="L1" s="161"/>
      <c r="M1" s="161"/>
      <c r="N1" s="161"/>
      <c r="O1"/>
      <c r="P1"/>
      <c r="Q1"/>
      <c r="R1"/>
      <c r="S1"/>
      <c r="T1"/>
      <c r="U1"/>
    </row>
    <row r="2" spans="1:21" s="3" customFormat="1" ht="36" customHeight="1" x14ac:dyDescent="0.15">
      <c r="A2" s="140" t="s">
        <v>0</v>
      </c>
      <c r="B2" s="141"/>
      <c r="C2" s="141"/>
      <c r="D2" s="141"/>
      <c r="E2" s="141"/>
      <c r="F2" s="141"/>
      <c r="G2" s="141"/>
      <c r="H2" s="141"/>
      <c r="I2" s="141"/>
      <c r="J2" s="141"/>
      <c r="K2" s="141"/>
      <c r="L2" s="141"/>
      <c r="M2" s="141"/>
      <c r="N2" s="141"/>
      <c r="O2" s="161"/>
      <c r="P2"/>
      <c r="Q2"/>
      <c r="R2"/>
      <c r="S2"/>
      <c r="T2"/>
      <c r="U2"/>
    </row>
    <row r="3" spans="1:21" ht="33.75" customHeight="1" thickBot="1" x14ac:dyDescent="0.3">
      <c r="A3" s="162" t="s">
        <v>210</v>
      </c>
      <c r="B3" s="163"/>
      <c r="C3" s="163"/>
      <c r="D3" s="130"/>
      <c r="E3" s="164" t="s">
        <v>369</v>
      </c>
      <c r="F3" s="165"/>
      <c r="G3" s="87"/>
      <c r="H3" s="87"/>
      <c r="I3" s="87"/>
      <c r="J3" s="87"/>
      <c r="K3" s="129"/>
      <c r="L3" s="87"/>
      <c r="M3" s="87"/>
    </row>
    <row r="4" spans="1:21" ht="27.95" customHeight="1" x14ac:dyDescent="0.15">
      <c r="A4" s="166"/>
      <c r="B4" s="167"/>
      <c r="C4" s="168"/>
      <c r="D4" s="172" t="s">
        <v>6</v>
      </c>
      <c r="E4" s="175" t="s">
        <v>312</v>
      </c>
      <c r="F4" s="178" t="s">
        <v>303</v>
      </c>
      <c r="G4" s="128" t="s">
        <v>311</v>
      </c>
      <c r="H4" s="127" t="s">
        <v>310</v>
      </c>
      <c r="I4" s="181" t="s">
        <v>309</v>
      </c>
      <c r="J4" s="182"/>
      <c r="K4" s="183"/>
      <c r="L4" s="184" t="s">
        <v>308</v>
      </c>
      <c r="M4" s="185"/>
      <c r="N4" s="186"/>
      <c r="O4" s="148" t="s">
        <v>6</v>
      </c>
    </row>
    <row r="5" spans="1:21" ht="27.95" customHeight="1" x14ac:dyDescent="0.15">
      <c r="A5" s="169"/>
      <c r="B5" s="170"/>
      <c r="C5" s="171"/>
      <c r="D5" s="173"/>
      <c r="E5" s="176"/>
      <c r="F5" s="179"/>
      <c r="G5" s="9" t="s">
        <v>307</v>
      </c>
      <c r="H5" s="126" t="s">
        <v>306</v>
      </c>
      <c r="I5" s="151" t="s">
        <v>305</v>
      </c>
      <c r="J5" s="152"/>
      <c r="K5" s="153"/>
      <c r="L5" s="154" t="s">
        <v>304</v>
      </c>
      <c r="M5" s="155"/>
      <c r="N5" s="156"/>
      <c r="O5" s="149"/>
    </row>
    <row r="6" spans="1:21" ht="27.95" customHeight="1" thickBot="1" x14ac:dyDescent="0.2">
      <c r="A6" s="125"/>
      <c r="B6" s="124" t="s">
        <v>1</v>
      </c>
      <c r="C6" s="122" t="s">
        <v>302</v>
      </c>
      <c r="D6" s="174"/>
      <c r="E6" s="177"/>
      <c r="F6" s="180"/>
      <c r="G6" s="123" t="s">
        <v>303</v>
      </c>
      <c r="H6" s="120" t="s">
        <v>301</v>
      </c>
      <c r="I6" s="121" t="s">
        <v>1</v>
      </c>
      <c r="J6" s="122" t="s">
        <v>302</v>
      </c>
      <c r="K6" s="119" t="s">
        <v>301</v>
      </c>
      <c r="L6" s="121" t="s">
        <v>1</v>
      </c>
      <c r="M6" s="120" t="s">
        <v>302</v>
      </c>
      <c r="N6" s="119" t="s">
        <v>301</v>
      </c>
      <c r="O6" s="150"/>
    </row>
    <row r="7" spans="1:21" ht="27.95" customHeight="1" x14ac:dyDescent="0.15">
      <c r="A7" s="157" t="s">
        <v>49</v>
      </c>
      <c r="B7" s="117" t="s">
        <v>299</v>
      </c>
      <c r="C7" s="117" t="s">
        <v>296</v>
      </c>
      <c r="D7" s="117"/>
      <c r="E7" s="38"/>
      <c r="F7" s="38"/>
      <c r="G7" s="117"/>
      <c r="H7" s="118" t="s">
        <v>300</v>
      </c>
      <c r="I7" s="117" t="s">
        <v>299</v>
      </c>
      <c r="J7" s="117" t="s">
        <v>296</v>
      </c>
      <c r="K7" s="118" t="s">
        <v>298</v>
      </c>
      <c r="L7" s="117" t="s">
        <v>297</v>
      </c>
      <c r="M7" s="117" t="s">
        <v>296</v>
      </c>
      <c r="N7" s="116">
        <v>30</v>
      </c>
      <c r="O7" s="115"/>
    </row>
    <row r="8" spans="1:21" ht="27.95" customHeight="1" x14ac:dyDescent="0.15">
      <c r="A8" s="158"/>
      <c r="B8" s="107"/>
      <c r="C8" s="107"/>
      <c r="D8" s="107"/>
      <c r="E8" s="52"/>
      <c r="F8" s="52"/>
      <c r="G8" s="107"/>
      <c r="H8" s="106"/>
      <c r="I8" s="107"/>
      <c r="J8" s="107"/>
      <c r="K8" s="106"/>
      <c r="L8" s="107"/>
      <c r="M8" s="107"/>
      <c r="N8" s="113"/>
      <c r="O8" s="112"/>
    </row>
    <row r="9" spans="1:21" ht="27.95" customHeight="1" x14ac:dyDescent="0.15">
      <c r="A9" s="158"/>
      <c r="B9" s="104" t="s">
        <v>321</v>
      </c>
      <c r="C9" s="104" t="s">
        <v>125</v>
      </c>
      <c r="D9" s="104" t="s">
        <v>59</v>
      </c>
      <c r="E9" s="44"/>
      <c r="F9" s="44"/>
      <c r="G9" s="104"/>
      <c r="H9" s="132">
        <v>0.7</v>
      </c>
      <c r="I9" s="104" t="s">
        <v>321</v>
      </c>
      <c r="J9" s="104" t="s">
        <v>125</v>
      </c>
      <c r="K9" s="132">
        <v>0.3</v>
      </c>
      <c r="L9" s="104" t="s">
        <v>320</v>
      </c>
      <c r="M9" s="104" t="s">
        <v>127</v>
      </c>
      <c r="N9" s="103">
        <v>10</v>
      </c>
      <c r="O9" s="102"/>
    </row>
    <row r="10" spans="1:21" ht="27.95" customHeight="1" x14ac:dyDescent="0.15">
      <c r="A10" s="158"/>
      <c r="B10" s="104"/>
      <c r="C10" s="104" t="s">
        <v>127</v>
      </c>
      <c r="D10" s="104"/>
      <c r="E10" s="44"/>
      <c r="F10" s="44"/>
      <c r="G10" s="104"/>
      <c r="H10" s="110">
        <v>20</v>
      </c>
      <c r="I10" s="104"/>
      <c r="J10" s="104" t="s">
        <v>127</v>
      </c>
      <c r="K10" s="110">
        <v>20</v>
      </c>
      <c r="L10" s="107"/>
      <c r="M10" s="107"/>
      <c r="N10" s="113"/>
      <c r="O10" s="112"/>
    </row>
    <row r="11" spans="1:21" ht="27.95" customHeight="1" x14ac:dyDescent="0.15">
      <c r="A11" s="158"/>
      <c r="B11" s="104"/>
      <c r="C11" s="104"/>
      <c r="D11" s="104"/>
      <c r="E11" s="44"/>
      <c r="F11" s="44"/>
      <c r="G11" s="104" t="s">
        <v>44</v>
      </c>
      <c r="H11" s="110" t="s">
        <v>291</v>
      </c>
      <c r="I11" s="104"/>
      <c r="J11" s="104"/>
      <c r="K11" s="110"/>
      <c r="L11" s="104" t="s">
        <v>319</v>
      </c>
      <c r="M11" s="104" t="s">
        <v>50</v>
      </c>
      <c r="N11" s="103">
        <v>10</v>
      </c>
      <c r="O11" s="102"/>
    </row>
    <row r="12" spans="1:21" ht="27.95" customHeight="1" x14ac:dyDescent="0.15">
      <c r="A12" s="158"/>
      <c r="B12" s="107"/>
      <c r="C12" s="107"/>
      <c r="D12" s="107"/>
      <c r="E12" s="52"/>
      <c r="F12" s="52"/>
      <c r="G12" s="107"/>
      <c r="H12" s="106"/>
      <c r="I12" s="107"/>
      <c r="J12" s="107"/>
      <c r="K12" s="106"/>
      <c r="L12" s="104"/>
      <c r="M12" s="104" t="s">
        <v>21</v>
      </c>
      <c r="N12" s="103">
        <v>10</v>
      </c>
      <c r="O12" s="102"/>
    </row>
    <row r="13" spans="1:21" ht="27.95" customHeight="1" x14ac:dyDescent="0.15">
      <c r="A13" s="158"/>
      <c r="B13" s="104" t="s">
        <v>128</v>
      </c>
      <c r="C13" s="104" t="s">
        <v>50</v>
      </c>
      <c r="D13" s="104"/>
      <c r="E13" s="44"/>
      <c r="F13" s="44"/>
      <c r="G13" s="104"/>
      <c r="H13" s="110">
        <v>20</v>
      </c>
      <c r="I13" s="104" t="s">
        <v>128</v>
      </c>
      <c r="J13" s="104" t="s">
        <v>50</v>
      </c>
      <c r="K13" s="110">
        <v>10</v>
      </c>
      <c r="L13" s="107"/>
      <c r="M13" s="107"/>
      <c r="N13" s="113"/>
      <c r="O13" s="112"/>
    </row>
    <row r="14" spans="1:21" ht="27.95" customHeight="1" x14ac:dyDescent="0.15">
      <c r="A14" s="158"/>
      <c r="B14" s="104"/>
      <c r="C14" s="104" t="s">
        <v>130</v>
      </c>
      <c r="D14" s="104"/>
      <c r="E14" s="44"/>
      <c r="F14" s="44"/>
      <c r="G14" s="104"/>
      <c r="H14" s="110">
        <v>5</v>
      </c>
      <c r="I14" s="104"/>
      <c r="J14" s="104" t="s">
        <v>130</v>
      </c>
      <c r="K14" s="110">
        <v>5</v>
      </c>
      <c r="L14" s="104" t="s">
        <v>289</v>
      </c>
      <c r="M14" s="104" t="s">
        <v>48</v>
      </c>
      <c r="N14" s="111">
        <v>0.08</v>
      </c>
      <c r="O14" s="102"/>
    </row>
    <row r="15" spans="1:21" ht="27.95" customHeight="1" x14ac:dyDescent="0.15">
      <c r="A15" s="158"/>
      <c r="B15" s="107"/>
      <c r="C15" s="107"/>
      <c r="D15" s="107"/>
      <c r="E15" s="52"/>
      <c r="F15" s="52"/>
      <c r="G15" s="107"/>
      <c r="H15" s="106"/>
      <c r="I15" s="107"/>
      <c r="J15" s="107"/>
      <c r="K15" s="106"/>
      <c r="L15" s="104"/>
      <c r="M15" s="104"/>
      <c r="N15" s="103"/>
      <c r="O15" s="102"/>
    </row>
    <row r="16" spans="1:21" ht="27.95" customHeight="1" x14ac:dyDescent="0.15">
      <c r="A16" s="158"/>
      <c r="B16" s="104" t="s">
        <v>99</v>
      </c>
      <c r="C16" s="104" t="s">
        <v>21</v>
      </c>
      <c r="D16" s="104"/>
      <c r="E16" s="44"/>
      <c r="F16" s="44"/>
      <c r="G16" s="104"/>
      <c r="H16" s="110">
        <v>10</v>
      </c>
      <c r="I16" s="104" t="s">
        <v>99</v>
      </c>
      <c r="J16" s="104" t="s">
        <v>21</v>
      </c>
      <c r="K16" s="110">
        <v>10</v>
      </c>
      <c r="L16" s="104"/>
      <c r="M16" s="104"/>
      <c r="N16" s="103"/>
      <c r="O16" s="102"/>
    </row>
    <row r="17" spans="1:15" ht="27.95" customHeight="1" x14ac:dyDescent="0.15">
      <c r="A17" s="158"/>
      <c r="B17" s="104"/>
      <c r="C17" s="104" t="s">
        <v>68</v>
      </c>
      <c r="D17" s="104"/>
      <c r="E17" s="44"/>
      <c r="F17" s="44"/>
      <c r="G17" s="104"/>
      <c r="H17" s="110">
        <v>0.5</v>
      </c>
      <c r="I17" s="104"/>
      <c r="J17" s="104" t="s">
        <v>68</v>
      </c>
      <c r="K17" s="110">
        <v>0.5</v>
      </c>
      <c r="L17" s="104"/>
      <c r="M17" s="104"/>
      <c r="N17" s="103"/>
      <c r="O17" s="102"/>
    </row>
    <row r="18" spans="1:15" ht="27.95" customHeight="1" x14ac:dyDescent="0.15">
      <c r="A18" s="158"/>
      <c r="B18" s="104"/>
      <c r="C18" s="104"/>
      <c r="D18" s="104"/>
      <c r="E18" s="44"/>
      <c r="F18" s="44"/>
      <c r="G18" s="104" t="s">
        <v>44</v>
      </c>
      <c r="H18" s="110" t="s">
        <v>291</v>
      </c>
      <c r="I18" s="104"/>
      <c r="J18" s="104"/>
      <c r="K18" s="110"/>
      <c r="L18" s="104"/>
      <c r="M18" s="104"/>
      <c r="N18" s="103"/>
      <c r="O18" s="102"/>
    </row>
    <row r="19" spans="1:15" ht="27.95" customHeight="1" x14ac:dyDescent="0.15">
      <c r="A19" s="158"/>
      <c r="B19" s="104"/>
      <c r="C19" s="104"/>
      <c r="D19" s="104"/>
      <c r="E19" s="44"/>
      <c r="F19" s="109" t="s">
        <v>33</v>
      </c>
      <c r="G19" s="104" t="s">
        <v>45</v>
      </c>
      <c r="H19" s="110" t="s">
        <v>290</v>
      </c>
      <c r="I19" s="104"/>
      <c r="J19" s="104"/>
      <c r="K19" s="110"/>
      <c r="L19" s="104"/>
      <c r="M19" s="104"/>
      <c r="N19" s="103"/>
      <c r="O19" s="102"/>
    </row>
    <row r="20" spans="1:15" ht="27.95" customHeight="1" x14ac:dyDescent="0.15">
      <c r="A20" s="158"/>
      <c r="B20" s="107"/>
      <c r="C20" s="107"/>
      <c r="D20" s="107"/>
      <c r="E20" s="52"/>
      <c r="F20" s="52"/>
      <c r="G20" s="107"/>
      <c r="H20" s="106"/>
      <c r="I20" s="107"/>
      <c r="J20" s="107"/>
      <c r="K20" s="106"/>
      <c r="L20" s="104"/>
      <c r="M20" s="104"/>
      <c r="N20" s="103"/>
      <c r="O20" s="102"/>
    </row>
    <row r="21" spans="1:15" ht="27.95" customHeight="1" x14ac:dyDescent="0.15">
      <c r="A21" s="158"/>
      <c r="B21" s="104" t="s">
        <v>46</v>
      </c>
      <c r="C21" s="104" t="s">
        <v>48</v>
      </c>
      <c r="D21" s="104"/>
      <c r="E21" s="44"/>
      <c r="F21" s="44"/>
      <c r="G21" s="104"/>
      <c r="H21" s="105">
        <v>0.1</v>
      </c>
      <c r="I21" s="104" t="s">
        <v>46</v>
      </c>
      <c r="J21" s="104" t="s">
        <v>48</v>
      </c>
      <c r="K21" s="105">
        <v>0.1</v>
      </c>
      <c r="L21" s="104"/>
      <c r="M21" s="104"/>
      <c r="N21" s="103"/>
      <c r="O21" s="102"/>
    </row>
    <row r="22" spans="1:15" ht="27.95" customHeight="1" thickBot="1" x14ac:dyDescent="0.2">
      <c r="A22" s="159"/>
      <c r="B22" s="100"/>
      <c r="C22" s="100"/>
      <c r="D22" s="100"/>
      <c r="E22" s="59"/>
      <c r="F22" s="59"/>
      <c r="G22" s="100"/>
      <c r="H22" s="101"/>
      <c r="I22" s="100"/>
      <c r="J22" s="100"/>
      <c r="K22" s="101"/>
      <c r="L22" s="100"/>
      <c r="M22" s="100"/>
      <c r="N22" s="99"/>
      <c r="O22" s="98"/>
    </row>
    <row r="23" spans="1:15" ht="27.95" customHeight="1" x14ac:dyDescent="0.15">
      <c r="B23" s="97"/>
      <c r="C23" s="97"/>
      <c r="D23" s="97"/>
      <c r="G23" s="97"/>
      <c r="H23" s="96"/>
      <c r="I23" s="97"/>
      <c r="J23" s="97"/>
      <c r="K23" s="96"/>
      <c r="L23" s="97"/>
      <c r="M23" s="97"/>
      <c r="N23" s="96"/>
    </row>
    <row r="24" spans="1:15" ht="27.95" customHeight="1" x14ac:dyDescent="0.15">
      <c r="B24" s="97"/>
      <c r="C24" s="97"/>
      <c r="D24" s="97"/>
      <c r="G24" s="97"/>
      <c r="H24" s="96"/>
      <c r="I24" s="97"/>
      <c r="J24" s="97"/>
      <c r="K24" s="96"/>
      <c r="L24" s="97"/>
      <c r="M24" s="97"/>
      <c r="N24" s="96"/>
    </row>
    <row r="25" spans="1:15" ht="27.95" customHeight="1" x14ac:dyDescent="0.15">
      <c r="B25" s="97"/>
      <c r="C25" s="97"/>
      <c r="D25" s="97"/>
      <c r="G25" s="97"/>
      <c r="H25" s="96"/>
      <c r="I25" s="97"/>
      <c r="J25" s="97"/>
      <c r="K25" s="96"/>
      <c r="L25" s="97"/>
      <c r="M25" s="97"/>
      <c r="N25" s="96"/>
    </row>
    <row r="26" spans="1:15" ht="27.95" customHeight="1" x14ac:dyDescent="0.15">
      <c r="B26" s="97"/>
      <c r="C26" s="97"/>
      <c r="D26" s="97"/>
      <c r="G26" s="97"/>
      <c r="H26" s="96"/>
      <c r="I26" s="97"/>
      <c r="J26" s="97"/>
      <c r="K26" s="96"/>
      <c r="L26" s="97"/>
      <c r="M26" s="97"/>
      <c r="N26" s="96"/>
    </row>
    <row r="27" spans="1:15" ht="14.25" x14ac:dyDescent="0.15">
      <c r="B27" s="97"/>
      <c r="C27" s="97"/>
      <c r="D27" s="97"/>
      <c r="G27" s="97"/>
      <c r="H27" s="96"/>
      <c r="I27" s="97"/>
      <c r="J27" s="97"/>
      <c r="K27" s="96"/>
      <c r="L27" s="97"/>
      <c r="M27" s="97"/>
      <c r="N27" s="96"/>
    </row>
    <row r="28" spans="1:15" ht="14.25" x14ac:dyDescent="0.15">
      <c r="B28" s="97"/>
      <c r="C28" s="97"/>
      <c r="D28" s="97"/>
      <c r="G28" s="97"/>
      <c r="H28" s="96"/>
      <c r="I28" s="97"/>
      <c r="J28" s="97"/>
      <c r="K28" s="96"/>
      <c r="L28" s="97"/>
      <c r="M28" s="97"/>
      <c r="N28" s="96"/>
    </row>
    <row r="29" spans="1:15" ht="14.25" x14ac:dyDescent="0.15">
      <c r="B29" s="97"/>
      <c r="C29" s="97"/>
      <c r="D29" s="97"/>
      <c r="G29" s="97"/>
      <c r="H29" s="96"/>
      <c r="I29" s="97"/>
      <c r="J29" s="97"/>
      <c r="K29" s="96"/>
      <c r="L29" s="97"/>
      <c r="M29" s="97"/>
      <c r="N29" s="96"/>
    </row>
    <row r="30" spans="1:15" ht="14.25" x14ac:dyDescent="0.15">
      <c r="B30" s="97"/>
      <c r="C30" s="97"/>
      <c r="D30" s="97"/>
      <c r="G30" s="97"/>
      <c r="H30" s="96"/>
      <c r="I30" s="97"/>
      <c r="J30" s="97"/>
      <c r="K30" s="96"/>
      <c r="L30" s="97"/>
      <c r="M30" s="97"/>
      <c r="N30" s="96"/>
    </row>
    <row r="31" spans="1:15" ht="14.25" x14ac:dyDescent="0.15">
      <c r="B31" s="97"/>
      <c r="C31" s="97"/>
      <c r="D31" s="97"/>
      <c r="G31" s="97"/>
      <c r="H31" s="96"/>
      <c r="I31" s="97"/>
      <c r="J31" s="97"/>
      <c r="K31" s="96"/>
      <c r="L31" s="97"/>
      <c r="M31" s="97"/>
      <c r="N31" s="96"/>
    </row>
    <row r="32" spans="1:15" ht="14.25" x14ac:dyDescent="0.15">
      <c r="B32" s="97"/>
      <c r="C32" s="97"/>
      <c r="D32" s="97"/>
      <c r="G32" s="97"/>
      <c r="H32" s="96"/>
      <c r="I32" s="97"/>
      <c r="J32" s="97"/>
      <c r="K32" s="96"/>
      <c r="L32" s="97"/>
      <c r="M32" s="97"/>
      <c r="N32" s="96"/>
    </row>
    <row r="33" spans="2:14" ht="14.25" x14ac:dyDescent="0.15">
      <c r="B33" s="97"/>
      <c r="C33" s="97"/>
      <c r="D33" s="97"/>
      <c r="G33" s="97"/>
      <c r="H33" s="96"/>
      <c r="I33" s="97"/>
      <c r="J33" s="97"/>
      <c r="K33" s="96"/>
      <c r="L33" s="97"/>
      <c r="M33" s="97"/>
      <c r="N33" s="96"/>
    </row>
    <row r="34" spans="2:14" ht="14.25" x14ac:dyDescent="0.15">
      <c r="B34" s="97"/>
      <c r="C34" s="97"/>
      <c r="D34" s="97"/>
      <c r="G34" s="97"/>
      <c r="H34" s="96"/>
      <c r="I34" s="97"/>
      <c r="J34" s="97"/>
      <c r="K34" s="96"/>
      <c r="L34" s="97"/>
      <c r="M34" s="97"/>
      <c r="N34" s="96"/>
    </row>
    <row r="35" spans="2:14" ht="14.25" x14ac:dyDescent="0.15">
      <c r="B35" s="97"/>
      <c r="C35" s="97"/>
      <c r="D35" s="97"/>
      <c r="G35" s="97"/>
      <c r="H35" s="96"/>
      <c r="I35" s="97"/>
      <c r="J35" s="97"/>
      <c r="K35" s="96"/>
      <c r="L35" s="97"/>
      <c r="M35" s="97"/>
      <c r="N35" s="96"/>
    </row>
    <row r="36" spans="2:14" ht="14.25" x14ac:dyDescent="0.15">
      <c r="B36" s="97"/>
      <c r="C36" s="97"/>
      <c r="D36" s="97"/>
      <c r="G36" s="97"/>
      <c r="H36" s="96"/>
      <c r="I36" s="97"/>
      <c r="J36" s="97"/>
      <c r="K36" s="96"/>
      <c r="L36" s="97"/>
      <c r="M36" s="97"/>
      <c r="N36" s="96"/>
    </row>
    <row r="37" spans="2:14" ht="14.25" x14ac:dyDescent="0.15">
      <c r="B37" s="97"/>
      <c r="C37" s="97"/>
      <c r="D37" s="97"/>
      <c r="G37" s="97"/>
      <c r="H37" s="96"/>
      <c r="I37" s="97"/>
      <c r="J37" s="97"/>
      <c r="K37" s="96"/>
      <c r="L37" s="97"/>
      <c r="M37" s="97"/>
      <c r="N37" s="96"/>
    </row>
    <row r="38" spans="2:14" ht="14.25" x14ac:dyDescent="0.15">
      <c r="B38" s="97"/>
      <c r="C38" s="97"/>
      <c r="D38" s="97"/>
      <c r="G38" s="97"/>
      <c r="H38" s="96"/>
      <c r="I38" s="97"/>
      <c r="J38" s="97"/>
      <c r="K38" s="96"/>
      <c r="L38" s="97"/>
      <c r="M38" s="97"/>
      <c r="N38" s="96"/>
    </row>
    <row r="39" spans="2:14" ht="14.25" x14ac:dyDescent="0.15">
      <c r="B39" s="97"/>
      <c r="C39" s="97"/>
      <c r="D39" s="97"/>
      <c r="G39" s="97"/>
      <c r="H39" s="96"/>
      <c r="I39" s="97"/>
      <c r="J39" s="97"/>
      <c r="K39" s="96"/>
      <c r="L39" s="97"/>
      <c r="M39" s="97"/>
      <c r="N39" s="96"/>
    </row>
    <row r="40" spans="2:14" ht="14.25" x14ac:dyDescent="0.15">
      <c r="B40" s="97"/>
      <c r="C40" s="97"/>
      <c r="D40" s="97"/>
      <c r="G40" s="97"/>
      <c r="H40" s="96"/>
      <c r="I40" s="97"/>
      <c r="J40" s="97"/>
      <c r="K40" s="96"/>
      <c r="L40" s="97"/>
      <c r="M40" s="97"/>
      <c r="N40" s="96"/>
    </row>
    <row r="41" spans="2:14" ht="14.25" x14ac:dyDescent="0.15">
      <c r="B41" s="97"/>
      <c r="C41" s="97"/>
      <c r="D41" s="97"/>
      <c r="G41" s="97"/>
      <c r="H41" s="96"/>
      <c r="I41" s="97"/>
      <c r="J41" s="97"/>
      <c r="K41" s="96"/>
      <c r="L41" s="97"/>
      <c r="M41" s="97"/>
      <c r="N41" s="96"/>
    </row>
    <row r="42" spans="2:14" ht="14.25" x14ac:dyDescent="0.15">
      <c r="B42" s="97"/>
      <c r="C42" s="97"/>
      <c r="D42" s="97"/>
      <c r="G42" s="97"/>
      <c r="H42" s="96"/>
      <c r="I42" s="97"/>
      <c r="J42" s="97"/>
      <c r="K42" s="96"/>
      <c r="L42" s="97"/>
      <c r="M42" s="97"/>
      <c r="N42" s="96"/>
    </row>
    <row r="43" spans="2:14" ht="14.25" x14ac:dyDescent="0.15">
      <c r="B43" s="97"/>
      <c r="C43" s="97"/>
      <c r="D43" s="97"/>
      <c r="G43" s="97"/>
      <c r="H43" s="96"/>
      <c r="I43" s="97"/>
      <c r="J43" s="97"/>
      <c r="K43" s="96"/>
      <c r="L43" s="97"/>
      <c r="M43" s="97"/>
      <c r="N43" s="96"/>
    </row>
    <row r="44" spans="2:14" ht="14.25" x14ac:dyDescent="0.15">
      <c r="B44" s="97"/>
      <c r="C44" s="97"/>
      <c r="D44" s="97"/>
      <c r="G44" s="97"/>
      <c r="H44" s="96"/>
      <c r="I44" s="97"/>
      <c r="J44" s="97"/>
      <c r="K44" s="96"/>
      <c r="L44" s="97"/>
      <c r="M44" s="97"/>
      <c r="N44" s="96"/>
    </row>
    <row r="45" spans="2:14" ht="14.25" x14ac:dyDescent="0.15">
      <c r="B45" s="97"/>
      <c r="C45" s="97"/>
      <c r="D45" s="97"/>
      <c r="G45" s="97"/>
      <c r="H45" s="96"/>
      <c r="I45" s="97"/>
      <c r="J45" s="97"/>
      <c r="K45" s="96"/>
      <c r="L45" s="97"/>
      <c r="M45" s="97"/>
      <c r="N45" s="96"/>
    </row>
    <row r="46" spans="2:14" ht="14.25" x14ac:dyDescent="0.15">
      <c r="B46" s="97"/>
      <c r="C46" s="97"/>
      <c r="D46" s="97"/>
      <c r="G46" s="97"/>
      <c r="H46" s="96"/>
      <c r="I46" s="97"/>
      <c r="J46" s="97"/>
      <c r="K46" s="96"/>
      <c r="L46" s="97"/>
      <c r="M46" s="97"/>
      <c r="N46" s="96"/>
    </row>
    <row r="47" spans="2:14" ht="14.25" x14ac:dyDescent="0.15">
      <c r="B47" s="97"/>
      <c r="C47" s="97"/>
      <c r="D47" s="97"/>
      <c r="G47" s="97"/>
      <c r="H47" s="96"/>
      <c r="I47" s="97"/>
      <c r="J47" s="97"/>
      <c r="K47" s="96"/>
      <c r="L47" s="97"/>
      <c r="M47" s="97"/>
      <c r="N47" s="96"/>
    </row>
    <row r="48" spans="2:14" ht="14.25" x14ac:dyDescent="0.15">
      <c r="B48" s="97"/>
      <c r="C48" s="97"/>
      <c r="D48" s="97"/>
      <c r="G48" s="97"/>
      <c r="H48" s="96"/>
      <c r="I48" s="97"/>
      <c r="J48" s="97"/>
      <c r="K48" s="96"/>
      <c r="L48" s="97"/>
      <c r="M48" s="97"/>
      <c r="N48" s="96"/>
    </row>
    <row r="49" spans="2:14" ht="14.25" x14ac:dyDescent="0.15">
      <c r="B49" s="97"/>
      <c r="C49" s="97"/>
      <c r="D49" s="97"/>
      <c r="G49" s="97"/>
      <c r="H49" s="96"/>
      <c r="I49" s="97"/>
      <c r="J49" s="97"/>
      <c r="K49" s="96"/>
      <c r="L49" s="97"/>
      <c r="M49" s="97"/>
      <c r="N49" s="96"/>
    </row>
    <row r="50" spans="2:14" ht="14.25" x14ac:dyDescent="0.15">
      <c r="B50" s="97"/>
      <c r="C50" s="97"/>
      <c r="D50" s="97"/>
      <c r="G50" s="97"/>
      <c r="H50" s="96"/>
      <c r="I50" s="97"/>
      <c r="J50" s="97"/>
      <c r="K50" s="96"/>
      <c r="L50" s="97"/>
      <c r="M50" s="97"/>
      <c r="N50" s="96"/>
    </row>
    <row r="51" spans="2:14" ht="14.25" x14ac:dyDescent="0.15">
      <c r="B51" s="97"/>
      <c r="C51" s="97"/>
      <c r="D51" s="97"/>
      <c r="G51" s="97"/>
      <c r="H51" s="96"/>
      <c r="I51" s="97"/>
      <c r="J51" s="97"/>
      <c r="K51" s="96"/>
      <c r="L51" s="97"/>
      <c r="M51" s="97"/>
      <c r="N51" s="96"/>
    </row>
    <row r="52" spans="2:14" ht="14.25" x14ac:dyDescent="0.15">
      <c r="B52" s="97"/>
      <c r="C52" s="97"/>
      <c r="D52" s="97"/>
      <c r="G52" s="97"/>
      <c r="H52" s="96"/>
      <c r="I52" s="97"/>
      <c r="J52" s="97"/>
      <c r="K52" s="96"/>
      <c r="L52" s="97"/>
      <c r="M52" s="97"/>
      <c r="N52" s="96"/>
    </row>
    <row r="53" spans="2:14" ht="14.25" x14ac:dyDescent="0.15">
      <c r="B53" s="97"/>
      <c r="C53" s="97"/>
      <c r="D53" s="97"/>
      <c r="G53" s="97"/>
      <c r="H53" s="96"/>
      <c r="I53" s="97"/>
      <c r="J53" s="97"/>
      <c r="K53" s="96"/>
      <c r="L53" s="97"/>
      <c r="M53" s="97"/>
      <c r="N53" s="96"/>
    </row>
    <row r="54" spans="2:14" ht="14.25" x14ac:dyDescent="0.15">
      <c r="B54" s="97"/>
      <c r="C54" s="97"/>
      <c r="D54" s="97"/>
      <c r="G54" s="97"/>
      <c r="H54" s="96"/>
      <c r="I54" s="97"/>
      <c r="J54" s="97"/>
      <c r="K54" s="96"/>
      <c r="L54" s="97"/>
      <c r="M54" s="97"/>
      <c r="N54" s="96"/>
    </row>
    <row r="55" spans="2:14" ht="14.25" x14ac:dyDescent="0.15">
      <c r="B55" s="97"/>
      <c r="C55" s="97"/>
      <c r="D55" s="97"/>
      <c r="G55" s="97"/>
      <c r="H55" s="96"/>
      <c r="I55" s="97"/>
      <c r="J55" s="97"/>
      <c r="K55" s="96"/>
      <c r="L55" s="97"/>
      <c r="M55" s="97"/>
      <c r="N55" s="96"/>
    </row>
    <row r="56" spans="2:14" ht="14.25" x14ac:dyDescent="0.15">
      <c r="B56" s="97"/>
      <c r="C56" s="97"/>
      <c r="D56" s="97"/>
      <c r="G56" s="97"/>
      <c r="H56" s="96"/>
      <c r="I56" s="97"/>
      <c r="J56" s="97"/>
      <c r="K56" s="96"/>
      <c r="L56" s="97"/>
      <c r="M56" s="97"/>
      <c r="N56" s="96"/>
    </row>
    <row r="57" spans="2:14" ht="14.25" x14ac:dyDescent="0.15">
      <c r="B57" s="97"/>
      <c r="C57" s="97"/>
      <c r="D57" s="97"/>
      <c r="G57" s="97"/>
      <c r="H57" s="96"/>
      <c r="I57" s="97"/>
      <c r="J57" s="97"/>
      <c r="K57" s="96"/>
      <c r="L57" s="97"/>
      <c r="M57" s="97"/>
      <c r="N57" s="96"/>
    </row>
    <row r="58" spans="2:14" ht="14.25" x14ac:dyDescent="0.15">
      <c r="B58" s="97"/>
      <c r="C58" s="97"/>
      <c r="D58" s="97"/>
      <c r="G58" s="97"/>
      <c r="H58" s="96"/>
      <c r="I58" s="97"/>
      <c r="J58" s="97"/>
      <c r="K58" s="96"/>
      <c r="L58" s="97"/>
      <c r="M58" s="97"/>
      <c r="N58" s="96"/>
    </row>
    <row r="59" spans="2:14" ht="14.25" x14ac:dyDescent="0.15">
      <c r="B59" s="97"/>
      <c r="C59" s="97"/>
      <c r="D59" s="97"/>
      <c r="G59" s="97"/>
      <c r="H59" s="96"/>
      <c r="I59" s="97"/>
      <c r="J59" s="97"/>
      <c r="K59" s="96"/>
      <c r="L59" s="97"/>
      <c r="M59" s="97"/>
      <c r="N59" s="96"/>
    </row>
    <row r="60" spans="2:14" ht="14.25" x14ac:dyDescent="0.15">
      <c r="B60" s="97"/>
      <c r="C60" s="97"/>
      <c r="D60" s="97"/>
      <c r="G60" s="97"/>
      <c r="H60" s="96"/>
      <c r="I60" s="97"/>
      <c r="J60" s="97"/>
      <c r="K60" s="96"/>
      <c r="L60" s="97"/>
      <c r="M60" s="97"/>
      <c r="N60" s="96"/>
    </row>
    <row r="61" spans="2:14" ht="14.25" x14ac:dyDescent="0.15">
      <c r="B61" s="97"/>
      <c r="C61" s="97"/>
      <c r="D61" s="97"/>
      <c r="G61" s="97"/>
      <c r="H61" s="96"/>
      <c r="I61" s="97"/>
      <c r="J61" s="97"/>
      <c r="K61" s="96"/>
      <c r="L61" s="97"/>
      <c r="M61" s="97"/>
      <c r="N61" s="96"/>
    </row>
    <row r="62" spans="2:14" ht="14.25" x14ac:dyDescent="0.15">
      <c r="B62" s="97"/>
      <c r="C62" s="97"/>
      <c r="D62" s="97"/>
      <c r="G62" s="97"/>
      <c r="H62" s="96"/>
      <c r="I62" s="97"/>
      <c r="J62" s="97"/>
      <c r="K62" s="96"/>
      <c r="L62" s="97"/>
      <c r="M62" s="97"/>
      <c r="N62" s="96"/>
    </row>
    <row r="63" spans="2:14" ht="14.25" x14ac:dyDescent="0.15">
      <c r="B63" s="97"/>
      <c r="C63" s="97"/>
      <c r="D63" s="97"/>
      <c r="G63" s="97"/>
      <c r="H63" s="96"/>
      <c r="I63" s="97"/>
      <c r="J63" s="97"/>
      <c r="K63" s="96"/>
      <c r="L63" s="97"/>
      <c r="M63" s="97"/>
      <c r="N63" s="96"/>
    </row>
    <row r="64" spans="2:14" ht="14.25" x14ac:dyDescent="0.15">
      <c r="B64" s="97"/>
      <c r="C64" s="97"/>
      <c r="D64" s="97"/>
      <c r="G64" s="97"/>
      <c r="H64" s="96"/>
      <c r="I64" s="97"/>
      <c r="J64" s="97"/>
      <c r="K64" s="96"/>
      <c r="L64" s="97"/>
      <c r="M64" s="97"/>
      <c r="N64" s="96"/>
    </row>
  </sheetData>
  <mergeCells count="14">
    <mergeCell ref="O4:O6"/>
    <mergeCell ref="I5:K5"/>
    <mergeCell ref="L5:N5"/>
    <mergeCell ref="A7:A22"/>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3"/>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x14ac:dyDescent="0.15">
      <c r="A1" s="1" t="s">
        <v>13</v>
      </c>
      <c r="B1" s="1"/>
      <c r="C1" s="2"/>
      <c r="D1" s="3"/>
      <c r="E1" s="2"/>
      <c r="F1" s="2"/>
      <c r="G1" s="2"/>
      <c r="H1" s="140"/>
      <c r="I1" s="140"/>
      <c r="J1" s="141"/>
      <c r="K1" s="141"/>
      <c r="L1" s="141"/>
      <c r="M1" s="141"/>
      <c r="N1" s="141"/>
      <c r="O1" s="2"/>
      <c r="P1" s="2"/>
      <c r="Q1" s="4"/>
      <c r="R1" s="4"/>
      <c r="S1" s="3"/>
    </row>
    <row r="2" spans="1:19" ht="36.75" customHeight="1" x14ac:dyDescent="0.15">
      <c r="A2" s="140" t="s">
        <v>0</v>
      </c>
      <c r="B2" s="140"/>
      <c r="C2" s="141"/>
      <c r="D2" s="141"/>
      <c r="E2" s="141"/>
      <c r="F2" s="141"/>
      <c r="G2" s="141"/>
      <c r="H2" s="141"/>
      <c r="I2" s="141"/>
      <c r="J2" s="141"/>
      <c r="K2" s="141"/>
      <c r="L2" s="141"/>
      <c r="M2" s="141"/>
      <c r="N2" s="141"/>
      <c r="O2" s="141"/>
      <c r="P2" s="141"/>
      <c r="Q2" s="141"/>
      <c r="R2" s="141"/>
      <c r="S2" s="3"/>
    </row>
    <row r="3" spans="1:19" ht="27.75" customHeight="1" thickBot="1" x14ac:dyDescent="0.3">
      <c r="A3" s="142" t="s">
        <v>211</v>
      </c>
      <c r="B3" s="143"/>
      <c r="C3" s="143"/>
      <c r="D3" s="143"/>
      <c r="E3" s="143"/>
      <c r="F3" s="143"/>
      <c r="G3" s="2"/>
      <c r="H3" s="2"/>
      <c r="I3" s="13"/>
      <c r="J3" s="2"/>
      <c r="K3" s="7"/>
      <c r="L3" s="7"/>
      <c r="M3" s="11"/>
      <c r="N3" s="2"/>
      <c r="O3" s="14"/>
      <c r="P3" s="13"/>
      <c r="Q3" s="15"/>
      <c r="R3" s="15"/>
      <c r="S3" s="12"/>
    </row>
    <row r="4" spans="1:19"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18.75" customHeight="1" x14ac:dyDescent="0.15">
      <c r="A5" s="144" t="s">
        <v>49</v>
      </c>
      <c r="B5" s="65" t="s">
        <v>17</v>
      </c>
      <c r="C5" s="37"/>
      <c r="D5" s="38"/>
      <c r="E5" s="39"/>
      <c r="F5" s="40"/>
      <c r="G5" s="69"/>
      <c r="H5" s="73"/>
      <c r="I5" s="38"/>
      <c r="J5" s="40"/>
      <c r="K5" s="40"/>
      <c r="L5" s="40"/>
      <c r="M5" s="77"/>
      <c r="N5" s="65"/>
      <c r="O5" s="41" t="s">
        <v>17</v>
      </c>
      <c r="P5" s="38"/>
      <c r="Q5" s="42">
        <v>110</v>
      </c>
      <c r="R5" s="88">
        <f>ROUNDUP(Q5*0.75,2)</f>
        <v>82.5</v>
      </c>
    </row>
    <row r="6" spans="1:19" ht="18.75" customHeight="1" x14ac:dyDescent="0.15">
      <c r="A6" s="145"/>
      <c r="B6" s="67"/>
      <c r="C6" s="51"/>
      <c r="D6" s="52"/>
      <c r="E6" s="53"/>
      <c r="F6" s="54"/>
      <c r="G6" s="71"/>
      <c r="H6" s="75"/>
      <c r="I6" s="52"/>
      <c r="J6" s="54"/>
      <c r="K6" s="54"/>
      <c r="L6" s="54"/>
      <c r="M6" s="79"/>
      <c r="N6" s="67"/>
      <c r="O6" s="55"/>
      <c r="P6" s="52"/>
      <c r="Q6" s="56"/>
      <c r="R6" s="91"/>
    </row>
    <row r="7" spans="1:19" ht="18.75" customHeight="1" x14ac:dyDescent="0.15">
      <c r="A7" s="145"/>
      <c r="B7" s="66" t="s">
        <v>138</v>
      </c>
      <c r="C7" s="43" t="s">
        <v>93</v>
      </c>
      <c r="D7" s="44"/>
      <c r="E7" s="83">
        <v>0.33333333333333331</v>
      </c>
      <c r="F7" s="46" t="s">
        <v>94</v>
      </c>
      <c r="G7" s="70"/>
      <c r="H7" s="74" t="s">
        <v>93</v>
      </c>
      <c r="I7" s="44"/>
      <c r="J7" s="46">
        <f>ROUNDUP(E7*0.75,2)</f>
        <v>0.25</v>
      </c>
      <c r="K7" s="46" t="s">
        <v>94</v>
      </c>
      <c r="L7" s="46"/>
      <c r="M7" s="78" t="e">
        <f>#REF!</f>
        <v>#REF!</v>
      </c>
      <c r="N7" s="66" t="s">
        <v>139</v>
      </c>
      <c r="O7" s="47" t="s">
        <v>20</v>
      </c>
      <c r="P7" s="44"/>
      <c r="Q7" s="48">
        <v>0.5</v>
      </c>
      <c r="R7" s="89">
        <f t="shared" ref="R7:R13" si="0">ROUNDUP(Q7*0.75,2)</f>
        <v>0.38</v>
      </c>
    </row>
    <row r="8" spans="1:19" ht="18.75" customHeight="1" x14ac:dyDescent="0.15">
      <c r="A8" s="145"/>
      <c r="B8" s="66"/>
      <c r="C8" s="43" t="s">
        <v>18</v>
      </c>
      <c r="D8" s="44"/>
      <c r="E8" s="45">
        <v>30</v>
      </c>
      <c r="F8" s="46" t="s">
        <v>19</v>
      </c>
      <c r="G8" s="70"/>
      <c r="H8" s="74" t="s">
        <v>18</v>
      </c>
      <c r="I8" s="44"/>
      <c r="J8" s="46">
        <f>ROUNDUP(E8*0.75,2)</f>
        <v>22.5</v>
      </c>
      <c r="K8" s="46" t="s">
        <v>19</v>
      </c>
      <c r="L8" s="46"/>
      <c r="M8" s="78" t="e">
        <f>#REF!</f>
        <v>#REF!</v>
      </c>
      <c r="N8" s="66" t="s">
        <v>140</v>
      </c>
      <c r="O8" s="47" t="s">
        <v>62</v>
      </c>
      <c r="P8" s="44"/>
      <c r="Q8" s="48">
        <v>2</v>
      </c>
      <c r="R8" s="89">
        <f t="shared" si="0"/>
        <v>1.5</v>
      </c>
    </row>
    <row r="9" spans="1:19" ht="18.75" customHeight="1" x14ac:dyDescent="0.15">
      <c r="A9" s="145"/>
      <c r="B9" s="66"/>
      <c r="C9" s="43" t="s">
        <v>82</v>
      </c>
      <c r="D9" s="44"/>
      <c r="E9" s="45">
        <v>20</v>
      </c>
      <c r="F9" s="46" t="s">
        <v>19</v>
      </c>
      <c r="G9" s="70"/>
      <c r="H9" s="74" t="s">
        <v>82</v>
      </c>
      <c r="I9" s="44"/>
      <c r="J9" s="46">
        <f>ROUNDUP(E9*0.75,2)</f>
        <v>15</v>
      </c>
      <c r="K9" s="46" t="s">
        <v>19</v>
      </c>
      <c r="L9" s="46"/>
      <c r="M9" s="78" t="e">
        <f>ROUND(#REF!+(#REF!*6/100),2)</f>
        <v>#REF!</v>
      </c>
      <c r="N9" s="66" t="s">
        <v>141</v>
      </c>
      <c r="O9" s="47" t="s">
        <v>44</v>
      </c>
      <c r="P9" s="44"/>
      <c r="Q9" s="48">
        <v>15</v>
      </c>
      <c r="R9" s="89">
        <f t="shared" si="0"/>
        <v>11.25</v>
      </c>
    </row>
    <row r="10" spans="1:19" ht="18.75" customHeight="1" x14ac:dyDescent="0.15">
      <c r="A10" s="145"/>
      <c r="B10" s="66"/>
      <c r="C10" s="43" t="s">
        <v>23</v>
      </c>
      <c r="D10" s="44"/>
      <c r="E10" s="45">
        <v>5</v>
      </c>
      <c r="F10" s="46" t="s">
        <v>19</v>
      </c>
      <c r="G10" s="70"/>
      <c r="H10" s="74" t="s">
        <v>23</v>
      </c>
      <c r="I10" s="44"/>
      <c r="J10" s="46">
        <f>ROUNDUP(E10*0.75,2)</f>
        <v>3.75</v>
      </c>
      <c r="K10" s="46" t="s">
        <v>19</v>
      </c>
      <c r="L10" s="46"/>
      <c r="M10" s="78" t="e">
        <f>ROUND(#REF!+(#REF!*10/100),2)</f>
        <v>#REF!</v>
      </c>
      <c r="N10" s="66" t="s">
        <v>142</v>
      </c>
      <c r="O10" s="47" t="s">
        <v>34</v>
      </c>
      <c r="P10" s="44"/>
      <c r="Q10" s="48">
        <v>1</v>
      </c>
      <c r="R10" s="89">
        <f t="shared" si="0"/>
        <v>0.75</v>
      </c>
    </row>
    <row r="11" spans="1:19" ht="18.75" customHeight="1" x14ac:dyDescent="0.15">
      <c r="A11" s="145"/>
      <c r="B11" s="66"/>
      <c r="C11" s="43" t="s">
        <v>65</v>
      </c>
      <c r="D11" s="44"/>
      <c r="E11" s="45">
        <v>5</v>
      </c>
      <c r="F11" s="46" t="s">
        <v>19</v>
      </c>
      <c r="G11" s="70"/>
      <c r="H11" s="74" t="s">
        <v>65</v>
      </c>
      <c r="I11" s="44"/>
      <c r="J11" s="46">
        <f>ROUNDUP(E11*0.75,2)</f>
        <v>3.75</v>
      </c>
      <c r="K11" s="46" t="s">
        <v>19</v>
      </c>
      <c r="L11" s="46"/>
      <c r="M11" s="78" t="e">
        <f>#REF!</f>
        <v>#REF!</v>
      </c>
      <c r="N11" s="66" t="s">
        <v>102</v>
      </c>
      <c r="O11" s="47" t="s">
        <v>53</v>
      </c>
      <c r="P11" s="44"/>
      <c r="Q11" s="48">
        <v>2.5</v>
      </c>
      <c r="R11" s="89">
        <f t="shared" si="0"/>
        <v>1.8800000000000001</v>
      </c>
    </row>
    <row r="12" spans="1:19" ht="18.75" customHeight="1" x14ac:dyDescent="0.15">
      <c r="A12" s="145"/>
      <c r="B12" s="66"/>
      <c r="C12" s="43"/>
      <c r="D12" s="44"/>
      <c r="E12" s="45"/>
      <c r="F12" s="46"/>
      <c r="G12" s="70"/>
      <c r="H12" s="74"/>
      <c r="I12" s="44"/>
      <c r="J12" s="46"/>
      <c r="K12" s="46"/>
      <c r="L12" s="46"/>
      <c r="M12" s="78"/>
      <c r="N12" s="66" t="s">
        <v>16</v>
      </c>
      <c r="O12" s="47" t="s">
        <v>45</v>
      </c>
      <c r="P12" s="44" t="s">
        <v>33</v>
      </c>
      <c r="Q12" s="48">
        <v>2</v>
      </c>
      <c r="R12" s="89">
        <f t="shared" si="0"/>
        <v>1.5</v>
      </c>
    </row>
    <row r="13" spans="1:19" ht="18.75" customHeight="1" x14ac:dyDescent="0.15">
      <c r="A13" s="145"/>
      <c r="B13" s="66"/>
      <c r="C13" s="43"/>
      <c r="D13" s="44"/>
      <c r="E13" s="45"/>
      <c r="F13" s="46"/>
      <c r="G13" s="70"/>
      <c r="H13" s="74"/>
      <c r="I13" s="44"/>
      <c r="J13" s="46"/>
      <c r="K13" s="46"/>
      <c r="L13" s="46"/>
      <c r="M13" s="78"/>
      <c r="N13" s="66"/>
      <c r="O13" s="47" t="s">
        <v>63</v>
      </c>
      <c r="P13" s="44"/>
      <c r="Q13" s="48">
        <v>0.05</v>
      </c>
      <c r="R13" s="89">
        <f t="shared" si="0"/>
        <v>0.04</v>
      </c>
    </row>
    <row r="14" spans="1:19" ht="18.75" customHeight="1" x14ac:dyDescent="0.15">
      <c r="A14" s="145"/>
      <c r="B14" s="67"/>
      <c r="C14" s="51"/>
      <c r="D14" s="52"/>
      <c r="E14" s="53"/>
      <c r="F14" s="54"/>
      <c r="G14" s="71"/>
      <c r="H14" s="75"/>
      <c r="I14" s="52"/>
      <c r="J14" s="54"/>
      <c r="K14" s="54"/>
      <c r="L14" s="54"/>
      <c r="M14" s="79"/>
      <c r="N14" s="67"/>
      <c r="O14" s="55"/>
      <c r="P14" s="52"/>
      <c r="Q14" s="56"/>
      <c r="R14" s="91"/>
    </row>
    <row r="15" spans="1:19" ht="18.75" customHeight="1" x14ac:dyDescent="0.15">
      <c r="A15" s="145"/>
      <c r="B15" s="66" t="s">
        <v>264</v>
      </c>
      <c r="C15" s="43" t="s">
        <v>83</v>
      </c>
      <c r="D15" s="44"/>
      <c r="E15" s="45">
        <v>10</v>
      </c>
      <c r="F15" s="46" t="s">
        <v>19</v>
      </c>
      <c r="G15" s="70"/>
      <c r="H15" s="74" t="s">
        <v>83</v>
      </c>
      <c r="I15" s="44"/>
      <c r="J15" s="46">
        <f>ROUNDUP(E15*0.75,2)</f>
        <v>7.5</v>
      </c>
      <c r="K15" s="46" t="s">
        <v>19</v>
      </c>
      <c r="L15" s="46"/>
      <c r="M15" s="78" t="e">
        <f>#REF!</f>
        <v>#REF!</v>
      </c>
      <c r="N15" s="66" t="s">
        <v>143</v>
      </c>
      <c r="O15" s="47" t="s">
        <v>87</v>
      </c>
      <c r="P15" s="44" t="s">
        <v>30</v>
      </c>
      <c r="Q15" s="48">
        <v>1.5</v>
      </c>
      <c r="R15" s="89">
        <f>ROUNDUP(Q15*0.75,2)</f>
        <v>1.1300000000000001</v>
      </c>
    </row>
    <row r="16" spans="1:19" ht="18.75" customHeight="1" x14ac:dyDescent="0.15">
      <c r="A16" s="145"/>
      <c r="B16" s="86" t="s">
        <v>265</v>
      </c>
      <c r="C16" s="43" t="s">
        <v>21</v>
      </c>
      <c r="D16" s="44"/>
      <c r="E16" s="45">
        <v>20</v>
      </c>
      <c r="F16" s="46" t="s">
        <v>19</v>
      </c>
      <c r="G16" s="70"/>
      <c r="H16" s="74" t="s">
        <v>21</v>
      </c>
      <c r="I16" s="44"/>
      <c r="J16" s="46">
        <f>ROUNDUP(E16*0.75,2)</f>
        <v>15</v>
      </c>
      <c r="K16" s="46" t="s">
        <v>19</v>
      </c>
      <c r="L16" s="46"/>
      <c r="M16" s="78" t="e">
        <f>ROUND(#REF!+(#REF!*6/100),2)</f>
        <v>#REF!</v>
      </c>
      <c r="N16" s="66" t="s">
        <v>144</v>
      </c>
      <c r="O16" s="47" t="s">
        <v>45</v>
      </c>
      <c r="P16" s="44" t="s">
        <v>33</v>
      </c>
      <c r="Q16" s="48">
        <v>0.5</v>
      </c>
      <c r="R16" s="89">
        <f>ROUNDUP(Q16*0.75,2)</f>
        <v>0.38</v>
      </c>
    </row>
    <row r="17" spans="1:18" ht="18.75" customHeight="1" x14ac:dyDescent="0.15">
      <c r="A17" s="145"/>
      <c r="B17" s="66"/>
      <c r="C17" s="43" t="s">
        <v>61</v>
      </c>
      <c r="D17" s="44"/>
      <c r="E17" s="45">
        <v>5</v>
      </c>
      <c r="F17" s="46" t="s">
        <v>19</v>
      </c>
      <c r="G17" s="70"/>
      <c r="H17" s="74" t="s">
        <v>61</v>
      </c>
      <c r="I17" s="44"/>
      <c r="J17" s="46">
        <f>ROUNDUP(E17*0.75,2)</f>
        <v>3.75</v>
      </c>
      <c r="K17" s="46" t="s">
        <v>19</v>
      </c>
      <c r="L17" s="46"/>
      <c r="M17" s="78" t="e">
        <f>ROUND(#REF!+(#REF!*15/100),2)</f>
        <v>#REF!</v>
      </c>
      <c r="N17" s="66" t="s">
        <v>16</v>
      </c>
      <c r="O17" s="47"/>
      <c r="P17" s="44"/>
      <c r="Q17" s="48"/>
      <c r="R17" s="89"/>
    </row>
    <row r="18" spans="1:18" ht="18.75" customHeight="1" x14ac:dyDescent="0.15">
      <c r="A18" s="145"/>
      <c r="B18" s="67"/>
      <c r="C18" s="51"/>
      <c r="D18" s="52"/>
      <c r="E18" s="53"/>
      <c r="F18" s="54"/>
      <c r="G18" s="71"/>
      <c r="H18" s="75"/>
      <c r="I18" s="52"/>
      <c r="J18" s="54"/>
      <c r="K18" s="54"/>
      <c r="L18" s="54"/>
      <c r="M18" s="79"/>
      <c r="N18" s="67"/>
      <c r="O18" s="55"/>
      <c r="P18" s="52"/>
      <c r="Q18" s="56"/>
      <c r="R18" s="91"/>
    </row>
    <row r="19" spans="1:18" ht="18.75" customHeight="1" x14ac:dyDescent="0.15">
      <c r="A19" s="145"/>
      <c r="B19" s="66" t="s">
        <v>66</v>
      </c>
      <c r="C19" s="43" t="s">
        <v>109</v>
      </c>
      <c r="D19" s="44"/>
      <c r="E19" s="45">
        <v>5</v>
      </c>
      <c r="F19" s="46" t="s">
        <v>19</v>
      </c>
      <c r="G19" s="70"/>
      <c r="H19" s="74" t="s">
        <v>109</v>
      </c>
      <c r="I19" s="44"/>
      <c r="J19" s="46">
        <f>ROUNDUP(E19*0.75,2)</f>
        <v>3.75</v>
      </c>
      <c r="K19" s="46" t="s">
        <v>19</v>
      </c>
      <c r="L19" s="46"/>
      <c r="M19" s="78" t="e">
        <f>ROUND(#REF!+(#REF!*10/100),2)</f>
        <v>#REF!</v>
      </c>
      <c r="N19" s="66" t="s">
        <v>16</v>
      </c>
      <c r="O19" s="47" t="s">
        <v>44</v>
      </c>
      <c r="P19" s="44"/>
      <c r="Q19" s="48">
        <v>100</v>
      </c>
      <c r="R19" s="89">
        <f>ROUNDUP(Q19*0.75,2)</f>
        <v>75</v>
      </c>
    </row>
    <row r="20" spans="1:18" ht="18.75" customHeight="1" x14ac:dyDescent="0.15">
      <c r="A20" s="145"/>
      <c r="B20" s="66"/>
      <c r="C20" s="43" t="s">
        <v>115</v>
      </c>
      <c r="D20" s="44"/>
      <c r="E20" s="45">
        <v>5</v>
      </c>
      <c r="F20" s="46" t="s">
        <v>19</v>
      </c>
      <c r="G20" s="70"/>
      <c r="H20" s="74" t="s">
        <v>115</v>
      </c>
      <c r="I20" s="44"/>
      <c r="J20" s="46">
        <f>ROUNDUP(E20*0.75,2)</f>
        <v>3.75</v>
      </c>
      <c r="K20" s="46" t="s">
        <v>19</v>
      </c>
      <c r="L20" s="46"/>
      <c r="M20" s="78" t="e">
        <f>#REF!</f>
        <v>#REF!</v>
      </c>
      <c r="N20" s="66"/>
      <c r="O20" s="47" t="s">
        <v>69</v>
      </c>
      <c r="P20" s="44"/>
      <c r="Q20" s="48">
        <v>3</v>
      </c>
      <c r="R20" s="89">
        <f>ROUNDUP(Q20*0.75,2)</f>
        <v>2.25</v>
      </c>
    </row>
    <row r="21" spans="1:18" ht="18.75" customHeight="1" x14ac:dyDescent="0.15">
      <c r="A21" s="145"/>
      <c r="B21" s="67"/>
      <c r="C21" s="51"/>
      <c r="D21" s="52"/>
      <c r="E21" s="53"/>
      <c r="F21" s="54"/>
      <c r="G21" s="71"/>
      <c r="H21" s="75"/>
      <c r="I21" s="52"/>
      <c r="J21" s="54"/>
      <c r="K21" s="54"/>
      <c r="L21" s="54"/>
      <c r="M21" s="79"/>
      <c r="N21" s="67"/>
      <c r="O21" s="55"/>
      <c r="P21" s="52"/>
      <c r="Q21" s="56"/>
      <c r="R21" s="91"/>
    </row>
    <row r="22" spans="1:18" ht="18.75" customHeight="1" x14ac:dyDescent="0.15">
      <c r="A22" s="145"/>
      <c r="B22" s="66" t="s">
        <v>54</v>
      </c>
      <c r="C22" s="43" t="s">
        <v>55</v>
      </c>
      <c r="D22" s="44"/>
      <c r="E22" s="64">
        <v>0.16666666666666666</v>
      </c>
      <c r="F22" s="46" t="s">
        <v>26</v>
      </c>
      <c r="G22" s="70"/>
      <c r="H22" s="74" t="s">
        <v>55</v>
      </c>
      <c r="I22" s="44"/>
      <c r="J22" s="46">
        <f>ROUNDUP(E22*0.75,2)</f>
        <v>0.13</v>
      </c>
      <c r="K22" s="46" t="s">
        <v>26</v>
      </c>
      <c r="L22" s="46"/>
      <c r="M22" s="78" t="e">
        <f>#REF!</f>
        <v>#REF!</v>
      </c>
      <c r="N22" s="66" t="s">
        <v>47</v>
      </c>
      <c r="O22" s="47"/>
      <c r="P22" s="44"/>
      <c r="Q22" s="48"/>
      <c r="R22" s="89"/>
    </row>
    <row r="23" spans="1:18" ht="18.75" customHeight="1" thickBot="1" x14ac:dyDescent="0.2">
      <c r="A23" s="146"/>
      <c r="B23" s="68"/>
      <c r="C23" s="58"/>
      <c r="D23" s="59"/>
      <c r="E23" s="60"/>
      <c r="F23" s="61"/>
      <c r="G23" s="72"/>
      <c r="H23" s="76"/>
      <c r="I23" s="59"/>
      <c r="J23" s="61"/>
      <c r="K23" s="61"/>
      <c r="L23" s="61"/>
      <c r="M23" s="80"/>
      <c r="N23" s="68"/>
      <c r="O23" s="62"/>
      <c r="P23" s="59"/>
      <c r="Q23" s="63"/>
      <c r="R23" s="93"/>
    </row>
  </sheetData>
  <mergeCells count="4">
    <mergeCell ref="H1:N1"/>
    <mergeCell ref="A2:R2"/>
    <mergeCell ref="A3:F3"/>
    <mergeCell ref="A5:A23"/>
  </mergeCells>
  <phoneticPr fontId="18"/>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26" ht="36.75" customHeight="1" x14ac:dyDescent="0.15">
      <c r="A1" s="1" t="s">
        <v>13</v>
      </c>
      <c r="B1" s="1"/>
      <c r="C1" s="2"/>
      <c r="D1" s="3"/>
      <c r="E1" s="2"/>
      <c r="F1" s="2"/>
      <c r="G1" s="2"/>
      <c r="H1" s="140"/>
      <c r="I1" s="140"/>
      <c r="J1" s="141"/>
      <c r="K1" s="141"/>
      <c r="L1" s="141"/>
      <c r="M1" s="141"/>
      <c r="N1" s="141"/>
      <c r="O1" s="2"/>
      <c r="P1" s="2"/>
      <c r="Q1" s="4"/>
      <c r="R1" s="4"/>
      <c r="S1" s="3"/>
    </row>
    <row r="2" spans="1:26" ht="36.75" customHeight="1" x14ac:dyDescent="0.15">
      <c r="A2" s="140" t="s">
        <v>0</v>
      </c>
      <c r="B2" s="140"/>
      <c r="C2" s="141"/>
      <c r="D2" s="141"/>
      <c r="E2" s="141"/>
      <c r="F2" s="141"/>
      <c r="G2" s="141"/>
      <c r="H2" s="141"/>
      <c r="I2" s="141"/>
      <c r="J2" s="141"/>
      <c r="K2" s="141"/>
      <c r="L2" s="141"/>
      <c r="M2" s="141"/>
      <c r="N2" s="141"/>
      <c r="O2" s="141"/>
      <c r="P2" s="141"/>
      <c r="Q2" s="141"/>
      <c r="R2" s="141"/>
      <c r="S2" s="3"/>
    </row>
    <row r="3" spans="1:26" ht="22.5" customHeight="1" x14ac:dyDescent="0.15">
      <c r="A3" s="5"/>
      <c r="B3" s="147" t="s">
        <v>236</v>
      </c>
      <c r="C3" s="147"/>
      <c r="D3" s="3"/>
      <c r="E3" s="6"/>
      <c r="F3" s="2"/>
      <c r="G3" s="2"/>
      <c r="H3" s="2"/>
      <c r="I3" s="3"/>
      <c r="J3" s="2"/>
      <c r="K3" s="7"/>
      <c r="L3" s="7"/>
      <c r="M3" s="8"/>
      <c r="N3" s="2"/>
      <c r="O3" s="3"/>
      <c r="P3"/>
      <c r="Q3"/>
      <c r="R3"/>
      <c r="S3"/>
      <c r="W3" s="3"/>
      <c r="X3" s="3"/>
      <c r="Y3" s="3"/>
      <c r="Z3" s="3"/>
    </row>
    <row r="4" spans="1:26" ht="22.5" customHeight="1" x14ac:dyDescent="0.15">
      <c r="A4" s="5"/>
      <c r="B4" s="147"/>
      <c r="C4" s="147"/>
      <c r="D4" s="10"/>
      <c r="E4" s="6"/>
      <c r="F4" s="2"/>
      <c r="G4" s="2"/>
      <c r="H4" s="2"/>
      <c r="I4" s="10"/>
      <c r="J4" s="2"/>
      <c r="K4" s="7"/>
      <c r="L4" s="7"/>
      <c r="M4" s="8"/>
      <c r="N4" s="2"/>
      <c r="O4" s="27" t="s">
        <v>237</v>
      </c>
      <c r="P4"/>
      <c r="Q4"/>
      <c r="R4"/>
      <c r="S4"/>
      <c r="W4" s="3"/>
      <c r="X4" s="3"/>
      <c r="Y4" s="3"/>
      <c r="Z4" s="3"/>
    </row>
    <row r="5" spans="1:26" ht="27.75" customHeight="1" thickBot="1" x14ac:dyDescent="0.3">
      <c r="A5" s="142" t="s">
        <v>14</v>
      </c>
      <c r="B5" s="143"/>
      <c r="C5" s="143"/>
      <c r="D5" s="143"/>
      <c r="E5" s="143"/>
      <c r="F5" s="143"/>
      <c r="G5" s="2"/>
      <c r="H5" s="2"/>
      <c r="I5" s="13"/>
      <c r="J5" s="2"/>
      <c r="K5" s="7"/>
      <c r="L5" s="7"/>
      <c r="M5" s="11"/>
      <c r="N5" s="2"/>
      <c r="O5" s="14"/>
      <c r="P5" s="13"/>
      <c r="Q5" s="15"/>
      <c r="R5" s="15"/>
      <c r="S5" s="12"/>
    </row>
    <row r="6" spans="1:26" customFormat="1" ht="42" customHeight="1" thickBot="1" x14ac:dyDescent="0.2">
      <c r="A6" s="16"/>
      <c r="B6" s="17" t="s">
        <v>1</v>
      </c>
      <c r="C6" s="18" t="s">
        <v>2</v>
      </c>
      <c r="D6" s="19" t="s">
        <v>3</v>
      </c>
      <c r="E6" s="35" t="s">
        <v>7</v>
      </c>
      <c r="F6" s="20" t="s">
        <v>5</v>
      </c>
      <c r="G6" s="18" t="s">
        <v>6</v>
      </c>
      <c r="H6" s="17" t="s">
        <v>2</v>
      </c>
      <c r="I6" s="19" t="s">
        <v>3</v>
      </c>
      <c r="J6" s="36" t="s">
        <v>4</v>
      </c>
      <c r="K6" s="20" t="s">
        <v>5</v>
      </c>
      <c r="L6" s="20" t="s">
        <v>6</v>
      </c>
      <c r="M6" s="22" t="s">
        <v>8</v>
      </c>
      <c r="N6" s="23" t="s">
        <v>9</v>
      </c>
      <c r="O6" s="20" t="s">
        <v>10</v>
      </c>
      <c r="P6" s="24" t="s">
        <v>3</v>
      </c>
      <c r="Q6" s="21" t="s">
        <v>12</v>
      </c>
      <c r="R6" s="25" t="s">
        <v>11</v>
      </c>
      <c r="S6" s="26"/>
    </row>
    <row r="7" spans="1:26" ht="18.75" customHeight="1" x14ac:dyDescent="0.15">
      <c r="A7" s="144" t="s">
        <v>49</v>
      </c>
      <c r="B7" s="65" t="s">
        <v>15</v>
      </c>
      <c r="C7" s="37" t="s">
        <v>18</v>
      </c>
      <c r="D7" s="38"/>
      <c r="E7" s="39">
        <v>20</v>
      </c>
      <c r="F7" s="40" t="s">
        <v>19</v>
      </c>
      <c r="G7" s="69"/>
      <c r="H7" s="73" t="s">
        <v>18</v>
      </c>
      <c r="I7" s="38"/>
      <c r="J7" s="40">
        <f t="shared" ref="J7:J14" si="0">ROUNDUP(E7*0.75,2)</f>
        <v>15</v>
      </c>
      <c r="K7" s="40" t="s">
        <v>19</v>
      </c>
      <c r="L7" s="40"/>
      <c r="M7" s="77" t="e">
        <f>#REF!</f>
        <v>#REF!</v>
      </c>
      <c r="N7" s="65" t="s">
        <v>242</v>
      </c>
      <c r="O7" s="41" t="s">
        <v>17</v>
      </c>
      <c r="P7" s="38"/>
      <c r="Q7" s="42">
        <v>110</v>
      </c>
      <c r="R7" s="88">
        <f t="shared" ref="R7:R13" si="1">ROUNDUP(Q7*0.75,2)</f>
        <v>82.5</v>
      </c>
    </row>
    <row r="8" spans="1:26" ht="18.75" customHeight="1" x14ac:dyDescent="0.15">
      <c r="A8" s="145"/>
      <c r="B8" s="66"/>
      <c r="C8" s="43" t="s">
        <v>22</v>
      </c>
      <c r="D8" s="44"/>
      <c r="E8" s="45">
        <v>40</v>
      </c>
      <c r="F8" s="46" t="s">
        <v>19</v>
      </c>
      <c r="G8" s="70"/>
      <c r="H8" s="74" t="s">
        <v>22</v>
      </c>
      <c r="I8" s="44"/>
      <c r="J8" s="46">
        <f t="shared" si="0"/>
        <v>30</v>
      </c>
      <c r="K8" s="46" t="s">
        <v>19</v>
      </c>
      <c r="L8" s="46"/>
      <c r="M8" s="78" t="e">
        <f>ROUND(#REF!+(#REF!*10/100),2)</f>
        <v>#REF!</v>
      </c>
      <c r="N8" s="66" t="s">
        <v>259</v>
      </c>
      <c r="O8" s="47" t="s">
        <v>20</v>
      </c>
      <c r="P8" s="44"/>
      <c r="Q8" s="48">
        <v>0.5</v>
      </c>
      <c r="R8" s="89">
        <f t="shared" si="1"/>
        <v>0.38</v>
      </c>
    </row>
    <row r="9" spans="1:26" ht="18.75" customHeight="1" x14ac:dyDescent="0.15">
      <c r="A9" s="145"/>
      <c r="B9" s="66"/>
      <c r="C9" s="43" t="s">
        <v>21</v>
      </c>
      <c r="D9" s="44"/>
      <c r="E9" s="45">
        <v>30</v>
      </c>
      <c r="F9" s="46" t="s">
        <v>19</v>
      </c>
      <c r="G9" s="70"/>
      <c r="H9" s="74" t="s">
        <v>21</v>
      </c>
      <c r="I9" s="44"/>
      <c r="J9" s="46">
        <f t="shared" si="0"/>
        <v>22.5</v>
      </c>
      <c r="K9" s="46" t="s">
        <v>19</v>
      </c>
      <c r="L9" s="46"/>
      <c r="M9" s="78" t="e">
        <f>ROUND(#REF!+(#REF!*6/100),2)</f>
        <v>#REF!</v>
      </c>
      <c r="N9" s="90" t="s">
        <v>260</v>
      </c>
      <c r="O9" s="47" t="s">
        <v>27</v>
      </c>
      <c r="P9" s="44"/>
      <c r="Q9" s="48">
        <v>2</v>
      </c>
      <c r="R9" s="89">
        <f t="shared" si="1"/>
        <v>1.5</v>
      </c>
    </row>
    <row r="10" spans="1:26" ht="18.75" customHeight="1" x14ac:dyDescent="0.15">
      <c r="A10" s="145"/>
      <c r="B10" s="66"/>
      <c r="C10" s="43" t="s">
        <v>23</v>
      </c>
      <c r="D10" s="44"/>
      <c r="E10" s="45">
        <v>10</v>
      </c>
      <c r="F10" s="46" t="s">
        <v>19</v>
      </c>
      <c r="G10" s="70"/>
      <c r="H10" s="74" t="s">
        <v>23</v>
      </c>
      <c r="I10" s="44"/>
      <c r="J10" s="46">
        <f t="shared" si="0"/>
        <v>7.5</v>
      </c>
      <c r="K10" s="46" t="s">
        <v>19</v>
      </c>
      <c r="L10" s="46"/>
      <c r="M10" s="78" t="e">
        <f>ROUND(#REF!+(#REF!*10/100),2)</f>
        <v>#REF!</v>
      </c>
      <c r="N10" s="85" t="s">
        <v>257</v>
      </c>
      <c r="O10" s="47" t="s">
        <v>28</v>
      </c>
      <c r="P10" s="44"/>
      <c r="Q10" s="48">
        <v>40</v>
      </c>
      <c r="R10" s="89">
        <f t="shared" si="1"/>
        <v>30</v>
      </c>
    </row>
    <row r="11" spans="1:26" ht="18.75" customHeight="1" x14ac:dyDescent="0.15">
      <c r="A11" s="145"/>
      <c r="B11" s="66"/>
      <c r="C11" s="43" t="s">
        <v>24</v>
      </c>
      <c r="D11" s="44" t="s">
        <v>25</v>
      </c>
      <c r="E11" s="49">
        <v>0.5</v>
      </c>
      <c r="F11" s="46" t="s">
        <v>26</v>
      </c>
      <c r="G11" s="70"/>
      <c r="H11" s="74" t="s">
        <v>24</v>
      </c>
      <c r="I11" s="44" t="s">
        <v>25</v>
      </c>
      <c r="J11" s="46">
        <f t="shared" si="0"/>
        <v>0.38</v>
      </c>
      <c r="K11" s="46" t="s">
        <v>26</v>
      </c>
      <c r="L11" s="46"/>
      <c r="M11" s="78" t="e">
        <f>#REF!</f>
        <v>#REF!</v>
      </c>
      <c r="N11" s="90" t="s">
        <v>258</v>
      </c>
      <c r="O11" s="47" t="s">
        <v>34</v>
      </c>
      <c r="P11" s="44"/>
      <c r="Q11" s="48">
        <v>0.5</v>
      </c>
      <c r="R11" s="89">
        <f t="shared" si="1"/>
        <v>0.38</v>
      </c>
    </row>
    <row r="12" spans="1:26" ht="18.75" customHeight="1" x14ac:dyDescent="0.15">
      <c r="A12" s="145"/>
      <c r="B12" s="66"/>
      <c r="C12" s="43" t="s">
        <v>29</v>
      </c>
      <c r="D12" s="44" t="s">
        <v>30</v>
      </c>
      <c r="E12" s="45">
        <v>30</v>
      </c>
      <c r="F12" s="46" t="s">
        <v>31</v>
      </c>
      <c r="G12" s="70"/>
      <c r="H12" s="74" t="s">
        <v>29</v>
      </c>
      <c r="I12" s="44" t="s">
        <v>30</v>
      </c>
      <c r="J12" s="46">
        <f t="shared" si="0"/>
        <v>22.5</v>
      </c>
      <c r="K12" s="46" t="s">
        <v>31</v>
      </c>
      <c r="L12" s="46"/>
      <c r="M12" s="78" t="e">
        <f>#REF!</f>
        <v>#REF!</v>
      </c>
      <c r="N12" s="85" t="s">
        <v>254</v>
      </c>
      <c r="O12" s="47" t="s">
        <v>35</v>
      </c>
      <c r="P12" s="44"/>
      <c r="Q12" s="48">
        <v>2</v>
      </c>
      <c r="R12" s="89">
        <f t="shared" si="1"/>
        <v>1.5</v>
      </c>
    </row>
    <row r="13" spans="1:26" ht="18.75" customHeight="1" x14ac:dyDescent="0.15">
      <c r="A13" s="145"/>
      <c r="B13" s="66"/>
      <c r="C13" s="43" t="s">
        <v>32</v>
      </c>
      <c r="D13" s="44" t="s">
        <v>33</v>
      </c>
      <c r="E13" s="45">
        <v>9</v>
      </c>
      <c r="F13" s="46" t="s">
        <v>19</v>
      </c>
      <c r="G13" s="70"/>
      <c r="H13" s="74" t="s">
        <v>32</v>
      </c>
      <c r="I13" s="44" t="s">
        <v>33</v>
      </c>
      <c r="J13" s="46">
        <f t="shared" si="0"/>
        <v>6.75</v>
      </c>
      <c r="K13" s="46" t="s">
        <v>19</v>
      </c>
      <c r="L13" s="46"/>
      <c r="M13" s="78" t="e">
        <f>#REF!</f>
        <v>#REF!</v>
      </c>
      <c r="N13" s="90" t="s">
        <v>255</v>
      </c>
      <c r="O13" s="47" t="s">
        <v>35</v>
      </c>
      <c r="P13" s="44"/>
      <c r="Q13" s="48">
        <v>2</v>
      </c>
      <c r="R13" s="89">
        <f t="shared" si="1"/>
        <v>1.5</v>
      </c>
    </row>
    <row r="14" spans="1:26" ht="18.75" customHeight="1" x14ac:dyDescent="0.15">
      <c r="A14" s="145"/>
      <c r="B14" s="66"/>
      <c r="C14" s="43" t="s">
        <v>36</v>
      </c>
      <c r="D14" s="44" t="s">
        <v>37</v>
      </c>
      <c r="E14" s="50">
        <v>0.1</v>
      </c>
      <c r="F14" s="46" t="s">
        <v>38</v>
      </c>
      <c r="G14" s="70"/>
      <c r="H14" s="74" t="s">
        <v>36</v>
      </c>
      <c r="I14" s="44" t="s">
        <v>37</v>
      </c>
      <c r="J14" s="46">
        <f t="shared" si="0"/>
        <v>0.08</v>
      </c>
      <c r="K14" s="46" t="s">
        <v>38</v>
      </c>
      <c r="L14" s="46"/>
      <c r="M14" s="78" t="e">
        <f>#REF!</f>
        <v>#REF!</v>
      </c>
      <c r="N14" s="85" t="s">
        <v>253</v>
      </c>
      <c r="O14" s="47"/>
      <c r="P14" s="44"/>
      <c r="Q14" s="48"/>
      <c r="R14" s="89"/>
    </row>
    <row r="15" spans="1:26" ht="18.75" customHeight="1" x14ac:dyDescent="0.15">
      <c r="A15" s="145"/>
      <c r="B15" s="66"/>
      <c r="C15" s="43"/>
      <c r="D15" s="44"/>
      <c r="E15" s="50"/>
      <c r="F15" s="46"/>
      <c r="G15" s="70"/>
      <c r="H15" s="74"/>
      <c r="I15" s="44"/>
      <c r="J15" s="46"/>
      <c r="K15" s="46"/>
      <c r="L15" s="46"/>
      <c r="M15" s="78"/>
      <c r="N15" s="66" t="s">
        <v>256</v>
      </c>
      <c r="O15" s="47"/>
      <c r="P15" s="44"/>
      <c r="Q15" s="48"/>
      <c r="R15" s="89"/>
    </row>
    <row r="16" spans="1:26" ht="18.75" customHeight="1" x14ac:dyDescent="0.15">
      <c r="A16" s="145"/>
      <c r="B16" s="67"/>
      <c r="C16" s="51"/>
      <c r="D16" s="52"/>
      <c r="E16" s="53"/>
      <c r="F16" s="54"/>
      <c r="G16" s="71"/>
      <c r="H16" s="75"/>
      <c r="I16" s="52"/>
      <c r="J16" s="54"/>
      <c r="K16" s="54"/>
      <c r="L16" s="54"/>
      <c r="M16" s="79"/>
      <c r="N16" s="67" t="s">
        <v>16</v>
      </c>
      <c r="O16" s="55"/>
      <c r="P16" s="52"/>
      <c r="Q16" s="56"/>
      <c r="R16" s="91"/>
    </row>
    <row r="17" spans="1:18" ht="18.75" customHeight="1" x14ac:dyDescent="0.15">
      <c r="A17" s="145"/>
      <c r="B17" s="66" t="s">
        <v>241</v>
      </c>
      <c r="C17" s="43" t="s">
        <v>40</v>
      </c>
      <c r="D17" s="44"/>
      <c r="E17" s="45">
        <v>20</v>
      </c>
      <c r="F17" s="46" t="s">
        <v>19</v>
      </c>
      <c r="G17" s="70"/>
      <c r="H17" s="74" t="s">
        <v>40</v>
      </c>
      <c r="I17" s="44"/>
      <c r="J17" s="46">
        <f>ROUNDUP(E17*0.75,2)</f>
        <v>15</v>
      </c>
      <c r="K17" s="46" t="s">
        <v>19</v>
      </c>
      <c r="L17" s="46"/>
      <c r="M17" s="78" t="e">
        <f>ROUND(#REF!+(#REF!*3/100),2)</f>
        <v>#REF!</v>
      </c>
      <c r="N17" s="85" t="s">
        <v>261</v>
      </c>
      <c r="O17" s="47" t="s">
        <v>44</v>
      </c>
      <c r="P17" s="44"/>
      <c r="Q17" s="48">
        <v>1.5</v>
      </c>
      <c r="R17" s="89">
        <f>ROUNDUP(Q17*0.75,2)</f>
        <v>1.1300000000000001</v>
      </c>
    </row>
    <row r="18" spans="1:18" ht="18.75" customHeight="1" x14ac:dyDescent="0.15">
      <c r="A18" s="145"/>
      <c r="B18" s="86" t="s">
        <v>231</v>
      </c>
      <c r="C18" s="43" t="s">
        <v>41</v>
      </c>
      <c r="D18" s="44"/>
      <c r="E18" s="45">
        <v>10</v>
      </c>
      <c r="F18" s="46" t="s">
        <v>19</v>
      </c>
      <c r="G18" s="70"/>
      <c r="H18" s="74" t="s">
        <v>41</v>
      </c>
      <c r="I18" s="44"/>
      <c r="J18" s="46">
        <f>ROUNDUP(E18*0.75,2)</f>
        <v>7.5</v>
      </c>
      <c r="K18" s="46" t="s">
        <v>19</v>
      </c>
      <c r="L18" s="46"/>
      <c r="M18" s="78" t="e">
        <f>ROUND(#REF!+(#REF!*15/100),2)</f>
        <v>#REF!</v>
      </c>
      <c r="N18" s="92" t="s">
        <v>262</v>
      </c>
      <c r="O18" s="47" t="s">
        <v>45</v>
      </c>
      <c r="P18" s="44" t="s">
        <v>33</v>
      </c>
      <c r="Q18" s="48">
        <v>1</v>
      </c>
      <c r="R18" s="89">
        <f>ROUNDUP(Q18*0.75,2)</f>
        <v>0.75</v>
      </c>
    </row>
    <row r="19" spans="1:18" ht="18.75" customHeight="1" x14ac:dyDescent="0.15">
      <c r="A19" s="145"/>
      <c r="B19" s="66"/>
      <c r="C19" s="43" t="s">
        <v>42</v>
      </c>
      <c r="D19" s="44"/>
      <c r="E19" s="57">
        <v>0.125</v>
      </c>
      <c r="F19" s="46" t="s">
        <v>38</v>
      </c>
      <c r="G19" s="70" t="s">
        <v>43</v>
      </c>
      <c r="H19" s="74" t="s">
        <v>42</v>
      </c>
      <c r="I19" s="44"/>
      <c r="J19" s="46">
        <f>ROUNDUP(E19*0.75,2)</f>
        <v>9.9999999999999992E-2</v>
      </c>
      <c r="K19" s="46" t="s">
        <v>38</v>
      </c>
      <c r="L19" s="46" t="s">
        <v>43</v>
      </c>
      <c r="M19" s="78" t="e">
        <f>#REF!</f>
        <v>#REF!</v>
      </c>
      <c r="N19" s="66" t="s">
        <v>240</v>
      </c>
      <c r="O19" s="47" t="s">
        <v>34</v>
      </c>
      <c r="P19" s="44"/>
      <c r="Q19" s="48">
        <v>1</v>
      </c>
      <c r="R19" s="89">
        <f>ROUNDUP(Q19*0.75,2)</f>
        <v>0.75</v>
      </c>
    </row>
    <row r="20" spans="1:18" ht="18.75" customHeight="1" x14ac:dyDescent="0.15">
      <c r="A20" s="145"/>
      <c r="B20" s="66"/>
      <c r="C20" s="43"/>
      <c r="D20" s="44"/>
      <c r="E20" s="45"/>
      <c r="F20" s="46"/>
      <c r="G20" s="70"/>
      <c r="H20" s="74"/>
      <c r="I20" s="44"/>
      <c r="J20" s="46"/>
      <c r="K20" s="46"/>
      <c r="L20" s="46"/>
      <c r="M20" s="78"/>
      <c r="N20" s="66" t="s">
        <v>39</v>
      </c>
      <c r="O20" s="47"/>
      <c r="P20" s="44"/>
      <c r="Q20" s="48"/>
      <c r="R20" s="89"/>
    </row>
    <row r="21" spans="1:18" ht="18.75" customHeight="1" x14ac:dyDescent="0.15">
      <c r="A21" s="145"/>
      <c r="B21" s="67"/>
      <c r="C21" s="51"/>
      <c r="D21" s="52"/>
      <c r="E21" s="53"/>
      <c r="F21" s="54"/>
      <c r="G21" s="71"/>
      <c r="H21" s="75"/>
      <c r="I21" s="52"/>
      <c r="J21" s="54"/>
      <c r="K21" s="54"/>
      <c r="L21" s="54"/>
      <c r="M21" s="79"/>
      <c r="N21" s="67"/>
      <c r="O21" s="55"/>
      <c r="P21" s="52"/>
      <c r="Q21" s="56"/>
      <c r="R21" s="91"/>
    </row>
    <row r="22" spans="1:18" ht="18.75" customHeight="1" x14ac:dyDescent="0.15">
      <c r="A22" s="145"/>
      <c r="B22" s="66" t="s">
        <v>46</v>
      </c>
      <c r="C22" s="43" t="s">
        <v>48</v>
      </c>
      <c r="D22" s="44"/>
      <c r="E22" s="57">
        <v>0.125</v>
      </c>
      <c r="F22" s="46" t="s">
        <v>26</v>
      </c>
      <c r="G22" s="70"/>
      <c r="H22" s="74" t="s">
        <v>48</v>
      </c>
      <c r="I22" s="44"/>
      <c r="J22" s="46">
        <f>ROUNDUP(E22*0.75,2)</f>
        <v>9.9999999999999992E-2</v>
      </c>
      <c r="K22" s="46" t="s">
        <v>26</v>
      </c>
      <c r="L22" s="46"/>
      <c r="M22" s="78" t="e">
        <f>#REF!</f>
        <v>#REF!</v>
      </c>
      <c r="N22" s="66" t="s">
        <v>47</v>
      </c>
      <c r="O22" s="47"/>
      <c r="P22" s="44"/>
      <c r="Q22" s="48"/>
      <c r="R22" s="89"/>
    </row>
    <row r="23" spans="1:18" ht="18.75" customHeight="1" thickBot="1" x14ac:dyDescent="0.2">
      <c r="A23" s="146"/>
      <c r="B23" s="68"/>
      <c r="C23" s="58"/>
      <c r="D23" s="59"/>
      <c r="E23" s="60"/>
      <c r="F23" s="61"/>
      <c r="G23" s="72"/>
      <c r="H23" s="76"/>
      <c r="I23" s="59"/>
      <c r="J23" s="61"/>
      <c r="K23" s="61"/>
      <c r="L23" s="61"/>
      <c r="M23" s="80"/>
      <c r="N23" s="68"/>
      <c r="O23" s="62"/>
      <c r="P23" s="59"/>
      <c r="Q23" s="63"/>
      <c r="R23" s="93"/>
    </row>
    <row r="24" spans="1:18" ht="18.75" customHeight="1" x14ac:dyDescent="0.15">
      <c r="O24" s="3"/>
      <c r="Q24" s="27"/>
      <c r="R24" s="27"/>
    </row>
  </sheetData>
  <mergeCells count="5">
    <mergeCell ref="H1:N1"/>
    <mergeCell ref="A2:R2"/>
    <mergeCell ref="A5:F5"/>
    <mergeCell ref="A7:A23"/>
    <mergeCell ref="B3:C4"/>
  </mergeCells>
  <phoneticPr fontId="18"/>
  <printOptions horizontalCentered="1" verticalCentered="1"/>
  <pageMargins left="0.39370078740157483" right="0.39370078740157483" top="0.39370078740157483" bottom="0.39370078740157483" header="0.39370078740157483" footer="0.39370078740157483"/>
  <pageSetup paperSize="12" scale="52"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314</v>
      </c>
      <c r="B1" s="5"/>
      <c r="C1" s="1"/>
      <c r="D1" s="1"/>
      <c r="E1" s="160"/>
      <c r="F1" s="161"/>
      <c r="G1" s="161"/>
      <c r="H1" s="161"/>
      <c r="I1" s="161"/>
      <c r="J1" s="161"/>
      <c r="K1" s="161"/>
      <c r="L1" s="161"/>
      <c r="M1" s="161"/>
      <c r="N1" s="161"/>
      <c r="O1"/>
      <c r="P1"/>
      <c r="Q1"/>
      <c r="R1"/>
      <c r="S1"/>
      <c r="T1"/>
      <c r="U1"/>
    </row>
    <row r="2" spans="1:21" s="3" customFormat="1" ht="36" customHeight="1" x14ac:dyDescent="0.15">
      <c r="A2" s="140" t="s">
        <v>0</v>
      </c>
      <c r="B2" s="141"/>
      <c r="C2" s="141"/>
      <c r="D2" s="141"/>
      <c r="E2" s="141"/>
      <c r="F2" s="141"/>
      <c r="G2" s="141"/>
      <c r="H2" s="141"/>
      <c r="I2" s="141"/>
      <c r="J2" s="141"/>
      <c r="K2" s="141"/>
      <c r="L2" s="141"/>
      <c r="M2" s="141"/>
      <c r="N2" s="141"/>
      <c r="O2" s="161"/>
      <c r="P2"/>
      <c r="Q2"/>
      <c r="R2"/>
      <c r="S2"/>
      <c r="T2"/>
      <c r="U2"/>
    </row>
    <row r="3" spans="1:21" ht="33.75" customHeight="1" thickBot="1" x14ac:dyDescent="0.3">
      <c r="A3" s="162" t="s">
        <v>211</v>
      </c>
      <c r="B3" s="163"/>
      <c r="C3" s="163"/>
      <c r="D3" s="130"/>
      <c r="E3" s="164" t="s">
        <v>313</v>
      </c>
      <c r="F3" s="165"/>
      <c r="G3" s="87"/>
      <c r="H3" s="87"/>
      <c r="I3" s="87"/>
      <c r="J3" s="87"/>
      <c r="K3" s="129"/>
      <c r="L3" s="87"/>
      <c r="M3" s="87"/>
    </row>
    <row r="4" spans="1:21" ht="26.1" customHeight="1" x14ac:dyDescent="0.15">
      <c r="A4" s="166"/>
      <c r="B4" s="167"/>
      <c r="C4" s="168"/>
      <c r="D4" s="172" t="s">
        <v>6</v>
      </c>
      <c r="E4" s="175" t="s">
        <v>312</v>
      </c>
      <c r="F4" s="178" t="s">
        <v>303</v>
      </c>
      <c r="G4" s="128" t="s">
        <v>311</v>
      </c>
      <c r="H4" s="127" t="s">
        <v>310</v>
      </c>
      <c r="I4" s="181" t="s">
        <v>309</v>
      </c>
      <c r="J4" s="182"/>
      <c r="K4" s="183"/>
      <c r="L4" s="184" t="s">
        <v>308</v>
      </c>
      <c r="M4" s="185"/>
      <c r="N4" s="186"/>
      <c r="O4" s="148" t="s">
        <v>6</v>
      </c>
    </row>
    <row r="5" spans="1:21" ht="26.1" customHeight="1" x14ac:dyDescent="0.15">
      <c r="A5" s="169"/>
      <c r="B5" s="170"/>
      <c r="C5" s="171"/>
      <c r="D5" s="173"/>
      <c r="E5" s="176"/>
      <c r="F5" s="179"/>
      <c r="G5" s="9" t="s">
        <v>307</v>
      </c>
      <c r="H5" s="126" t="s">
        <v>370</v>
      </c>
      <c r="I5" s="151" t="s">
        <v>305</v>
      </c>
      <c r="J5" s="152"/>
      <c r="K5" s="153"/>
      <c r="L5" s="154" t="s">
        <v>304</v>
      </c>
      <c r="M5" s="155"/>
      <c r="N5" s="156"/>
      <c r="O5" s="149"/>
    </row>
    <row r="6" spans="1:21" ht="26.1" customHeight="1" thickBot="1" x14ac:dyDescent="0.2">
      <c r="A6" s="125"/>
      <c r="B6" s="124" t="s">
        <v>1</v>
      </c>
      <c r="C6" s="122" t="s">
        <v>302</v>
      </c>
      <c r="D6" s="174"/>
      <c r="E6" s="177"/>
      <c r="F6" s="180"/>
      <c r="G6" s="123" t="s">
        <v>303</v>
      </c>
      <c r="H6" s="120" t="s">
        <v>301</v>
      </c>
      <c r="I6" s="121" t="s">
        <v>1</v>
      </c>
      <c r="J6" s="122" t="s">
        <v>302</v>
      </c>
      <c r="K6" s="119" t="s">
        <v>301</v>
      </c>
      <c r="L6" s="121" t="s">
        <v>1</v>
      </c>
      <c r="M6" s="120" t="s">
        <v>302</v>
      </c>
      <c r="N6" s="119" t="s">
        <v>301</v>
      </c>
      <c r="O6" s="150"/>
    </row>
    <row r="7" spans="1:21" ht="26.1" customHeight="1" x14ac:dyDescent="0.15">
      <c r="A7" s="157" t="s">
        <v>49</v>
      </c>
      <c r="B7" s="117" t="s">
        <v>299</v>
      </c>
      <c r="C7" s="117" t="s">
        <v>296</v>
      </c>
      <c r="D7" s="117"/>
      <c r="E7" s="38"/>
      <c r="F7" s="38"/>
      <c r="G7" s="117"/>
      <c r="H7" s="118" t="s">
        <v>300</v>
      </c>
      <c r="I7" s="117" t="s">
        <v>299</v>
      </c>
      <c r="J7" s="117" t="s">
        <v>296</v>
      </c>
      <c r="K7" s="118" t="s">
        <v>298</v>
      </c>
      <c r="L7" s="117" t="s">
        <v>297</v>
      </c>
      <c r="M7" s="117" t="s">
        <v>296</v>
      </c>
      <c r="N7" s="116">
        <v>30</v>
      </c>
      <c r="O7" s="115"/>
    </row>
    <row r="8" spans="1:21" ht="26.1" customHeight="1" x14ac:dyDescent="0.15">
      <c r="A8" s="158"/>
      <c r="B8" s="107"/>
      <c r="C8" s="107"/>
      <c r="D8" s="107"/>
      <c r="E8" s="52"/>
      <c r="F8" s="52"/>
      <c r="G8" s="107"/>
      <c r="H8" s="106"/>
      <c r="I8" s="107"/>
      <c r="J8" s="107"/>
      <c r="K8" s="106"/>
      <c r="L8" s="107"/>
      <c r="M8" s="107"/>
      <c r="N8" s="113"/>
      <c r="O8" s="112"/>
    </row>
    <row r="9" spans="1:21" ht="26.1" customHeight="1" x14ac:dyDescent="0.15">
      <c r="A9" s="158"/>
      <c r="B9" s="104" t="s">
        <v>327</v>
      </c>
      <c r="C9" s="104" t="s">
        <v>93</v>
      </c>
      <c r="D9" s="104"/>
      <c r="E9" s="44"/>
      <c r="F9" s="44"/>
      <c r="G9" s="104"/>
      <c r="H9" s="105">
        <v>0.1</v>
      </c>
      <c r="I9" s="104" t="s">
        <v>326</v>
      </c>
      <c r="J9" s="104" t="s">
        <v>93</v>
      </c>
      <c r="K9" s="105">
        <v>0.1</v>
      </c>
      <c r="L9" s="104" t="s">
        <v>325</v>
      </c>
      <c r="M9" s="104" t="s">
        <v>93</v>
      </c>
      <c r="N9" s="133">
        <v>0.1</v>
      </c>
      <c r="O9" s="102"/>
    </row>
    <row r="10" spans="1:21" ht="26.1" customHeight="1" x14ac:dyDescent="0.15">
      <c r="A10" s="158"/>
      <c r="B10" s="104"/>
      <c r="C10" s="104" t="s">
        <v>18</v>
      </c>
      <c r="D10" s="104"/>
      <c r="E10" s="44"/>
      <c r="F10" s="44"/>
      <c r="G10" s="104"/>
      <c r="H10" s="110">
        <v>10</v>
      </c>
      <c r="I10" s="104"/>
      <c r="J10" s="114" t="s">
        <v>106</v>
      </c>
      <c r="K10" s="110">
        <v>5</v>
      </c>
      <c r="L10" s="104"/>
      <c r="M10" s="104" t="s">
        <v>82</v>
      </c>
      <c r="N10" s="103">
        <v>20</v>
      </c>
      <c r="O10" s="102"/>
    </row>
    <row r="11" spans="1:21" ht="26.1" customHeight="1" x14ac:dyDescent="0.15">
      <c r="A11" s="158"/>
      <c r="B11" s="104"/>
      <c r="C11" s="104" t="s">
        <v>82</v>
      </c>
      <c r="D11" s="104"/>
      <c r="E11" s="44"/>
      <c r="F11" s="44"/>
      <c r="G11" s="104"/>
      <c r="H11" s="110">
        <v>20</v>
      </c>
      <c r="I11" s="104"/>
      <c r="J11" s="104" t="s">
        <v>82</v>
      </c>
      <c r="K11" s="110">
        <v>20</v>
      </c>
      <c r="L11" s="104"/>
      <c r="M11" s="104" t="s">
        <v>23</v>
      </c>
      <c r="N11" s="103">
        <v>5</v>
      </c>
      <c r="O11" s="102"/>
    </row>
    <row r="12" spans="1:21" ht="26.1" customHeight="1" x14ac:dyDescent="0.15">
      <c r="A12" s="158"/>
      <c r="B12" s="104"/>
      <c r="C12" s="104" t="s">
        <v>23</v>
      </c>
      <c r="D12" s="104"/>
      <c r="E12" s="44"/>
      <c r="F12" s="44"/>
      <c r="G12" s="104"/>
      <c r="H12" s="110">
        <v>5</v>
      </c>
      <c r="I12" s="104"/>
      <c r="J12" s="104" t="s">
        <v>23</v>
      </c>
      <c r="K12" s="110">
        <v>5</v>
      </c>
      <c r="L12" s="107"/>
      <c r="M12" s="107"/>
      <c r="N12" s="113"/>
      <c r="O12" s="112"/>
    </row>
    <row r="13" spans="1:21" ht="26.1" customHeight="1" x14ac:dyDescent="0.15">
      <c r="A13" s="158"/>
      <c r="B13" s="104"/>
      <c r="C13" s="104"/>
      <c r="D13" s="104"/>
      <c r="E13" s="44"/>
      <c r="F13" s="44"/>
      <c r="G13" s="104" t="s">
        <v>44</v>
      </c>
      <c r="H13" s="110" t="s">
        <v>291</v>
      </c>
      <c r="I13" s="104"/>
      <c r="J13" s="104"/>
      <c r="K13" s="110"/>
      <c r="L13" s="104" t="s">
        <v>317</v>
      </c>
      <c r="M13" s="104" t="s">
        <v>21</v>
      </c>
      <c r="N13" s="103">
        <v>10</v>
      </c>
      <c r="O13" s="102"/>
    </row>
    <row r="14" spans="1:21" ht="26.1" customHeight="1" x14ac:dyDescent="0.15">
      <c r="A14" s="158"/>
      <c r="B14" s="104"/>
      <c r="C14" s="104"/>
      <c r="D14" s="104"/>
      <c r="E14" s="44"/>
      <c r="F14" s="44"/>
      <c r="G14" s="104" t="s">
        <v>34</v>
      </c>
      <c r="H14" s="110" t="s">
        <v>290</v>
      </c>
      <c r="I14" s="104"/>
      <c r="J14" s="104"/>
      <c r="K14" s="110"/>
      <c r="L14" s="107"/>
      <c r="M14" s="107"/>
      <c r="N14" s="113"/>
      <c r="O14" s="112"/>
    </row>
    <row r="15" spans="1:21" ht="26.1" customHeight="1" x14ac:dyDescent="0.15">
      <c r="A15" s="158"/>
      <c r="B15" s="104"/>
      <c r="C15" s="104"/>
      <c r="D15" s="104"/>
      <c r="E15" s="44"/>
      <c r="F15" s="44" t="s">
        <v>33</v>
      </c>
      <c r="G15" s="104" t="s">
        <v>45</v>
      </c>
      <c r="H15" s="110" t="s">
        <v>290</v>
      </c>
      <c r="I15" s="104"/>
      <c r="J15" s="104"/>
      <c r="K15" s="110"/>
      <c r="L15" s="104" t="s">
        <v>54</v>
      </c>
      <c r="M15" s="104" t="s">
        <v>55</v>
      </c>
      <c r="N15" s="133">
        <v>0.1</v>
      </c>
      <c r="O15" s="102"/>
    </row>
    <row r="16" spans="1:21" ht="26.1" customHeight="1" x14ac:dyDescent="0.15">
      <c r="A16" s="158"/>
      <c r="B16" s="107"/>
      <c r="C16" s="107"/>
      <c r="D16" s="107"/>
      <c r="E16" s="52"/>
      <c r="F16" s="52"/>
      <c r="G16" s="107"/>
      <c r="H16" s="106"/>
      <c r="I16" s="107"/>
      <c r="J16" s="107"/>
      <c r="K16" s="106"/>
      <c r="L16" s="104"/>
      <c r="M16" s="104"/>
      <c r="N16" s="103"/>
      <c r="O16" s="102"/>
    </row>
    <row r="17" spans="1:15" ht="26.1" customHeight="1" x14ac:dyDescent="0.15">
      <c r="A17" s="158"/>
      <c r="B17" s="104" t="s">
        <v>324</v>
      </c>
      <c r="C17" s="104" t="s">
        <v>21</v>
      </c>
      <c r="D17" s="104"/>
      <c r="E17" s="44"/>
      <c r="F17" s="44"/>
      <c r="G17" s="104"/>
      <c r="H17" s="110">
        <v>20</v>
      </c>
      <c r="I17" s="104" t="s">
        <v>324</v>
      </c>
      <c r="J17" s="104" t="s">
        <v>21</v>
      </c>
      <c r="K17" s="110">
        <v>10</v>
      </c>
      <c r="L17" s="104"/>
      <c r="M17" s="104"/>
      <c r="N17" s="103"/>
      <c r="O17" s="102"/>
    </row>
    <row r="18" spans="1:15" ht="26.1" customHeight="1" x14ac:dyDescent="0.15">
      <c r="A18" s="158"/>
      <c r="B18" s="104"/>
      <c r="C18" s="104" t="s">
        <v>61</v>
      </c>
      <c r="D18" s="104"/>
      <c r="E18" s="44"/>
      <c r="F18" s="44"/>
      <c r="G18" s="104"/>
      <c r="H18" s="110">
        <v>5</v>
      </c>
      <c r="I18" s="104"/>
      <c r="J18" s="104" t="s">
        <v>61</v>
      </c>
      <c r="K18" s="110">
        <v>5</v>
      </c>
      <c r="L18" s="104"/>
      <c r="M18" s="104"/>
      <c r="N18" s="103"/>
      <c r="O18" s="102"/>
    </row>
    <row r="19" spans="1:15" ht="26.1" customHeight="1" x14ac:dyDescent="0.15">
      <c r="A19" s="158"/>
      <c r="B19" s="104"/>
      <c r="C19" s="104"/>
      <c r="D19" s="104"/>
      <c r="E19" s="44"/>
      <c r="F19" s="109"/>
      <c r="G19" s="104" t="s">
        <v>44</v>
      </c>
      <c r="H19" s="110" t="s">
        <v>290</v>
      </c>
      <c r="I19" s="104"/>
      <c r="J19" s="104"/>
      <c r="K19" s="110"/>
      <c r="L19" s="104"/>
      <c r="M19" s="104"/>
      <c r="N19" s="103"/>
      <c r="O19" s="102"/>
    </row>
    <row r="20" spans="1:15" ht="26.1" customHeight="1" x14ac:dyDescent="0.15">
      <c r="A20" s="158"/>
      <c r="B20" s="107"/>
      <c r="C20" s="107"/>
      <c r="D20" s="107"/>
      <c r="E20" s="52"/>
      <c r="F20" s="52"/>
      <c r="G20" s="107"/>
      <c r="H20" s="106"/>
      <c r="I20" s="107"/>
      <c r="J20" s="107"/>
      <c r="K20" s="106"/>
      <c r="L20" s="104"/>
      <c r="M20" s="104"/>
      <c r="N20" s="103"/>
      <c r="O20" s="102"/>
    </row>
    <row r="21" spans="1:15" ht="26.1" customHeight="1" x14ac:dyDescent="0.15">
      <c r="A21" s="158"/>
      <c r="B21" s="104" t="s">
        <v>66</v>
      </c>
      <c r="C21" s="104" t="s">
        <v>109</v>
      </c>
      <c r="D21" s="104"/>
      <c r="E21" s="44"/>
      <c r="F21" s="44"/>
      <c r="G21" s="104"/>
      <c r="H21" s="110">
        <v>5</v>
      </c>
      <c r="I21" s="104" t="s">
        <v>54</v>
      </c>
      <c r="J21" s="104" t="s">
        <v>55</v>
      </c>
      <c r="K21" s="108">
        <v>0.13</v>
      </c>
      <c r="L21" s="104"/>
      <c r="M21" s="104"/>
      <c r="N21" s="103"/>
      <c r="O21" s="102"/>
    </row>
    <row r="22" spans="1:15" ht="26.1" customHeight="1" x14ac:dyDescent="0.15">
      <c r="A22" s="158"/>
      <c r="B22" s="104"/>
      <c r="C22" s="104"/>
      <c r="D22" s="104"/>
      <c r="E22" s="44"/>
      <c r="F22" s="44"/>
      <c r="G22" s="104" t="s">
        <v>44</v>
      </c>
      <c r="H22" s="110" t="s">
        <v>291</v>
      </c>
      <c r="I22" s="104"/>
      <c r="J22" s="104"/>
      <c r="K22" s="110"/>
      <c r="L22" s="104"/>
      <c r="M22" s="104"/>
      <c r="N22" s="103"/>
      <c r="O22" s="102"/>
    </row>
    <row r="23" spans="1:15" ht="26.1" customHeight="1" x14ac:dyDescent="0.15">
      <c r="A23" s="158"/>
      <c r="B23" s="104"/>
      <c r="C23" s="104"/>
      <c r="D23" s="104"/>
      <c r="E23" s="44"/>
      <c r="F23" s="44"/>
      <c r="G23" s="104" t="s">
        <v>69</v>
      </c>
      <c r="H23" s="110" t="s">
        <v>290</v>
      </c>
      <c r="I23" s="104"/>
      <c r="J23" s="104"/>
      <c r="K23" s="110"/>
      <c r="L23" s="104"/>
      <c r="M23" s="104"/>
      <c r="N23" s="103"/>
      <c r="O23" s="102"/>
    </row>
    <row r="24" spans="1:15" ht="26.1" customHeight="1" x14ac:dyDescent="0.15">
      <c r="A24" s="158"/>
      <c r="B24" s="107"/>
      <c r="C24" s="107"/>
      <c r="D24" s="107"/>
      <c r="E24" s="52"/>
      <c r="F24" s="52"/>
      <c r="G24" s="107"/>
      <c r="H24" s="106"/>
      <c r="I24" s="104"/>
      <c r="J24" s="104"/>
      <c r="K24" s="110"/>
      <c r="L24" s="104"/>
      <c r="M24" s="104"/>
      <c r="N24" s="103"/>
      <c r="O24" s="102"/>
    </row>
    <row r="25" spans="1:15" ht="26.1" customHeight="1" x14ac:dyDescent="0.15">
      <c r="A25" s="158"/>
      <c r="B25" s="104" t="s">
        <v>54</v>
      </c>
      <c r="C25" s="104" t="s">
        <v>55</v>
      </c>
      <c r="D25" s="104"/>
      <c r="E25" s="44"/>
      <c r="F25" s="44"/>
      <c r="G25" s="104"/>
      <c r="H25" s="108">
        <v>0.13</v>
      </c>
      <c r="I25" s="104"/>
      <c r="J25" s="104"/>
      <c r="K25" s="110"/>
      <c r="L25" s="104"/>
      <c r="M25" s="104"/>
      <c r="N25" s="103"/>
      <c r="O25" s="102"/>
    </row>
    <row r="26" spans="1:15" ht="26.1" customHeight="1" thickBot="1" x14ac:dyDescent="0.2">
      <c r="A26" s="159"/>
      <c r="B26" s="100"/>
      <c r="C26" s="100"/>
      <c r="D26" s="100"/>
      <c r="E26" s="59"/>
      <c r="F26" s="59"/>
      <c r="G26" s="100"/>
      <c r="H26" s="101"/>
      <c r="I26" s="100"/>
      <c r="J26" s="100"/>
      <c r="K26" s="101"/>
      <c r="L26" s="100"/>
      <c r="M26" s="100"/>
      <c r="N26" s="99"/>
      <c r="O26" s="98"/>
    </row>
    <row r="27" spans="1:15" ht="14.25" x14ac:dyDescent="0.15">
      <c r="B27" s="97"/>
      <c r="C27" s="97"/>
      <c r="D27" s="97"/>
      <c r="G27" s="97"/>
      <c r="H27" s="96"/>
      <c r="I27" s="97"/>
      <c r="J27" s="97"/>
      <c r="K27" s="96"/>
      <c r="L27" s="97"/>
      <c r="M27" s="97"/>
      <c r="N27" s="96"/>
    </row>
    <row r="28" spans="1:15" ht="14.25" x14ac:dyDescent="0.15">
      <c r="B28" s="97"/>
      <c r="C28" s="97"/>
      <c r="D28" s="97"/>
      <c r="G28" s="97"/>
      <c r="H28" s="96"/>
      <c r="I28" s="97"/>
      <c r="J28" s="97"/>
      <c r="K28" s="96"/>
      <c r="L28" s="97"/>
      <c r="M28" s="97"/>
      <c r="N28" s="96"/>
    </row>
    <row r="29" spans="1:15" ht="14.25" x14ac:dyDescent="0.15">
      <c r="B29" s="97"/>
      <c r="C29" s="97"/>
      <c r="D29" s="97"/>
      <c r="G29" s="97"/>
      <c r="H29" s="96"/>
      <c r="I29" s="97"/>
      <c r="J29" s="97"/>
      <c r="K29" s="96"/>
      <c r="L29" s="97"/>
      <c r="M29" s="97"/>
      <c r="N29" s="96"/>
    </row>
    <row r="30" spans="1:15" ht="14.25" x14ac:dyDescent="0.15">
      <c r="B30" s="97"/>
      <c r="C30" s="97"/>
      <c r="D30" s="97"/>
      <c r="G30" s="97"/>
      <c r="H30" s="96"/>
      <c r="I30" s="97"/>
      <c r="J30" s="97"/>
      <c r="K30" s="96"/>
      <c r="L30" s="97"/>
      <c r="M30" s="97"/>
      <c r="N30" s="96"/>
    </row>
    <row r="31" spans="1:15" ht="14.25" x14ac:dyDescent="0.15">
      <c r="B31" s="97"/>
      <c r="C31" s="97"/>
      <c r="D31" s="97"/>
      <c r="G31" s="97"/>
      <c r="H31" s="96"/>
      <c r="I31" s="97"/>
      <c r="J31" s="97"/>
      <c r="K31" s="96"/>
      <c r="L31" s="97"/>
      <c r="M31" s="97"/>
      <c r="N31" s="96"/>
    </row>
    <row r="32" spans="1:15" ht="14.25" x14ac:dyDescent="0.15">
      <c r="B32" s="97"/>
      <c r="C32" s="97"/>
      <c r="D32" s="97"/>
      <c r="G32" s="97"/>
      <c r="H32" s="96"/>
      <c r="I32" s="97"/>
      <c r="J32" s="97"/>
      <c r="K32" s="96"/>
      <c r="L32" s="97"/>
      <c r="M32" s="97"/>
      <c r="N32" s="96"/>
    </row>
    <row r="33" spans="2:14" ht="14.25" x14ac:dyDescent="0.15">
      <c r="B33" s="97"/>
      <c r="C33" s="97"/>
      <c r="D33" s="97"/>
      <c r="G33" s="97"/>
      <c r="H33" s="96"/>
      <c r="I33" s="97"/>
      <c r="J33" s="97"/>
      <c r="K33" s="96"/>
      <c r="L33" s="97"/>
      <c r="M33" s="97"/>
      <c r="N33" s="96"/>
    </row>
    <row r="34" spans="2:14" ht="14.25" x14ac:dyDescent="0.15">
      <c r="B34" s="97"/>
      <c r="C34" s="97"/>
      <c r="D34" s="97"/>
      <c r="G34" s="97"/>
      <c r="H34" s="96"/>
      <c r="I34" s="97"/>
      <c r="J34" s="97"/>
      <c r="K34" s="96"/>
      <c r="L34" s="97"/>
      <c r="M34" s="97"/>
      <c r="N34" s="96"/>
    </row>
    <row r="35" spans="2:14" ht="14.25" x14ac:dyDescent="0.15">
      <c r="B35" s="97"/>
      <c r="C35" s="97"/>
      <c r="D35" s="97"/>
      <c r="G35" s="97"/>
      <c r="H35" s="96"/>
      <c r="I35" s="97"/>
      <c r="J35" s="97"/>
      <c r="K35" s="96"/>
      <c r="L35" s="97"/>
      <c r="M35" s="97"/>
      <c r="N35" s="96"/>
    </row>
    <row r="36" spans="2:14" ht="14.25" x14ac:dyDescent="0.15">
      <c r="B36" s="97"/>
      <c r="C36" s="97"/>
      <c r="D36" s="97"/>
      <c r="G36" s="97"/>
      <c r="H36" s="96"/>
      <c r="I36" s="97"/>
      <c r="J36" s="97"/>
      <c r="K36" s="96"/>
      <c r="L36" s="97"/>
      <c r="M36" s="97"/>
      <c r="N36" s="96"/>
    </row>
    <row r="37" spans="2:14" ht="14.25" x14ac:dyDescent="0.15">
      <c r="B37" s="97"/>
      <c r="C37" s="97"/>
      <c r="D37" s="97"/>
      <c r="G37" s="97"/>
      <c r="H37" s="96"/>
      <c r="I37" s="97"/>
      <c r="J37" s="97"/>
      <c r="K37" s="96"/>
      <c r="L37" s="97"/>
      <c r="M37" s="97"/>
      <c r="N37" s="96"/>
    </row>
    <row r="38" spans="2:14" ht="14.25" x14ac:dyDescent="0.15">
      <c r="B38" s="97"/>
      <c r="C38" s="97"/>
      <c r="D38" s="97"/>
      <c r="G38" s="97"/>
      <c r="H38" s="96"/>
      <c r="I38" s="97"/>
      <c r="J38" s="97"/>
      <c r="K38" s="96"/>
      <c r="L38" s="97"/>
      <c r="M38" s="97"/>
      <c r="N38" s="96"/>
    </row>
    <row r="39" spans="2:14" ht="14.25" x14ac:dyDescent="0.15">
      <c r="B39" s="97"/>
      <c r="C39" s="97"/>
      <c r="D39" s="97"/>
      <c r="G39" s="97"/>
      <c r="H39" s="96"/>
      <c r="I39" s="97"/>
      <c r="J39" s="97"/>
      <c r="K39" s="96"/>
      <c r="L39" s="97"/>
      <c r="M39" s="97"/>
      <c r="N39" s="96"/>
    </row>
    <row r="40" spans="2:14" ht="14.25" x14ac:dyDescent="0.15">
      <c r="B40" s="97"/>
      <c r="C40" s="97"/>
      <c r="D40" s="97"/>
      <c r="G40" s="97"/>
      <c r="H40" s="96"/>
      <c r="I40" s="97"/>
      <c r="J40" s="97"/>
      <c r="K40" s="96"/>
      <c r="L40" s="97"/>
      <c r="M40" s="97"/>
      <c r="N40" s="96"/>
    </row>
    <row r="41" spans="2:14" ht="14.25" x14ac:dyDescent="0.15">
      <c r="B41" s="97"/>
      <c r="C41" s="97"/>
      <c r="D41" s="97"/>
      <c r="G41" s="97"/>
      <c r="H41" s="96"/>
      <c r="I41" s="97"/>
      <c r="J41" s="97"/>
      <c r="K41" s="96"/>
      <c r="L41" s="97"/>
      <c r="M41" s="97"/>
      <c r="N41" s="96"/>
    </row>
    <row r="42" spans="2:14" ht="14.25" x14ac:dyDescent="0.15">
      <c r="B42" s="97"/>
      <c r="C42" s="97"/>
      <c r="D42" s="97"/>
      <c r="G42" s="97"/>
      <c r="H42" s="96"/>
      <c r="I42" s="97"/>
      <c r="J42" s="97"/>
      <c r="K42" s="96"/>
      <c r="L42" s="97"/>
      <c r="M42" s="97"/>
      <c r="N42" s="96"/>
    </row>
    <row r="43" spans="2:14" ht="14.25" x14ac:dyDescent="0.15">
      <c r="B43" s="97"/>
      <c r="C43" s="97"/>
      <c r="D43" s="97"/>
      <c r="G43" s="97"/>
      <c r="H43" s="96"/>
      <c r="I43" s="97"/>
      <c r="J43" s="97"/>
      <c r="K43" s="96"/>
      <c r="L43" s="97"/>
      <c r="M43" s="97"/>
      <c r="N43" s="96"/>
    </row>
    <row r="44" spans="2:14" ht="14.25" x14ac:dyDescent="0.15">
      <c r="B44" s="97"/>
      <c r="C44" s="97"/>
      <c r="D44" s="97"/>
      <c r="G44" s="97"/>
      <c r="H44" s="96"/>
      <c r="I44" s="97"/>
      <c r="J44" s="97"/>
      <c r="K44" s="96"/>
      <c r="L44" s="97"/>
      <c r="M44" s="97"/>
      <c r="N44" s="96"/>
    </row>
    <row r="45" spans="2:14" ht="14.25" x14ac:dyDescent="0.15">
      <c r="B45" s="97"/>
      <c r="C45" s="97"/>
      <c r="D45" s="97"/>
      <c r="G45" s="97"/>
      <c r="H45" s="96"/>
      <c r="I45" s="97"/>
      <c r="J45" s="97"/>
      <c r="K45" s="96"/>
      <c r="L45" s="97"/>
      <c r="M45" s="97"/>
      <c r="N45" s="96"/>
    </row>
    <row r="46" spans="2:14" ht="14.25" x14ac:dyDescent="0.15">
      <c r="B46" s="97"/>
      <c r="C46" s="97"/>
      <c r="D46" s="97"/>
      <c r="G46" s="97"/>
      <c r="H46" s="96"/>
      <c r="I46" s="97"/>
      <c r="J46" s="97"/>
      <c r="K46" s="96"/>
      <c r="L46" s="97"/>
      <c r="M46" s="97"/>
      <c r="N46" s="96"/>
    </row>
    <row r="47" spans="2:14" ht="14.25" x14ac:dyDescent="0.15">
      <c r="B47" s="97"/>
      <c r="C47" s="97"/>
      <c r="D47" s="97"/>
      <c r="G47" s="97"/>
      <c r="H47" s="96"/>
      <c r="I47" s="97"/>
      <c r="J47" s="97"/>
      <c r="K47" s="96"/>
      <c r="L47" s="97"/>
      <c r="M47" s="97"/>
      <c r="N47" s="96"/>
    </row>
    <row r="48" spans="2:14" ht="14.25" x14ac:dyDescent="0.15">
      <c r="B48" s="97"/>
      <c r="C48" s="97"/>
      <c r="D48" s="97"/>
      <c r="G48" s="97"/>
      <c r="H48" s="96"/>
      <c r="I48" s="97"/>
      <c r="J48" s="97"/>
      <c r="K48" s="96"/>
      <c r="L48" s="97"/>
      <c r="M48" s="97"/>
      <c r="N48" s="96"/>
    </row>
    <row r="49" spans="2:14" ht="14.25" x14ac:dyDescent="0.15">
      <c r="B49" s="97"/>
      <c r="C49" s="97"/>
      <c r="D49" s="97"/>
      <c r="G49" s="97"/>
      <c r="H49" s="96"/>
      <c r="I49" s="97"/>
      <c r="J49" s="97"/>
      <c r="K49" s="96"/>
      <c r="L49" s="97"/>
      <c r="M49" s="97"/>
      <c r="N49" s="96"/>
    </row>
    <row r="50" spans="2:14" ht="14.25" x14ac:dyDescent="0.15">
      <c r="B50" s="97"/>
      <c r="C50" s="97"/>
      <c r="D50" s="97"/>
      <c r="G50" s="97"/>
      <c r="H50" s="96"/>
      <c r="I50" s="97"/>
      <c r="J50" s="97"/>
      <c r="K50" s="96"/>
      <c r="L50" s="97"/>
      <c r="M50" s="97"/>
      <c r="N50" s="96"/>
    </row>
    <row r="51" spans="2:14" ht="14.25" x14ac:dyDescent="0.15">
      <c r="B51" s="97"/>
      <c r="C51" s="97"/>
      <c r="D51" s="97"/>
      <c r="G51" s="97"/>
      <c r="H51" s="96"/>
      <c r="I51" s="97"/>
      <c r="J51" s="97"/>
      <c r="K51" s="96"/>
      <c r="L51" s="97"/>
      <c r="M51" s="97"/>
      <c r="N51" s="96"/>
    </row>
    <row r="52" spans="2:14" ht="14.25" x14ac:dyDescent="0.15">
      <c r="B52" s="97"/>
      <c r="C52" s="97"/>
      <c r="D52" s="97"/>
      <c r="G52" s="97"/>
      <c r="H52" s="96"/>
      <c r="I52" s="97"/>
      <c r="J52" s="97"/>
      <c r="K52" s="96"/>
      <c r="L52" s="97"/>
      <c r="M52" s="97"/>
      <c r="N52" s="96"/>
    </row>
    <row r="53" spans="2:14" ht="14.25" x14ac:dyDescent="0.15">
      <c r="B53" s="97"/>
      <c r="C53" s="97"/>
      <c r="D53" s="97"/>
      <c r="G53" s="97"/>
      <c r="H53" s="96"/>
      <c r="I53" s="97"/>
      <c r="J53" s="97"/>
      <c r="K53" s="96"/>
      <c r="L53" s="97"/>
      <c r="M53" s="97"/>
      <c r="N53" s="96"/>
    </row>
    <row r="54" spans="2:14" ht="14.25" x14ac:dyDescent="0.15">
      <c r="B54" s="97"/>
      <c r="C54" s="97"/>
      <c r="D54" s="97"/>
      <c r="G54" s="97"/>
      <c r="H54" s="96"/>
      <c r="I54" s="97"/>
      <c r="J54" s="97"/>
      <c r="K54" s="96"/>
      <c r="L54" s="97"/>
      <c r="M54" s="97"/>
      <c r="N54" s="96"/>
    </row>
    <row r="55" spans="2:14" ht="14.25" x14ac:dyDescent="0.15">
      <c r="B55" s="97"/>
      <c r="C55" s="97"/>
      <c r="D55" s="97"/>
      <c r="G55" s="97"/>
      <c r="H55" s="96"/>
      <c r="I55" s="97"/>
      <c r="J55" s="97"/>
      <c r="K55" s="96"/>
      <c r="L55" s="97"/>
      <c r="M55" s="97"/>
      <c r="N55" s="96"/>
    </row>
    <row r="56" spans="2:14" ht="14.25" x14ac:dyDescent="0.15">
      <c r="B56" s="97"/>
      <c r="C56" s="97"/>
      <c r="D56" s="97"/>
      <c r="G56" s="97"/>
      <c r="H56" s="96"/>
      <c r="I56" s="97"/>
      <c r="J56" s="97"/>
      <c r="K56" s="96"/>
      <c r="L56" s="97"/>
      <c r="M56" s="97"/>
      <c r="N56" s="96"/>
    </row>
    <row r="57" spans="2:14" ht="14.25" x14ac:dyDescent="0.15">
      <c r="B57" s="97"/>
      <c r="C57" s="97"/>
      <c r="D57" s="97"/>
      <c r="G57" s="97"/>
      <c r="H57" s="96"/>
      <c r="I57" s="97"/>
      <c r="J57" s="97"/>
      <c r="K57" s="96"/>
      <c r="L57" s="97"/>
      <c r="M57" s="97"/>
      <c r="N57" s="96"/>
    </row>
    <row r="58" spans="2:14" ht="14.25" x14ac:dyDescent="0.15">
      <c r="B58" s="97"/>
      <c r="C58" s="97"/>
      <c r="D58" s="97"/>
      <c r="G58" s="97"/>
      <c r="H58" s="96"/>
      <c r="I58" s="97"/>
      <c r="J58" s="97"/>
      <c r="K58" s="96"/>
      <c r="L58" s="97"/>
      <c r="M58" s="97"/>
      <c r="N58" s="96"/>
    </row>
    <row r="59" spans="2:14" ht="14.25" x14ac:dyDescent="0.15">
      <c r="B59" s="97"/>
      <c r="C59" s="97"/>
      <c r="D59" s="97"/>
      <c r="G59" s="97"/>
      <c r="H59" s="96"/>
      <c r="I59" s="97"/>
      <c r="J59" s="97"/>
      <c r="K59" s="96"/>
      <c r="L59" s="97"/>
      <c r="M59" s="97"/>
      <c r="N59" s="96"/>
    </row>
    <row r="60" spans="2:14" ht="14.25" x14ac:dyDescent="0.15">
      <c r="B60" s="97"/>
      <c r="C60" s="97"/>
      <c r="D60" s="97"/>
      <c r="G60" s="97"/>
      <c r="H60" s="96"/>
      <c r="I60" s="97"/>
      <c r="J60" s="97"/>
      <c r="K60" s="96"/>
      <c r="L60" s="97"/>
      <c r="M60" s="97"/>
      <c r="N60" s="96"/>
    </row>
  </sheetData>
  <mergeCells count="14">
    <mergeCell ref="O4:O6"/>
    <mergeCell ref="I5:K5"/>
    <mergeCell ref="L5:N5"/>
    <mergeCell ref="A7:A26"/>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2"/>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x14ac:dyDescent="0.15">
      <c r="A1" s="1" t="s">
        <v>13</v>
      </c>
      <c r="B1" s="1"/>
      <c r="C1" s="2"/>
      <c r="D1" s="3"/>
      <c r="E1" s="2"/>
      <c r="F1" s="2"/>
      <c r="G1" s="2"/>
      <c r="H1" s="140"/>
      <c r="I1" s="140"/>
      <c r="J1" s="141"/>
      <c r="K1" s="141"/>
      <c r="L1" s="141"/>
      <c r="M1" s="141"/>
      <c r="N1" s="141"/>
      <c r="O1" s="2"/>
      <c r="P1" s="2"/>
      <c r="Q1" s="4"/>
      <c r="R1" s="4"/>
      <c r="S1" s="3"/>
    </row>
    <row r="2" spans="1:19" ht="36.75" customHeight="1" x14ac:dyDescent="0.15">
      <c r="A2" s="140" t="s">
        <v>0</v>
      </c>
      <c r="B2" s="140"/>
      <c r="C2" s="141"/>
      <c r="D2" s="141"/>
      <c r="E2" s="141"/>
      <c r="F2" s="141"/>
      <c r="G2" s="141"/>
      <c r="H2" s="141"/>
      <c r="I2" s="141"/>
      <c r="J2" s="141"/>
      <c r="K2" s="141"/>
      <c r="L2" s="141"/>
      <c r="M2" s="141"/>
      <c r="N2" s="141"/>
      <c r="O2" s="141"/>
      <c r="P2" s="141"/>
      <c r="Q2" s="141"/>
      <c r="R2" s="141"/>
      <c r="S2" s="3"/>
    </row>
    <row r="3" spans="1:19" ht="27.75" customHeight="1" thickBot="1" x14ac:dyDescent="0.3">
      <c r="A3" s="142" t="s">
        <v>212</v>
      </c>
      <c r="B3" s="143"/>
      <c r="C3" s="143"/>
      <c r="D3" s="143"/>
      <c r="E3" s="143"/>
      <c r="F3" s="143"/>
      <c r="G3" s="2"/>
      <c r="H3" s="2"/>
      <c r="I3" s="13"/>
      <c r="J3" s="2"/>
      <c r="K3" s="7"/>
      <c r="L3" s="7"/>
      <c r="M3" s="11"/>
      <c r="N3" s="2"/>
      <c r="O3" s="14"/>
      <c r="P3" s="13"/>
      <c r="Q3" s="15"/>
      <c r="R3" s="15"/>
      <c r="S3" s="12"/>
    </row>
    <row r="4" spans="1:19"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18.75" customHeight="1" x14ac:dyDescent="0.15">
      <c r="A5" s="144" t="s">
        <v>49</v>
      </c>
      <c r="B5" s="65" t="s">
        <v>147</v>
      </c>
      <c r="C5" s="37" t="s">
        <v>150</v>
      </c>
      <c r="D5" s="38" t="s">
        <v>33</v>
      </c>
      <c r="E5" s="39">
        <v>40</v>
      </c>
      <c r="F5" s="40" t="s">
        <v>19</v>
      </c>
      <c r="G5" s="69"/>
      <c r="H5" s="73" t="s">
        <v>150</v>
      </c>
      <c r="I5" s="38" t="s">
        <v>33</v>
      </c>
      <c r="J5" s="40">
        <f>ROUNDUP(E5*0.75,2)</f>
        <v>30</v>
      </c>
      <c r="K5" s="40" t="s">
        <v>19</v>
      </c>
      <c r="L5" s="40"/>
      <c r="M5" s="77" t="e">
        <f>#REF!</f>
        <v>#REF!</v>
      </c>
      <c r="N5" s="65" t="s">
        <v>148</v>
      </c>
      <c r="O5" s="41" t="s">
        <v>87</v>
      </c>
      <c r="P5" s="38" t="s">
        <v>30</v>
      </c>
      <c r="Q5" s="42">
        <v>2</v>
      </c>
      <c r="R5" s="88">
        <f>ROUNDUP(Q5*0.75,2)</f>
        <v>1.5</v>
      </c>
    </row>
    <row r="6" spans="1:19" ht="18.75" customHeight="1" x14ac:dyDescent="0.15">
      <c r="A6" s="145"/>
      <c r="B6" s="66"/>
      <c r="C6" s="43" t="s">
        <v>100</v>
      </c>
      <c r="D6" s="44"/>
      <c r="E6" s="45">
        <v>30</v>
      </c>
      <c r="F6" s="46" t="s">
        <v>19</v>
      </c>
      <c r="G6" s="70"/>
      <c r="H6" s="74" t="s">
        <v>100</v>
      </c>
      <c r="I6" s="44"/>
      <c r="J6" s="46">
        <f>ROUNDUP(E6*0.75,2)</f>
        <v>22.5</v>
      </c>
      <c r="K6" s="46" t="s">
        <v>19</v>
      </c>
      <c r="L6" s="46"/>
      <c r="M6" s="78" t="e">
        <f>#REF!</f>
        <v>#REF!</v>
      </c>
      <c r="N6" s="85" t="s">
        <v>266</v>
      </c>
      <c r="O6" s="47" t="s">
        <v>27</v>
      </c>
      <c r="P6" s="44"/>
      <c r="Q6" s="48">
        <v>2</v>
      </c>
      <c r="R6" s="89">
        <f>ROUNDUP(Q6*0.75,2)</f>
        <v>1.5</v>
      </c>
    </row>
    <row r="7" spans="1:19" ht="18.75" customHeight="1" x14ac:dyDescent="0.15">
      <c r="A7" s="145"/>
      <c r="B7" s="66"/>
      <c r="C7" s="43" t="s">
        <v>21</v>
      </c>
      <c r="D7" s="44"/>
      <c r="E7" s="45">
        <v>30</v>
      </c>
      <c r="F7" s="46" t="s">
        <v>19</v>
      </c>
      <c r="G7" s="70"/>
      <c r="H7" s="74" t="s">
        <v>21</v>
      </c>
      <c r="I7" s="44"/>
      <c r="J7" s="46">
        <f>ROUNDUP(E7*0.75,2)</f>
        <v>22.5</v>
      </c>
      <c r="K7" s="46" t="s">
        <v>19</v>
      </c>
      <c r="L7" s="46"/>
      <c r="M7" s="78" t="e">
        <f>ROUND(#REF!+(#REF!*6/100),2)</f>
        <v>#REF!</v>
      </c>
      <c r="N7" s="90" t="s">
        <v>267</v>
      </c>
      <c r="O7" s="47" t="s">
        <v>35</v>
      </c>
      <c r="P7" s="44"/>
      <c r="Q7" s="48">
        <v>10</v>
      </c>
      <c r="R7" s="89">
        <f>ROUNDUP(Q7*0.75,2)</f>
        <v>7.5</v>
      </c>
    </row>
    <row r="8" spans="1:19" ht="18.75" customHeight="1" x14ac:dyDescent="0.15">
      <c r="A8" s="145"/>
      <c r="B8" s="66"/>
      <c r="C8" s="43" t="s">
        <v>23</v>
      </c>
      <c r="D8" s="44"/>
      <c r="E8" s="45">
        <v>5</v>
      </c>
      <c r="F8" s="46" t="s">
        <v>19</v>
      </c>
      <c r="G8" s="70"/>
      <c r="H8" s="74" t="s">
        <v>23</v>
      </c>
      <c r="I8" s="44"/>
      <c r="J8" s="46">
        <f>ROUNDUP(E8*0.75,2)</f>
        <v>3.75</v>
      </c>
      <c r="K8" s="46" t="s">
        <v>19</v>
      </c>
      <c r="L8" s="46"/>
      <c r="M8" s="78" t="e">
        <f>ROUND(#REF!+(#REF!*10/100),2)</f>
        <v>#REF!</v>
      </c>
      <c r="N8" s="66" t="s">
        <v>149</v>
      </c>
      <c r="O8" s="47" t="s">
        <v>112</v>
      </c>
      <c r="P8" s="44"/>
      <c r="Q8" s="48">
        <v>2</v>
      </c>
      <c r="R8" s="89">
        <f>ROUNDUP(Q8*0.75,2)</f>
        <v>1.5</v>
      </c>
    </row>
    <row r="9" spans="1:19" ht="18.75" customHeight="1" x14ac:dyDescent="0.15">
      <c r="A9" s="145"/>
      <c r="B9" s="66"/>
      <c r="C9" s="43" t="s">
        <v>78</v>
      </c>
      <c r="D9" s="44"/>
      <c r="E9" s="45">
        <v>0.5</v>
      </c>
      <c r="F9" s="46" t="s">
        <v>19</v>
      </c>
      <c r="G9" s="70"/>
      <c r="H9" s="74" t="s">
        <v>78</v>
      </c>
      <c r="I9" s="44"/>
      <c r="J9" s="46">
        <f>ROUNDUP(E9*0.75,2)</f>
        <v>0.38</v>
      </c>
      <c r="K9" s="46" t="s">
        <v>19</v>
      </c>
      <c r="L9" s="46"/>
      <c r="M9" s="78" t="e">
        <f>ROUND(#REF!+(#REF!*10/100),2)</f>
        <v>#REF!</v>
      </c>
      <c r="N9" s="66" t="s">
        <v>16</v>
      </c>
      <c r="O9" s="47" t="s">
        <v>34</v>
      </c>
      <c r="P9" s="44"/>
      <c r="Q9" s="48">
        <v>0.5</v>
      </c>
      <c r="R9" s="89">
        <f>ROUNDUP(Q9*0.75,2)</f>
        <v>0.38</v>
      </c>
    </row>
    <row r="10" spans="1:19" ht="18.75" customHeight="1" x14ac:dyDescent="0.15">
      <c r="A10" s="145"/>
      <c r="B10" s="67"/>
      <c r="C10" s="51"/>
      <c r="D10" s="52"/>
      <c r="E10" s="53"/>
      <c r="F10" s="54"/>
      <c r="G10" s="71"/>
      <c r="H10" s="75"/>
      <c r="I10" s="52"/>
      <c r="J10" s="54"/>
      <c r="K10" s="54"/>
      <c r="L10" s="54"/>
      <c r="M10" s="79"/>
      <c r="N10" s="67"/>
      <c r="O10" s="55"/>
      <c r="P10" s="52"/>
      <c r="Q10" s="56"/>
      <c r="R10" s="91"/>
    </row>
    <row r="11" spans="1:19" ht="18.75" customHeight="1" x14ac:dyDescent="0.15">
      <c r="A11" s="145"/>
      <c r="B11" s="66" t="s">
        <v>151</v>
      </c>
      <c r="C11" s="43" t="s">
        <v>84</v>
      </c>
      <c r="D11" s="44"/>
      <c r="E11" s="45">
        <v>30</v>
      </c>
      <c r="F11" s="46" t="s">
        <v>19</v>
      </c>
      <c r="G11" s="70"/>
      <c r="H11" s="74" t="s">
        <v>84</v>
      </c>
      <c r="I11" s="44"/>
      <c r="J11" s="46">
        <f>ROUNDUP(E11*0.75,2)</f>
        <v>22.5</v>
      </c>
      <c r="K11" s="46" t="s">
        <v>19</v>
      </c>
      <c r="L11" s="46"/>
      <c r="M11" s="78" t="e">
        <f>ROUND(#REF!+(#REF!*3/100),2)</f>
        <v>#REF!</v>
      </c>
      <c r="N11" s="66" t="s">
        <v>152</v>
      </c>
      <c r="O11" s="47" t="s">
        <v>34</v>
      </c>
      <c r="P11" s="44"/>
      <c r="Q11" s="48">
        <v>1</v>
      </c>
      <c r="R11" s="89">
        <f>ROUNDUP(Q11*0.75,2)</f>
        <v>0.75</v>
      </c>
    </row>
    <row r="12" spans="1:19" ht="18.75" customHeight="1" x14ac:dyDescent="0.15">
      <c r="A12" s="145"/>
      <c r="B12" s="66"/>
      <c r="C12" s="43" t="s">
        <v>154</v>
      </c>
      <c r="D12" s="44"/>
      <c r="E12" s="45">
        <v>10</v>
      </c>
      <c r="F12" s="46" t="s">
        <v>19</v>
      </c>
      <c r="G12" s="70"/>
      <c r="H12" s="74" t="s">
        <v>154</v>
      </c>
      <c r="I12" s="44"/>
      <c r="J12" s="46">
        <f>ROUNDUP(E12*0.75,2)</f>
        <v>7.5</v>
      </c>
      <c r="K12" s="46" t="s">
        <v>19</v>
      </c>
      <c r="L12" s="46"/>
      <c r="M12" s="78" t="e">
        <f>ROUND(#REF!+(#REF!*15/100),2)</f>
        <v>#REF!</v>
      </c>
      <c r="N12" s="66" t="s">
        <v>153</v>
      </c>
      <c r="O12" s="47" t="s">
        <v>45</v>
      </c>
      <c r="P12" s="44" t="s">
        <v>33</v>
      </c>
      <c r="Q12" s="48">
        <v>1</v>
      </c>
      <c r="R12" s="89">
        <f>ROUNDUP(Q12*0.75,2)</f>
        <v>0.75</v>
      </c>
    </row>
    <row r="13" spans="1:19" ht="18.75" customHeight="1" x14ac:dyDescent="0.15">
      <c r="A13" s="145"/>
      <c r="B13" s="66"/>
      <c r="C13" s="43"/>
      <c r="D13" s="44"/>
      <c r="E13" s="45"/>
      <c r="F13" s="46"/>
      <c r="G13" s="70"/>
      <c r="H13" s="74"/>
      <c r="I13" s="44"/>
      <c r="J13" s="46"/>
      <c r="K13" s="46"/>
      <c r="L13" s="46"/>
      <c r="M13" s="78"/>
      <c r="N13" s="66" t="s">
        <v>16</v>
      </c>
      <c r="O13" s="47" t="s">
        <v>91</v>
      </c>
      <c r="P13" s="44"/>
      <c r="Q13" s="48">
        <v>2</v>
      </c>
      <c r="R13" s="89">
        <f>ROUNDUP(Q13*0.75,2)</f>
        <v>1.5</v>
      </c>
    </row>
    <row r="14" spans="1:19" ht="18.75" customHeight="1" x14ac:dyDescent="0.15">
      <c r="A14" s="145"/>
      <c r="B14" s="66"/>
      <c r="C14" s="43"/>
      <c r="D14" s="44"/>
      <c r="E14" s="45"/>
      <c r="F14" s="46"/>
      <c r="G14" s="70"/>
      <c r="H14" s="74"/>
      <c r="I14" s="44"/>
      <c r="J14" s="46"/>
      <c r="K14" s="46"/>
      <c r="L14" s="46"/>
      <c r="M14" s="78"/>
      <c r="N14" s="66"/>
      <c r="O14" s="47" t="s">
        <v>27</v>
      </c>
      <c r="P14" s="44"/>
      <c r="Q14" s="48">
        <v>2</v>
      </c>
      <c r="R14" s="89">
        <f>ROUNDUP(Q14*0.75,2)</f>
        <v>1.5</v>
      </c>
    </row>
    <row r="15" spans="1:19" ht="18.75" customHeight="1" x14ac:dyDescent="0.15">
      <c r="A15" s="145"/>
      <c r="B15" s="67"/>
      <c r="C15" s="51"/>
      <c r="D15" s="52"/>
      <c r="E15" s="53"/>
      <c r="F15" s="54"/>
      <c r="G15" s="71"/>
      <c r="H15" s="75"/>
      <c r="I15" s="52"/>
      <c r="J15" s="54"/>
      <c r="K15" s="54"/>
      <c r="L15" s="54"/>
      <c r="M15" s="79"/>
      <c r="N15" s="67"/>
      <c r="O15" s="55"/>
      <c r="P15" s="52"/>
      <c r="Q15" s="56"/>
      <c r="R15" s="91"/>
    </row>
    <row r="16" spans="1:19" ht="18.75" customHeight="1" x14ac:dyDescent="0.15">
      <c r="A16" s="145"/>
      <c r="B16" s="66" t="s">
        <v>155</v>
      </c>
      <c r="C16" s="43" t="s">
        <v>86</v>
      </c>
      <c r="D16" s="44"/>
      <c r="E16" s="45">
        <v>20</v>
      </c>
      <c r="F16" s="46" t="s">
        <v>19</v>
      </c>
      <c r="G16" s="70"/>
      <c r="H16" s="74" t="s">
        <v>86</v>
      </c>
      <c r="I16" s="44"/>
      <c r="J16" s="46">
        <f>ROUNDUP(E16*0.75,2)</f>
        <v>15</v>
      </c>
      <c r="K16" s="46" t="s">
        <v>19</v>
      </c>
      <c r="L16" s="46"/>
      <c r="M16" s="78" t="e">
        <f>ROUND(#REF!+(#REF!*10/100),2)</f>
        <v>#REF!</v>
      </c>
      <c r="N16" s="66" t="s">
        <v>248</v>
      </c>
      <c r="O16" s="47" t="s">
        <v>28</v>
      </c>
      <c r="P16" s="44"/>
      <c r="Q16" s="48">
        <v>60</v>
      </c>
      <c r="R16" s="89">
        <f>ROUNDUP(Q16*0.75,2)</f>
        <v>45</v>
      </c>
    </row>
    <row r="17" spans="1:18" ht="18.75" customHeight="1" x14ac:dyDescent="0.15">
      <c r="A17" s="145"/>
      <c r="B17" s="66"/>
      <c r="C17" s="43" t="s">
        <v>101</v>
      </c>
      <c r="D17" s="44"/>
      <c r="E17" s="45">
        <v>5</v>
      </c>
      <c r="F17" s="46" t="s">
        <v>19</v>
      </c>
      <c r="G17" s="70"/>
      <c r="H17" s="74" t="s">
        <v>101</v>
      </c>
      <c r="I17" s="44"/>
      <c r="J17" s="46">
        <f>ROUNDUP(E17*0.75,2)</f>
        <v>3.75</v>
      </c>
      <c r="K17" s="46" t="s">
        <v>19</v>
      </c>
      <c r="L17" s="46"/>
      <c r="M17" s="78" t="e">
        <f>#REF!</f>
        <v>#REF!</v>
      </c>
      <c r="N17" s="85" t="s">
        <v>270</v>
      </c>
      <c r="O17" s="47" t="s">
        <v>95</v>
      </c>
      <c r="P17" s="44" t="s">
        <v>96</v>
      </c>
      <c r="Q17" s="48">
        <v>0.5</v>
      </c>
      <c r="R17" s="89">
        <f>ROUNDUP(Q17*0.75,2)</f>
        <v>0.38</v>
      </c>
    </row>
    <row r="18" spans="1:18" ht="18.75" customHeight="1" x14ac:dyDescent="0.15">
      <c r="A18" s="145"/>
      <c r="B18" s="66"/>
      <c r="C18" s="43" t="s">
        <v>29</v>
      </c>
      <c r="D18" s="44" t="s">
        <v>30</v>
      </c>
      <c r="E18" s="45">
        <v>40</v>
      </c>
      <c r="F18" s="46" t="s">
        <v>31</v>
      </c>
      <c r="G18" s="70"/>
      <c r="H18" s="74" t="s">
        <v>29</v>
      </c>
      <c r="I18" s="44" t="s">
        <v>30</v>
      </c>
      <c r="J18" s="46">
        <f>ROUNDUP(E18*0.75,2)</f>
        <v>30</v>
      </c>
      <c r="K18" s="46" t="s">
        <v>31</v>
      </c>
      <c r="L18" s="46"/>
      <c r="M18" s="78" t="e">
        <f>#REF!</f>
        <v>#REF!</v>
      </c>
      <c r="N18" s="90" t="s">
        <v>269</v>
      </c>
      <c r="O18" s="47" t="s">
        <v>63</v>
      </c>
      <c r="P18" s="44"/>
      <c r="Q18" s="48">
        <v>0.1</v>
      </c>
      <c r="R18" s="89">
        <f>ROUNDUP(Q18*0.75,2)</f>
        <v>0.08</v>
      </c>
    </row>
    <row r="19" spans="1:18" ht="18.75" customHeight="1" x14ac:dyDescent="0.15">
      <c r="A19" s="145"/>
      <c r="B19" s="66"/>
      <c r="C19" s="43"/>
      <c r="D19" s="44"/>
      <c r="E19" s="45"/>
      <c r="F19" s="46"/>
      <c r="G19" s="70"/>
      <c r="H19" s="74"/>
      <c r="I19" s="44"/>
      <c r="J19" s="46"/>
      <c r="K19" s="46"/>
      <c r="L19" s="46"/>
      <c r="M19" s="78"/>
      <c r="N19" s="66" t="s">
        <v>113</v>
      </c>
      <c r="O19" s="47" t="s">
        <v>87</v>
      </c>
      <c r="P19" s="44" t="s">
        <v>30</v>
      </c>
      <c r="Q19" s="48">
        <v>1</v>
      </c>
      <c r="R19" s="89">
        <f>ROUNDUP(Q19*0.75,2)</f>
        <v>0.75</v>
      </c>
    </row>
    <row r="20" spans="1:18" ht="18.75" customHeight="1" x14ac:dyDescent="0.15">
      <c r="A20" s="145"/>
      <c r="B20" s="66"/>
      <c r="C20" s="43"/>
      <c r="D20" s="44"/>
      <c r="E20" s="45"/>
      <c r="F20" s="46"/>
      <c r="G20" s="70"/>
      <c r="H20" s="74"/>
      <c r="I20" s="44"/>
      <c r="J20" s="46"/>
      <c r="K20" s="46"/>
      <c r="L20" s="46"/>
      <c r="M20" s="78"/>
      <c r="N20" s="66" t="s">
        <v>247</v>
      </c>
      <c r="O20" s="47" t="s">
        <v>52</v>
      </c>
      <c r="P20" s="44"/>
      <c r="Q20" s="48">
        <v>1</v>
      </c>
      <c r="R20" s="89">
        <f>ROUNDUP(Q20*0.75,2)</f>
        <v>0.75</v>
      </c>
    </row>
    <row r="21" spans="1:18" ht="18.75" customHeight="1" x14ac:dyDescent="0.15">
      <c r="A21" s="145"/>
      <c r="B21" s="66"/>
      <c r="C21" s="43"/>
      <c r="D21" s="44"/>
      <c r="E21" s="45"/>
      <c r="F21" s="46"/>
      <c r="G21" s="70"/>
      <c r="H21" s="74"/>
      <c r="I21" s="44"/>
      <c r="J21" s="46"/>
      <c r="K21" s="46"/>
      <c r="L21" s="46"/>
      <c r="M21" s="78"/>
      <c r="N21" s="66" t="s">
        <v>39</v>
      </c>
      <c r="O21" s="47"/>
      <c r="P21" s="44"/>
      <c r="Q21" s="48"/>
      <c r="R21" s="89"/>
    </row>
    <row r="22" spans="1:18" ht="18.75" customHeight="1" thickBot="1" x14ac:dyDescent="0.2">
      <c r="A22" s="146"/>
      <c r="B22" s="68"/>
      <c r="C22" s="58"/>
      <c r="D22" s="59"/>
      <c r="E22" s="60"/>
      <c r="F22" s="61"/>
      <c r="G22" s="72"/>
      <c r="H22" s="76"/>
      <c r="I22" s="59"/>
      <c r="J22" s="61"/>
      <c r="K22" s="61"/>
      <c r="L22" s="61"/>
      <c r="M22" s="80"/>
      <c r="N22" s="68"/>
      <c r="O22" s="62"/>
      <c r="P22" s="59"/>
      <c r="Q22" s="63"/>
      <c r="R22" s="93"/>
    </row>
  </sheetData>
  <mergeCells count="4">
    <mergeCell ref="H1:N1"/>
    <mergeCell ref="A2:R2"/>
    <mergeCell ref="A3:F3"/>
    <mergeCell ref="A5:A22"/>
  </mergeCells>
  <phoneticPr fontId="18"/>
  <printOptions horizontalCentered="1" verticalCentered="1"/>
  <pageMargins left="0.39370078740157483" right="0.39370078740157483" top="0.39370078740157483" bottom="0.39370078740157483" header="0.39370078740157483" footer="0.39370078740157483"/>
  <pageSetup paperSize="12" scale="56"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314</v>
      </c>
      <c r="B1" s="5"/>
      <c r="C1" s="1"/>
      <c r="D1" s="1"/>
      <c r="E1" s="160"/>
      <c r="F1" s="161"/>
      <c r="G1" s="161"/>
      <c r="H1" s="161"/>
      <c r="I1" s="161"/>
      <c r="J1" s="161"/>
      <c r="K1" s="161"/>
      <c r="L1" s="161"/>
      <c r="M1" s="161"/>
      <c r="N1" s="161"/>
      <c r="O1"/>
      <c r="P1"/>
      <c r="Q1"/>
      <c r="R1"/>
      <c r="S1"/>
      <c r="T1"/>
      <c r="U1"/>
    </row>
    <row r="2" spans="1:21" s="3" customFormat="1" ht="36" customHeight="1" x14ac:dyDescent="0.15">
      <c r="A2" s="140" t="s">
        <v>0</v>
      </c>
      <c r="B2" s="141"/>
      <c r="C2" s="141"/>
      <c r="D2" s="141"/>
      <c r="E2" s="141"/>
      <c r="F2" s="141"/>
      <c r="G2" s="141"/>
      <c r="H2" s="141"/>
      <c r="I2" s="141"/>
      <c r="J2" s="141"/>
      <c r="K2" s="141"/>
      <c r="L2" s="141"/>
      <c r="M2" s="141"/>
      <c r="N2" s="141"/>
      <c r="O2" s="161"/>
      <c r="P2"/>
      <c r="Q2"/>
      <c r="R2"/>
      <c r="S2"/>
      <c r="T2"/>
      <c r="U2"/>
    </row>
    <row r="3" spans="1:21" ht="33.75" customHeight="1" thickBot="1" x14ac:dyDescent="0.3">
      <c r="A3" s="162" t="s">
        <v>371</v>
      </c>
      <c r="B3" s="163"/>
      <c r="C3" s="163"/>
      <c r="D3" s="130"/>
      <c r="E3" s="164" t="s">
        <v>355</v>
      </c>
      <c r="F3" s="165"/>
      <c r="G3" s="87"/>
      <c r="H3" s="87"/>
      <c r="I3" s="87"/>
      <c r="J3" s="87"/>
      <c r="K3" s="129"/>
      <c r="L3" s="87"/>
      <c r="M3" s="87"/>
    </row>
    <row r="4" spans="1:21" ht="27.95" customHeight="1" x14ac:dyDescent="0.15">
      <c r="A4" s="166"/>
      <c r="B4" s="167"/>
      <c r="C4" s="168"/>
      <c r="D4" s="172" t="s">
        <v>6</v>
      </c>
      <c r="E4" s="175" t="s">
        <v>312</v>
      </c>
      <c r="F4" s="178" t="s">
        <v>303</v>
      </c>
      <c r="G4" s="128" t="s">
        <v>311</v>
      </c>
      <c r="H4" s="127" t="s">
        <v>310</v>
      </c>
      <c r="I4" s="181" t="s">
        <v>309</v>
      </c>
      <c r="J4" s="182"/>
      <c r="K4" s="183"/>
      <c r="L4" s="184" t="s">
        <v>308</v>
      </c>
      <c r="M4" s="185"/>
      <c r="N4" s="186"/>
      <c r="O4" s="148" t="s">
        <v>6</v>
      </c>
    </row>
    <row r="5" spans="1:21" ht="27.95" customHeight="1" x14ac:dyDescent="0.15">
      <c r="A5" s="169"/>
      <c r="B5" s="170"/>
      <c r="C5" s="171"/>
      <c r="D5" s="173"/>
      <c r="E5" s="176"/>
      <c r="F5" s="179"/>
      <c r="G5" s="9" t="s">
        <v>307</v>
      </c>
      <c r="H5" s="126" t="s">
        <v>341</v>
      </c>
      <c r="I5" s="151" t="s">
        <v>305</v>
      </c>
      <c r="J5" s="152"/>
      <c r="K5" s="153"/>
      <c r="L5" s="154" t="s">
        <v>337</v>
      </c>
      <c r="M5" s="155"/>
      <c r="N5" s="156"/>
      <c r="O5" s="149"/>
    </row>
    <row r="6" spans="1:21" ht="27.95" customHeight="1" thickBot="1" x14ac:dyDescent="0.2">
      <c r="A6" s="125"/>
      <c r="B6" s="124" t="s">
        <v>1</v>
      </c>
      <c r="C6" s="122" t="s">
        <v>302</v>
      </c>
      <c r="D6" s="174"/>
      <c r="E6" s="177"/>
      <c r="F6" s="180"/>
      <c r="G6" s="123" t="s">
        <v>303</v>
      </c>
      <c r="H6" s="120" t="s">
        <v>301</v>
      </c>
      <c r="I6" s="121" t="s">
        <v>1</v>
      </c>
      <c r="J6" s="122" t="s">
        <v>302</v>
      </c>
      <c r="K6" s="119" t="s">
        <v>301</v>
      </c>
      <c r="L6" s="121" t="s">
        <v>1</v>
      </c>
      <c r="M6" s="120" t="s">
        <v>302</v>
      </c>
      <c r="N6" s="119" t="s">
        <v>301</v>
      </c>
      <c r="O6" s="150"/>
    </row>
    <row r="7" spans="1:21" ht="27.95" customHeight="1" x14ac:dyDescent="0.15">
      <c r="A7" s="157" t="s">
        <v>49</v>
      </c>
      <c r="B7" s="117" t="s">
        <v>299</v>
      </c>
      <c r="C7" s="117" t="s">
        <v>296</v>
      </c>
      <c r="D7" s="117"/>
      <c r="E7" s="38"/>
      <c r="F7" s="38"/>
      <c r="G7" s="117"/>
      <c r="H7" s="118" t="s">
        <v>300</v>
      </c>
      <c r="I7" s="117" t="s">
        <v>299</v>
      </c>
      <c r="J7" s="117" t="s">
        <v>296</v>
      </c>
      <c r="K7" s="118" t="s">
        <v>298</v>
      </c>
      <c r="L7" s="117" t="s">
        <v>297</v>
      </c>
      <c r="M7" s="117" t="s">
        <v>296</v>
      </c>
      <c r="N7" s="116">
        <v>30</v>
      </c>
      <c r="O7" s="115"/>
    </row>
    <row r="8" spans="1:21" ht="27.95" customHeight="1" x14ac:dyDescent="0.15">
      <c r="A8" s="158"/>
      <c r="B8" s="107"/>
      <c r="C8" s="107"/>
      <c r="D8" s="107"/>
      <c r="E8" s="52"/>
      <c r="F8" s="52"/>
      <c r="G8" s="107"/>
      <c r="H8" s="106"/>
      <c r="I8" s="107"/>
      <c r="J8" s="107"/>
      <c r="K8" s="106"/>
      <c r="L8" s="107"/>
      <c r="M8" s="107"/>
      <c r="N8" s="113"/>
      <c r="O8" s="112"/>
    </row>
    <row r="9" spans="1:21" ht="27.95" customHeight="1" x14ac:dyDescent="0.15">
      <c r="A9" s="158"/>
      <c r="B9" s="104" t="s">
        <v>318</v>
      </c>
      <c r="C9" s="104" t="s">
        <v>100</v>
      </c>
      <c r="D9" s="104"/>
      <c r="E9" s="44"/>
      <c r="F9" s="44"/>
      <c r="G9" s="104"/>
      <c r="H9" s="110">
        <v>20</v>
      </c>
      <c r="I9" s="104" t="s">
        <v>318</v>
      </c>
      <c r="J9" s="114" t="s">
        <v>106</v>
      </c>
      <c r="K9" s="110">
        <v>15</v>
      </c>
      <c r="L9" s="104" t="s">
        <v>336</v>
      </c>
      <c r="M9" s="104" t="s">
        <v>21</v>
      </c>
      <c r="N9" s="103">
        <v>10</v>
      </c>
      <c r="O9" s="102"/>
    </row>
    <row r="10" spans="1:21" ht="27.95" customHeight="1" x14ac:dyDescent="0.15">
      <c r="A10" s="158"/>
      <c r="B10" s="104"/>
      <c r="C10" s="104" t="s">
        <v>21</v>
      </c>
      <c r="D10" s="104"/>
      <c r="E10" s="44"/>
      <c r="F10" s="44"/>
      <c r="G10" s="104"/>
      <c r="H10" s="110">
        <v>20</v>
      </c>
      <c r="I10" s="104"/>
      <c r="J10" s="104" t="s">
        <v>21</v>
      </c>
      <c r="K10" s="110">
        <v>20</v>
      </c>
      <c r="L10" s="104"/>
      <c r="M10" s="104" t="s">
        <v>23</v>
      </c>
      <c r="N10" s="103">
        <v>5</v>
      </c>
      <c r="O10" s="102"/>
    </row>
    <row r="11" spans="1:21" ht="27.95" customHeight="1" x14ac:dyDescent="0.15">
      <c r="A11" s="158"/>
      <c r="B11" s="104"/>
      <c r="C11" s="104" t="s">
        <v>23</v>
      </c>
      <c r="D11" s="104"/>
      <c r="E11" s="44"/>
      <c r="F11" s="44"/>
      <c r="G11" s="104"/>
      <c r="H11" s="110">
        <v>5</v>
      </c>
      <c r="I11" s="104"/>
      <c r="J11" s="104" t="s">
        <v>23</v>
      </c>
      <c r="K11" s="110">
        <v>5</v>
      </c>
      <c r="L11" s="107"/>
      <c r="M11" s="107"/>
      <c r="N11" s="113"/>
      <c r="O11" s="112"/>
    </row>
    <row r="12" spans="1:21" ht="27.95" customHeight="1" x14ac:dyDescent="0.15">
      <c r="A12" s="158"/>
      <c r="B12" s="104"/>
      <c r="C12" s="104"/>
      <c r="D12" s="104"/>
      <c r="E12" s="44"/>
      <c r="F12" s="44"/>
      <c r="G12" s="104" t="s">
        <v>44</v>
      </c>
      <c r="H12" s="110" t="s">
        <v>291</v>
      </c>
      <c r="I12" s="104"/>
      <c r="J12" s="104"/>
      <c r="K12" s="110"/>
      <c r="L12" s="104" t="s">
        <v>335</v>
      </c>
      <c r="M12" s="104" t="s">
        <v>154</v>
      </c>
      <c r="N12" s="103">
        <v>10</v>
      </c>
      <c r="O12" s="102"/>
    </row>
    <row r="13" spans="1:21" ht="27.95" customHeight="1" x14ac:dyDescent="0.15">
      <c r="A13" s="158"/>
      <c r="B13" s="104"/>
      <c r="C13" s="104"/>
      <c r="D13" s="104"/>
      <c r="E13" s="44"/>
      <c r="F13" s="44"/>
      <c r="G13" s="104" t="s">
        <v>34</v>
      </c>
      <c r="H13" s="110" t="s">
        <v>290</v>
      </c>
      <c r="I13" s="104"/>
      <c r="J13" s="104"/>
      <c r="K13" s="110"/>
      <c r="L13" s="107"/>
      <c r="M13" s="107"/>
      <c r="N13" s="113"/>
      <c r="O13" s="112"/>
    </row>
    <row r="14" spans="1:21" ht="27.95" customHeight="1" x14ac:dyDescent="0.15">
      <c r="A14" s="158"/>
      <c r="B14" s="104"/>
      <c r="C14" s="104"/>
      <c r="D14" s="104"/>
      <c r="E14" s="44"/>
      <c r="F14" s="44" t="s">
        <v>33</v>
      </c>
      <c r="G14" s="104" t="s">
        <v>45</v>
      </c>
      <c r="H14" s="110" t="s">
        <v>290</v>
      </c>
      <c r="I14" s="104"/>
      <c r="J14" s="104"/>
      <c r="K14" s="110"/>
      <c r="L14" s="104" t="s">
        <v>334</v>
      </c>
      <c r="M14" s="104" t="s">
        <v>86</v>
      </c>
      <c r="N14" s="103">
        <v>10</v>
      </c>
      <c r="O14" s="102"/>
    </row>
    <row r="15" spans="1:21" ht="27.95" customHeight="1" x14ac:dyDescent="0.15">
      <c r="A15" s="158"/>
      <c r="B15" s="107"/>
      <c r="C15" s="107"/>
      <c r="D15" s="107"/>
      <c r="E15" s="52"/>
      <c r="F15" s="52"/>
      <c r="G15" s="107"/>
      <c r="H15" s="106"/>
      <c r="I15" s="107"/>
      <c r="J15" s="107"/>
      <c r="K15" s="106"/>
      <c r="L15" s="104"/>
      <c r="M15" s="104"/>
      <c r="N15" s="103"/>
      <c r="O15" s="102"/>
    </row>
    <row r="16" spans="1:21" ht="27.95" customHeight="1" x14ac:dyDescent="0.15">
      <c r="A16" s="158"/>
      <c r="B16" s="104" t="s">
        <v>333</v>
      </c>
      <c r="C16" s="104" t="s">
        <v>84</v>
      </c>
      <c r="D16" s="104"/>
      <c r="E16" s="44"/>
      <c r="F16" s="44"/>
      <c r="G16" s="104"/>
      <c r="H16" s="110">
        <v>10</v>
      </c>
      <c r="I16" s="104" t="s">
        <v>332</v>
      </c>
      <c r="J16" s="104" t="s">
        <v>154</v>
      </c>
      <c r="K16" s="110">
        <v>10</v>
      </c>
      <c r="L16" s="104"/>
      <c r="M16" s="104"/>
      <c r="N16" s="103"/>
      <c r="O16" s="102"/>
    </row>
    <row r="17" spans="1:15" ht="27.95" customHeight="1" x14ac:dyDescent="0.15">
      <c r="A17" s="158"/>
      <c r="B17" s="104"/>
      <c r="C17" s="104" t="s">
        <v>154</v>
      </c>
      <c r="D17" s="104"/>
      <c r="E17" s="44"/>
      <c r="F17" s="44"/>
      <c r="G17" s="104"/>
      <c r="H17" s="110">
        <v>10</v>
      </c>
      <c r="I17" s="107"/>
      <c r="J17" s="107"/>
      <c r="K17" s="106"/>
      <c r="L17" s="104"/>
      <c r="M17" s="104"/>
      <c r="N17" s="103"/>
      <c r="O17" s="102"/>
    </row>
    <row r="18" spans="1:15" ht="27.95" customHeight="1" x14ac:dyDescent="0.15">
      <c r="A18" s="158"/>
      <c r="B18" s="107"/>
      <c r="C18" s="107"/>
      <c r="D18" s="107"/>
      <c r="E18" s="52"/>
      <c r="F18" s="52"/>
      <c r="G18" s="107"/>
      <c r="H18" s="106"/>
      <c r="I18" s="104" t="s">
        <v>331</v>
      </c>
      <c r="J18" s="104" t="s">
        <v>86</v>
      </c>
      <c r="K18" s="110">
        <v>10</v>
      </c>
      <c r="L18" s="104"/>
      <c r="M18" s="104"/>
      <c r="N18" s="103"/>
      <c r="O18" s="102"/>
    </row>
    <row r="19" spans="1:15" ht="27.95" customHeight="1" x14ac:dyDescent="0.15">
      <c r="A19" s="158"/>
      <c r="B19" s="104" t="s">
        <v>331</v>
      </c>
      <c r="C19" s="104" t="s">
        <v>86</v>
      </c>
      <c r="D19" s="104"/>
      <c r="E19" s="44"/>
      <c r="F19" s="109"/>
      <c r="G19" s="104"/>
      <c r="H19" s="110">
        <v>10</v>
      </c>
      <c r="I19" s="104"/>
      <c r="J19" s="104" t="s">
        <v>29</v>
      </c>
      <c r="K19" s="110">
        <v>15</v>
      </c>
      <c r="L19" s="104"/>
      <c r="M19" s="104"/>
      <c r="N19" s="103"/>
      <c r="O19" s="102"/>
    </row>
    <row r="20" spans="1:15" ht="27.95" customHeight="1" x14ac:dyDescent="0.15">
      <c r="A20" s="158"/>
      <c r="B20" s="104"/>
      <c r="C20" s="104" t="s">
        <v>29</v>
      </c>
      <c r="D20" s="104"/>
      <c r="E20" s="44" t="s">
        <v>30</v>
      </c>
      <c r="F20" s="44"/>
      <c r="G20" s="104"/>
      <c r="H20" s="110">
        <v>20</v>
      </c>
      <c r="I20" s="104"/>
      <c r="J20" s="104"/>
      <c r="K20" s="110"/>
      <c r="L20" s="104"/>
      <c r="M20" s="104"/>
      <c r="N20" s="103"/>
      <c r="O20" s="102"/>
    </row>
    <row r="21" spans="1:15" ht="27.95" customHeight="1" x14ac:dyDescent="0.15">
      <c r="A21" s="158"/>
      <c r="B21" s="104"/>
      <c r="C21" s="104"/>
      <c r="D21" s="104"/>
      <c r="E21" s="44"/>
      <c r="F21" s="44"/>
      <c r="G21" s="104" t="s">
        <v>28</v>
      </c>
      <c r="H21" s="110" t="s">
        <v>291</v>
      </c>
      <c r="I21" s="104"/>
      <c r="J21" s="104"/>
      <c r="K21" s="110"/>
      <c r="L21" s="104"/>
      <c r="M21" s="104"/>
      <c r="N21" s="103"/>
      <c r="O21" s="102"/>
    </row>
    <row r="22" spans="1:15" ht="27.95" customHeight="1" thickBot="1" x14ac:dyDescent="0.2">
      <c r="A22" s="159"/>
      <c r="B22" s="100"/>
      <c r="C22" s="100"/>
      <c r="D22" s="100"/>
      <c r="E22" s="59"/>
      <c r="F22" s="59"/>
      <c r="G22" s="100"/>
      <c r="H22" s="101"/>
      <c r="I22" s="100"/>
      <c r="J22" s="100"/>
      <c r="K22" s="101"/>
      <c r="L22" s="100"/>
      <c r="M22" s="100"/>
      <c r="N22" s="99"/>
      <c r="O22" s="98"/>
    </row>
    <row r="23" spans="1:15" ht="27.95" customHeight="1" x14ac:dyDescent="0.15">
      <c r="B23" s="97"/>
      <c r="C23" s="97"/>
      <c r="D23" s="97"/>
      <c r="G23" s="97"/>
      <c r="H23" s="96"/>
      <c r="I23" s="97"/>
      <c r="J23" s="97"/>
      <c r="K23" s="96"/>
      <c r="L23" s="97"/>
      <c r="M23" s="97"/>
      <c r="N23" s="96"/>
    </row>
    <row r="24" spans="1:15" ht="27.95" customHeight="1" x14ac:dyDescent="0.15">
      <c r="B24" s="97"/>
      <c r="C24" s="97"/>
      <c r="D24" s="97"/>
      <c r="G24" s="97"/>
      <c r="H24" s="96"/>
      <c r="I24" s="97"/>
      <c r="J24" s="97"/>
      <c r="K24" s="96"/>
      <c r="L24" s="97"/>
      <c r="M24" s="97"/>
      <c r="N24" s="96"/>
    </row>
    <row r="25" spans="1:15" ht="27.95" customHeight="1" x14ac:dyDescent="0.15">
      <c r="B25" s="97"/>
      <c r="C25" s="97"/>
      <c r="D25" s="97"/>
      <c r="G25" s="97"/>
      <c r="H25" s="96"/>
      <c r="I25" s="97"/>
      <c r="J25" s="97"/>
      <c r="K25" s="96"/>
      <c r="L25" s="97"/>
      <c r="M25" s="97"/>
      <c r="N25" s="96"/>
    </row>
    <row r="26" spans="1:15" ht="27.95" customHeight="1" x14ac:dyDescent="0.15">
      <c r="B26" s="97"/>
      <c r="C26" s="97"/>
      <c r="D26" s="97"/>
      <c r="G26" s="97"/>
      <c r="H26" s="96"/>
      <c r="I26" s="97"/>
      <c r="J26" s="97"/>
      <c r="K26" s="96"/>
      <c r="L26" s="97"/>
      <c r="M26" s="97"/>
      <c r="N26" s="96"/>
    </row>
    <row r="27" spans="1:15" ht="14.25" x14ac:dyDescent="0.15">
      <c r="B27" s="97"/>
      <c r="C27" s="97"/>
      <c r="D27" s="97"/>
      <c r="G27" s="97"/>
      <c r="H27" s="96"/>
      <c r="I27" s="97"/>
      <c r="J27" s="97"/>
      <c r="K27" s="96"/>
      <c r="L27" s="97"/>
      <c r="M27" s="97"/>
      <c r="N27" s="96"/>
    </row>
    <row r="28" spans="1:15" ht="14.25" x14ac:dyDescent="0.15">
      <c r="B28" s="97"/>
      <c r="C28" s="97"/>
      <c r="D28" s="97"/>
      <c r="G28" s="97"/>
      <c r="H28" s="96"/>
      <c r="I28" s="97"/>
      <c r="J28" s="97"/>
      <c r="K28" s="96"/>
      <c r="L28" s="97"/>
      <c r="M28" s="97"/>
      <c r="N28" s="96"/>
    </row>
    <row r="29" spans="1:15" ht="14.25" x14ac:dyDescent="0.15">
      <c r="B29" s="97"/>
      <c r="C29" s="97"/>
      <c r="D29" s="97"/>
      <c r="G29" s="97"/>
      <c r="H29" s="96"/>
      <c r="I29" s="97"/>
      <c r="J29" s="97"/>
      <c r="K29" s="96"/>
      <c r="L29" s="97"/>
      <c r="M29" s="97"/>
      <c r="N29" s="96"/>
    </row>
    <row r="30" spans="1:15" ht="14.25" x14ac:dyDescent="0.15">
      <c r="B30" s="97"/>
      <c r="C30" s="97"/>
      <c r="D30" s="97"/>
      <c r="G30" s="97"/>
      <c r="H30" s="96"/>
      <c r="I30" s="97"/>
      <c r="J30" s="97"/>
      <c r="K30" s="96"/>
      <c r="L30" s="97"/>
      <c r="M30" s="97"/>
      <c r="N30" s="96"/>
    </row>
    <row r="31" spans="1:15" ht="14.25" x14ac:dyDescent="0.15">
      <c r="B31" s="97"/>
      <c r="C31" s="97"/>
      <c r="D31" s="97"/>
      <c r="G31" s="97"/>
      <c r="H31" s="96"/>
      <c r="I31" s="97"/>
      <c r="J31" s="97"/>
      <c r="K31" s="96"/>
      <c r="L31" s="97"/>
      <c r="M31" s="97"/>
      <c r="N31" s="96"/>
    </row>
    <row r="32" spans="1:15" ht="14.25" x14ac:dyDescent="0.15">
      <c r="B32" s="97"/>
      <c r="C32" s="97"/>
      <c r="D32" s="97"/>
      <c r="G32" s="97"/>
      <c r="H32" s="96"/>
      <c r="I32" s="97"/>
      <c r="J32" s="97"/>
      <c r="K32" s="96"/>
      <c r="L32" s="97"/>
      <c r="M32" s="97"/>
      <c r="N32" s="96"/>
    </row>
    <row r="33" spans="2:14" ht="14.25" x14ac:dyDescent="0.15">
      <c r="B33" s="97"/>
      <c r="C33" s="97"/>
      <c r="D33" s="97"/>
      <c r="G33" s="97"/>
      <c r="H33" s="96"/>
      <c r="I33" s="97"/>
      <c r="J33" s="97"/>
      <c r="K33" s="96"/>
      <c r="L33" s="97"/>
      <c r="M33" s="97"/>
      <c r="N33" s="96"/>
    </row>
    <row r="34" spans="2:14" ht="14.25" x14ac:dyDescent="0.15">
      <c r="B34" s="97"/>
      <c r="C34" s="97"/>
      <c r="D34" s="97"/>
      <c r="G34" s="97"/>
      <c r="H34" s="96"/>
      <c r="I34" s="97"/>
      <c r="J34" s="97"/>
      <c r="K34" s="96"/>
      <c r="L34" s="97"/>
      <c r="M34" s="97"/>
      <c r="N34" s="96"/>
    </row>
    <row r="35" spans="2:14" ht="14.25" x14ac:dyDescent="0.15">
      <c r="B35" s="97"/>
      <c r="C35" s="97"/>
      <c r="D35" s="97"/>
      <c r="G35" s="97"/>
      <c r="H35" s="96"/>
      <c r="I35" s="97"/>
      <c r="J35" s="97"/>
      <c r="K35" s="96"/>
      <c r="L35" s="97"/>
      <c r="M35" s="97"/>
      <c r="N35" s="96"/>
    </row>
    <row r="36" spans="2:14" ht="14.25" x14ac:dyDescent="0.15">
      <c r="B36" s="97"/>
      <c r="C36" s="97"/>
      <c r="D36" s="97"/>
      <c r="G36" s="97"/>
      <c r="H36" s="96"/>
      <c r="I36" s="97"/>
      <c r="J36" s="97"/>
      <c r="K36" s="96"/>
      <c r="L36" s="97"/>
      <c r="M36" s="97"/>
      <c r="N36" s="96"/>
    </row>
    <row r="37" spans="2:14" ht="14.25" x14ac:dyDescent="0.15">
      <c r="B37" s="97"/>
      <c r="C37" s="97"/>
      <c r="D37" s="97"/>
      <c r="G37" s="97"/>
      <c r="H37" s="96"/>
      <c r="I37" s="97"/>
      <c r="J37" s="97"/>
      <c r="K37" s="96"/>
      <c r="L37" s="97"/>
      <c r="M37" s="97"/>
      <c r="N37" s="96"/>
    </row>
    <row r="38" spans="2:14" ht="14.25" x14ac:dyDescent="0.15">
      <c r="B38" s="97"/>
      <c r="C38" s="97"/>
      <c r="D38" s="97"/>
      <c r="G38" s="97"/>
      <c r="H38" s="96"/>
      <c r="I38" s="97"/>
      <c r="J38" s="97"/>
      <c r="K38" s="96"/>
      <c r="L38" s="97"/>
      <c r="M38" s="97"/>
      <c r="N38" s="96"/>
    </row>
    <row r="39" spans="2:14" ht="14.25" x14ac:dyDescent="0.15">
      <c r="B39" s="97"/>
      <c r="C39" s="97"/>
      <c r="D39" s="97"/>
      <c r="G39" s="97"/>
      <c r="H39" s="96"/>
      <c r="I39" s="97"/>
      <c r="J39" s="97"/>
      <c r="K39" s="96"/>
      <c r="L39" s="97"/>
      <c r="M39" s="97"/>
      <c r="N39" s="96"/>
    </row>
    <row r="40" spans="2:14" ht="14.25" x14ac:dyDescent="0.15">
      <c r="B40" s="97"/>
      <c r="C40" s="97"/>
      <c r="D40" s="97"/>
      <c r="G40" s="97"/>
      <c r="H40" s="96"/>
      <c r="I40" s="97"/>
      <c r="J40" s="97"/>
      <c r="K40" s="96"/>
      <c r="L40" s="97"/>
      <c r="M40" s="97"/>
      <c r="N40" s="96"/>
    </row>
    <row r="41" spans="2:14" ht="14.25" x14ac:dyDescent="0.15">
      <c r="B41" s="97"/>
      <c r="C41" s="97"/>
      <c r="D41" s="97"/>
      <c r="G41" s="97"/>
      <c r="H41" s="96"/>
      <c r="I41" s="97"/>
      <c r="J41" s="97"/>
      <c r="K41" s="96"/>
      <c r="L41" s="97"/>
      <c r="M41" s="97"/>
      <c r="N41" s="96"/>
    </row>
    <row r="42" spans="2:14" ht="14.25" x14ac:dyDescent="0.15">
      <c r="B42" s="97"/>
      <c r="C42" s="97"/>
      <c r="D42" s="97"/>
      <c r="G42" s="97"/>
      <c r="H42" s="96"/>
      <c r="I42" s="97"/>
      <c r="J42" s="97"/>
      <c r="K42" s="96"/>
      <c r="L42" s="97"/>
      <c r="M42" s="97"/>
      <c r="N42" s="96"/>
    </row>
    <row r="43" spans="2:14" ht="14.25" x14ac:dyDescent="0.15">
      <c r="B43" s="97"/>
      <c r="C43" s="97"/>
      <c r="D43" s="97"/>
      <c r="G43" s="97"/>
      <c r="H43" s="96"/>
      <c r="I43" s="97"/>
      <c r="J43" s="97"/>
      <c r="K43" s="96"/>
      <c r="L43" s="97"/>
      <c r="M43" s="97"/>
      <c r="N43" s="96"/>
    </row>
    <row r="44" spans="2:14" ht="14.25" x14ac:dyDescent="0.15">
      <c r="B44" s="97"/>
      <c r="C44" s="97"/>
      <c r="D44" s="97"/>
      <c r="G44" s="97"/>
      <c r="H44" s="96"/>
      <c r="I44" s="97"/>
      <c r="J44" s="97"/>
      <c r="K44" s="96"/>
      <c r="L44" s="97"/>
      <c r="M44" s="97"/>
      <c r="N44" s="96"/>
    </row>
    <row r="45" spans="2:14" ht="14.25" x14ac:dyDescent="0.15">
      <c r="B45" s="97"/>
      <c r="C45" s="97"/>
      <c r="D45" s="97"/>
      <c r="G45" s="97"/>
      <c r="H45" s="96"/>
      <c r="I45" s="97"/>
      <c r="J45" s="97"/>
      <c r="K45" s="96"/>
      <c r="L45" s="97"/>
      <c r="M45" s="97"/>
      <c r="N45" s="96"/>
    </row>
    <row r="46" spans="2:14" ht="14.25" x14ac:dyDescent="0.15">
      <c r="B46" s="97"/>
      <c r="C46" s="97"/>
      <c r="D46" s="97"/>
      <c r="G46" s="97"/>
      <c r="H46" s="96"/>
      <c r="I46" s="97"/>
      <c r="J46" s="97"/>
      <c r="K46" s="96"/>
      <c r="L46" s="97"/>
      <c r="M46" s="97"/>
      <c r="N46" s="96"/>
    </row>
    <row r="47" spans="2:14" ht="14.25" x14ac:dyDescent="0.15">
      <c r="B47" s="97"/>
      <c r="C47" s="97"/>
      <c r="D47" s="97"/>
      <c r="G47" s="97"/>
      <c r="H47" s="96"/>
      <c r="I47" s="97"/>
      <c r="J47" s="97"/>
      <c r="K47" s="96"/>
      <c r="L47" s="97"/>
      <c r="M47" s="97"/>
      <c r="N47" s="96"/>
    </row>
    <row r="48" spans="2:14" ht="14.25" x14ac:dyDescent="0.15">
      <c r="B48" s="97"/>
      <c r="C48" s="97"/>
      <c r="D48" s="97"/>
      <c r="G48" s="97"/>
      <c r="H48" s="96"/>
      <c r="I48" s="97"/>
      <c r="J48" s="97"/>
      <c r="K48" s="96"/>
      <c r="L48" s="97"/>
      <c r="M48" s="97"/>
      <c r="N48" s="96"/>
    </row>
    <row r="49" spans="2:14" ht="14.25" x14ac:dyDescent="0.15">
      <c r="B49" s="97"/>
      <c r="C49" s="97"/>
      <c r="D49" s="97"/>
      <c r="G49" s="97"/>
      <c r="H49" s="96"/>
      <c r="I49" s="97"/>
      <c r="J49" s="97"/>
      <c r="K49" s="96"/>
      <c r="L49" s="97"/>
      <c r="M49" s="97"/>
      <c r="N49" s="96"/>
    </row>
    <row r="50" spans="2:14" ht="14.25" x14ac:dyDescent="0.15">
      <c r="B50" s="97"/>
      <c r="C50" s="97"/>
      <c r="D50" s="97"/>
      <c r="G50" s="97"/>
      <c r="H50" s="96"/>
      <c r="I50" s="97"/>
      <c r="J50" s="97"/>
      <c r="K50" s="96"/>
      <c r="L50" s="97"/>
      <c r="M50" s="97"/>
      <c r="N50" s="96"/>
    </row>
    <row r="51" spans="2:14" ht="14.25" x14ac:dyDescent="0.15">
      <c r="B51" s="97"/>
      <c r="C51" s="97"/>
      <c r="D51" s="97"/>
      <c r="G51" s="97"/>
      <c r="H51" s="96"/>
      <c r="I51" s="97"/>
      <c r="J51" s="97"/>
      <c r="K51" s="96"/>
      <c r="L51" s="97"/>
      <c r="M51" s="97"/>
      <c r="N51" s="96"/>
    </row>
    <row r="52" spans="2:14" ht="14.25" x14ac:dyDescent="0.15">
      <c r="B52" s="97"/>
      <c r="C52" s="97"/>
      <c r="D52" s="97"/>
      <c r="G52" s="97"/>
      <c r="H52" s="96"/>
      <c r="I52" s="97"/>
      <c r="J52" s="97"/>
      <c r="K52" s="96"/>
      <c r="L52" s="97"/>
      <c r="M52" s="97"/>
      <c r="N52" s="96"/>
    </row>
    <row r="53" spans="2:14" ht="14.25" x14ac:dyDescent="0.15">
      <c r="B53" s="97"/>
      <c r="C53" s="97"/>
      <c r="D53" s="97"/>
      <c r="G53" s="97"/>
      <c r="H53" s="96"/>
      <c r="I53" s="97"/>
      <c r="J53" s="97"/>
      <c r="K53" s="96"/>
      <c r="L53" s="97"/>
      <c r="M53" s="97"/>
      <c r="N53" s="96"/>
    </row>
    <row r="54" spans="2:14" ht="14.25" x14ac:dyDescent="0.15">
      <c r="B54" s="97"/>
      <c r="C54" s="97"/>
      <c r="D54" s="97"/>
      <c r="G54" s="97"/>
      <c r="H54" s="96"/>
      <c r="I54" s="97"/>
      <c r="J54" s="97"/>
      <c r="K54" s="96"/>
      <c r="L54" s="97"/>
      <c r="M54" s="97"/>
      <c r="N54" s="96"/>
    </row>
    <row r="55" spans="2:14" ht="14.25" x14ac:dyDescent="0.15">
      <c r="B55" s="97"/>
      <c r="C55" s="97"/>
      <c r="D55" s="97"/>
      <c r="G55" s="97"/>
      <c r="H55" s="96"/>
      <c r="I55" s="97"/>
      <c r="J55" s="97"/>
      <c r="K55" s="96"/>
      <c r="L55" s="97"/>
      <c r="M55" s="97"/>
      <c r="N55" s="96"/>
    </row>
    <row r="56" spans="2:14" ht="14.25" x14ac:dyDescent="0.15">
      <c r="B56" s="97"/>
      <c r="C56" s="97"/>
      <c r="D56" s="97"/>
      <c r="G56" s="97"/>
      <c r="H56" s="96"/>
      <c r="I56" s="97"/>
      <c r="J56" s="97"/>
      <c r="K56" s="96"/>
      <c r="L56" s="97"/>
      <c r="M56" s="97"/>
      <c r="N56" s="96"/>
    </row>
    <row r="57" spans="2:14" ht="14.25" x14ac:dyDescent="0.15">
      <c r="B57" s="97"/>
      <c r="C57" s="97"/>
      <c r="D57" s="97"/>
      <c r="G57" s="97"/>
      <c r="H57" s="96"/>
      <c r="I57" s="97"/>
      <c r="J57" s="97"/>
      <c r="K57" s="96"/>
      <c r="L57" s="97"/>
      <c r="M57" s="97"/>
      <c r="N57" s="96"/>
    </row>
    <row r="58" spans="2:14" ht="14.25" x14ac:dyDescent="0.15">
      <c r="B58" s="97"/>
      <c r="C58" s="97"/>
      <c r="D58" s="97"/>
      <c r="G58" s="97"/>
      <c r="H58" s="96"/>
      <c r="I58" s="97"/>
      <c r="J58" s="97"/>
      <c r="K58" s="96"/>
      <c r="L58" s="97"/>
      <c r="M58" s="97"/>
      <c r="N58" s="96"/>
    </row>
    <row r="59" spans="2:14" ht="14.25" x14ac:dyDescent="0.15">
      <c r="B59" s="97"/>
      <c r="C59" s="97"/>
      <c r="D59" s="97"/>
      <c r="G59" s="97"/>
      <c r="H59" s="96"/>
      <c r="I59" s="97"/>
      <c r="J59" s="97"/>
      <c r="K59" s="96"/>
      <c r="L59" s="97"/>
      <c r="M59" s="97"/>
      <c r="N59" s="96"/>
    </row>
    <row r="60" spans="2:14" ht="14.25" x14ac:dyDescent="0.15">
      <c r="B60" s="97"/>
      <c r="C60" s="97"/>
      <c r="D60" s="97"/>
      <c r="G60" s="97"/>
      <c r="H60" s="96"/>
      <c r="I60" s="97"/>
      <c r="J60" s="97"/>
      <c r="K60" s="96"/>
      <c r="L60" s="97"/>
      <c r="M60" s="97"/>
      <c r="N60" s="96"/>
    </row>
    <row r="61" spans="2:14" ht="14.25" x14ac:dyDescent="0.15">
      <c r="B61" s="97"/>
      <c r="C61" s="97"/>
      <c r="D61" s="97"/>
      <c r="G61" s="97"/>
      <c r="H61" s="96"/>
      <c r="I61" s="97"/>
      <c r="J61" s="97"/>
      <c r="K61" s="96"/>
      <c r="L61" s="97"/>
      <c r="M61" s="97"/>
      <c r="N61" s="96"/>
    </row>
  </sheetData>
  <mergeCells count="14">
    <mergeCell ref="O4:O6"/>
    <mergeCell ref="I5:K5"/>
    <mergeCell ref="L5:N5"/>
    <mergeCell ref="A7:A22"/>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7"/>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x14ac:dyDescent="0.15">
      <c r="A1" s="1" t="s">
        <v>13</v>
      </c>
      <c r="B1" s="1"/>
      <c r="C1" s="2"/>
      <c r="D1" s="3"/>
      <c r="E1" s="2"/>
      <c r="F1" s="2"/>
      <c r="G1" s="2"/>
      <c r="H1" s="140"/>
      <c r="I1" s="140"/>
      <c r="J1" s="141"/>
      <c r="K1" s="141"/>
      <c r="L1" s="141"/>
      <c r="M1" s="141"/>
      <c r="N1" s="141"/>
      <c r="O1" s="2"/>
      <c r="P1" s="2"/>
      <c r="Q1" s="4"/>
      <c r="R1" s="4"/>
      <c r="S1" s="3"/>
    </row>
    <row r="2" spans="1:19" ht="36.75" customHeight="1" x14ac:dyDescent="0.15">
      <c r="A2" s="140" t="s">
        <v>0</v>
      </c>
      <c r="B2" s="140"/>
      <c r="C2" s="141"/>
      <c r="D2" s="141"/>
      <c r="E2" s="141"/>
      <c r="F2" s="141"/>
      <c r="G2" s="141"/>
      <c r="H2" s="141"/>
      <c r="I2" s="141"/>
      <c r="J2" s="141"/>
      <c r="K2" s="141"/>
      <c r="L2" s="141"/>
      <c r="M2" s="141"/>
      <c r="N2" s="141"/>
      <c r="O2" s="141"/>
      <c r="P2" s="141"/>
      <c r="Q2" s="141"/>
      <c r="R2" s="141"/>
      <c r="S2" s="3"/>
    </row>
    <row r="3" spans="1:19" ht="27.75" customHeight="1" thickBot="1" x14ac:dyDescent="0.3">
      <c r="A3" s="142" t="s">
        <v>213</v>
      </c>
      <c r="B3" s="143"/>
      <c r="C3" s="143"/>
      <c r="D3" s="143"/>
      <c r="E3" s="143"/>
      <c r="F3" s="143"/>
      <c r="G3" s="2"/>
      <c r="H3" s="2"/>
      <c r="I3" s="13"/>
      <c r="J3" s="2"/>
      <c r="K3" s="7"/>
      <c r="L3" s="7"/>
      <c r="M3" s="11"/>
      <c r="N3" s="2"/>
      <c r="O3" s="14"/>
      <c r="P3" s="13"/>
      <c r="Q3" s="15"/>
      <c r="R3" s="15"/>
      <c r="S3" s="12"/>
    </row>
    <row r="4" spans="1:19"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18.75" customHeight="1" x14ac:dyDescent="0.15">
      <c r="A5" s="144" t="s">
        <v>49</v>
      </c>
      <c r="B5" s="65" t="s">
        <v>17</v>
      </c>
      <c r="C5" s="37"/>
      <c r="D5" s="38"/>
      <c r="E5" s="39"/>
      <c r="F5" s="40"/>
      <c r="G5" s="69"/>
      <c r="H5" s="73"/>
      <c r="I5" s="38"/>
      <c r="J5" s="40"/>
      <c r="K5" s="40"/>
      <c r="L5" s="40"/>
      <c r="M5" s="77"/>
      <c r="N5" s="65"/>
      <c r="O5" s="41" t="s">
        <v>17</v>
      </c>
      <c r="P5" s="38"/>
      <c r="Q5" s="42">
        <v>110</v>
      </c>
      <c r="R5" s="88">
        <f>ROUNDUP(Q5*0.75,2)</f>
        <v>82.5</v>
      </c>
    </row>
    <row r="6" spans="1:19" ht="18.75" customHeight="1" x14ac:dyDescent="0.15">
      <c r="A6" s="145"/>
      <c r="B6" s="67"/>
      <c r="C6" s="51"/>
      <c r="D6" s="52"/>
      <c r="E6" s="53"/>
      <c r="F6" s="54"/>
      <c r="G6" s="71"/>
      <c r="H6" s="75"/>
      <c r="I6" s="52"/>
      <c r="J6" s="54"/>
      <c r="K6" s="54"/>
      <c r="L6" s="54"/>
      <c r="M6" s="79"/>
      <c r="N6" s="67"/>
      <c r="O6" s="55"/>
      <c r="P6" s="52"/>
      <c r="Q6" s="56"/>
      <c r="R6" s="91"/>
    </row>
    <row r="7" spans="1:19" ht="18.75" customHeight="1" x14ac:dyDescent="0.15">
      <c r="A7" s="145"/>
      <c r="B7" s="66" t="s">
        <v>239</v>
      </c>
      <c r="C7" s="43" t="s">
        <v>114</v>
      </c>
      <c r="D7" s="44"/>
      <c r="E7" s="45">
        <v>1</v>
      </c>
      <c r="F7" s="46" t="s">
        <v>60</v>
      </c>
      <c r="G7" s="70" t="s">
        <v>59</v>
      </c>
      <c r="H7" s="74" t="s">
        <v>114</v>
      </c>
      <c r="I7" s="44"/>
      <c r="J7" s="46">
        <f>ROUNDUP(E7*0.75,2)</f>
        <v>0.75</v>
      </c>
      <c r="K7" s="46" t="s">
        <v>60</v>
      </c>
      <c r="L7" s="46" t="s">
        <v>59</v>
      </c>
      <c r="M7" s="78" t="e">
        <f>#REF!</f>
        <v>#REF!</v>
      </c>
      <c r="N7" s="85" t="s">
        <v>271</v>
      </c>
      <c r="O7" s="47" t="s">
        <v>52</v>
      </c>
      <c r="P7" s="44"/>
      <c r="Q7" s="48">
        <v>3</v>
      </c>
      <c r="R7" s="89">
        <f t="shared" ref="R7:R12" si="0">ROUNDUP(Q7*0.75,2)</f>
        <v>2.25</v>
      </c>
    </row>
    <row r="8" spans="1:19" ht="18.75" customHeight="1" x14ac:dyDescent="0.15">
      <c r="A8" s="145"/>
      <c r="B8" s="86" t="s">
        <v>238</v>
      </c>
      <c r="C8" s="43" t="s">
        <v>21</v>
      </c>
      <c r="D8" s="44"/>
      <c r="E8" s="45">
        <v>10</v>
      </c>
      <c r="F8" s="46" t="s">
        <v>19</v>
      </c>
      <c r="G8" s="70"/>
      <c r="H8" s="74" t="s">
        <v>21</v>
      </c>
      <c r="I8" s="44"/>
      <c r="J8" s="46">
        <f>ROUNDUP(E8*0.75,2)</f>
        <v>7.5</v>
      </c>
      <c r="K8" s="46" t="s">
        <v>19</v>
      </c>
      <c r="L8" s="46"/>
      <c r="M8" s="78" t="e">
        <f>ROUND(#REF!+(#REF!*6/100),2)</f>
        <v>#REF!</v>
      </c>
      <c r="N8" s="90" t="s">
        <v>272</v>
      </c>
      <c r="O8" s="47" t="s">
        <v>27</v>
      </c>
      <c r="P8" s="44"/>
      <c r="Q8" s="48">
        <v>2</v>
      </c>
      <c r="R8" s="89">
        <f t="shared" si="0"/>
        <v>1.5</v>
      </c>
    </row>
    <row r="9" spans="1:19" ht="18.75" customHeight="1" x14ac:dyDescent="0.15">
      <c r="A9" s="145"/>
      <c r="B9" s="66"/>
      <c r="C9" s="43" t="s">
        <v>61</v>
      </c>
      <c r="D9" s="44"/>
      <c r="E9" s="45">
        <v>5</v>
      </c>
      <c r="F9" s="46" t="s">
        <v>19</v>
      </c>
      <c r="G9" s="70"/>
      <c r="H9" s="74" t="s">
        <v>61</v>
      </c>
      <c r="I9" s="44"/>
      <c r="J9" s="46">
        <f>ROUNDUP(E9*0.75,2)</f>
        <v>3.75</v>
      </c>
      <c r="K9" s="46" t="s">
        <v>19</v>
      </c>
      <c r="L9" s="46"/>
      <c r="M9" s="78" t="e">
        <f>ROUND(#REF!+(#REF!*15/100),2)</f>
        <v>#REF!</v>
      </c>
      <c r="N9" s="66" t="s">
        <v>163</v>
      </c>
      <c r="O9" s="47" t="s">
        <v>44</v>
      </c>
      <c r="P9" s="44"/>
      <c r="Q9" s="48">
        <v>40</v>
      </c>
      <c r="R9" s="89">
        <f t="shared" si="0"/>
        <v>30</v>
      </c>
    </row>
    <row r="10" spans="1:19" ht="18.75" customHeight="1" x14ac:dyDescent="0.15">
      <c r="A10" s="145"/>
      <c r="B10" s="66"/>
      <c r="C10" s="43" t="s">
        <v>67</v>
      </c>
      <c r="D10" s="44"/>
      <c r="E10" s="45">
        <v>5</v>
      </c>
      <c r="F10" s="46" t="s">
        <v>19</v>
      </c>
      <c r="G10" s="70"/>
      <c r="H10" s="74" t="s">
        <v>67</v>
      </c>
      <c r="I10" s="44"/>
      <c r="J10" s="46">
        <f>ROUNDUP(E10*0.75,2)</f>
        <v>3.75</v>
      </c>
      <c r="K10" s="46" t="s">
        <v>19</v>
      </c>
      <c r="L10" s="46"/>
      <c r="M10" s="78" t="e">
        <f>ROUND(#REF!+(#REF!*15/100),2)</f>
        <v>#REF!</v>
      </c>
      <c r="N10" s="66" t="s">
        <v>164</v>
      </c>
      <c r="O10" s="47" t="s">
        <v>53</v>
      </c>
      <c r="P10" s="44"/>
      <c r="Q10" s="48">
        <v>2</v>
      </c>
      <c r="R10" s="89">
        <f t="shared" si="0"/>
        <v>1.5</v>
      </c>
    </row>
    <row r="11" spans="1:19" ht="18.75" customHeight="1" x14ac:dyDescent="0.15">
      <c r="A11" s="145"/>
      <c r="B11" s="66"/>
      <c r="C11" s="43"/>
      <c r="D11" s="44"/>
      <c r="E11" s="45"/>
      <c r="F11" s="46"/>
      <c r="G11" s="70"/>
      <c r="H11" s="74"/>
      <c r="I11" s="44"/>
      <c r="J11" s="46"/>
      <c r="K11" s="46"/>
      <c r="L11" s="46"/>
      <c r="M11" s="78"/>
      <c r="N11" s="66" t="s">
        <v>165</v>
      </c>
      <c r="O11" s="47" t="s">
        <v>45</v>
      </c>
      <c r="P11" s="44" t="s">
        <v>33</v>
      </c>
      <c r="Q11" s="48">
        <v>1.5</v>
      </c>
      <c r="R11" s="89">
        <f t="shared" si="0"/>
        <v>1.1300000000000001</v>
      </c>
    </row>
    <row r="12" spans="1:19" ht="18.75" customHeight="1" x14ac:dyDescent="0.15">
      <c r="A12" s="145"/>
      <c r="B12" s="66"/>
      <c r="C12" s="43"/>
      <c r="D12" s="44"/>
      <c r="E12" s="45"/>
      <c r="F12" s="46"/>
      <c r="G12" s="70"/>
      <c r="H12" s="74"/>
      <c r="I12" s="44"/>
      <c r="J12" s="46"/>
      <c r="K12" s="46"/>
      <c r="L12" s="46"/>
      <c r="M12" s="78"/>
      <c r="N12" s="66" t="s">
        <v>273</v>
      </c>
      <c r="O12" s="47" t="s">
        <v>52</v>
      </c>
      <c r="P12" s="44"/>
      <c r="Q12" s="48">
        <v>1</v>
      </c>
      <c r="R12" s="89">
        <f t="shared" si="0"/>
        <v>0.75</v>
      </c>
    </row>
    <row r="13" spans="1:19" ht="18.75" customHeight="1" x14ac:dyDescent="0.15">
      <c r="A13" s="145"/>
      <c r="B13" s="67"/>
      <c r="C13" s="51"/>
      <c r="D13" s="52"/>
      <c r="E13" s="53"/>
      <c r="F13" s="54"/>
      <c r="G13" s="71"/>
      <c r="H13" s="75"/>
      <c r="I13" s="52"/>
      <c r="J13" s="54"/>
      <c r="K13" s="54"/>
      <c r="L13" s="54"/>
      <c r="M13" s="79"/>
      <c r="N13" s="67" t="s">
        <v>16</v>
      </c>
      <c r="O13" s="55"/>
      <c r="P13" s="52"/>
      <c r="Q13" s="56"/>
      <c r="R13" s="91"/>
    </row>
    <row r="14" spans="1:19" ht="18.75" customHeight="1" x14ac:dyDescent="0.15">
      <c r="A14" s="145"/>
      <c r="B14" s="66" t="s">
        <v>166</v>
      </c>
      <c r="C14" s="43" t="s">
        <v>89</v>
      </c>
      <c r="D14" s="44"/>
      <c r="E14" s="45">
        <v>30</v>
      </c>
      <c r="F14" s="46" t="s">
        <v>19</v>
      </c>
      <c r="G14" s="70"/>
      <c r="H14" s="74" t="s">
        <v>89</v>
      </c>
      <c r="I14" s="44"/>
      <c r="J14" s="46">
        <f>ROUNDUP(E14*0.75,2)</f>
        <v>22.5</v>
      </c>
      <c r="K14" s="46" t="s">
        <v>19</v>
      </c>
      <c r="L14" s="46"/>
      <c r="M14" s="78" t="e">
        <f>ROUND(#REF!+(#REF!*15/100),2)</f>
        <v>#REF!</v>
      </c>
      <c r="N14" s="66" t="s">
        <v>167</v>
      </c>
      <c r="O14" s="47" t="s">
        <v>34</v>
      </c>
      <c r="P14" s="44"/>
      <c r="Q14" s="48">
        <v>1</v>
      </c>
      <c r="R14" s="89">
        <f>ROUNDUP(Q14*0.75,2)</f>
        <v>0.75</v>
      </c>
    </row>
    <row r="15" spans="1:19" ht="18.75" customHeight="1" x14ac:dyDescent="0.15">
      <c r="A15" s="145"/>
      <c r="B15" s="66"/>
      <c r="C15" s="43" t="s">
        <v>23</v>
      </c>
      <c r="D15" s="44"/>
      <c r="E15" s="45">
        <v>5</v>
      </c>
      <c r="F15" s="46" t="s">
        <v>19</v>
      </c>
      <c r="G15" s="70"/>
      <c r="H15" s="74" t="s">
        <v>23</v>
      </c>
      <c r="I15" s="44"/>
      <c r="J15" s="46">
        <f>ROUNDUP(E15*0.75,2)</f>
        <v>3.75</v>
      </c>
      <c r="K15" s="46" t="s">
        <v>19</v>
      </c>
      <c r="L15" s="46"/>
      <c r="M15" s="78" t="e">
        <f>ROUND(#REF!+(#REF!*10/100),2)</f>
        <v>#REF!</v>
      </c>
      <c r="N15" s="66" t="s">
        <v>283</v>
      </c>
      <c r="O15" s="47" t="s">
        <v>63</v>
      </c>
      <c r="P15" s="44"/>
      <c r="Q15" s="48">
        <v>0.1</v>
      </c>
      <c r="R15" s="89">
        <f>ROUNDUP(Q15*0.75,2)</f>
        <v>0.08</v>
      </c>
    </row>
    <row r="16" spans="1:19" ht="18.75" customHeight="1" x14ac:dyDescent="0.15">
      <c r="A16" s="145"/>
      <c r="B16" s="66"/>
      <c r="C16" s="43" t="s">
        <v>24</v>
      </c>
      <c r="D16" s="44" t="s">
        <v>25</v>
      </c>
      <c r="E16" s="49">
        <v>0.5</v>
      </c>
      <c r="F16" s="46" t="s">
        <v>26</v>
      </c>
      <c r="G16" s="70"/>
      <c r="H16" s="74" t="s">
        <v>24</v>
      </c>
      <c r="I16" s="44" t="s">
        <v>25</v>
      </c>
      <c r="J16" s="46">
        <f>ROUNDUP(E16*0.75,2)</f>
        <v>0.38</v>
      </c>
      <c r="K16" s="46" t="s">
        <v>26</v>
      </c>
      <c r="L16" s="46"/>
      <c r="M16" s="78" t="e">
        <f>#REF!</f>
        <v>#REF!</v>
      </c>
      <c r="N16" s="66" t="s">
        <v>168</v>
      </c>
      <c r="O16" s="47" t="s">
        <v>27</v>
      </c>
      <c r="P16" s="44"/>
      <c r="Q16" s="48">
        <v>2</v>
      </c>
      <c r="R16" s="89">
        <f>ROUNDUP(Q16*0.75,2)</f>
        <v>1.5</v>
      </c>
    </row>
    <row r="17" spans="1:18" ht="18.75" customHeight="1" x14ac:dyDescent="0.15">
      <c r="A17" s="145"/>
      <c r="B17" s="66"/>
      <c r="C17" s="43"/>
      <c r="D17" s="44"/>
      <c r="E17" s="45"/>
      <c r="F17" s="46"/>
      <c r="G17" s="70"/>
      <c r="H17" s="74"/>
      <c r="I17" s="44"/>
      <c r="J17" s="46"/>
      <c r="K17" s="46"/>
      <c r="L17" s="46"/>
      <c r="M17" s="78"/>
      <c r="N17" s="66" t="s">
        <v>16</v>
      </c>
      <c r="O17" s="47" t="s">
        <v>91</v>
      </c>
      <c r="P17" s="44"/>
      <c r="Q17" s="48">
        <v>2</v>
      </c>
      <c r="R17" s="89">
        <f>ROUNDUP(Q17*0.75,2)</f>
        <v>1.5</v>
      </c>
    </row>
    <row r="18" spans="1:18" ht="18.75" customHeight="1" x14ac:dyDescent="0.15">
      <c r="A18" s="145"/>
      <c r="B18" s="67"/>
      <c r="C18" s="51"/>
      <c r="D18" s="52"/>
      <c r="E18" s="53"/>
      <c r="F18" s="54"/>
      <c r="G18" s="71"/>
      <c r="H18" s="75"/>
      <c r="I18" s="52"/>
      <c r="J18" s="54"/>
      <c r="K18" s="54"/>
      <c r="L18" s="54"/>
      <c r="M18" s="79"/>
      <c r="N18" s="67"/>
      <c r="O18" s="55"/>
      <c r="P18" s="52"/>
      <c r="Q18" s="56"/>
      <c r="R18" s="91"/>
    </row>
    <row r="19" spans="1:18" ht="18.75" customHeight="1" x14ac:dyDescent="0.15">
      <c r="A19" s="145"/>
      <c r="B19" s="66" t="s">
        <v>99</v>
      </c>
      <c r="C19" s="43" t="s">
        <v>115</v>
      </c>
      <c r="D19" s="44"/>
      <c r="E19" s="45">
        <v>5</v>
      </c>
      <c r="F19" s="46" t="s">
        <v>19</v>
      </c>
      <c r="G19" s="70"/>
      <c r="H19" s="74" t="s">
        <v>115</v>
      </c>
      <c r="I19" s="44"/>
      <c r="J19" s="46">
        <f>ROUNDUP(E19*0.75,2)</f>
        <v>3.75</v>
      </c>
      <c r="K19" s="46" t="s">
        <v>19</v>
      </c>
      <c r="L19" s="46"/>
      <c r="M19" s="78" t="e">
        <f>#REF!</f>
        <v>#REF!</v>
      </c>
      <c r="N19" s="66" t="s">
        <v>16</v>
      </c>
      <c r="O19" s="47" t="s">
        <v>44</v>
      </c>
      <c r="P19" s="44"/>
      <c r="Q19" s="48">
        <v>100</v>
      </c>
      <c r="R19" s="89">
        <f>ROUNDUP(Q19*0.75,2)</f>
        <v>75</v>
      </c>
    </row>
    <row r="20" spans="1:18" ht="18.75" customHeight="1" x14ac:dyDescent="0.15">
      <c r="A20" s="145"/>
      <c r="B20" s="66"/>
      <c r="C20" s="43" t="s">
        <v>145</v>
      </c>
      <c r="D20" s="44" t="s">
        <v>33</v>
      </c>
      <c r="E20" s="50">
        <v>0.1</v>
      </c>
      <c r="F20" s="46" t="s">
        <v>38</v>
      </c>
      <c r="G20" s="70"/>
      <c r="H20" s="74" t="s">
        <v>145</v>
      </c>
      <c r="I20" s="44" t="s">
        <v>33</v>
      </c>
      <c r="J20" s="46">
        <f>ROUNDUP(E20*0.75,2)</f>
        <v>0.08</v>
      </c>
      <c r="K20" s="46" t="s">
        <v>38</v>
      </c>
      <c r="L20" s="46"/>
      <c r="M20" s="78" t="e">
        <f>#REF!</f>
        <v>#REF!</v>
      </c>
      <c r="N20" s="66"/>
      <c r="O20" s="47" t="s">
        <v>63</v>
      </c>
      <c r="P20" s="44"/>
      <c r="Q20" s="48">
        <v>0.1</v>
      </c>
      <c r="R20" s="89">
        <f>ROUNDUP(Q20*0.75,2)</f>
        <v>0.08</v>
      </c>
    </row>
    <row r="21" spans="1:18" ht="18.75" customHeight="1" x14ac:dyDescent="0.15">
      <c r="A21" s="145"/>
      <c r="B21" s="66"/>
      <c r="C21" s="43"/>
      <c r="D21" s="44"/>
      <c r="E21" s="45"/>
      <c r="F21" s="46"/>
      <c r="G21" s="70"/>
      <c r="H21" s="74"/>
      <c r="I21" s="44"/>
      <c r="J21" s="46"/>
      <c r="K21" s="46"/>
      <c r="L21" s="46"/>
      <c r="M21" s="78"/>
      <c r="N21" s="66"/>
      <c r="O21" s="47" t="s">
        <v>45</v>
      </c>
      <c r="P21" s="44" t="s">
        <v>33</v>
      </c>
      <c r="Q21" s="48">
        <v>0.5</v>
      </c>
      <c r="R21" s="89">
        <f>ROUNDUP(Q21*0.75,2)</f>
        <v>0.38</v>
      </c>
    </row>
    <row r="22" spans="1:18" ht="18.75" customHeight="1" x14ac:dyDescent="0.15">
      <c r="A22" s="145"/>
      <c r="B22" s="67"/>
      <c r="C22" s="51"/>
      <c r="D22" s="52"/>
      <c r="E22" s="53"/>
      <c r="F22" s="54"/>
      <c r="G22" s="71"/>
      <c r="H22" s="75"/>
      <c r="I22" s="52"/>
      <c r="J22" s="54"/>
      <c r="K22" s="54"/>
      <c r="L22" s="54"/>
      <c r="M22" s="79"/>
      <c r="N22" s="67"/>
      <c r="O22" s="55"/>
      <c r="P22" s="52"/>
      <c r="Q22" s="56"/>
      <c r="R22" s="91"/>
    </row>
    <row r="23" spans="1:18" ht="18.75" customHeight="1" x14ac:dyDescent="0.15">
      <c r="A23" s="145"/>
      <c r="B23" s="66" t="s">
        <v>70</v>
      </c>
      <c r="C23" s="43" t="s">
        <v>74</v>
      </c>
      <c r="D23" s="44" t="s">
        <v>30</v>
      </c>
      <c r="E23" s="45">
        <v>40</v>
      </c>
      <c r="F23" s="46" t="s">
        <v>19</v>
      </c>
      <c r="G23" s="70"/>
      <c r="H23" s="74" t="s">
        <v>74</v>
      </c>
      <c r="I23" s="44" t="s">
        <v>30</v>
      </c>
      <c r="J23" s="46">
        <f>ROUNDUP(E23*0.75,2)</f>
        <v>30</v>
      </c>
      <c r="K23" s="46" t="s">
        <v>19</v>
      </c>
      <c r="L23" s="46"/>
      <c r="M23" s="78" t="e">
        <f>#REF!</f>
        <v>#REF!</v>
      </c>
      <c r="N23" s="66" t="s">
        <v>71</v>
      </c>
      <c r="O23" s="47" t="s">
        <v>34</v>
      </c>
      <c r="P23" s="44"/>
      <c r="Q23" s="48">
        <v>1</v>
      </c>
      <c r="R23" s="89">
        <f>ROUNDUP(Q23*0.75,2)</f>
        <v>0.75</v>
      </c>
    </row>
    <row r="24" spans="1:18" ht="18.75" customHeight="1" x14ac:dyDescent="0.15">
      <c r="A24" s="145"/>
      <c r="B24" s="66"/>
      <c r="C24" s="43"/>
      <c r="D24" s="44"/>
      <c r="E24" s="45"/>
      <c r="F24" s="46"/>
      <c r="G24" s="70"/>
      <c r="H24" s="74"/>
      <c r="I24" s="44"/>
      <c r="J24" s="46"/>
      <c r="K24" s="46"/>
      <c r="L24" s="46"/>
      <c r="M24" s="78"/>
      <c r="N24" s="66" t="s">
        <v>72</v>
      </c>
      <c r="O24" s="47" t="s">
        <v>28</v>
      </c>
      <c r="P24" s="44"/>
      <c r="Q24" s="48">
        <v>3</v>
      </c>
      <c r="R24" s="89">
        <f>ROUNDUP(Q24*0.75,2)</f>
        <v>2.25</v>
      </c>
    </row>
    <row r="25" spans="1:18" ht="18.75" customHeight="1" x14ac:dyDescent="0.15">
      <c r="A25" s="145"/>
      <c r="B25" s="66"/>
      <c r="C25" s="43"/>
      <c r="D25" s="44"/>
      <c r="E25" s="45"/>
      <c r="F25" s="46"/>
      <c r="G25" s="70"/>
      <c r="H25" s="74"/>
      <c r="I25" s="44"/>
      <c r="J25" s="46"/>
      <c r="K25" s="46"/>
      <c r="L25" s="46"/>
      <c r="M25" s="78"/>
      <c r="N25" s="66" t="s">
        <v>73</v>
      </c>
      <c r="O25" s="47"/>
      <c r="P25" s="44"/>
      <c r="Q25" s="48"/>
      <c r="R25" s="89"/>
    </row>
    <row r="26" spans="1:18" ht="18.75" customHeight="1" x14ac:dyDescent="0.15">
      <c r="A26" s="145"/>
      <c r="B26" s="66"/>
      <c r="C26" s="43"/>
      <c r="D26" s="44"/>
      <c r="E26" s="45"/>
      <c r="F26" s="46"/>
      <c r="G26" s="70"/>
      <c r="H26" s="74"/>
      <c r="I26" s="44"/>
      <c r="J26" s="46"/>
      <c r="K26" s="46"/>
      <c r="L26" s="46"/>
      <c r="M26" s="78"/>
      <c r="N26" s="66" t="s">
        <v>16</v>
      </c>
      <c r="O26" s="47"/>
      <c r="P26" s="44"/>
      <c r="Q26" s="48"/>
      <c r="R26" s="89"/>
    </row>
    <row r="27" spans="1:18" ht="18.75" customHeight="1" thickBot="1" x14ac:dyDescent="0.2">
      <c r="A27" s="146"/>
      <c r="B27" s="68"/>
      <c r="C27" s="58"/>
      <c r="D27" s="59"/>
      <c r="E27" s="60"/>
      <c r="F27" s="61"/>
      <c r="G27" s="72"/>
      <c r="H27" s="76"/>
      <c r="I27" s="59"/>
      <c r="J27" s="61"/>
      <c r="K27" s="61"/>
      <c r="L27" s="61"/>
      <c r="M27" s="80"/>
      <c r="N27" s="68"/>
      <c r="O27" s="62"/>
      <c r="P27" s="59"/>
      <c r="Q27" s="63"/>
      <c r="R27" s="93"/>
    </row>
  </sheetData>
  <mergeCells count="4">
    <mergeCell ref="H1:N1"/>
    <mergeCell ref="A2:R2"/>
    <mergeCell ref="A3:F3"/>
    <mergeCell ref="A5:A27"/>
  </mergeCells>
  <phoneticPr fontId="17"/>
  <printOptions horizontalCentered="1" verticalCentered="1"/>
  <pageMargins left="0.39370078740157483" right="0.39370078740157483" top="0.39370078740157483" bottom="0.39370078740157483" header="0.39370078740157483" footer="0.39370078740157483"/>
  <pageSetup paperSize="12" scale="56"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2"/>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314</v>
      </c>
      <c r="B1" s="5"/>
      <c r="C1" s="1"/>
      <c r="D1" s="1"/>
      <c r="E1" s="160"/>
      <c r="F1" s="161"/>
      <c r="G1" s="161"/>
      <c r="H1" s="161"/>
      <c r="I1" s="161"/>
      <c r="J1" s="161"/>
      <c r="K1" s="161"/>
      <c r="L1" s="161"/>
      <c r="M1" s="161"/>
      <c r="N1" s="161"/>
      <c r="O1"/>
      <c r="P1"/>
      <c r="Q1"/>
      <c r="R1"/>
      <c r="S1"/>
      <c r="T1"/>
      <c r="U1"/>
    </row>
    <row r="2" spans="1:21" s="3" customFormat="1" ht="36" customHeight="1" x14ac:dyDescent="0.15">
      <c r="A2" s="140" t="s">
        <v>0</v>
      </c>
      <c r="B2" s="141"/>
      <c r="C2" s="141"/>
      <c r="D2" s="141"/>
      <c r="E2" s="141"/>
      <c r="F2" s="141"/>
      <c r="G2" s="141"/>
      <c r="H2" s="141"/>
      <c r="I2" s="141"/>
      <c r="J2" s="141"/>
      <c r="K2" s="141"/>
      <c r="L2" s="141"/>
      <c r="M2" s="141"/>
      <c r="N2" s="141"/>
      <c r="O2" s="161"/>
      <c r="P2"/>
      <c r="Q2"/>
      <c r="R2"/>
      <c r="S2"/>
      <c r="T2"/>
      <c r="U2"/>
    </row>
    <row r="3" spans="1:21" ht="33.75" customHeight="1" thickBot="1" x14ac:dyDescent="0.3">
      <c r="A3" s="162" t="s">
        <v>372</v>
      </c>
      <c r="B3" s="163"/>
      <c r="C3" s="163"/>
      <c r="D3" s="130"/>
      <c r="E3" s="164" t="s">
        <v>322</v>
      </c>
      <c r="F3" s="165"/>
      <c r="G3" s="87"/>
      <c r="H3" s="87"/>
      <c r="I3" s="87"/>
      <c r="J3" s="87"/>
      <c r="K3" s="129"/>
      <c r="L3" s="87"/>
      <c r="M3" s="87"/>
    </row>
    <row r="4" spans="1:21" ht="26.1" customHeight="1" x14ac:dyDescent="0.15">
      <c r="A4" s="166"/>
      <c r="B4" s="167"/>
      <c r="C4" s="168"/>
      <c r="D4" s="172" t="s">
        <v>6</v>
      </c>
      <c r="E4" s="175" t="s">
        <v>312</v>
      </c>
      <c r="F4" s="178" t="s">
        <v>303</v>
      </c>
      <c r="G4" s="128" t="s">
        <v>311</v>
      </c>
      <c r="H4" s="127" t="s">
        <v>310</v>
      </c>
      <c r="I4" s="181" t="s">
        <v>309</v>
      </c>
      <c r="J4" s="182"/>
      <c r="K4" s="183"/>
      <c r="L4" s="184" t="s">
        <v>308</v>
      </c>
      <c r="M4" s="185"/>
      <c r="N4" s="186"/>
      <c r="O4" s="148" t="s">
        <v>6</v>
      </c>
    </row>
    <row r="5" spans="1:21" ht="26.1" customHeight="1" x14ac:dyDescent="0.15">
      <c r="A5" s="169"/>
      <c r="B5" s="170"/>
      <c r="C5" s="171"/>
      <c r="D5" s="173"/>
      <c r="E5" s="176"/>
      <c r="F5" s="179"/>
      <c r="G5" s="9" t="s">
        <v>307</v>
      </c>
      <c r="H5" s="126" t="s">
        <v>306</v>
      </c>
      <c r="I5" s="151" t="s">
        <v>305</v>
      </c>
      <c r="J5" s="152"/>
      <c r="K5" s="153"/>
      <c r="L5" s="154" t="s">
        <v>337</v>
      </c>
      <c r="M5" s="155"/>
      <c r="N5" s="156"/>
      <c r="O5" s="149"/>
    </row>
    <row r="6" spans="1:21" ht="26.1" customHeight="1" thickBot="1" x14ac:dyDescent="0.2">
      <c r="A6" s="125"/>
      <c r="B6" s="124" t="s">
        <v>1</v>
      </c>
      <c r="C6" s="122" t="s">
        <v>302</v>
      </c>
      <c r="D6" s="174"/>
      <c r="E6" s="177"/>
      <c r="F6" s="180"/>
      <c r="G6" s="123" t="s">
        <v>303</v>
      </c>
      <c r="H6" s="120" t="s">
        <v>301</v>
      </c>
      <c r="I6" s="121" t="s">
        <v>1</v>
      </c>
      <c r="J6" s="122" t="s">
        <v>302</v>
      </c>
      <c r="K6" s="119" t="s">
        <v>301</v>
      </c>
      <c r="L6" s="121" t="s">
        <v>1</v>
      </c>
      <c r="M6" s="120" t="s">
        <v>302</v>
      </c>
      <c r="N6" s="119" t="s">
        <v>301</v>
      </c>
      <c r="O6" s="150"/>
    </row>
    <row r="7" spans="1:21" ht="26.1" customHeight="1" x14ac:dyDescent="0.15">
      <c r="A7" s="157" t="s">
        <v>49</v>
      </c>
      <c r="B7" s="117" t="s">
        <v>299</v>
      </c>
      <c r="C7" s="117" t="s">
        <v>296</v>
      </c>
      <c r="D7" s="117"/>
      <c r="E7" s="38"/>
      <c r="F7" s="38"/>
      <c r="G7" s="117"/>
      <c r="H7" s="118" t="s">
        <v>300</v>
      </c>
      <c r="I7" s="117" t="s">
        <v>299</v>
      </c>
      <c r="J7" s="117" t="s">
        <v>296</v>
      </c>
      <c r="K7" s="118" t="s">
        <v>298</v>
      </c>
      <c r="L7" s="117" t="s">
        <v>297</v>
      </c>
      <c r="M7" s="117" t="s">
        <v>296</v>
      </c>
      <c r="N7" s="116">
        <v>30</v>
      </c>
      <c r="O7" s="115"/>
    </row>
    <row r="8" spans="1:21" ht="26.1" customHeight="1" x14ac:dyDescent="0.15">
      <c r="A8" s="158"/>
      <c r="B8" s="107"/>
      <c r="C8" s="107"/>
      <c r="D8" s="107"/>
      <c r="E8" s="52"/>
      <c r="F8" s="52"/>
      <c r="G8" s="107"/>
      <c r="H8" s="106"/>
      <c r="I8" s="107"/>
      <c r="J8" s="107"/>
      <c r="K8" s="106"/>
      <c r="L8" s="107"/>
      <c r="M8" s="107"/>
      <c r="N8" s="113"/>
      <c r="O8" s="112"/>
    </row>
    <row r="9" spans="1:21" ht="26.1" customHeight="1" x14ac:dyDescent="0.15">
      <c r="A9" s="158"/>
      <c r="B9" s="104" t="s">
        <v>340</v>
      </c>
      <c r="C9" s="104" t="s">
        <v>114</v>
      </c>
      <c r="D9" s="104" t="s">
        <v>59</v>
      </c>
      <c r="E9" s="44"/>
      <c r="F9" s="44"/>
      <c r="G9" s="104"/>
      <c r="H9" s="132">
        <v>0.7</v>
      </c>
      <c r="I9" s="104" t="s">
        <v>340</v>
      </c>
      <c r="J9" s="104" t="s">
        <v>114</v>
      </c>
      <c r="K9" s="132">
        <v>0.3</v>
      </c>
      <c r="L9" s="104" t="s">
        <v>339</v>
      </c>
      <c r="M9" s="104" t="s">
        <v>114</v>
      </c>
      <c r="N9" s="136">
        <v>0.2</v>
      </c>
      <c r="O9" s="102" t="s">
        <v>59</v>
      </c>
    </row>
    <row r="10" spans="1:21" ht="26.1" customHeight="1" x14ac:dyDescent="0.15">
      <c r="A10" s="158"/>
      <c r="B10" s="104"/>
      <c r="C10" s="104" t="s">
        <v>21</v>
      </c>
      <c r="D10" s="104"/>
      <c r="E10" s="44"/>
      <c r="F10" s="44"/>
      <c r="G10" s="104"/>
      <c r="H10" s="110">
        <v>10</v>
      </c>
      <c r="I10" s="104"/>
      <c r="J10" s="104" t="s">
        <v>21</v>
      </c>
      <c r="K10" s="110">
        <v>10</v>
      </c>
      <c r="L10" s="104"/>
      <c r="M10" s="104" t="s">
        <v>21</v>
      </c>
      <c r="N10" s="103">
        <v>10</v>
      </c>
      <c r="O10" s="102"/>
    </row>
    <row r="11" spans="1:21" ht="26.1" customHeight="1" x14ac:dyDescent="0.15">
      <c r="A11" s="158"/>
      <c r="B11" s="104"/>
      <c r="C11" s="104" t="s">
        <v>61</v>
      </c>
      <c r="D11" s="104"/>
      <c r="E11" s="44"/>
      <c r="F11" s="44"/>
      <c r="G11" s="104"/>
      <c r="H11" s="110">
        <v>5</v>
      </c>
      <c r="I11" s="104"/>
      <c r="J11" s="104" t="s">
        <v>61</v>
      </c>
      <c r="K11" s="110">
        <v>5</v>
      </c>
      <c r="L11" s="107"/>
      <c r="M11" s="107"/>
      <c r="N11" s="113"/>
      <c r="O11" s="112"/>
    </row>
    <row r="12" spans="1:21" ht="26.1" customHeight="1" x14ac:dyDescent="0.15">
      <c r="A12" s="158"/>
      <c r="B12" s="104"/>
      <c r="C12" s="104" t="s">
        <v>67</v>
      </c>
      <c r="D12" s="104"/>
      <c r="E12" s="44"/>
      <c r="F12" s="44"/>
      <c r="G12" s="104"/>
      <c r="H12" s="110">
        <v>5</v>
      </c>
      <c r="I12" s="104"/>
      <c r="J12" s="104"/>
      <c r="K12" s="110"/>
      <c r="L12" s="104" t="s">
        <v>338</v>
      </c>
      <c r="M12" s="104" t="s">
        <v>89</v>
      </c>
      <c r="N12" s="103">
        <v>20</v>
      </c>
      <c r="O12" s="102"/>
    </row>
    <row r="13" spans="1:21" ht="26.1" customHeight="1" x14ac:dyDescent="0.15">
      <c r="A13" s="158"/>
      <c r="B13" s="104"/>
      <c r="C13" s="104"/>
      <c r="D13" s="104"/>
      <c r="E13" s="44"/>
      <c r="F13" s="44"/>
      <c r="G13" s="104" t="s">
        <v>44</v>
      </c>
      <c r="H13" s="110" t="s">
        <v>291</v>
      </c>
      <c r="I13" s="104"/>
      <c r="J13" s="104"/>
      <c r="K13" s="110"/>
      <c r="L13" s="104"/>
      <c r="M13" s="104" t="s">
        <v>23</v>
      </c>
      <c r="N13" s="103">
        <v>5</v>
      </c>
      <c r="O13" s="102"/>
    </row>
    <row r="14" spans="1:21" ht="26.1" customHeight="1" x14ac:dyDescent="0.15">
      <c r="A14" s="158"/>
      <c r="B14" s="104"/>
      <c r="C14" s="104"/>
      <c r="D14" s="104"/>
      <c r="E14" s="44"/>
      <c r="F14" s="44"/>
      <c r="G14" s="104" t="s">
        <v>52</v>
      </c>
      <c r="H14" s="110" t="s">
        <v>290</v>
      </c>
      <c r="I14" s="107"/>
      <c r="J14" s="107"/>
      <c r="K14" s="106"/>
      <c r="L14" s="107"/>
      <c r="M14" s="107"/>
      <c r="N14" s="113"/>
      <c r="O14" s="112"/>
    </row>
    <row r="15" spans="1:21" ht="26.1" customHeight="1" x14ac:dyDescent="0.15">
      <c r="A15" s="158"/>
      <c r="B15" s="107"/>
      <c r="C15" s="107"/>
      <c r="D15" s="107"/>
      <c r="E15" s="52"/>
      <c r="F15" s="52"/>
      <c r="G15" s="107"/>
      <c r="H15" s="106"/>
      <c r="I15" s="104" t="s">
        <v>166</v>
      </c>
      <c r="J15" s="104" t="s">
        <v>89</v>
      </c>
      <c r="K15" s="110">
        <v>20</v>
      </c>
      <c r="L15" s="104" t="s">
        <v>70</v>
      </c>
      <c r="M15" s="104" t="s">
        <v>74</v>
      </c>
      <c r="N15" s="103">
        <v>10</v>
      </c>
      <c r="O15" s="102"/>
    </row>
    <row r="16" spans="1:21" ht="26.1" customHeight="1" x14ac:dyDescent="0.15">
      <c r="A16" s="158"/>
      <c r="B16" s="104" t="s">
        <v>166</v>
      </c>
      <c r="C16" s="104" t="s">
        <v>89</v>
      </c>
      <c r="D16" s="104"/>
      <c r="E16" s="44"/>
      <c r="F16" s="44"/>
      <c r="G16" s="104"/>
      <c r="H16" s="110">
        <v>20</v>
      </c>
      <c r="I16" s="104"/>
      <c r="J16" s="104" t="s">
        <v>23</v>
      </c>
      <c r="K16" s="110">
        <v>5</v>
      </c>
      <c r="L16" s="104"/>
      <c r="M16" s="104"/>
      <c r="N16" s="103"/>
      <c r="O16" s="102"/>
    </row>
    <row r="17" spans="1:15" ht="26.1" customHeight="1" x14ac:dyDescent="0.15">
      <c r="A17" s="158"/>
      <c r="B17" s="104"/>
      <c r="C17" s="104" t="s">
        <v>23</v>
      </c>
      <c r="D17" s="104"/>
      <c r="E17" s="44"/>
      <c r="F17" s="44"/>
      <c r="G17" s="104"/>
      <c r="H17" s="110">
        <v>5</v>
      </c>
      <c r="I17" s="104"/>
      <c r="J17" s="104" t="s">
        <v>287</v>
      </c>
      <c r="K17" s="108">
        <v>0.13</v>
      </c>
      <c r="L17" s="104"/>
      <c r="M17" s="104"/>
      <c r="N17" s="103"/>
      <c r="O17" s="102"/>
    </row>
    <row r="18" spans="1:15" ht="26.1" customHeight="1" x14ac:dyDescent="0.15">
      <c r="A18" s="158"/>
      <c r="B18" s="104"/>
      <c r="C18" s="104" t="s">
        <v>24</v>
      </c>
      <c r="D18" s="104"/>
      <c r="E18" s="44" t="s">
        <v>25</v>
      </c>
      <c r="F18" s="44"/>
      <c r="G18" s="104"/>
      <c r="H18" s="108">
        <v>0.13</v>
      </c>
      <c r="I18" s="107"/>
      <c r="J18" s="107"/>
      <c r="K18" s="106"/>
      <c r="L18" s="104"/>
      <c r="M18" s="104"/>
      <c r="N18" s="103"/>
      <c r="O18" s="102"/>
    </row>
    <row r="19" spans="1:15" ht="26.1" customHeight="1" x14ac:dyDescent="0.15">
      <c r="A19" s="158"/>
      <c r="B19" s="107"/>
      <c r="C19" s="107"/>
      <c r="D19" s="107"/>
      <c r="E19" s="52"/>
      <c r="F19" s="135"/>
      <c r="G19" s="107"/>
      <c r="H19" s="106"/>
      <c r="I19" s="104" t="s">
        <v>99</v>
      </c>
      <c r="J19" s="104" t="s">
        <v>145</v>
      </c>
      <c r="K19" s="134">
        <v>0.05</v>
      </c>
      <c r="L19" s="104"/>
      <c r="M19" s="104"/>
      <c r="N19" s="103"/>
      <c r="O19" s="102"/>
    </row>
    <row r="20" spans="1:15" ht="26.1" customHeight="1" x14ac:dyDescent="0.15">
      <c r="A20" s="158"/>
      <c r="B20" s="104" t="s">
        <v>99</v>
      </c>
      <c r="C20" s="104" t="s">
        <v>145</v>
      </c>
      <c r="D20" s="104"/>
      <c r="E20" s="44" t="s">
        <v>33</v>
      </c>
      <c r="F20" s="44"/>
      <c r="G20" s="104"/>
      <c r="H20" s="134">
        <v>0.05</v>
      </c>
      <c r="I20" s="104"/>
      <c r="J20" s="104"/>
      <c r="K20" s="110"/>
      <c r="L20" s="104"/>
      <c r="M20" s="104"/>
      <c r="N20" s="103"/>
      <c r="O20" s="102"/>
    </row>
    <row r="21" spans="1:15" ht="26.1" customHeight="1" x14ac:dyDescent="0.15">
      <c r="A21" s="158"/>
      <c r="B21" s="104"/>
      <c r="C21" s="104"/>
      <c r="D21" s="104"/>
      <c r="E21" s="44"/>
      <c r="F21" s="44"/>
      <c r="G21" s="104" t="s">
        <v>44</v>
      </c>
      <c r="H21" s="110" t="s">
        <v>291</v>
      </c>
      <c r="I21" s="104"/>
      <c r="J21" s="104"/>
      <c r="K21" s="110"/>
      <c r="L21" s="104"/>
      <c r="M21" s="104"/>
      <c r="N21" s="103"/>
      <c r="O21" s="102"/>
    </row>
    <row r="22" spans="1:15" ht="26.1" customHeight="1" x14ac:dyDescent="0.15">
      <c r="A22" s="158"/>
      <c r="B22" s="104"/>
      <c r="C22" s="104"/>
      <c r="D22" s="104"/>
      <c r="E22" s="44"/>
      <c r="F22" s="44" t="s">
        <v>33</v>
      </c>
      <c r="G22" s="104" t="s">
        <v>45</v>
      </c>
      <c r="H22" s="110" t="s">
        <v>290</v>
      </c>
      <c r="I22" s="107"/>
      <c r="J22" s="107"/>
      <c r="K22" s="106"/>
      <c r="L22" s="104"/>
      <c r="M22" s="104"/>
      <c r="N22" s="103"/>
      <c r="O22" s="102"/>
    </row>
    <row r="23" spans="1:15" ht="26.1" customHeight="1" x14ac:dyDescent="0.15">
      <c r="A23" s="158"/>
      <c r="B23" s="107"/>
      <c r="C23" s="107"/>
      <c r="D23" s="107"/>
      <c r="E23" s="52"/>
      <c r="F23" s="52"/>
      <c r="G23" s="107"/>
      <c r="H23" s="106"/>
      <c r="I23" s="104" t="s">
        <v>70</v>
      </c>
      <c r="J23" s="104" t="s">
        <v>74</v>
      </c>
      <c r="K23" s="110">
        <v>20</v>
      </c>
      <c r="L23" s="104"/>
      <c r="M23" s="104"/>
      <c r="N23" s="103"/>
      <c r="O23" s="102"/>
    </row>
    <row r="24" spans="1:15" ht="26.1" customHeight="1" x14ac:dyDescent="0.15">
      <c r="A24" s="158"/>
      <c r="B24" s="104" t="s">
        <v>70</v>
      </c>
      <c r="C24" s="104" t="s">
        <v>74</v>
      </c>
      <c r="D24" s="104"/>
      <c r="E24" s="44" t="s">
        <v>30</v>
      </c>
      <c r="F24" s="44"/>
      <c r="G24" s="104"/>
      <c r="H24" s="110">
        <v>30</v>
      </c>
      <c r="I24" s="104"/>
      <c r="J24" s="104"/>
      <c r="K24" s="110"/>
      <c r="L24" s="104"/>
      <c r="M24" s="104"/>
      <c r="N24" s="103"/>
      <c r="O24" s="102"/>
    </row>
    <row r="25" spans="1:15" ht="26.1" customHeight="1" x14ac:dyDescent="0.15">
      <c r="A25" s="158"/>
      <c r="B25" s="104"/>
      <c r="C25" s="104"/>
      <c r="D25" s="104"/>
      <c r="E25" s="44"/>
      <c r="F25" s="44"/>
      <c r="G25" s="104" t="s">
        <v>34</v>
      </c>
      <c r="H25" s="110" t="s">
        <v>290</v>
      </c>
      <c r="I25" s="104"/>
      <c r="J25" s="104"/>
      <c r="K25" s="110"/>
      <c r="L25" s="104"/>
      <c r="M25" s="104"/>
      <c r="N25" s="103"/>
      <c r="O25" s="102"/>
    </row>
    <row r="26" spans="1:15" ht="26.1" customHeight="1" thickBot="1" x14ac:dyDescent="0.2">
      <c r="A26" s="159"/>
      <c r="B26" s="100"/>
      <c r="C26" s="100"/>
      <c r="D26" s="100"/>
      <c r="E26" s="59"/>
      <c r="F26" s="59"/>
      <c r="G26" s="100"/>
      <c r="H26" s="101"/>
      <c r="I26" s="100"/>
      <c r="J26" s="100"/>
      <c r="K26" s="101"/>
      <c r="L26" s="100"/>
      <c r="M26" s="100"/>
      <c r="N26" s="99"/>
      <c r="O26" s="98"/>
    </row>
    <row r="27" spans="1:15" ht="14.25" x14ac:dyDescent="0.15">
      <c r="B27" s="97"/>
      <c r="C27" s="97"/>
      <c r="D27" s="97"/>
      <c r="G27" s="97"/>
      <c r="H27" s="96"/>
      <c r="I27" s="97"/>
      <c r="J27" s="97"/>
      <c r="K27" s="96"/>
      <c r="L27" s="97"/>
      <c r="M27" s="97"/>
      <c r="N27" s="96"/>
    </row>
    <row r="28" spans="1:15" ht="14.25" x14ac:dyDescent="0.15">
      <c r="B28" s="97"/>
      <c r="C28" s="97"/>
      <c r="D28" s="97"/>
      <c r="G28" s="97"/>
      <c r="H28" s="96"/>
      <c r="I28" s="97"/>
      <c r="J28" s="97"/>
      <c r="K28" s="96"/>
      <c r="L28" s="97"/>
      <c r="M28" s="97"/>
      <c r="N28" s="96"/>
    </row>
    <row r="29" spans="1:15" ht="14.25" x14ac:dyDescent="0.15">
      <c r="B29" s="97"/>
      <c r="C29" s="97"/>
      <c r="D29" s="97"/>
      <c r="G29" s="97"/>
      <c r="H29" s="96"/>
      <c r="I29" s="97"/>
      <c r="J29" s="97"/>
      <c r="K29" s="96"/>
      <c r="L29" s="97"/>
      <c r="M29" s="97"/>
      <c r="N29" s="96"/>
    </row>
    <row r="30" spans="1:15" ht="14.25" x14ac:dyDescent="0.15">
      <c r="B30" s="97"/>
      <c r="C30" s="97"/>
      <c r="D30" s="97"/>
      <c r="G30" s="97"/>
      <c r="H30" s="96"/>
      <c r="I30" s="97"/>
      <c r="J30" s="97"/>
      <c r="K30" s="96"/>
      <c r="L30" s="97"/>
      <c r="M30" s="97"/>
      <c r="N30" s="96"/>
    </row>
    <row r="31" spans="1:15" ht="14.25" x14ac:dyDescent="0.15">
      <c r="B31" s="97"/>
      <c r="C31" s="97"/>
      <c r="D31" s="97"/>
      <c r="G31" s="97"/>
      <c r="H31" s="96"/>
      <c r="I31" s="97"/>
      <c r="J31" s="97"/>
      <c r="K31" s="96"/>
      <c r="L31" s="97"/>
      <c r="M31" s="97"/>
      <c r="N31" s="96"/>
    </row>
    <row r="32" spans="1:15" ht="14.25" x14ac:dyDescent="0.15">
      <c r="B32" s="97"/>
      <c r="C32" s="97"/>
      <c r="D32" s="97"/>
      <c r="G32" s="97"/>
      <c r="H32" s="96"/>
      <c r="I32" s="97"/>
      <c r="J32" s="97"/>
      <c r="K32" s="96"/>
      <c r="L32" s="97"/>
      <c r="M32" s="97"/>
      <c r="N32" s="96"/>
    </row>
    <row r="33" spans="2:14" ht="14.25" x14ac:dyDescent="0.15">
      <c r="B33" s="97"/>
      <c r="C33" s="97"/>
      <c r="D33" s="97"/>
      <c r="G33" s="97"/>
      <c r="H33" s="96"/>
      <c r="I33" s="97"/>
      <c r="J33" s="97"/>
      <c r="K33" s="96"/>
      <c r="L33" s="97"/>
      <c r="M33" s="97"/>
      <c r="N33" s="96"/>
    </row>
    <row r="34" spans="2:14" ht="14.25" x14ac:dyDescent="0.15">
      <c r="B34" s="97"/>
      <c r="C34" s="97"/>
      <c r="D34" s="97"/>
      <c r="G34" s="97"/>
      <c r="H34" s="96"/>
      <c r="I34" s="97"/>
      <c r="J34" s="97"/>
      <c r="K34" s="96"/>
      <c r="L34" s="97"/>
      <c r="M34" s="97"/>
      <c r="N34" s="96"/>
    </row>
    <row r="35" spans="2:14" ht="14.25" x14ac:dyDescent="0.15">
      <c r="B35" s="97"/>
      <c r="C35" s="97"/>
      <c r="D35" s="97"/>
      <c r="G35" s="97"/>
      <c r="H35" s="96"/>
      <c r="I35" s="97"/>
      <c r="J35" s="97"/>
      <c r="K35" s="96"/>
      <c r="L35" s="97"/>
      <c r="M35" s="97"/>
      <c r="N35" s="96"/>
    </row>
    <row r="36" spans="2:14" ht="14.25" x14ac:dyDescent="0.15">
      <c r="B36" s="97"/>
      <c r="C36" s="97"/>
      <c r="D36" s="97"/>
      <c r="G36" s="97"/>
      <c r="H36" s="96"/>
      <c r="I36" s="97"/>
      <c r="J36" s="97"/>
      <c r="K36" s="96"/>
      <c r="L36" s="97"/>
      <c r="M36" s="97"/>
      <c r="N36" s="96"/>
    </row>
    <row r="37" spans="2:14" ht="14.25" x14ac:dyDescent="0.15">
      <c r="B37" s="97"/>
      <c r="C37" s="97"/>
      <c r="D37" s="97"/>
      <c r="G37" s="97"/>
      <c r="H37" s="96"/>
      <c r="I37" s="97"/>
      <c r="J37" s="97"/>
      <c r="K37" s="96"/>
      <c r="L37" s="97"/>
      <c r="M37" s="97"/>
      <c r="N37" s="96"/>
    </row>
    <row r="38" spans="2:14" ht="14.25" x14ac:dyDescent="0.15">
      <c r="B38" s="97"/>
      <c r="C38" s="97"/>
      <c r="D38" s="97"/>
      <c r="G38" s="97"/>
      <c r="H38" s="96"/>
      <c r="I38" s="97"/>
      <c r="J38" s="97"/>
      <c r="K38" s="96"/>
      <c r="L38" s="97"/>
      <c r="M38" s="97"/>
      <c r="N38" s="96"/>
    </row>
    <row r="39" spans="2:14" ht="14.25" x14ac:dyDescent="0.15">
      <c r="B39" s="97"/>
      <c r="C39" s="97"/>
      <c r="D39" s="97"/>
      <c r="G39" s="97"/>
      <c r="H39" s="96"/>
      <c r="I39" s="97"/>
      <c r="J39" s="97"/>
      <c r="K39" s="96"/>
      <c r="L39" s="97"/>
      <c r="M39" s="97"/>
      <c r="N39" s="96"/>
    </row>
    <row r="40" spans="2:14" ht="14.25" x14ac:dyDescent="0.15">
      <c r="B40" s="97"/>
      <c r="C40" s="97"/>
      <c r="D40" s="97"/>
      <c r="G40" s="97"/>
      <c r="H40" s="96"/>
      <c r="I40" s="97"/>
      <c r="J40" s="97"/>
      <c r="K40" s="96"/>
      <c r="L40" s="97"/>
      <c r="M40" s="97"/>
      <c r="N40" s="96"/>
    </row>
    <row r="41" spans="2:14" ht="14.25" x14ac:dyDescent="0.15">
      <c r="B41" s="97"/>
      <c r="C41" s="97"/>
      <c r="D41" s="97"/>
      <c r="G41" s="97"/>
      <c r="H41" s="96"/>
      <c r="I41" s="97"/>
      <c r="J41" s="97"/>
      <c r="K41" s="96"/>
      <c r="L41" s="97"/>
      <c r="M41" s="97"/>
      <c r="N41" s="96"/>
    </row>
    <row r="42" spans="2:14" ht="14.25" x14ac:dyDescent="0.15">
      <c r="B42" s="97"/>
      <c r="C42" s="97"/>
      <c r="D42" s="97"/>
      <c r="G42" s="97"/>
      <c r="H42" s="96"/>
      <c r="I42" s="97"/>
      <c r="J42" s="97"/>
      <c r="K42" s="96"/>
      <c r="L42" s="97"/>
      <c r="M42" s="97"/>
      <c r="N42" s="96"/>
    </row>
    <row r="43" spans="2:14" ht="14.25" x14ac:dyDescent="0.15">
      <c r="B43" s="97"/>
      <c r="C43" s="97"/>
      <c r="D43" s="97"/>
      <c r="G43" s="97"/>
      <c r="H43" s="96"/>
      <c r="I43" s="97"/>
      <c r="J43" s="97"/>
      <c r="K43" s="96"/>
      <c r="L43" s="97"/>
      <c r="M43" s="97"/>
      <c r="N43" s="96"/>
    </row>
    <row r="44" spans="2:14" ht="14.25" x14ac:dyDescent="0.15">
      <c r="B44" s="97"/>
      <c r="C44" s="97"/>
      <c r="D44" s="97"/>
      <c r="G44" s="97"/>
      <c r="H44" s="96"/>
      <c r="I44" s="97"/>
      <c r="J44" s="97"/>
      <c r="K44" s="96"/>
      <c r="L44" s="97"/>
      <c r="M44" s="97"/>
      <c r="N44" s="96"/>
    </row>
    <row r="45" spans="2:14" ht="14.25" x14ac:dyDescent="0.15">
      <c r="B45" s="97"/>
      <c r="C45" s="97"/>
      <c r="D45" s="97"/>
      <c r="G45" s="97"/>
      <c r="H45" s="96"/>
      <c r="I45" s="97"/>
      <c r="J45" s="97"/>
      <c r="K45" s="96"/>
      <c r="L45" s="97"/>
      <c r="M45" s="97"/>
      <c r="N45" s="96"/>
    </row>
    <row r="46" spans="2:14" ht="14.25" x14ac:dyDescent="0.15">
      <c r="B46" s="97"/>
      <c r="C46" s="97"/>
      <c r="D46" s="97"/>
      <c r="G46" s="97"/>
      <c r="H46" s="96"/>
      <c r="I46" s="97"/>
      <c r="J46" s="97"/>
      <c r="K46" s="96"/>
      <c r="L46" s="97"/>
      <c r="M46" s="97"/>
      <c r="N46" s="96"/>
    </row>
    <row r="47" spans="2:14" ht="14.25" x14ac:dyDescent="0.15">
      <c r="B47" s="97"/>
      <c r="C47" s="97"/>
      <c r="D47" s="97"/>
      <c r="G47" s="97"/>
      <c r="H47" s="96"/>
      <c r="I47" s="97"/>
      <c r="J47" s="97"/>
      <c r="K47" s="96"/>
      <c r="L47" s="97"/>
      <c r="M47" s="97"/>
      <c r="N47" s="96"/>
    </row>
    <row r="48" spans="2:14" ht="14.25" x14ac:dyDescent="0.15">
      <c r="B48" s="97"/>
      <c r="C48" s="97"/>
      <c r="D48" s="97"/>
      <c r="G48" s="97"/>
      <c r="H48" s="96"/>
      <c r="I48" s="97"/>
      <c r="J48" s="97"/>
      <c r="K48" s="96"/>
      <c r="L48" s="97"/>
      <c r="M48" s="97"/>
      <c r="N48" s="96"/>
    </row>
    <row r="49" spans="2:14" ht="14.25" x14ac:dyDescent="0.15">
      <c r="B49" s="97"/>
      <c r="C49" s="97"/>
      <c r="D49" s="97"/>
      <c r="G49" s="97"/>
      <c r="H49" s="96"/>
      <c r="I49" s="97"/>
      <c r="J49" s="97"/>
      <c r="K49" s="96"/>
      <c r="L49" s="97"/>
      <c r="M49" s="97"/>
      <c r="N49" s="96"/>
    </row>
    <row r="50" spans="2:14" ht="14.25" x14ac:dyDescent="0.15">
      <c r="B50" s="97"/>
      <c r="C50" s="97"/>
      <c r="D50" s="97"/>
      <c r="G50" s="97"/>
      <c r="H50" s="96"/>
      <c r="I50" s="97"/>
      <c r="J50" s="97"/>
      <c r="K50" s="96"/>
      <c r="L50" s="97"/>
      <c r="M50" s="97"/>
      <c r="N50" s="96"/>
    </row>
    <row r="51" spans="2:14" ht="14.25" x14ac:dyDescent="0.15">
      <c r="B51" s="97"/>
      <c r="C51" s="97"/>
      <c r="D51" s="97"/>
      <c r="G51" s="97"/>
      <c r="H51" s="96"/>
      <c r="I51" s="97"/>
      <c r="J51" s="97"/>
      <c r="K51" s="96"/>
      <c r="L51" s="97"/>
      <c r="M51" s="97"/>
      <c r="N51" s="96"/>
    </row>
    <row r="52" spans="2:14" ht="14.25" x14ac:dyDescent="0.15">
      <c r="B52" s="97"/>
      <c r="C52" s="97"/>
      <c r="D52" s="97"/>
      <c r="G52" s="97"/>
      <c r="H52" s="96"/>
      <c r="I52" s="97"/>
      <c r="J52" s="97"/>
      <c r="K52" s="96"/>
      <c r="L52" s="97"/>
      <c r="M52" s="97"/>
      <c r="N52" s="96"/>
    </row>
  </sheetData>
  <mergeCells count="14">
    <mergeCell ref="O4:O6"/>
    <mergeCell ref="I5:K5"/>
    <mergeCell ref="L5:N5"/>
    <mergeCell ref="A7:A26"/>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7"/>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x14ac:dyDescent="0.15">
      <c r="A1" s="1" t="s">
        <v>13</v>
      </c>
      <c r="B1" s="1"/>
      <c r="C1" s="2"/>
      <c r="D1" s="3"/>
      <c r="E1" s="2"/>
      <c r="F1" s="2"/>
      <c r="G1" s="2"/>
      <c r="H1" s="140"/>
      <c r="I1" s="140"/>
      <c r="J1" s="141"/>
      <c r="K1" s="141"/>
      <c r="L1" s="141"/>
      <c r="M1" s="141"/>
      <c r="N1" s="141"/>
      <c r="O1" s="2"/>
      <c r="P1" s="2"/>
      <c r="Q1" s="4"/>
      <c r="R1" s="4"/>
      <c r="S1" s="3"/>
    </row>
    <row r="2" spans="1:19" ht="36.75" customHeight="1" x14ac:dyDescent="0.15">
      <c r="A2" s="140" t="s">
        <v>0</v>
      </c>
      <c r="B2" s="140"/>
      <c r="C2" s="141"/>
      <c r="D2" s="141"/>
      <c r="E2" s="141"/>
      <c r="F2" s="141"/>
      <c r="G2" s="141"/>
      <c r="H2" s="141"/>
      <c r="I2" s="141"/>
      <c r="J2" s="141"/>
      <c r="K2" s="141"/>
      <c r="L2" s="141"/>
      <c r="M2" s="141"/>
      <c r="N2" s="141"/>
      <c r="O2" s="141"/>
      <c r="P2" s="141"/>
      <c r="Q2" s="141"/>
      <c r="R2" s="141"/>
      <c r="S2" s="3"/>
    </row>
    <row r="3" spans="1:19" ht="27.75" customHeight="1" thickBot="1" x14ac:dyDescent="0.3">
      <c r="A3" s="142" t="s">
        <v>214</v>
      </c>
      <c r="B3" s="143"/>
      <c r="C3" s="143"/>
      <c r="D3" s="143"/>
      <c r="E3" s="143"/>
      <c r="F3" s="143"/>
      <c r="G3" s="2"/>
      <c r="H3" s="2"/>
      <c r="I3" s="13"/>
      <c r="J3" s="2"/>
      <c r="K3" s="7"/>
      <c r="L3" s="7"/>
      <c r="M3" s="11"/>
      <c r="N3" s="2"/>
      <c r="O3" s="14"/>
      <c r="P3" s="13"/>
      <c r="Q3" s="15"/>
      <c r="R3" s="15"/>
      <c r="S3" s="12"/>
    </row>
    <row r="4" spans="1:19"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18.75" customHeight="1" x14ac:dyDescent="0.15">
      <c r="A5" s="144" t="s">
        <v>49</v>
      </c>
      <c r="B5" s="65" t="s">
        <v>171</v>
      </c>
      <c r="C5" s="37" t="s">
        <v>135</v>
      </c>
      <c r="D5" s="38"/>
      <c r="E5" s="84">
        <v>0.1</v>
      </c>
      <c r="F5" s="40" t="s">
        <v>38</v>
      </c>
      <c r="G5" s="69" t="s">
        <v>59</v>
      </c>
      <c r="H5" s="73" t="s">
        <v>135</v>
      </c>
      <c r="I5" s="38"/>
      <c r="J5" s="40">
        <f>ROUNDUP(E5*0.75,2)</f>
        <v>0.08</v>
      </c>
      <c r="K5" s="40" t="s">
        <v>38</v>
      </c>
      <c r="L5" s="40" t="s">
        <v>59</v>
      </c>
      <c r="M5" s="77" t="e">
        <f>#REF!</f>
        <v>#REF!</v>
      </c>
      <c r="N5" s="65" t="s">
        <v>172</v>
      </c>
      <c r="O5" s="41" t="s">
        <v>17</v>
      </c>
      <c r="P5" s="38"/>
      <c r="Q5" s="42">
        <v>110</v>
      </c>
      <c r="R5" s="88">
        <f>ROUNDUP(Q5*0.75,2)</f>
        <v>82.5</v>
      </c>
    </row>
    <row r="6" spans="1:19" ht="18.75" customHeight="1" x14ac:dyDescent="0.15">
      <c r="A6" s="145"/>
      <c r="B6" s="66"/>
      <c r="C6" s="43" t="s">
        <v>65</v>
      </c>
      <c r="D6" s="44"/>
      <c r="E6" s="45">
        <v>10</v>
      </c>
      <c r="F6" s="46" t="s">
        <v>19</v>
      </c>
      <c r="G6" s="70"/>
      <c r="H6" s="74" t="s">
        <v>65</v>
      </c>
      <c r="I6" s="44"/>
      <c r="J6" s="46">
        <f>ROUNDUP(E6*0.75,2)</f>
        <v>7.5</v>
      </c>
      <c r="K6" s="46" t="s">
        <v>19</v>
      </c>
      <c r="L6" s="46"/>
      <c r="M6" s="78" t="e">
        <f>#REF!</f>
        <v>#REF!</v>
      </c>
      <c r="N6" s="66" t="s">
        <v>286</v>
      </c>
      <c r="O6" s="47" t="s">
        <v>34</v>
      </c>
      <c r="P6" s="44"/>
      <c r="Q6" s="48">
        <v>1</v>
      </c>
      <c r="R6" s="89">
        <f>ROUNDUP(Q6*0.75,2)</f>
        <v>0.75</v>
      </c>
    </row>
    <row r="7" spans="1:19" ht="18.75" customHeight="1" x14ac:dyDescent="0.15">
      <c r="A7" s="145"/>
      <c r="B7" s="66"/>
      <c r="C7" s="43"/>
      <c r="D7" s="44"/>
      <c r="E7" s="45"/>
      <c r="F7" s="46"/>
      <c r="G7" s="70"/>
      <c r="H7" s="74"/>
      <c r="I7" s="44"/>
      <c r="J7" s="46"/>
      <c r="K7" s="46"/>
      <c r="L7" s="46"/>
      <c r="M7" s="78"/>
      <c r="N7" s="90" t="s">
        <v>234</v>
      </c>
      <c r="O7" s="47" t="s">
        <v>45</v>
      </c>
      <c r="P7" s="44" t="s">
        <v>33</v>
      </c>
      <c r="Q7" s="48">
        <v>1</v>
      </c>
      <c r="R7" s="89">
        <f>ROUNDUP(Q7*0.75,2)</f>
        <v>0.75</v>
      </c>
    </row>
    <row r="8" spans="1:19" ht="18.75" customHeight="1" x14ac:dyDescent="0.15">
      <c r="A8" s="145"/>
      <c r="B8" s="66"/>
      <c r="C8" s="43"/>
      <c r="D8" s="44"/>
      <c r="E8" s="45"/>
      <c r="F8" s="46"/>
      <c r="G8" s="70"/>
      <c r="H8" s="74"/>
      <c r="I8" s="44"/>
      <c r="J8" s="46"/>
      <c r="K8" s="46"/>
      <c r="L8" s="46"/>
      <c r="M8" s="78"/>
      <c r="N8" s="66" t="s">
        <v>102</v>
      </c>
      <c r="O8" s="47"/>
      <c r="P8" s="44"/>
      <c r="Q8" s="48"/>
      <c r="R8" s="89"/>
    </row>
    <row r="9" spans="1:19" ht="18.75" customHeight="1" x14ac:dyDescent="0.15">
      <c r="A9" s="145"/>
      <c r="B9" s="66"/>
      <c r="C9" s="43"/>
      <c r="D9" s="44"/>
      <c r="E9" s="45"/>
      <c r="F9" s="46"/>
      <c r="G9" s="70"/>
      <c r="H9" s="74"/>
      <c r="I9" s="44"/>
      <c r="J9" s="46"/>
      <c r="K9" s="46"/>
      <c r="L9" s="46"/>
      <c r="M9" s="78"/>
      <c r="N9" s="66" t="s">
        <v>39</v>
      </c>
      <c r="O9" s="47"/>
      <c r="P9" s="44"/>
      <c r="Q9" s="48"/>
      <c r="R9" s="89"/>
    </row>
    <row r="10" spans="1:19" ht="18.75" customHeight="1" x14ac:dyDescent="0.15">
      <c r="A10" s="145"/>
      <c r="B10" s="67"/>
      <c r="C10" s="51"/>
      <c r="D10" s="52"/>
      <c r="E10" s="53"/>
      <c r="F10" s="54"/>
      <c r="G10" s="71"/>
      <c r="H10" s="75"/>
      <c r="I10" s="52"/>
      <c r="J10" s="54"/>
      <c r="K10" s="54"/>
      <c r="L10" s="54"/>
      <c r="M10" s="79"/>
      <c r="N10" s="67"/>
      <c r="O10" s="55"/>
      <c r="P10" s="52"/>
      <c r="Q10" s="56"/>
      <c r="R10" s="91"/>
    </row>
    <row r="11" spans="1:19" ht="18.75" customHeight="1" x14ac:dyDescent="0.15">
      <c r="A11" s="145"/>
      <c r="B11" s="66" t="s">
        <v>173</v>
      </c>
      <c r="C11" s="43" t="s">
        <v>156</v>
      </c>
      <c r="D11" s="44"/>
      <c r="E11" s="45">
        <v>40</v>
      </c>
      <c r="F11" s="46" t="s">
        <v>19</v>
      </c>
      <c r="G11" s="70"/>
      <c r="H11" s="74" t="s">
        <v>156</v>
      </c>
      <c r="I11" s="44"/>
      <c r="J11" s="46">
        <f>ROUNDUP(E11*0.75,2)</f>
        <v>30</v>
      </c>
      <c r="K11" s="46" t="s">
        <v>19</v>
      </c>
      <c r="L11" s="46"/>
      <c r="M11" s="78" t="e">
        <f>#REF!</f>
        <v>#REF!</v>
      </c>
      <c r="N11" s="66" t="s">
        <v>174</v>
      </c>
      <c r="O11" s="47" t="s">
        <v>27</v>
      </c>
      <c r="P11" s="44"/>
      <c r="Q11" s="48">
        <v>1</v>
      </c>
      <c r="R11" s="89">
        <f t="shared" ref="R11:R19" si="0">ROUNDUP(Q11*0.75,2)</f>
        <v>0.75</v>
      </c>
    </row>
    <row r="12" spans="1:19" ht="18.75" customHeight="1" x14ac:dyDescent="0.15">
      <c r="A12" s="145"/>
      <c r="B12" s="66"/>
      <c r="C12" s="43" t="s">
        <v>21</v>
      </c>
      <c r="D12" s="44"/>
      <c r="E12" s="45">
        <v>20</v>
      </c>
      <c r="F12" s="46" t="s">
        <v>19</v>
      </c>
      <c r="G12" s="70"/>
      <c r="H12" s="74" t="s">
        <v>21</v>
      </c>
      <c r="I12" s="44"/>
      <c r="J12" s="46">
        <f>ROUNDUP(E12*0.75,2)</f>
        <v>15</v>
      </c>
      <c r="K12" s="46" t="s">
        <v>19</v>
      </c>
      <c r="L12" s="46"/>
      <c r="M12" s="78" t="e">
        <f>ROUND(#REF!+(#REF!*6/100),2)</f>
        <v>#REF!</v>
      </c>
      <c r="N12" s="66" t="s">
        <v>175</v>
      </c>
      <c r="O12" s="47" t="s">
        <v>63</v>
      </c>
      <c r="P12" s="44"/>
      <c r="Q12" s="48">
        <v>0.1</v>
      </c>
      <c r="R12" s="89">
        <f t="shared" si="0"/>
        <v>0.08</v>
      </c>
    </row>
    <row r="13" spans="1:19" ht="18.75" customHeight="1" x14ac:dyDescent="0.15">
      <c r="A13" s="145"/>
      <c r="B13" s="66"/>
      <c r="C13" s="43" t="s">
        <v>29</v>
      </c>
      <c r="D13" s="44" t="s">
        <v>30</v>
      </c>
      <c r="E13" s="45">
        <v>5</v>
      </c>
      <c r="F13" s="46" t="s">
        <v>31</v>
      </c>
      <c r="G13" s="70"/>
      <c r="H13" s="74" t="s">
        <v>29</v>
      </c>
      <c r="I13" s="44" t="s">
        <v>30</v>
      </c>
      <c r="J13" s="46">
        <f>ROUNDUP(E13*0.75,2)</f>
        <v>3.75</v>
      </c>
      <c r="K13" s="46" t="s">
        <v>31</v>
      </c>
      <c r="L13" s="46"/>
      <c r="M13" s="78" t="e">
        <f>#REF!</f>
        <v>#REF!</v>
      </c>
      <c r="N13" s="66" t="s">
        <v>176</v>
      </c>
      <c r="O13" s="47" t="s">
        <v>88</v>
      </c>
      <c r="P13" s="44"/>
      <c r="Q13" s="48">
        <v>0.01</v>
      </c>
      <c r="R13" s="89">
        <f t="shared" si="0"/>
        <v>0.01</v>
      </c>
    </row>
    <row r="14" spans="1:19" ht="18.75" customHeight="1" x14ac:dyDescent="0.15">
      <c r="A14" s="145"/>
      <c r="B14" s="66"/>
      <c r="C14" s="43" t="s">
        <v>107</v>
      </c>
      <c r="D14" s="44"/>
      <c r="E14" s="45">
        <v>10</v>
      </c>
      <c r="F14" s="46" t="s">
        <v>19</v>
      </c>
      <c r="G14" s="70"/>
      <c r="H14" s="74" t="s">
        <v>107</v>
      </c>
      <c r="I14" s="44"/>
      <c r="J14" s="46">
        <f>ROUNDUP(E14*0.75,2)</f>
        <v>7.5</v>
      </c>
      <c r="K14" s="46" t="s">
        <v>19</v>
      </c>
      <c r="L14" s="46"/>
      <c r="M14" s="78"/>
      <c r="N14" s="66" t="s">
        <v>177</v>
      </c>
      <c r="O14" s="47" t="s">
        <v>126</v>
      </c>
      <c r="P14" s="44" t="s">
        <v>33</v>
      </c>
      <c r="Q14" s="48">
        <v>5</v>
      </c>
      <c r="R14" s="89">
        <f t="shared" si="0"/>
        <v>3.75</v>
      </c>
    </row>
    <row r="15" spans="1:19" ht="18.75" customHeight="1" x14ac:dyDescent="0.15">
      <c r="A15" s="145"/>
      <c r="B15" s="66"/>
      <c r="C15" s="43" t="s">
        <v>23</v>
      </c>
      <c r="D15" s="44"/>
      <c r="E15" s="45">
        <v>10</v>
      </c>
      <c r="F15" s="46" t="s">
        <v>19</v>
      </c>
      <c r="G15" s="70"/>
      <c r="H15" s="74" t="s">
        <v>23</v>
      </c>
      <c r="I15" s="44"/>
      <c r="J15" s="46">
        <f>ROUNDUP(E15*0.75,2)</f>
        <v>7.5</v>
      </c>
      <c r="K15" s="46" t="s">
        <v>19</v>
      </c>
      <c r="L15" s="46"/>
      <c r="M15" s="78" t="e">
        <f>ROUND(#REF!+(#REF!*10/100),2)</f>
        <v>#REF!</v>
      </c>
      <c r="N15" s="66" t="s">
        <v>178</v>
      </c>
      <c r="O15" s="47" t="s">
        <v>27</v>
      </c>
      <c r="P15" s="44"/>
      <c r="Q15" s="48">
        <v>2</v>
      </c>
      <c r="R15" s="89">
        <f t="shared" si="0"/>
        <v>1.5</v>
      </c>
    </row>
    <row r="16" spans="1:19" ht="18.75" customHeight="1" x14ac:dyDescent="0.15">
      <c r="A16" s="145"/>
      <c r="B16" s="66"/>
      <c r="C16" s="43"/>
      <c r="D16" s="44"/>
      <c r="E16" s="45"/>
      <c r="F16" s="46"/>
      <c r="G16" s="70"/>
      <c r="H16" s="74"/>
      <c r="I16" s="44"/>
      <c r="J16" s="46"/>
      <c r="K16" s="46"/>
      <c r="L16" s="46"/>
      <c r="M16" s="78"/>
      <c r="N16" s="66" t="s">
        <v>16</v>
      </c>
      <c r="O16" s="47" t="s">
        <v>35</v>
      </c>
      <c r="P16" s="44"/>
      <c r="Q16" s="48">
        <v>2.5</v>
      </c>
      <c r="R16" s="89">
        <f t="shared" si="0"/>
        <v>1.8800000000000001</v>
      </c>
    </row>
    <row r="17" spans="1:18" ht="18.75" customHeight="1" x14ac:dyDescent="0.15">
      <c r="A17" s="145"/>
      <c r="B17" s="66"/>
      <c r="C17" s="43"/>
      <c r="D17" s="44"/>
      <c r="E17" s="45"/>
      <c r="F17" s="46"/>
      <c r="G17" s="70"/>
      <c r="H17" s="74"/>
      <c r="I17" s="44"/>
      <c r="J17" s="46"/>
      <c r="K17" s="46"/>
      <c r="L17" s="46"/>
      <c r="M17" s="78"/>
      <c r="N17" s="66"/>
      <c r="O17" s="47" t="s">
        <v>112</v>
      </c>
      <c r="P17" s="44"/>
      <c r="Q17" s="48">
        <v>1.5</v>
      </c>
      <c r="R17" s="89">
        <f t="shared" si="0"/>
        <v>1.1300000000000001</v>
      </c>
    </row>
    <row r="18" spans="1:18" ht="18.75" customHeight="1" x14ac:dyDescent="0.15">
      <c r="A18" s="145"/>
      <c r="B18" s="66"/>
      <c r="C18" s="43"/>
      <c r="D18" s="44"/>
      <c r="E18" s="45"/>
      <c r="F18" s="46"/>
      <c r="G18" s="70"/>
      <c r="H18" s="74"/>
      <c r="I18" s="44"/>
      <c r="J18" s="46"/>
      <c r="K18" s="46"/>
      <c r="L18" s="46"/>
      <c r="M18" s="78"/>
      <c r="N18" s="66"/>
      <c r="O18" s="47" t="s">
        <v>87</v>
      </c>
      <c r="P18" s="44" t="s">
        <v>30</v>
      </c>
      <c r="Q18" s="48">
        <v>1</v>
      </c>
      <c r="R18" s="89">
        <f t="shared" si="0"/>
        <v>0.75</v>
      </c>
    </row>
    <row r="19" spans="1:18" ht="18.75" customHeight="1" x14ac:dyDescent="0.15">
      <c r="A19" s="145"/>
      <c r="B19" s="66"/>
      <c r="C19" s="43"/>
      <c r="D19" s="44"/>
      <c r="E19" s="45"/>
      <c r="F19" s="46"/>
      <c r="G19" s="70"/>
      <c r="H19" s="74"/>
      <c r="I19" s="44"/>
      <c r="J19" s="46"/>
      <c r="K19" s="46"/>
      <c r="L19" s="46"/>
      <c r="M19" s="78"/>
      <c r="N19" s="66"/>
      <c r="O19" s="47" t="s">
        <v>63</v>
      </c>
      <c r="P19" s="44"/>
      <c r="Q19" s="48">
        <v>0.05</v>
      </c>
      <c r="R19" s="89">
        <f t="shared" si="0"/>
        <v>0.04</v>
      </c>
    </row>
    <row r="20" spans="1:18" ht="18.75" customHeight="1" x14ac:dyDescent="0.15">
      <c r="A20" s="145"/>
      <c r="B20" s="67"/>
      <c r="C20" s="51"/>
      <c r="D20" s="52"/>
      <c r="E20" s="53"/>
      <c r="F20" s="54"/>
      <c r="G20" s="71"/>
      <c r="H20" s="75"/>
      <c r="I20" s="52"/>
      <c r="J20" s="54"/>
      <c r="K20" s="54"/>
      <c r="L20" s="54"/>
      <c r="M20" s="79"/>
      <c r="N20" s="67"/>
      <c r="O20" s="55"/>
      <c r="P20" s="52"/>
      <c r="Q20" s="56"/>
      <c r="R20" s="91"/>
    </row>
    <row r="21" spans="1:18" ht="18.75" customHeight="1" x14ac:dyDescent="0.15">
      <c r="A21" s="145"/>
      <c r="B21" s="66" t="s">
        <v>179</v>
      </c>
      <c r="C21" s="43" t="s">
        <v>82</v>
      </c>
      <c r="D21" s="44"/>
      <c r="E21" s="45">
        <v>30</v>
      </c>
      <c r="F21" s="46" t="s">
        <v>19</v>
      </c>
      <c r="G21" s="70"/>
      <c r="H21" s="74" t="s">
        <v>82</v>
      </c>
      <c r="I21" s="44"/>
      <c r="J21" s="46">
        <f>ROUNDUP(E21*0.75,2)</f>
        <v>22.5</v>
      </c>
      <c r="K21" s="46" t="s">
        <v>19</v>
      </c>
      <c r="L21" s="46"/>
      <c r="M21" s="78" t="e">
        <f>ROUND(#REF!+(#REF!*6/100),2)</f>
        <v>#REF!</v>
      </c>
      <c r="N21" s="66" t="s">
        <v>180</v>
      </c>
      <c r="O21" s="47" t="s">
        <v>44</v>
      </c>
      <c r="P21" s="44"/>
      <c r="Q21" s="48">
        <v>2</v>
      </c>
      <c r="R21" s="89">
        <f>ROUNDUP(Q21*0.75,2)</f>
        <v>1.5</v>
      </c>
    </row>
    <row r="22" spans="1:18" ht="18.75" customHeight="1" x14ac:dyDescent="0.15">
      <c r="A22" s="145"/>
      <c r="B22" s="66"/>
      <c r="C22" s="43" t="s">
        <v>108</v>
      </c>
      <c r="D22" s="44" t="s">
        <v>90</v>
      </c>
      <c r="E22" s="45">
        <v>2</v>
      </c>
      <c r="F22" s="46" t="s">
        <v>19</v>
      </c>
      <c r="G22" s="70"/>
      <c r="H22" s="74" t="s">
        <v>108</v>
      </c>
      <c r="I22" s="44" t="s">
        <v>90</v>
      </c>
      <c r="J22" s="46">
        <f>ROUNDUP(E22*0.75,2)</f>
        <v>1.5</v>
      </c>
      <c r="K22" s="46" t="s">
        <v>19</v>
      </c>
      <c r="L22" s="46"/>
      <c r="M22" s="78" t="e">
        <f>#REF!</f>
        <v>#REF!</v>
      </c>
      <c r="N22" s="66" t="s">
        <v>181</v>
      </c>
      <c r="O22" s="47" t="s">
        <v>34</v>
      </c>
      <c r="P22" s="44"/>
      <c r="Q22" s="48">
        <v>1</v>
      </c>
      <c r="R22" s="89">
        <f>ROUNDUP(Q22*0.75,2)</f>
        <v>0.75</v>
      </c>
    </row>
    <row r="23" spans="1:18" ht="18.75" customHeight="1" x14ac:dyDescent="0.15">
      <c r="A23" s="145"/>
      <c r="B23" s="66"/>
      <c r="C23" s="43"/>
      <c r="D23" s="44"/>
      <c r="E23" s="45"/>
      <c r="F23" s="46"/>
      <c r="G23" s="70"/>
      <c r="H23" s="74"/>
      <c r="I23" s="44"/>
      <c r="J23" s="46"/>
      <c r="K23" s="46"/>
      <c r="L23" s="46"/>
      <c r="M23" s="78"/>
      <c r="N23" s="66" t="s">
        <v>16</v>
      </c>
      <c r="O23" s="47" t="s">
        <v>45</v>
      </c>
      <c r="P23" s="44" t="s">
        <v>33</v>
      </c>
      <c r="Q23" s="48">
        <v>1</v>
      </c>
      <c r="R23" s="89">
        <f>ROUNDUP(Q23*0.75,2)</f>
        <v>0.75</v>
      </c>
    </row>
    <row r="24" spans="1:18" ht="18.75" customHeight="1" x14ac:dyDescent="0.15">
      <c r="A24" s="145"/>
      <c r="B24" s="67"/>
      <c r="C24" s="51"/>
      <c r="D24" s="52"/>
      <c r="E24" s="53"/>
      <c r="F24" s="54"/>
      <c r="G24" s="71"/>
      <c r="H24" s="75"/>
      <c r="I24" s="52"/>
      <c r="J24" s="54"/>
      <c r="K24" s="54"/>
      <c r="L24" s="54"/>
      <c r="M24" s="79"/>
      <c r="N24" s="67"/>
      <c r="O24" s="55"/>
      <c r="P24" s="52"/>
      <c r="Q24" s="56"/>
      <c r="R24" s="91"/>
    </row>
    <row r="25" spans="1:18" ht="18.75" customHeight="1" x14ac:dyDescent="0.15">
      <c r="A25" s="145"/>
      <c r="B25" s="66" t="s">
        <v>66</v>
      </c>
      <c r="C25" s="43" t="s">
        <v>84</v>
      </c>
      <c r="D25" s="44"/>
      <c r="E25" s="45">
        <v>20</v>
      </c>
      <c r="F25" s="46" t="s">
        <v>19</v>
      </c>
      <c r="G25" s="70"/>
      <c r="H25" s="74" t="s">
        <v>84</v>
      </c>
      <c r="I25" s="44"/>
      <c r="J25" s="46">
        <f>ROUNDUP(E25*0.75,2)</f>
        <v>15</v>
      </c>
      <c r="K25" s="46" t="s">
        <v>19</v>
      </c>
      <c r="L25" s="46"/>
      <c r="M25" s="78" t="e">
        <f>ROUND(#REF!+(#REF!*3/100),2)</f>
        <v>#REF!</v>
      </c>
      <c r="N25" s="66" t="s">
        <v>16</v>
      </c>
      <c r="O25" s="47" t="s">
        <v>44</v>
      </c>
      <c r="P25" s="44"/>
      <c r="Q25" s="48">
        <v>100</v>
      </c>
      <c r="R25" s="89">
        <f>ROUNDUP(Q25*0.75,2)</f>
        <v>75</v>
      </c>
    </row>
    <row r="26" spans="1:18" ht="18.75" customHeight="1" x14ac:dyDescent="0.15">
      <c r="A26" s="145"/>
      <c r="B26" s="66"/>
      <c r="C26" s="43" t="s">
        <v>109</v>
      </c>
      <c r="D26" s="44"/>
      <c r="E26" s="45">
        <v>5</v>
      </c>
      <c r="F26" s="46" t="s">
        <v>19</v>
      </c>
      <c r="G26" s="70"/>
      <c r="H26" s="74" t="s">
        <v>109</v>
      </c>
      <c r="I26" s="44"/>
      <c r="J26" s="46">
        <f>ROUNDUP(E26*0.75,2)</f>
        <v>3.75</v>
      </c>
      <c r="K26" s="46" t="s">
        <v>19</v>
      </c>
      <c r="L26" s="46"/>
      <c r="M26" s="78" t="e">
        <f>ROUND(#REF!+(#REF!*10/100),2)</f>
        <v>#REF!</v>
      </c>
      <c r="N26" s="66"/>
      <c r="O26" s="47" t="s">
        <v>69</v>
      </c>
      <c r="P26" s="44"/>
      <c r="Q26" s="48">
        <v>3</v>
      </c>
      <c r="R26" s="89">
        <f>ROUNDUP(Q26*0.75,2)</f>
        <v>2.25</v>
      </c>
    </row>
    <row r="27" spans="1:18" ht="18.75" customHeight="1" thickBot="1" x14ac:dyDescent="0.2">
      <c r="A27" s="146"/>
      <c r="B27" s="68"/>
      <c r="C27" s="58"/>
      <c r="D27" s="59"/>
      <c r="E27" s="60"/>
      <c r="F27" s="61"/>
      <c r="G27" s="72"/>
      <c r="H27" s="76"/>
      <c r="I27" s="59"/>
      <c r="J27" s="61"/>
      <c r="K27" s="61"/>
      <c r="L27" s="61"/>
      <c r="M27" s="80"/>
      <c r="N27" s="68"/>
      <c r="O27" s="62"/>
      <c r="P27" s="59"/>
      <c r="Q27" s="63"/>
      <c r="R27" s="93"/>
    </row>
  </sheetData>
  <mergeCells count="4">
    <mergeCell ref="H1:N1"/>
    <mergeCell ref="A2:R2"/>
    <mergeCell ref="A3:F3"/>
    <mergeCell ref="A5:A27"/>
  </mergeCells>
  <phoneticPr fontId="19"/>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4"/>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314</v>
      </c>
      <c r="B1" s="5"/>
      <c r="C1" s="1"/>
      <c r="D1" s="1"/>
      <c r="E1" s="160"/>
      <c r="F1" s="161"/>
      <c r="G1" s="161"/>
      <c r="H1" s="161"/>
      <c r="I1" s="161"/>
      <c r="J1" s="161"/>
      <c r="K1" s="161"/>
      <c r="L1" s="161"/>
      <c r="M1" s="161"/>
      <c r="N1" s="161"/>
      <c r="O1"/>
      <c r="P1"/>
      <c r="Q1"/>
      <c r="R1"/>
      <c r="S1"/>
      <c r="T1"/>
      <c r="U1"/>
    </row>
    <row r="2" spans="1:21" s="3" customFormat="1" ht="36" customHeight="1" x14ac:dyDescent="0.15">
      <c r="A2" s="140" t="s">
        <v>0</v>
      </c>
      <c r="B2" s="141"/>
      <c r="C2" s="141"/>
      <c r="D2" s="141"/>
      <c r="E2" s="141"/>
      <c r="F2" s="141"/>
      <c r="G2" s="141"/>
      <c r="H2" s="141"/>
      <c r="I2" s="141"/>
      <c r="J2" s="141"/>
      <c r="K2" s="141"/>
      <c r="L2" s="141"/>
      <c r="M2" s="141"/>
      <c r="N2" s="141"/>
      <c r="O2" s="161"/>
      <c r="P2"/>
      <c r="Q2"/>
      <c r="R2"/>
      <c r="S2"/>
      <c r="T2"/>
      <c r="U2"/>
    </row>
    <row r="3" spans="1:21" ht="33.75" customHeight="1" thickBot="1" x14ac:dyDescent="0.3">
      <c r="A3" s="162" t="s">
        <v>375</v>
      </c>
      <c r="B3" s="163"/>
      <c r="C3" s="163"/>
      <c r="D3" s="130"/>
      <c r="E3" s="164" t="s">
        <v>322</v>
      </c>
      <c r="F3" s="165"/>
      <c r="G3" s="87"/>
      <c r="H3" s="87"/>
      <c r="I3" s="87"/>
      <c r="J3" s="87"/>
      <c r="K3" s="129"/>
      <c r="L3" s="87"/>
      <c r="M3" s="87"/>
    </row>
    <row r="4" spans="1:21" ht="27.95" customHeight="1" x14ac:dyDescent="0.15">
      <c r="A4" s="166"/>
      <c r="B4" s="167"/>
      <c r="C4" s="168"/>
      <c r="D4" s="172" t="s">
        <v>6</v>
      </c>
      <c r="E4" s="175" t="s">
        <v>312</v>
      </c>
      <c r="F4" s="178" t="s">
        <v>303</v>
      </c>
      <c r="G4" s="128" t="s">
        <v>311</v>
      </c>
      <c r="H4" s="127" t="s">
        <v>310</v>
      </c>
      <c r="I4" s="181" t="s">
        <v>309</v>
      </c>
      <c r="J4" s="182"/>
      <c r="K4" s="183"/>
      <c r="L4" s="184" t="s">
        <v>308</v>
      </c>
      <c r="M4" s="185"/>
      <c r="N4" s="186"/>
      <c r="O4" s="148" t="s">
        <v>6</v>
      </c>
    </row>
    <row r="5" spans="1:21" ht="27.95" customHeight="1" x14ac:dyDescent="0.15">
      <c r="A5" s="169"/>
      <c r="B5" s="170"/>
      <c r="C5" s="171"/>
      <c r="D5" s="173"/>
      <c r="E5" s="176"/>
      <c r="F5" s="179"/>
      <c r="G5" s="9" t="s">
        <v>307</v>
      </c>
      <c r="H5" s="126" t="s">
        <v>374</v>
      </c>
      <c r="I5" s="151" t="s">
        <v>305</v>
      </c>
      <c r="J5" s="152"/>
      <c r="K5" s="153"/>
      <c r="L5" s="154" t="s">
        <v>373</v>
      </c>
      <c r="M5" s="155"/>
      <c r="N5" s="156"/>
      <c r="O5" s="149"/>
    </row>
    <row r="6" spans="1:21" ht="27.95" customHeight="1" thickBot="1" x14ac:dyDescent="0.2">
      <c r="A6" s="125"/>
      <c r="B6" s="124" t="s">
        <v>1</v>
      </c>
      <c r="C6" s="122" t="s">
        <v>302</v>
      </c>
      <c r="D6" s="174"/>
      <c r="E6" s="177"/>
      <c r="F6" s="180"/>
      <c r="G6" s="123" t="s">
        <v>303</v>
      </c>
      <c r="H6" s="120" t="s">
        <v>301</v>
      </c>
      <c r="I6" s="121" t="s">
        <v>1</v>
      </c>
      <c r="J6" s="122" t="s">
        <v>302</v>
      </c>
      <c r="K6" s="119" t="s">
        <v>301</v>
      </c>
      <c r="L6" s="121" t="s">
        <v>1</v>
      </c>
      <c r="M6" s="120" t="s">
        <v>302</v>
      </c>
      <c r="N6" s="119" t="s">
        <v>301</v>
      </c>
      <c r="O6" s="150"/>
    </row>
    <row r="7" spans="1:21" ht="27.95" customHeight="1" x14ac:dyDescent="0.15">
      <c r="A7" s="157" t="s">
        <v>49</v>
      </c>
      <c r="B7" s="117" t="s">
        <v>299</v>
      </c>
      <c r="C7" s="117" t="s">
        <v>296</v>
      </c>
      <c r="D7" s="117"/>
      <c r="E7" s="38"/>
      <c r="F7" s="38"/>
      <c r="G7" s="117"/>
      <c r="H7" s="118" t="s">
        <v>300</v>
      </c>
      <c r="I7" s="117" t="s">
        <v>299</v>
      </c>
      <c r="J7" s="117" t="s">
        <v>296</v>
      </c>
      <c r="K7" s="118" t="s">
        <v>298</v>
      </c>
      <c r="L7" s="117" t="s">
        <v>297</v>
      </c>
      <c r="M7" s="117" t="s">
        <v>296</v>
      </c>
      <c r="N7" s="116">
        <v>30</v>
      </c>
      <c r="O7" s="115"/>
    </row>
    <row r="8" spans="1:21" ht="27.95" customHeight="1" x14ac:dyDescent="0.15">
      <c r="A8" s="158"/>
      <c r="B8" s="107"/>
      <c r="C8" s="107"/>
      <c r="D8" s="107"/>
      <c r="E8" s="52"/>
      <c r="F8" s="52"/>
      <c r="G8" s="107"/>
      <c r="H8" s="106"/>
      <c r="I8" s="107"/>
      <c r="J8" s="107"/>
      <c r="K8" s="106"/>
      <c r="L8" s="107"/>
      <c r="M8" s="107"/>
      <c r="N8" s="113"/>
      <c r="O8" s="112"/>
    </row>
    <row r="9" spans="1:21" ht="27.95" customHeight="1" x14ac:dyDescent="0.15">
      <c r="A9" s="158"/>
      <c r="B9" s="104" t="s">
        <v>347</v>
      </c>
      <c r="C9" s="104" t="s">
        <v>156</v>
      </c>
      <c r="D9" s="104"/>
      <c r="E9" s="44"/>
      <c r="F9" s="44"/>
      <c r="G9" s="104"/>
      <c r="H9" s="110">
        <v>20</v>
      </c>
      <c r="I9" s="104" t="s">
        <v>346</v>
      </c>
      <c r="J9" s="114" t="s">
        <v>64</v>
      </c>
      <c r="K9" s="110">
        <v>15</v>
      </c>
      <c r="L9" s="104" t="s">
        <v>345</v>
      </c>
      <c r="M9" s="104" t="s">
        <v>21</v>
      </c>
      <c r="N9" s="103">
        <v>10</v>
      </c>
      <c r="O9" s="102"/>
    </row>
    <row r="10" spans="1:21" ht="27.95" customHeight="1" x14ac:dyDescent="0.15">
      <c r="A10" s="158"/>
      <c r="B10" s="104"/>
      <c r="C10" s="104" t="s">
        <v>21</v>
      </c>
      <c r="D10" s="104"/>
      <c r="E10" s="44"/>
      <c r="F10" s="44"/>
      <c r="G10" s="104"/>
      <c r="H10" s="110">
        <v>10</v>
      </c>
      <c r="I10" s="104"/>
      <c r="J10" s="104" t="s">
        <v>21</v>
      </c>
      <c r="K10" s="110">
        <v>10</v>
      </c>
      <c r="L10" s="104"/>
      <c r="M10" s="104" t="s">
        <v>82</v>
      </c>
      <c r="N10" s="103">
        <v>10</v>
      </c>
      <c r="O10" s="102"/>
    </row>
    <row r="11" spans="1:21" ht="27.95" customHeight="1" x14ac:dyDescent="0.15">
      <c r="A11" s="158"/>
      <c r="B11" s="104"/>
      <c r="C11" s="104" t="s">
        <v>107</v>
      </c>
      <c r="D11" s="104"/>
      <c r="E11" s="44"/>
      <c r="F11" s="44"/>
      <c r="G11" s="104"/>
      <c r="H11" s="110">
        <v>10</v>
      </c>
      <c r="I11" s="104"/>
      <c r="J11" s="104" t="s">
        <v>107</v>
      </c>
      <c r="K11" s="110">
        <v>10</v>
      </c>
      <c r="L11" s="107"/>
      <c r="M11" s="107"/>
      <c r="N11" s="113"/>
      <c r="O11" s="112"/>
    </row>
    <row r="12" spans="1:21" ht="27.95" customHeight="1" x14ac:dyDescent="0.15">
      <c r="A12" s="158"/>
      <c r="B12" s="104"/>
      <c r="C12" s="104" t="s">
        <v>23</v>
      </c>
      <c r="D12" s="104"/>
      <c r="E12" s="44"/>
      <c r="F12" s="44"/>
      <c r="G12" s="104"/>
      <c r="H12" s="110">
        <v>10</v>
      </c>
      <c r="I12" s="104"/>
      <c r="J12" s="104" t="s">
        <v>23</v>
      </c>
      <c r="K12" s="110">
        <v>10</v>
      </c>
      <c r="L12" s="104" t="s">
        <v>344</v>
      </c>
      <c r="M12" s="104" t="s">
        <v>107</v>
      </c>
      <c r="N12" s="103">
        <v>10</v>
      </c>
      <c r="O12" s="102"/>
    </row>
    <row r="13" spans="1:21" ht="27.95" customHeight="1" x14ac:dyDescent="0.15">
      <c r="A13" s="158"/>
      <c r="B13" s="104"/>
      <c r="C13" s="104"/>
      <c r="D13" s="104"/>
      <c r="E13" s="44"/>
      <c r="F13" s="44"/>
      <c r="G13" s="104" t="s">
        <v>44</v>
      </c>
      <c r="H13" s="110" t="s">
        <v>291</v>
      </c>
      <c r="I13" s="104"/>
      <c r="J13" s="104"/>
      <c r="K13" s="110"/>
      <c r="L13" s="104"/>
      <c r="M13" s="104" t="s">
        <v>23</v>
      </c>
      <c r="N13" s="103">
        <v>5</v>
      </c>
      <c r="O13" s="102"/>
    </row>
    <row r="14" spans="1:21" ht="27.95" customHeight="1" x14ac:dyDescent="0.15">
      <c r="A14" s="158"/>
      <c r="B14" s="104"/>
      <c r="C14" s="104"/>
      <c r="D14" s="104"/>
      <c r="E14" s="44"/>
      <c r="F14" s="44" t="s">
        <v>33</v>
      </c>
      <c r="G14" s="104" t="s">
        <v>45</v>
      </c>
      <c r="H14" s="110" t="s">
        <v>290</v>
      </c>
      <c r="I14" s="104"/>
      <c r="J14" s="104"/>
      <c r="K14" s="110"/>
      <c r="L14" s="104"/>
      <c r="M14" s="104"/>
      <c r="N14" s="103"/>
      <c r="O14" s="102"/>
    </row>
    <row r="15" spans="1:21" ht="27.95" customHeight="1" x14ac:dyDescent="0.15">
      <c r="A15" s="158"/>
      <c r="B15" s="104"/>
      <c r="C15" s="104"/>
      <c r="D15" s="104"/>
      <c r="E15" s="44"/>
      <c r="F15" s="44"/>
      <c r="G15" s="104" t="s">
        <v>34</v>
      </c>
      <c r="H15" s="110" t="s">
        <v>290</v>
      </c>
      <c r="I15" s="104"/>
      <c r="J15" s="104"/>
      <c r="K15" s="110"/>
      <c r="L15" s="104"/>
      <c r="M15" s="104"/>
      <c r="N15" s="103"/>
      <c r="O15" s="102"/>
    </row>
    <row r="16" spans="1:21" ht="27.95" customHeight="1" x14ac:dyDescent="0.15">
      <c r="A16" s="158"/>
      <c r="B16" s="107"/>
      <c r="C16" s="107"/>
      <c r="D16" s="107"/>
      <c r="E16" s="52"/>
      <c r="F16" s="52"/>
      <c r="G16" s="107"/>
      <c r="H16" s="106"/>
      <c r="I16" s="107"/>
      <c r="J16" s="107"/>
      <c r="K16" s="106"/>
      <c r="L16" s="104"/>
      <c r="M16" s="104"/>
      <c r="N16" s="103"/>
      <c r="O16" s="102"/>
    </row>
    <row r="17" spans="1:15" ht="27.95" customHeight="1" x14ac:dyDescent="0.15">
      <c r="A17" s="158"/>
      <c r="B17" s="104" t="s">
        <v>343</v>
      </c>
      <c r="C17" s="104" t="s">
        <v>82</v>
      </c>
      <c r="D17" s="104"/>
      <c r="E17" s="44"/>
      <c r="F17" s="44"/>
      <c r="G17" s="104"/>
      <c r="H17" s="110">
        <v>10</v>
      </c>
      <c r="I17" s="104" t="s">
        <v>343</v>
      </c>
      <c r="J17" s="104" t="s">
        <v>82</v>
      </c>
      <c r="K17" s="110">
        <v>10</v>
      </c>
      <c r="L17" s="104"/>
      <c r="M17" s="104"/>
      <c r="N17" s="103"/>
      <c r="O17" s="102"/>
    </row>
    <row r="18" spans="1:15" ht="27.95" customHeight="1" x14ac:dyDescent="0.15">
      <c r="A18" s="158"/>
      <c r="B18" s="107"/>
      <c r="C18" s="107"/>
      <c r="D18" s="107"/>
      <c r="E18" s="52"/>
      <c r="F18" s="52"/>
      <c r="G18" s="107"/>
      <c r="H18" s="106"/>
      <c r="I18" s="104"/>
      <c r="J18" s="104"/>
      <c r="K18" s="110"/>
      <c r="L18" s="104"/>
      <c r="M18" s="104"/>
      <c r="N18" s="103"/>
      <c r="O18" s="102"/>
    </row>
    <row r="19" spans="1:15" ht="27.95" customHeight="1" x14ac:dyDescent="0.15">
      <c r="A19" s="158"/>
      <c r="B19" s="104" t="s">
        <v>66</v>
      </c>
      <c r="C19" s="104" t="s">
        <v>84</v>
      </c>
      <c r="D19" s="104"/>
      <c r="E19" s="44"/>
      <c r="F19" s="109"/>
      <c r="G19" s="104"/>
      <c r="H19" s="110">
        <v>10</v>
      </c>
      <c r="I19" s="104"/>
      <c r="J19" s="104"/>
      <c r="K19" s="110"/>
      <c r="L19" s="104"/>
      <c r="M19" s="104"/>
      <c r="N19" s="103"/>
      <c r="O19" s="102"/>
    </row>
    <row r="20" spans="1:15" ht="27.95" customHeight="1" x14ac:dyDescent="0.15">
      <c r="A20" s="158"/>
      <c r="B20" s="104"/>
      <c r="C20" s="104" t="s">
        <v>109</v>
      </c>
      <c r="D20" s="104"/>
      <c r="E20" s="44"/>
      <c r="F20" s="44"/>
      <c r="G20" s="104"/>
      <c r="H20" s="110">
        <v>5</v>
      </c>
      <c r="I20" s="104"/>
      <c r="J20" s="104"/>
      <c r="K20" s="110"/>
      <c r="L20" s="104"/>
      <c r="M20" s="104"/>
      <c r="N20" s="103"/>
      <c r="O20" s="102"/>
    </row>
    <row r="21" spans="1:15" ht="27.95" customHeight="1" x14ac:dyDescent="0.15">
      <c r="A21" s="158"/>
      <c r="B21" s="104"/>
      <c r="C21" s="104"/>
      <c r="D21" s="104"/>
      <c r="E21" s="44"/>
      <c r="F21" s="44"/>
      <c r="G21" s="104" t="s">
        <v>44</v>
      </c>
      <c r="H21" s="110" t="s">
        <v>291</v>
      </c>
      <c r="I21" s="104"/>
      <c r="J21" s="104"/>
      <c r="K21" s="110"/>
      <c r="L21" s="104"/>
      <c r="M21" s="104"/>
      <c r="N21" s="103"/>
      <c r="O21" s="102"/>
    </row>
    <row r="22" spans="1:15" ht="27.95" customHeight="1" x14ac:dyDescent="0.15">
      <c r="A22" s="158"/>
      <c r="B22" s="104"/>
      <c r="C22" s="104"/>
      <c r="D22" s="104"/>
      <c r="E22" s="44"/>
      <c r="F22" s="44"/>
      <c r="G22" s="104" t="s">
        <v>69</v>
      </c>
      <c r="H22" s="110" t="s">
        <v>290</v>
      </c>
      <c r="I22" s="104"/>
      <c r="J22" s="104"/>
      <c r="K22" s="110"/>
      <c r="L22" s="104"/>
      <c r="M22" s="104"/>
      <c r="N22" s="103"/>
      <c r="O22" s="102"/>
    </row>
    <row r="23" spans="1:15" ht="27.95" customHeight="1" thickBot="1" x14ac:dyDescent="0.2">
      <c r="A23" s="159"/>
      <c r="B23" s="100"/>
      <c r="C23" s="100"/>
      <c r="D23" s="100"/>
      <c r="E23" s="59"/>
      <c r="F23" s="59"/>
      <c r="G23" s="100"/>
      <c r="H23" s="101"/>
      <c r="I23" s="100"/>
      <c r="J23" s="100"/>
      <c r="K23" s="101"/>
      <c r="L23" s="100"/>
      <c r="M23" s="100"/>
      <c r="N23" s="99"/>
      <c r="O23" s="98"/>
    </row>
    <row r="24" spans="1:15" ht="27.95" customHeight="1" x14ac:dyDescent="0.15">
      <c r="B24" s="97"/>
      <c r="C24" s="97"/>
      <c r="D24" s="97"/>
      <c r="G24" s="97"/>
      <c r="H24" s="96"/>
      <c r="I24" s="97"/>
      <c r="J24" s="97"/>
      <c r="K24" s="96"/>
      <c r="L24" s="97"/>
      <c r="M24" s="97"/>
      <c r="N24" s="96"/>
    </row>
    <row r="25" spans="1:15" ht="27.95" customHeight="1" x14ac:dyDescent="0.15">
      <c r="B25" s="97"/>
      <c r="C25" s="97"/>
      <c r="D25" s="97"/>
      <c r="G25" s="97"/>
      <c r="H25" s="96"/>
      <c r="I25" s="97"/>
      <c r="J25" s="97"/>
      <c r="K25" s="96"/>
      <c r="L25" s="97"/>
      <c r="M25" s="97"/>
      <c r="N25" s="96"/>
    </row>
    <row r="26" spans="1:15" ht="27.95" customHeight="1" x14ac:dyDescent="0.15">
      <c r="B26" s="97"/>
      <c r="C26" s="97"/>
      <c r="D26" s="97"/>
      <c r="G26" s="97"/>
      <c r="H26" s="96"/>
      <c r="I26" s="97"/>
      <c r="J26" s="97"/>
      <c r="K26" s="96"/>
      <c r="L26" s="97"/>
      <c r="M26" s="97"/>
      <c r="N26" s="96"/>
    </row>
    <row r="27" spans="1:15" ht="14.25" x14ac:dyDescent="0.15">
      <c r="B27" s="97"/>
      <c r="C27" s="97"/>
      <c r="D27" s="97"/>
      <c r="G27" s="97"/>
      <c r="H27" s="96"/>
      <c r="I27" s="97"/>
      <c r="J27" s="97"/>
      <c r="K27" s="96"/>
      <c r="L27" s="97"/>
      <c r="M27" s="97"/>
      <c r="N27" s="96"/>
    </row>
    <row r="28" spans="1:15" ht="14.25" x14ac:dyDescent="0.15">
      <c r="B28" s="97"/>
      <c r="C28" s="97"/>
      <c r="D28" s="97"/>
      <c r="G28" s="97"/>
      <c r="H28" s="96"/>
      <c r="I28" s="97"/>
      <c r="J28" s="97"/>
      <c r="K28" s="96"/>
      <c r="L28" s="97"/>
      <c r="M28" s="97"/>
      <c r="N28" s="96"/>
    </row>
    <row r="29" spans="1:15" ht="14.25" x14ac:dyDescent="0.15">
      <c r="B29" s="97"/>
      <c r="C29" s="97"/>
      <c r="D29" s="97"/>
      <c r="G29" s="97"/>
      <c r="H29" s="96"/>
      <c r="I29" s="97"/>
      <c r="J29" s="97"/>
      <c r="K29" s="96"/>
      <c r="L29" s="97"/>
      <c r="M29" s="97"/>
      <c r="N29" s="96"/>
    </row>
    <row r="30" spans="1:15" ht="14.25" x14ac:dyDescent="0.15">
      <c r="B30" s="97"/>
      <c r="C30" s="97"/>
      <c r="D30" s="97"/>
      <c r="G30" s="97"/>
      <c r="H30" s="96"/>
      <c r="I30" s="97"/>
      <c r="J30" s="97"/>
      <c r="K30" s="96"/>
      <c r="L30" s="97"/>
      <c r="M30" s="97"/>
      <c r="N30" s="96"/>
    </row>
    <row r="31" spans="1:15" ht="14.25" x14ac:dyDescent="0.15">
      <c r="B31" s="97"/>
      <c r="C31" s="97"/>
      <c r="D31" s="97"/>
      <c r="G31" s="97"/>
      <c r="H31" s="96"/>
      <c r="I31" s="97"/>
      <c r="J31" s="97"/>
      <c r="K31" s="96"/>
      <c r="L31" s="97"/>
      <c r="M31" s="97"/>
      <c r="N31" s="96"/>
    </row>
    <row r="32" spans="1:15" ht="14.25" x14ac:dyDescent="0.15">
      <c r="B32" s="97"/>
      <c r="C32" s="97"/>
      <c r="D32" s="97"/>
      <c r="G32" s="97"/>
      <c r="H32" s="96"/>
      <c r="I32" s="97"/>
      <c r="J32" s="97"/>
      <c r="K32" s="96"/>
      <c r="L32" s="97"/>
      <c r="M32" s="97"/>
      <c r="N32" s="96"/>
    </row>
    <row r="33" spans="2:14" ht="14.25" x14ac:dyDescent="0.15">
      <c r="B33" s="97"/>
      <c r="C33" s="97"/>
      <c r="D33" s="97"/>
      <c r="G33" s="97"/>
      <c r="H33" s="96"/>
      <c r="I33" s="97"/>
      <c r="J33" s="97"/>
      <c r="K33" s="96"/>
      <c r="L33" s="97"/>
      <c r="M33" s="97"/>
      <c r="N33" s="96"/>
    </row>
    <row r="34" spans="2:14" ht="14.25" x14ac:dyDescent="0.15">
      <c r="B34" s="97"/>
      <c r="C34" s="97"/>
      <c r="D34" s="97"/>
      <c r="G34" s="97"/>
      <c r="H34" s="96"/>
      <c r="I34" s="97"/>
      <c r="J34" s="97"/>
      <c r="K34" s="96"/>
      <c r="L34" s="97"/>
      <c r="M34" s="97"/>
      <c r="N34" s="96"/>
    </row>
    <row r="35" spans="2:14" ht="14.25" x14ac:dyDescent="0.15">
      <c r="B35" s="97"/>
      <c r="C35" s="97"/>
      <c r="D35" s="97"/>
      <c r="G35" s="97"/>
      <c r="H35" s="96"/>
      <c r="I35" s="97"/>
      <c r="J35" s="97"/>
      <c r="K35" s="96"/>
      <c r="L35" s="97"/>
      <c r="M35" s="97"/>
      <c r="N35" s="96"/>
    </row>
    <row r="36" spans="2:14" ht="14.25" x14ac:dyDescent="0.15">
      <c r="B36" s="97"/>
      <c r="C36" s="97"/>
      <c r="D36" s="97"/>
      <c r="G36" s="97"/>
      <c r="H36" s="96"/>
      <c r="I36" s="97"/>
      <c r="J36" s="97"/>
      <c r="K36" s="96"/>
      <c r="L36" s="97"/>
      <c r="M36" s="97"/>
      <c r="N36" s="96"/>
    </row>
    <row r="37" spans="2:14" ht="14.25" x14ac:dyDescent="0.15">
      <c r="B37" s="97"/>
      <c r="C37" s="97"/>
      <c r="D37" s="97"/>
      <c r="G37" s="97"/>
      <c r="H37" s="96"/>
      <c r="I37" s="97"/>
      <c r="J37" s="97"/>
      <c r="K37" s="96"/>
      <c r="L37" s="97"/>
      <c r="M37" s="97"/>
      <c r="N37" s="96"/>
    </row>
    <row r="38" spans="2:14" ht="14.25" x14ac:dyDescent="0.15">
      <c r="B38" s="97"/>
      <c r="C38" s="97"/>
      <c r="D38" s="97"/>
      <c r="G38" s="97"/>
      <c r="H38" s="96"/>
      <c r="I38" s="97"/>
      <c r="J38" s="97"/>
      <c r="K38" s="96"/>
      <c r="L38" s="97"/>
      <c r="M38" s="97"/>
      <c r="N38" s="96"/>
    </row>
    <row r="39" spans="2:14" ht="14.25" x14ac:dyDescent="0.15">
      <c r="B39" s="97"/>
      <c r="C39" s="97"/>
      <c r="D39" s="97"/>
      <c r="G39" s="97"/>
      <c r="H39" s="96"/>
      <c r="I39" s="97"/>
      <c r="J39" s="97"/>
      <c r="K39" s="96"/>
      <c r="L39" s="97"/>
      <c r="M39" s="97"/>
      <c r="N39" s="96"/>
    </row>
    <row r="40" spans="2:14" ht="14.25" x14ac:dyDescent="0.15">
      <c r="B40" s="97"/>
      <c r="C40" s="97"/>
      <c r="D40" s="97"/>
      <c r="G40" s="97"/>
      <c r="H40" s="96"/>
      <c r="I40" s="97"/>
      <c r="J40" s="97"/>
      <c r="K40" s="96"/>
      <c r="L40" s="97"/>
      <c r="M40" s="97"/>
      <c r="N40" s="96"/>
    </row>
    <row r="41" spans="2:14" ht="14.25" x14ac:dyDescent="0.15">
      <c r="B41" s="97"/>
      <c r="C41" s="97"/>
      <c r="D41" s="97"/>
      <c r="G41" s="97"/>
      <c r="H41" s="96"/>
      <c r="I41" s="97"/>
      <c r="J41" s="97"/>
      <c r="K41" s="96"/>
      <c r="L41" s="97"/>
      <c r="M41" s="97"/>
      <c r="N41" s="96"/>
    </row>
    <row r="42" spans="2:14" ht="14.25" x14ac:dyDescent="0.15">
      <c r="B42" s="97"/>
      <c r="C42" s="97"/>
      <c r="D42" s="97"/>
      <c r="G42" s="97"/>
      <c r="H42" s="96"/>
      <c r="I42" s="97"/>
      <c r="J42" s="97"/>
      <c r="K42" s="96"/>
      <c r="L42" s="97"/>
      <c r="M42" s="97"/>
      <c r="N42" s="96"/>
    </row>
    <row r="43" spans="2:14" ht="14.25" x14ac:dyDescent="0.15">
      <c r="B43" s="97"/>
      <c r="C43" s="97"/>
      <c r="D43" s="97"/>
      <c r="G43" s="97"/>
      <c r="H43" s="96"/>
      <c r="I43" s="97"/>
      <c r="J43" s="97"/>
      <c r="K43" s="96"/>
      <c r="L43" s="97"/>
      <c r="M43" s="97"/>
      <c r="N43" s="96"/>
    </row>
    <row r="44" spans="2:14" ht="14.25" x14ac:dyDescent="0.15">
      <c r="B44" s="97"/>
      <c r="C44" s="97"/>
      <c r="D44" s="97"/>
      <c r="G44" s="97"/>
      <c r="H44" s="96"/>
      <c r="I44" s="97"/>
      <c r="J44" s="97"/>
      <c r="K44" s="96"/>
      <c r="L44" s="97"/>
      <c r="M44" s="97"/>
      <c r="N44" s="96"/>
    </row>
    <row r="45" spans="2:14" ht="14.25" x14ac:dyDescent="0.15">
      <c r="B45" s="97"/>
      <c r="C45" s="97"/>
      <c r="D45" s="97"/>
      <c r="G45" s="97"/>
      <c r="H45" s="96"/>
      <c r="I45" s="97"/>
      <c r="J45" s="97"/>
      <c r="K45" s="96"/>
      <c r="L45" s="97"/>
      <c r="M45" s="97"/>
      <c r="N45" s="96"/>
    </row>
    <row r="46" spans="2:14" ht="14.25" x14ac:dyDescent="0.15">
      <c r="B46" s="97"/>
      <c r="C46" s="97"/>
      <c r="D46" s="97"/>
      <c r="G46" s="97"/>
      <c r="H46" s="96"/>
      <c r="I46" s="97"/>
      <c r="J46" s="97"/>
      <c r="K46" s="96"/>
      <c r="L46" s="97"/>
      <c r="M46" s="97"/>
      <c r="N46" s="96"/>
    </row>
    <row r="47" spans="2:14" ht="14.25" x14ac:dyDescent="0.15">
      <c r="B47" s="97"/>
      <c r="C47" s="97"/>
      <c r="D47" s="97"/>
      <c r="G47" s="97"/>
      <c r="H47" s="96"/>
      <c r="I47" s="97"/>
      <c r="J47" s="97"/>
      <c r="K47" s="96"/>
      <c r="L47" s="97"/>
      <c r="M47" s="97"/>
      <c r="N47" s="96"/>
    </row>
    <row r="48" spans="2:14" ht="14.25" x14ac:dyDescent="0.15">
      <c r="B48" s="97"/>
      <c r="C48" s="97"/>
      <c r="D48" s="97"/>
      <c r="G48" s="97"/>
      <c r="H48" s="96"/>
      <c r="I48" s="97"/>
      <c r="J48" s="97"/>
      <c r="K48" s="96"/>
      <c r="L48" s="97"/>
      <c r="M48" s="97"/>
      <c r="N48" s="96"/>
    </row>
    <row r="49" spans="2:14" ht="14.25" x14ac:dyDescent="0.15">
      <c r="B49" s="97"/>
      <c r="C49" s="97"/>
      <c r="D49" s="97"/>
      <c r="G49" s="97"/>
      <c r="H49" s="96"/>
      <c r="I49" s="97"/>
      <c r="J49" s="97"/>
      <c r="K49" s="96"/>
      <c r="L49" s="97"/>
      <c r="M49" s="97"/>
      <c r="N49" s="96"/>
    </row>
    <row r="50" spans="2:14" ht="14.25" x14ac:dyDescent="0.15">
      <c r="B50" s="97"/>
      <c r="C50" s="97"/>
      <c r="D50" s="97"/>
      <c r="G50" s="97"/>
      <c r="H50" s="96"/>
      <c r="I50" s="97"/>
      <c r="J50" s="97"/>
      <c r="K50" s="96"/>
      <c r="L50" s="97"/>
      <c r="M50" s="97"/>
      <c r="N50" s="96"/>
    </row>
    <row r="51" spans="2:14" ht="14.25" x14ac:dyDescent="0.15">
      <c r="B51" s="97"/>
      <c r="C51" s="97"/>
      <c r="D51" s="97"/>
      <c r="G51" s="97"/>
      <c r="H51" s="96"/>
      <c r="I51" s="97"/>
      <c r="J51" s="97"/>
      <c r="K51" s="96"/>
      <c r="L51" s="97"/>
      <c r="M51" s="97"/>
      <c r="N51" s="96"/>
    </row>
    <row r="52" spans="2:14" ht="14.25" x14ac:dyDescent="0.15">
      <c r="B52" s="97"/>
      <c r="C52" s="97"/>
      <c r="D52" s="97"/>
      <c r="G52" s="97"/>
      <c r="H52" s="96"/>
      <c r="I52" s="97"/>
      <c r="J52" s="97"/>
      <c r="K52" s="96"/>
      <c r="L52" s="97"/>
      <c r="M52" s="97"/>
      <c r="N52" s="96"/>
    </row>
    <row r="53" spans="2:14" ht="14.25" x14ac:dyDescent="0.15">
      <c r="B53" s="97"/>
      <c r="C53" s="97"/>
      <c r="D53" s="97"/>
      <c r="G53" s="97"/>
      <c r="H53" s="96"/>
      <c r="I53" s="97"/>
      <c r="J53" s="97"/>
      <c r="K53" s="96"/>
      <c r="L53" s="97"/>
      <c r="M53" s="97"/>
      <c r="N53" s="96"/>
    </row>
    <row r="54" spans="2:14" ht="14.25" x14ac:dyDescent="0.15">
      <c r="B54" s="97"/>
      <c r="C54" s="97"/>
      <c r="D54" s="97"/>
      <c r="G54" s="97"/>
      <c r="H54" s="96"/>
      <c r="I54" s="97"/>
      <c r="J54" s="97"/>
      <c r="K54" s="96"/>
      <c r="L54" s="97"/>
      <c r="M54" s="97"/>
      <c r="N54" s="96"/>
    </row>
    <row r="55" spans="2:14" ht="14.25" x14ac:dyDescent="0.15">
      <c r="B55" s="97"/>
      <c r="C55" s="97"/>
      <c r="D55" s="97"/>
      <c r="G55" s="97"/>
      <c r="H55" s="96"/>
      <c r="I55" s="97"/>
      <c r="J55" s="97"/>
      <c r="K55" s="96"/>
      <c r="L55" s="97"/>
      <c r="M55" s="97"/>
      <c r="N55" s="96"/>
    </row>
    <row r="56" spans="2:14" ht="14.25" x14ac:dyDescent="0.15">
      <c r="B56" s="97"/>
      <c r="C56" s="97"/>
      <c r="D56" s="97"/>
      <c r="G56" s="97"/>
      <c r="H56" s="96"/>
      <c r="I56" s="97"/>
      <c r="J56" s="97"/>
      <c r="K56" s="96"/>
      <c r="L56" s="97"/>
      <c r="M56" s="97"/>
      <c r="N56" s="96"/>
    </row>
    <row r="57" spans="2:14" ht="14.25" x14ac:dyDescent="0.15">
      <c r="B57" s="97"/>
      <c r="C57" s="97"/>
      <c r="D57" s="97"/>
      <c r="G57" s="97"/>
      <c r="H57" s="96"/>
      <c r="I57" s="97"/>
      <c r="J57" s="97"/>
      <c r="K57" s="96"/>
      <c r="L57" s="97"/>
      <c r="M57" s="97"/>
      <c r="N57" s="96"/>
    </row>
    <row r="58" spans="2:14" ht="14.25" x14ac:dyDescent="0.15">
      <c r="B58" s="97"/>
      <c r="C58" s="97"/>
      <c r="D58" s="97"/>
      <c r="G58" s="97"/>
      <c r="H58" s="96"/>
      <c r="I58" s="97"/>
      <c r="J58" s="97"/>
      <c r="K58" s="96"/>
      <c r="L58" s="97"/>
      <c r="M58" s="97"/>
      <c r="N58" s="96"/>
    </row>
    <row r="59" spans="2:14" ht="14.25" x14ac:dyDescent="0.15">
      <c r="B59" s="97"/>
      <c r="C59" s="97"/>
      <c r="D59" s="97"/>
      <c r="G59" s="97"/>
      <c r="H59" s="96"/>
      <c r="I59" s="97"/>
      <c r="J59" s="97"/>
      <c r="K59" s="96"/>
      <c r="L59" s="97"/>
      <c r="M59" s="97"/>
      <c r="N59" s="96"/>
    </row>
    <row r="60" spans="2:14" ht="14.25" x14ac:dyDescent="0.15">
      <c r="B60" s="97"/>
      <c r="C60" s="97"/>
      <c r="D60" s="97"/>
      <c r="G60" s="97"/>
      <c r="H60" s="96"/>
      <c r="I60" s="97"/>
      <c r="J60" s="97"/>
      <c r="K60" s="96"/>
      <c r="L60" s="97"/>
      <c r="M60" s="97"/>
      <c r="N60" s="96"/>
    </row>
    <row r="61" spans="2:14" ht="14.25" x14ac:dyDescent="0.15">
      <c r="B61" s="97"/>
      <c r="C61" s="97"/>
      <c r="D61" s="97"/>
      <c r="G61" s="97"/>
      <c r="H61" s="96"/>
      <c r="I61" s="97"/>
      <c r="J61" s="97"/>
      <c r="K61" s="96"/>
      <c r="L61" s="97"/>
      <c r="M61" s="97"/>
      <c r="N61" s="96"/>
    </row>
    <row r="62" spans="2:14" ht="14.25" x14ac:dyDescent="0.15">
      <c r="B62" s="97"/>
      <c r="C62" s="97"/>
      <c r="D62" s="97"/>
      <c r="G62" s="97"/>
      <c r="H62" s="96"/>
      <c r="I62" s="97"/>
      <c r="J62" s="97"/>
      <c r="K62" s="96"/>
      <c r="L62" s="97"/>
      <c r="M62" s="97"/>
      <c r="N62" s="96"/>
    </row>
    <row r="63" spans="2:14" ht="14.25" x14ac:dyDescent="0.15">
      <c r="B63" s="97"/>
      <c r="C63" s="97"/>
      <c r="D63" s="97"/>
      <c r="G63" s="97"/>
      <c r="H63" s="96"/>
      <c r="I63" s="97"/>
      <c r="J63" s="97"/>
      <c r="K63" s="96"/>
      <c r="L63" s="97"/>
      <c r="M63" s="97"/>
      <c r="N63" s="96"/>
    </row>
    <row r="64" spans="2:14" ht="14.25" x14ac:dyDescent="0.15">
      <c r="B64" s="97"/>
      <c r="C64" s="97"/>
      <c r="D64" s="97"/>
      <c r="G64" s="97"/>
      <c r="H64" s="96"/>
      <c r="I64" s="97"/>
      <c r="J64" s="97"/>
      <c r="K64" s="96"/>
      <c r="L64" s="97"/>
      <c r="M64" s="97"/>
      <c r="N64" s="96"/>
    </row>
  </sheetData>
  <mergeCells count="14">
    <mergeCell ref="O4:O6"/>
    <mergeCell ref="I5:K5"/>
    <mergeCell ref="L5:N5"/>
    <mergeCell ref="A7:A23"/>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1"/>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x14ac:dyDescent="0.15">
      <c r="A1" s="1" t="s">
        <v>13</v>
      </c>
      <c r="B1" s="1"/>
      <c r="C1" s="2"/>
      <c r="D1" s="3"/>
      <c r="E1" s="2"/>
      <c r="F1" s="2"/>
      <c r="G1" s="2"/>
      <c r="H1" s="140"/>
      <c r="I1" s="140"/>
      <c r="J1" s="141"/>
      <c r="K1" s="141"/>
      <c r="L1" s="141"/>
      <c r="M1" s="141"/>
      <c r="N1" s="141"/>
      <c r="O1" s="2"/>
      <c r="P1" s="2"/>
      <c r="Q1" s="4"/>
      <c r="R1" s="4"/>
      <c r="S1" s="3"/>
    </row>
    <row r="2" spans="1:19" ht="36.75" customHeight="1" x14ac:dyDescent="0.15">
      <c r="A2" s="140" t="s">
        <v>0</v>
      </c>
      <c r="B2" s="140"/>
      <c r="C2" s="141"/>
      <c r="D2" s="141"/>
      <c r="E2" s="141"/>
      <c r="F2" s="141"/>
      <c r="G2" s="141"/>
      <c r="H2" s="141"/>
      <c r="I2" s="141"/>
      <c r="J2" s="141"/>
      <c r="K2" s="141"/>
      <c r="L2" s="141"/>
      <c r="M2" s="141"/>
      <c r="N2" s="141"/>
      <c r="O2" s="141"/>
      <c r="P2" s="141"/>
      <c r="Q2" s="141"/>
      <c r="R2" s="141"/>
      <c r="S2" s="3"/>
    </row>
    <row r="3" spans="1:19" ht="27.75" customHeight="1" thickBot="1" x14ac:dyDescent="0.3">
      <c r="A3" s="142" t="s">
        <v>215</v>
      </c>
      <c r="B3" s="143"/>
      <c r="C3" s="143"/>
      <c r="D3" s="143"/>
      <c r="E3" s="143"/>
      <c r="F3" s="143"/>
      <c r="G3" s="2"/>
      <c r="H3" s="2"/>
      <c r="I3" s="13"/>
      <c r="J3" s="2"/>
      <c r="K3" s="7"/>
      <c r="L3" s="7"/>
      <c r="M3" s="11"/>
      <c r="N3" s="2"/>
      <c r="O3" s="14"/>
      <c r="P3" s="13"/>
      <c r="Q3" s="15"/>
      <c r="R3" s="15"/>
      <c r="S3" s="12"/>
    </row>
    <row r="4" spans="1:19"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18.75" customHeight="1" x14ac:dyDescent="0.15">
      <c r="A5" s="144" t="s">
        <v>49</v>
      </c>
      <c r="B5" s="65" t="s">
        <v>56</v>
      </c>
      <c r="C5" s="37" t="s">
        <v>57</v>
      </c>
      <c r="D5" s="38" t="s">
        <v>58</v>
      </c>
      <c r="E5" s="82">
        <v>0.5</v>
      </c>
      <c r="F5" s="40" t="s">
        <v>38</v>
      </c>
      <c r="G5" s="69"/>
      <c r="H5" s="73" t="s">
        <v>57</v>
      </c>
      <c r="I5" s="38" t="s">
        <v>58</v>
      </c>
      <c r="J5" s="40">
        <f>ROUNDUP(E5*0.75,2)</f>
        <v>0.38</v>
      </c>
      <c r="K5" s="40" t="s">
        <v>38</v>
      </c>
      <c r="L5" s="40"/>
      <c r="M5" s="77" t="e">
        <f>#REF!</f>
        <v>#REF!</v>
      </c>
      <c r="N5" s="65"/>
      <c r="O5" s="41" t="s">
        <v>17</v>
      </c>
      <c r="P5" s="38"/>
      <c r="Q5" s="42">
        <v>110</v>
      </c>
      <c r="R5" s="88">
        <f>ROUNDUP(Q5*0.75,2)</f>
        <v>82.5</v>
      </c>
    </row>
    <row r="6" spans="1:19" ht="18.75" customHeight="1" x14ac:dyDescent="0.15">
      <c r="A6" s="145"/>
      <c r="B6" s="67"/>
      <c r="C6" s="51"/>
      <c r="D6" s="52"/>
      <c r="E6" s="53"/>
      <c r="F6" s="54"/>
      <c r="G6" s="71"/>
      <c r="H6" s="75"/>
      <c r="I6" s="52"/>
      <c r="J6" s="54"/>
      <c r="K6" s="54"/>
      <c r="L6" s="54"/>
      <c r="M6" s="79"/>
      <c r="N6" s="67"/>
      <c r="O6" s="55"/>
      <c r="P6" s="52"/>
      <c r="Q6" s="56"/>
      <c r="R6" s="91"/>
    </row>
    <row r="7" spans="1:19" ht="18.75" customHeight="1" x14ac:dyDescent="0.15">
      <c r="A7" s="145"/>
      <c r="B7" s="66" t="s">
        <v>185</v>
      </c>
      <c r="C7" s="43" t="s">
        <v>22</v>
      </c>
      <c r="D7" s="44"/>
      <c r="E7" s="45">
        <v>30</v>
      </c>
      <c r="F7" s="46" t="s">
        <v>19</v>
      </c>
      <c r="G7" s="70"/>
      <c r="H7" s="74" t="s">
        <v>22</v>
      </c>
      <c r="I7" s="44"/>
      <c r="J7" s="46">
        <f>ROUNDUP(E7*0.75,2)</f>
        <v>22.5</v>
      </c>
      <c r="K7" s="46" t="s">
        <v>19</v>
      </c>
      <c r="L7" s="46"/>
      <c r="M7" s="78" t="e">
        <f>ROUND(#REF!+(#REF!*10/100),2)</f>
        <v>#REF!</v>
      </c>
      <c r="N7" s="66" t="s">
        <v>186</v>
      </c>
      <c r="O7" s="47" t="s">
        <v>87</v>
      </c>
      <c r="P7" s="44" t="s">
        <v>30</v>
      </c>
      <c r="Q7" s="48">
        <v>2</v>
      </c>
      <c r="R7" s="89">
        <f t="shared" ref="R7:R12" si="0">ROUNDUP(Q7*0.75,2)</f>
        <v>1.5</v>
      </c>
    </row>
    <row r="8" spans="1:19" ht="18.75" customHeight="1" x14ac:dyDescent="0.15">
      <c r="A8" s="145"/>
      <c r="B8" s="66"/>
      <c r="C8" s="43" t="s">
        <v>83</v>
      </c>
      <c r="D8" s="44"/>
      <c r="E8" s="45">
        <v>10</v>
      </c>
      <c r="F8" s="46" t="s">
        <v>19</v>
      </c>
      <c r="G8" s="70"/>
      <c r="H8" s="74" t="s">
        <v>83</v>
      </c>
      <c r="I8" s="44"/>
      <c r="J8" s="46">
        <f>ROUNDUP(E8*0.75,2)</f>
        <v>7.5</v>
      </c>
      <c r="K8" s="46" t="s">
        <v>19</v>
      </c>
      <c r="L8" s="46"/>
      <c r="M8" s="78" t="e">
        <f>#REF!</f>
        <v>#REF!</v>
      </c>
      <c r="N8" s="66" t="s">
        <v>187</v>
      </c>
      <c r="O8" s="47" t="s">
        <v>63</v>
      </c>
      <c r="P8" s="44"/>
      <c r="Q8" s="48">
        <v>0.05</v>
      </c>
      <c r="R8" s="89">
        <f t="shared" si="0"/>
        <v>0.04</v>
      </c>
    </row>
    <row r="9" spans="1:19" ht="18.75" customHeight="1" x14ac:dyDescent="0.15">
      <c r="A9" s="145"/>
      <c r="B9" s="66"/>
      <c r="C9" s="43" t="s">
        <v>21</v>
      </c>
      <c r="D9" s="44"/>
      <c r="E9" s="45">
        <v>10</v>
      </c>
      <c r="F9" s="46" t="s">
        <v>19</v>
      </c>
      <c r="G9" s="70"/>
      <c r="H9" s="74" t="s">
        <v>21</v>
      </c>
      <c r="I9" s="44"/>
      <c r="J9" s="46">
        <f>ROUNDUP(E9*0.75,2)</f>
        <v>7.5</v>
      </c>
      <c r="K9" s="46" t="s">
        <v>19</v>
      </c>
      <c r="L9" s="46"/>
      <c r="M9" s="78" t="e">
        <f>ROUND(#REF!+(#REF!*6/100),2)</f>
        <v>#REF!</v>
      </c>
      <c r="N9" s="66" t="s">
        <v>252</v>
      </c>
      <c r="O9" s="47" t="s">
        <v>88</v>
      </c>
      <c r="P9" s="44"/>
      <c r="Q9" s="48">
        <v>0.01</v>
      </c>
      <c r="R9" s="89">
        <f t="shared" si="0"/>
        <v>0.01</v>
      </c>
    </row>
    <row r="10" spans="1:19" ht="18.75" customHeight="1" x14ac:dyDescent="0.15">
      <c r="A10" s="145"/>
      <c r="B10" s="66"/>
      <c r="C10" s="43" t="s">
        <v>24</v>
      </c>
      <c r="D10" s="44" t="s">
        <v>25</v>
      </c>
      <c r="E10" s="45">
        <v>1</v>
      </c>
      <c r="F10" s="46" t="s">
        <v>26</v>
      </c>
      <c r="G10" s="70"/>
      <c r="H10" s="74" t="s">
        <v>24</v>
      </c>
      <c r="I10" s="44" t="s">
        <v>25</v>
      </c>
      <c r="J10" s="46">
        <f>ROUNDUP(E10*0.75,2)</f>
        <v>0.75</v>
      </c>
      <c r="K10" s="46" t="s">
        <v>26</v>
      </c>
      <c r="L10" s="46"/>
      <c r="M10" s="78" t="e">
        <f>#REF!</f>
        <v>#REF!</v>
      </c>
      <c r="N10" s="66" t="s">
        <v>188</v>
      </c>
      <c r="O10" s="47" t="s">
        <v>87</v>
      </c>
      <c r="P10" s="44" t="s">
        <v>30</v>
      </c>
      <c r="Q10" s="48">
        <v>1</v>
      </c>
      <c r="R10" s="89">
        <f t="shared" si="0"/>
        <v>0.75</v>
      </c>
    </row>
    <row r="11" spans="1:19" ht="18.75" customHeight="1" x14ac:dyDescent="0.15">
      <c r="A11" s="145"/>
      <c r="B11" s="66"/>
      <c r="C11" s="43" t="s">
        <v>127</v>
      </c>
      <c r="D11" s="44"/>
      <c r="E11" s="45">
        <v>20</v>
      </c>
      <c r="F11" s="46" t="s">
        <v>19</v>
      </c>
      <c r="G11" s="70"/>
      <c r="H11" s="74" t="s">
        <v>127</v>
      </c>
      <c r="I11" s="44"/>
      <c r="J11" s="46">
        <f>ROUNDUP(E11*0.75,2)</f>
        <v>15</v>
      </c>
      <c r="K11" s="46" t="s">
        <v>19</v>
      </c>
      <c r="L11" s="46"/>
      <c r="M11" s="78" t="e">
        <f>#REF!</f>
        <v>#REF!</v>
      </c>
      <c r="N11" s="66" t="s">
        <v>39</v>
      </c>
      <c r="O11" s="47" t="s">
        <v>63</v>
      </c>
      <c r="P11" s="44"/>
      <c r="Q11" s="48">
        <v>0.05</v>
      </c>
      <c r="R11" s="89">
        <f t="shared" si="0"/>
        <v>0.04</v>
      </c>
    </row>
    <row r="12" spans="1:19" ht="18.75" customHeight="1" x14ac:dyDescent="0.15">
      <c r="A12" s="145"/>
      <c r="B12" s="66"/>
      <c r="C12" s="43"/>
      <c r="D12" s="44"/>
      <c r="E12" s="45"/>
      <c r="F12" s="46"/>
      <c r="G12" s="70"/>
      <c r="H12" s="74"/>
      <c r="I12" s="44"/>
      <c r="J12" s="46"/>
      <c r="K12" s="46"/>
      <c r="L12" s="46"/>
      <c r="M12" s="78"/>
      <c r="N12" s="66"/>
      <c r="O12" s="47" t="s">
        <v>35</v>
      </c>
      <c r="P12" s="44"/>
      <c r="Q12" s="48">
        <v>5</v>
      </c>
      <c r="R12" s="89">
        <f t="shared" si="0"/>
        <v>3.75</v>
      </c>
    </row>
    <row r="13" spans="1:19" ht="18.75" customHeight="1" x14ac:dyDescent="0.15">
      <c r="A13" s="145"/>
      <c r="B13" s="67"/>
      <c r="C13" s="51"/>
      <c r="D13" s="52"/>
      <c r="E13" s="53"/>
      <c r="F13" s="54"/>
      <c r="G13" s="71"/>
      <c r="H13" s="75"/>
      <c r="I13" s="52"/>
      <c r="J13" s="54"/>
      <c r="K13" s="54"/>
      <c r="L13" s="54"/>
      <c r="M13" s="79"/>
      <c r="N13" s="67"/>
      <c r="O13" s="55"/>
      <c r="P13" s="52"/>
      <c r="Q13" s="56"/>
      <c r="R13" s="91"/>
    </row>
    <row r="14" spans="1:19" ht="18.75" customHeight="1" x14ac:dyDescent="0.15">
      <c r="A14" s="145"/>
      <c r="B14" s="66" t="s">
        <v>251</v>
      </c>
      <c r="C14" s="43" t="s">
        <v>89</v>
      </c>
      <c r="D14" s="44"/>
      <c r="E14" s="45">
        <v>30</v>
      </c>
      <c r="F14" s="46" t="s">
        <v>19</v>
      </c>
      <c r="G14" s="70"/>
      <c r="H14" s="74" t="s">
        <v>89</v>
      </c>
      <c r="I14" s="44"/>
      <c r="J14" s="46">
        <f>ROUNDUP(E14*0.75,2)</f>
        <v>22.5</v>
      </c>
      <c r="K14" s="46" t="s">
        <v>19</v>
      </c>
      <c r="L14" s="46"/>
      <c r="M14" s="78" t="e">
        <f>ROUND(#REF!+(#REF!*15/100),2)</f>
        <v>#REF!</v>
      </c>
      <c r="N14" s="66" t="s">
        <v>189</v>
      </c>
      <c r="O14" s="47" t="s">
        <v>34</v>
      </c>
      <c r="P14" s="44"/>
      <c r="Q14" s="48">
        <v>1</v>
      </c>
      <c r="R14" s="89">
        <f>ROUNDUP(Q14*0.75,2)</f>
        <v>0.75</v>
      </c>
    </row>
    <row r="15" spans="1:19" ht="18.75" customHeight="1" x14ac:dyDescent="0.15">
      <c r="A15" s="145"/>
      <c r="B15" s="66"/>
      <c r="C15" s="43" t="s">
        <v>23</v>
      </c>
      <c r="D15" s="44"/>
      <c r="E15" s="45">
        <v>10</v>
      </c>
      <c r="F15" s="46" t="s">
        <v>19</v>
      </c>
      <c r="G15" s="70"/>
      <c r="H15" s="74" t="s">
        <v>23</v>
      </c>
      <c r="I15" s="44"/>
      <c r="J15" s="46">
        <f>ROUNDUP(E15*0.75,2)</f>
        <v>7.5</v>
      </c>
      <c r="K15" s="46" t="s">
        <v>19</v>
      </c>
      <c r="L15" s="46"/>
      <c r="M15" s="78" t="e">
        <f>ROUND(#REF!+(#REF!*10/100),2)</f>
        <v>#REF!</v>
      </c>
      <c r="N15" s="66" t="s">
        <v>190</v>
      </c>
      <c r="O15" s="47" t="s">
        <v>63</v>
      </c>
      <c r="P15" s="44"/>
      <c r="Q15" s="48">
        <v>0.1</v>
      </c>
      <c r="R15" s="89">
        <f>ROUNDUP(Q15*0.75,2)</f>
        <v>0.08</v>
      </c>
    </row>
    <row r="16" spans="1:19" ht="18.75" customHeight="1" x14ac:dyDescent="0.15">
      <c r="A16" s="145"/>
      <c r="B16" s="66"/>
      <c r="C16" s="43" t="s">
        <v>51</v>
      </c>
      <c r="D16" s="44"/>
      <c r="E16" s="45">
        <v>2</v>
      </c>
      <c r="F16" s="46" t="s">
        <v>19</v>
      </c>
      <c r="G16" s="70"/>
      <c r="H16" s="74" t="s">
        <v>51</v>
      </c>
      <c r="I16" s="44"/>
      <c r="J16" s="46">
        <f>ROUNDUP(E16*0.75,2)</f>
        <v>1.5</v>
      </c>
      <c r="K16" s="46" t="s">
        <v>19</v>
      </c>
      <c r="L16" s="46"/>
      <c r="M16" s="78" t="e">
        <f>#REF!</f>
        <v>#REF!</v>
      </c>
      <c r="N16" s="66" t="s">
        <v>16</v>
      </c>
      <c r="O16" s="47" t="s">
        <v>91</v>
      </c>
      <c r="P16" s="44"/>
      <c r="Q16" s="48">
        <v>2</v>
      </c>
      <c r="R16" s="89">
        <f>ROUNDUP(Q16*0.75,2)</f>
        <v>1.5</v>
      </c>
    </row>
    <row r="17" spans="1:18" ht="18.75" customHeight="1" x14ac:dyDescent="0.15">
      <c r="A17" s="145"/>
      <c r="B17" s="66"/>
      <c r="C17" s="43"/>
      <c r="D17" s="44"/>
      <c r="E17" s="45"/>
      <c r="F17" s="46"/>
      <c r="G17" s="70"/>
      <c r="H17" s="74"/>
      <c r="I17" s="44"/>
      <c r="J17" s="46"/>
      <c r="K17" s="46"/>
      <c r="L17" s="46"/>
      <c r="M17" s="78"/>
      <c r="N17" s="66"/>
      <c r="O17" s="47" t="s">
        <v>27</v>
      </c>
      <c r="P17" s="44"/>
      <c r="Q17" s="48">
        <v>2</v>
      </c>
      <c r="R17" s="89">
        <f>ROUNDUP(Q17*0.75,2)</f>
        <v>1.5</v>
      </c>
    </row>
    <row r="18" spans="1:18" ht="18.75" customHeight="1" x14ac:dyDescent="0.15">
      <c r="A18" s="145"/>
      <c r="B18" s="67"/>
      <c r="C18" s="51"/>
      <c r="D18" s="52"/>
      <c r="E18" s="53"/>
      <c r="F18" s="54"/>
      <c r="G18" s="71"/>
      <c r="H18" s="75"/>
      <c r="I18" s="52"/>
      <c r="J18" s="54"/>
      <c r="K18" s="54"/>
      <c r="L18" s="54"/>
      <c r="M18" s="79"/>
      <c r="N18" s="67"/>
      <c r="O18" s="55"/>
      <c r="P18" s="52"/>
      <c r="Q18" s="56"/>
      <c r="R18" s="91"/>
    </row>
    <row r="19" spans="1:18" ht="18.75" customHeight="1" x14ac:dyDescent="0.15">
      <c r="A19" s="145"/>
      <c r="B19" s="66" t="s">
        <v>66</v>
      </c>
      <c r="C19" s="43" t="s">
        <v>115</v>
      </c>
      <c r="D19" s="44"/>
      <c r="E19" s="45">
        <v>5</v>
      </c>
      <c r="F19" s="46" t="s">
        <v>19</v>
      </c>
      <c r="G19" s="70"/>
      <c r="H19" s="74" t="s">
        <v>115</v>
      </c>
      <c r="I19" s="44"/>
      <c r="J19" s="46">
        <f>ROUNDUP(E19*0.75,2)</f>
        <v>3.75</v>
      </c>
      <c r="K19" s="46" t="s">
        <v>19</v>
      </c>
      <c r="L19" s="46"/>
      <c r="M19" s="78" t="e">
        <f>#REF!</f>
        <v>#REF!</v>
      </c>
      <c r="N19" s="66" t="s">
        <v>16</v>
      </c>
      <c r="O19" s="47" t="s">
        <v>44</v>
      </c>
      <c r="P19" s="44"/>
      <c r="Q19" s="48">
        <v>100</v>
      </c>
      <c r="R19" s="89">
        <f>ROUNDUP(Q19*0.75,2)</f>
        <v>75</v>
      </c>
    </row>
    <row r="20" spans="1:18" ht="18.75" customHeight="1" x14ac:dyDescent="0.15">
      <c r="A20" s="145"/>
      <c r="B20" s="66"/>
      <c r="C20" s="43" t="s">
        <v>136</v>
      </c>
      <c r="D20" s="44"/>
      <c r="E20" s="45">
        <v>3</v>
      </c>
      <c r="F20" s="46" t="s">
        <v>19</v>
      </c>
      <c r="G20" s="70"/>
      <c r="H20" s="74" t="s">
        <v>136</v>
      </c>
      <c r="I20" s="44"/>
      <c r="J20" s="46">
        <f>ROUNDUP(E20*0.75,2)</f>
        <v>2.25</v>
      </c>
      <c r="K20" s="46" t="s">
        <v>19</v>
      </c>
      <c r="L20" s="46"/>
      <c r="M20" s="78" t="e">
        <f>#REF!</f>
        <v>#REF!</v>
      </c>
      <c r="N20" s="66"/>
      <c r="O20" s="47" t="s">
        <v>69</v>
      </c>
      <c r="P20" s="44"/>
      <c r="Q20" s="48">
        <v>3</v>
      </c>
      <c r="R20" s="89">
        <f>ROUNDUP(Q20*0.75,2)</f>
        <v>2.25</v>
      </c>
    </row>
    <row r="21" spans="1:18" ht="18.75" customHeight="1" thickBot="1" x14ac:dyDescent="0.2">
      <c r="A21" s="146"/>
      <c r="B21" s="68"/>
      <c r="C21" s="58"/>
      <c r="D21" s="59"/>
      <c r="E21" s="60"/>
      <c r="F21" s="61"/>
      <c r="G21" s="72"/>
      <c r="H21" s="76"/>
      <c r="I21" s="59"/>
      <c r="J21" s="61"/>
      <c r="K21" s="61"/>
      <c r="L21" s="61"/>
      <c r="M21" s="80"/>
      <c r="N21" s="68"/>
      <c r="O21" s="62"/>
      <c r="P21" s="59"/>
      <c r="Q21" s="63"/>
      <c r="R21" s="93"/>
    </row>
  </sheetData>
  <mergeCells count="4">
    <mergeCell ref="H1:N1"/>
    <mergeCell ref="A2:R2"/>
    <mergeCell ref="A3:F3"/>
    <mergeCell ref="A5:A21"/>
  </mergeCells>
  <phoneticPr fontId="18"/>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3"/>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314</v>
      </c>
      <c r="B1" s="5"/>
      <c r="C1" s="1"/>
      <c r="D1" s="1"/>
      <c r="E1" s="160"/>
      <c r="F1" s="161"/>
      <c r="G1" s="161"/>
      <c r="H1" s="161"/>
      <c r="I1" s="161"/>
      <c r="J1" s="161"/>
      <c r="K1" s="161"/>
      <c r="L1" s="161"/>
      <c r="M1" s="161"/>
      <c r="N1" s="161"/>
      <c r="O1"/>
      <c r="P1"/>
      <c r="Q1"/>
      <c r="R1"/>
      <c r="S1"/>
      <c r="T1"/>
      <c r="U1"/>
    </row>
    <row r="2" spans="1:21" s="3" customFormat="1" ht="36" customHeight="1" x14ac:dyDescent="0.15">
      <c r="A2" s="140" t="s">
        <v>0</v>
      </c>
      <c r="B2" s="141"/>
      <c r="C2" s="141"/>
      <c r="D2" s="141"/>
      <c r="E2" s="141"/>
      <c r="F2" s="141"/>
      <c r="G2" s="141"/>
      <c r="H2" s="141"/>
      <c r="I2" s="141"/>
      <c r="J2" s="141"/>
      <c r="K2" s="141"/>
      <c r="L2" s="141"/>
      <c r="M2" s="141"/>
      <c r="N2" s="141"/>
      <c r="O2" s="161"/>
      <c r="P2"/>
      <c r="Q2"/>
      <c r="R2"/>
      <c r="S2"/>
      <c r="T2"/>
      <c r="U2"/>
    </row>
    <row r="3" spans="1:21" ht="33.75" customHeight="1" thickBot="1" x14ac:dyDescent="0.3">
      <c r="A3" s="162" t="s">
        <v>376</v>
      </c>
      <c r="B3" s="163"/>
      <c r="C3" s="163"/>
      <c r="D3" s="130"/>
      <c r="E3" s="164" t="s">
        <v>313</v>
      </c>
      <c r="F3" s="165"/>
      <c r="G3" s="87"/>
      <c r="H3" s="87"/>
      <c r="I3" s="87"/>
      <c r="J3" s="87"/>
      <c r="K3" s="129"/>
      <c r="L3" s="87"/>
      <c r="M3" s="87"/>
    </row>
    <row r="4" spans="1:21" ht="27.95" customHeight="1" x14ac:dyDescent="0.15">
      <c r="A4" s="166"/>
      <c r="B4" s="167"/>
      <c r="C4" s="168"/>
      <c r="D4" s="172" t="s">
        <v>6</v>
      </c>
      <c r="E4" s="175" t="s">
        <v>312</v>
      </c>
      <c r="F4" s="178" t="s">
        <v>303</v>
      </c>
      <c r="G4" s="128" t="s">
        <v>311</v>
      </c>
      <c r="H4" s="127" t="s">
        <v>310</v>
      </c>
      <c r="I4" s="181" t="s">
        <v>309</v>
      </c>
      <c r="J4" s="182"/>
      <c r="K4" s="183"/>
      <c r="L4" s="184" t="s">
        <v>308</v>
      </c>
      <c r="M4" s="185"/>
      <c r="N4" s="186"/>
      <c r="O4" s="148" t="s">
        <v>6</v>
      </c>
    </row>
    <row r="5" spans="1:21" ht="27.95" customHeight="1" x14ac:dyDescent="0.15">
      <c r="A5" s="169"/>
      <c r="B5" s="170"/>
      <c r="C5" s="171"/>
      <c r="D5" s="173"/>
      <c r="E5" s="176"/>
      <c r="F5" s="179"/>
      <c r="G5" s="9" t="s">
        <v>307</v>
      </c>
      <c r="H5" s="126" t="s">
        <v>341</v>
      </c>
      <c r="I5" s="151" t="s">
        <v>305</v>
      </c>
      <c r="J5" s="152"/>
      <c r="K5" s="153"/>
      <c r="L5" s="154" t="s">
        <v>304</v>
      </c>
      <c r="M5" s="155"/>
      <c r="N5" s="156"/>
      <c r="O5" s="149"/>
    </row>
    <row r="6" spans="1:21" ht="27.95" customHeight="1" thickBot="1" x14ac:dyDescent="0.2">
      <c r="A6" s="125"/>
      <c r="B6" s="124" t="s">
        <v>1</v>
      </c>
      <c r="C6" s="122" t="s">
        <v>302</v>
      </c>
      <c r="D6" s="174"/>
      <c r="E6" s="177"/>
      <c r="F6" s="180"/>
      <c r="G6" s="123" t="s">
        <v>303</v>
      </c>
      <c r="H6" s="120" t="s">
        <v>301</v>
      </c>
      <c r="I6" s="121" t="s">
        <v>1</v>
      </c>
      <c r="J6" s="122" t="s">
        <v>302</v>
      </c>
      <c r="K6" s="119" t="s">
        <v>301</v>
      </c>
      <c r="L6" s="121" t="s">
        <v>1</v>
      </c>
      <c r="M6" s="120" t="s">
        <v>302</v>
      </c>
      <c r="N6" s="119" t="s">
        <v>301</v>
      </c>
      <c r="O6" s="150"/>
    </row>
    <row r="7" spans="1:21" ht="27.95" customHeight="1" x14ac:dyDescent="0.15">
      <c r="A7" s="157" t="s">
        <v>49</v>
      </c>
      <c r="B7" s="117" t="s">
        <v>299</v>
      </c>
      <c r="C7" s="117" t="s">
        <v>296</v>
      </c>
      <c r="D7" s="117"/>
      <c r="E7" s="38"/>
      <c r="F7" s="38"/>
      <c r="G7" s="117"/>
      <c r="H7" s="118" t="s">
        <v>300</v>
      </c>
      <c r="I7" s="117" t="s">
        <v>299</v>
      </c>
      <c r="J7" s="117" t="s">
        <v>296</v>
      </c>
      <c r="K7" s="118" t="s">
        <v>298</v>
      </c>
      <c r="L7" s="117" t="s">
        <v>297</v>
      </c>
      <c r="M7" s="117" t="s">
        <v>296</v>
      </c>
      <c r="N7" s="116">
        <v>30</v>
      </c>
      <c r="O7" s="115"/>
    </row>
    <row r="8" spans="1:21" ht="27.95" customHeight="1" x14ac:dyDescent="0.15">
      <c r="A8" s="158"/>
      <c r="B8" s="107"/>
      <c r="C8" s="107"/>
      <c r="D8" s="107"/>
      <c r="E8" s="52"/>
      <c r="F8" s="52"/>
      <c r="G8" s="107"/>
      <c r="H8" s="106"/>
      <c r="I8" s="107"/>
      <c r="J8" s="107"/>
      <c r="K8" s="106"/>
      <c r="L8" s="107"/>
      <c r="M8" s="107"/>
      <c r="N8" s="113"/>
      <c r="O8" s="112"/>
    </row>
    <row r="9" spans="1:21" ht="27.95" customHeight="1" x14ac:dyDescent="0.15">
      <c r="A9" s="158"/>
      <c r="B9" s="104" t="s">
        <v>350</v>
      </c>
      <c r="C9" s="104" t="s">
        <v>22</v>
      </c>
      <c r="D9" s="104"/>
      <c r="E9" s="44"/>
      <c r="F9" s="44"/>
      <c r="G9" s="104"/>
      <c r="H9" s="110">
        <v>20</v>
      </c>
      <c r="I9" s="104" t="s">
        <v>350</v>
      </c>
      <c r="J9" s="104" t="s">
        <v>22</v>
      </c>
      <c r="K9" s="110">
        <v>20</v>
      </c>
      <c r="L9" s="104" t="s">
        <v>349</v>
      </c>
      <c r="M9" s="104" t="s">
        <v>22</v>
      </c>
      <c r="N9" s="103">
        <v>10</v>
      </c>
      <c r="O9" s="102"/>
    </row>
    <row r="10" spans="1:21" ht="27.95" customHeight="1" x14ac:dyDescent="0.15">
      <c r="A10" s="158"/>
      <c r="B10" s="104"/>
      <c r="C10" s="104" t="s">
        <v>21</v>
      </c>
      <c r="D10" s="104"/>
      <c r="E10" s="44"/>
      <c r="F10" s="44"/>
      <c r="G10" s="104"/>
      <c r="H10" s="110">
        <v>5</v>
      </c>
      <c r="I10" s="104"/>
      <c r="J10" s="104" t="s">
        <v>21</v>
      </c>
      <c r="K10" s="110">
        <v>5</v>
      </c>
      <c r="L10" s="104"/>
      <c r="M10" s="104" t="s">
        <v>21</v>
      </c>
      <c r="N10" s="103">
        <v>5</v>
      </c>
      <c r="O10" s="102"/>
    </row>
    <row r="11" spans="1:21" ht="27.95" customHeight="1" x14ac:dyDescent="0.15">
      <c r="A11" s="158"/>
      <c r="B11" s="104"/>
      <c r="C11" s="104" t="s">
        <v>127</v>
      </c>
      <c r="D11" s="104"/>
      <c r="E11" s="44"/>
      <c r="F11" s="44"/>
      <c r="G11" s="104"/>
      <c r="H11" s="110">
        <v>10</v>
      </c>
      <c r="I11" s="104"/>
      <c r="J11" s="104" t="s">
        <v>127</v>
      </c>
      <c r="K11" s="110">
        <v>5</v>
      </c>
      <c r="L11" s="104"/>
      <c r="M11" s="104" t="s">
        <v>127</v>
      </c>
      <c r="N11" s="103">
        <v>5</v>
      </c>
      <c r="O11" s="102"/>
    </row>
    <row r="12" spans="1:21" ht="27.95" customHeight="1" x14ac:dyDescent="0.15">
      <c r="A12" s="158"/>
      <c r="B12" s="104"/>
      <c r="C12" s="104" t="s">
        <v>24</v>
      </c>
      <c r="D12" s="104"/>
      <c r="E12" s="44" t="s">
        <v>25</v>
      </c>
      <c r="F12" s="44"/>
      <c r="G12" s="104"/>
      <c r="H12" s="108">
        <v>0.13</v>
      </c>
      <c r="I12" s="104"/>
      <c r="J12" s="104" t="s">
        <v>287</v>
      </c>
      <c r="K12" s="108">
        <v>0.13</v>
      </c>
      <c r="L12" s="107"/>
      <c r="M12" s="107"/>
      <c r="N12" s="113"/>
      <c r="O12" s="112"/>
    </row>
    <row r="13" spans="1:21" ht="27.95" customHeight="1" x14ac:dyDescent="0.15">
      <c r="A13" s="158"/>
      <c r="B13" s="104"/>
      <c r="C13" s="104"/>
      <c r="D13" s="104"/>
      <c r="E13" s="44"/>
      <c r="F13" s="44"/>
      <c r="G13" s="104" t="s">
        <v>44</v>
      </c>
      <c r="H13" s="110" t="s">
        <v>291</v>
      </c>
      <c r="I13" s="104"/>
      <c r="J13" s="104"/>
      <c r="K13" s="110"/>
      <c r="L13" s="104" t="s">
        <v>338</v>
      </c>
      <c r="M13" s="104" t="s">
        <v>89</v>
      </c>
      <c r="N13" s="103">
        <v>10</v>
      </c>
      <c r="O13" s="102"/>
    </row>
    <row r="14" spans="1:21" ht="27.95" customHeight="1" x14ac:dyDescent="0.15">
      <c r="A14" s="158"/>
      <c r="B14" s="104"/>
      <c r="C14" s="104"/>
      <c r="D14" s="104"/>
      <c r="E14" s="44"/>
      <c r="F14" s="44"/>
      <c r="G14" s="104" t="s">
        <v>34</v>
      </c>
      <c r="H14" s="110" t="s">
        <v>290</v>
      </c>
      <c r="I14" s="104"/>
      <c r="J14" s="104"/>
      <c r="K14" s="110"/>
      <c r="L14" s="104"/>
      <c r="M14" s="104" t="s">
        <v>23</v>
      </c>
      <c r="N14" s="103">
        <v>5</v>
      </c>
      <c r="O14" s="102"/>
    </row>
    <row r="15" spans="1:21" ht="27.95" customHeight="1" x14ac:dyDescent="0.15">
      <c r="A15" s="158"/>
      <c r="B15" s="104"/>
      <c r="C15" s="104"/>
      <c r="D15" s="104"/>
      <c r="E15" s="44"/>
      <c r="F15" s="44" t="s">
        <v>33</v>
      </c>
      <c r="G15" s="104" t="s">
        <v>45</v>
      </c>
      <c r="H15" s="110" t="s">
        <v>290</v>
      </c>
      <c r="I15" s="104"/>
      <c r="J15" s="104"/>
      <c r="K15" s="110"/>
      <c r="L15" s="104"/>
      <c r="M15" s="104"/>
      <c r="N15" s="103"/>
      <c r="O15" s="102"/>
    </row>
    <row r="16" spans="1:21" ht="27.95" customHeight="1" x14ac:dyDescent="0.15">
      <c r="A16" s="158"/>
      <c r="B16" s="107"/>
      <c r="C16" s="107"/>
      <c r="D16" s="107"/>
      <c r="E16" s="52"/>
      <c r="F16" s="52"/>
      <c r="G16" s="107"/>
      <c r="H16" s="106"/>
      <c r="I16" s="107"/>
      <c r="J16" s="107"/>
      <c r="K16" s="106"/>
      <c r="L16" s="104"/>
      <c r="M16" s="104"/>
      <c r="N16" s="103"/>
      <c r="O16" s="102"/>
    </row>
    <row r="17" spans="1:15" ht="27.95" customHeight="1" x14ac:dyDescent="0.15">
      <c r="A17" s="158"/>
      <c r="B17" s="104" t="s">
        <v>348</v>
      </c>
      <c r="C17" s="104" t="s">
        <v>89</v>
      </c>
      <c r="D17" s="104"/>
      <c r="E17" s="44"/>
      <c r="F17" s="44"/>
      <c r="G17" s="104"/>
      <c r="H17" s="110">
        <v>10</v>
      </c>
      <c r="I17" s="104" t="s">
        <v>348</v>
      </c>
      <c r="J17" s="104" t="s">
        <v>89</v>
      </c>
      <c r="K17" s="110">
        <v>10</v>
      </c>
      <c r="L17" s="104"/>
      <c r="M17" s="104"/>
      <c r="N17" s="103"/>
      <c r="O17" s="102"/>
    </row>
    <row r="18" spans="1:15" ht="27.95" customHeight="1" x14ac:dyDescent="0.15">
      <c r="A18" s="158"/>
      <c r="B18" s="104"/>
      <c r="C18" s="104" t="s">
        <v>23</v>
      </c>
      <c r="D18" s="104"/>
      <c r="E18" s="44"/>
      <c r="F18" s="44"/>
      <c r="G18" s="104"/>
      <c r="H18" s="110">
        <v>5</v>
      </c>
      <c r="I18" s="104"/>
      <c r="J18" s="104" t="s">
        <v>23</v>
      </c>
      <c r="K18" s="110">
        <v>5</v>
      </c>
      <c r="L18" s="104"/>
      <c r="M18" s="104"/>
      <c r="N18" s="103"/>
      <c r="O18" s="102"/>
    </row>
    <row r="19" spans="1:15" ht="27.95" customHeight="1" thickBot="1" x14ac:dyDescent="0.2">
      <c r="A19" s="159"/>
      <c r="B19" s="100"/>
      <c r="C19" s="100"/>
      <c r="D19" s="100"/>
      <c r="E19" s="59"/>
      <c r="F19" s="137"/>
      <c r="G19" s="100"/>
      <c r="H19" s="101"/>
      <c r="I19" s="100"/>
      <c r="J19" s="100"/>
      <c r="K19" s="101"/>
      <c r="L19" s="100"/>
      <c r="M19" s="100"/>
      <c r="N19" s="99"/>
      <c r="O19" s="98"/>
    </row>
    <row r="20" spans="1:15" ht="27.95" customHeight="1" x14ac:dyDescent="0.15">
      <c r="B20" s="97"/>
      <c r="C20" s="97"/>
      <c r="D20" s="97"/>
      <c r="G20" s="97"/>
      <c r="H20" s="96"/>
      <c r="I20" s="97"/>
      <c r="J20" s="97"/>
      <c r="K20" s="96"/>
      <c r="L20" s="97"/>
      <c r="M20" s="97"/>
      <c r="N20" s="96"/>
    </row>
    <row r="21" spans="1:15" ht="27.95" customHeight="1" x14ac:dyDescent="0.15">
      <c r="B21" s="97"/>
      <c r="C21" s="97"/>
      <c r="D21" s="97"/>
      <c r="G21" s="97"/>
      <c r="H21" s="96"/>
      <c r="I21" s="97"/>
      <c r="J21" s="97"/>
      <c r="K21" s="96"/>
      <c r="L21" s="97"/>
      <c r="M21" s="97"/>
      <c r="N21" s="96"/>
    </row>
    <row r="22" spans="1:15" ht="27.95" customHeight="1" x14ac:dyDescent="0.15">
      <c r="B22" s="97"/>
      <c r="C22" s="97"/>
      <c r="D22" s="97"/>
      <c r="G22" s="97"/>
      <c r="H22" s="96"/>
      <c r="I22" s="97"/>
      <c r="J22" s="97"/>
      <c r="K22" s="96"/>
      <c r="L22" s="97"/>
      <c r="M22" s="97"/>
      <c r="N22" s="96"/>
    </row>
    <row r="23" spans="1:15" ht="27.95" customHeight="1" x14ac:dyDescent="0.15">
      <c r="B23" s="97"/>
      <c r="C23" s="97"/>
      <c r="D23" s="97"/>
      <c r="G23" s="97"/>
      <c r="H23" s="96"/>
      <c r="I23" s="97"/>
      <c r="J23" s="97"/>
      <c r="K23" s="96"/>
      <c r="L23" s="97"/>
      <c r="M23" s="97"/>
      <c r="N23" s="96"/>
    </row>
    <row r="24" spans="1:15" ht="27.95" customHeight="1" x14ac:dyDescent="0.15">
      <c r="B24" s="97"/>
      <c r="C24" s="97"/>
      <c r="D24" s="97"/>
      <c r="G24" s="97"/>
      <c r="H24" s="96"/>
      <c r="I24" s="97"/>
      <c r="J24" s="97"/>
      <c r="K24" s="96"/>
      <c r="L24" s="97"/>
      <c r="M24" s="97"/>
      <c r="N24" s="96"/>
    </row>
    <row r="25" spans="1:15" ht="27.95" customHeight="1" x14ac:dyDescent="0.15">
      <c r="B25" s="97"/>
      <c r="C25" s="97"/>
      <c r="D25" s="97"/>
      <c r="G25" s="97"/>
      <c r="H25" s="96"/>
      <c r="I25" s="97"/>
      <c r="J25" s="97"/>
      <c r="K25" s="96"/>
      <c r="L25" s="97"/>
      <c r="M25" s="97"/>
      <c r="N25" s="96"/>
    </row>
    <row r="26" spans="1:15" ht="27.95" customHeight="1" x14ac:dyDescent="0.15">
      <c r="B26" s="97"/>
      <c r="C26" s="97"/>
      <c r="D26" s="97"/>
      <c r="G26" s="97"/>
      <c r="H26" s="96"/>
      <c r="I26" s="97"/>
      <c r="J26" s="97"/>
      <c r="K26" s="96"/>
      <c r="L26" s="97"/>
      <c r="M26" s="97"/>
      <c r="N26" s="96"/>
    </row>
    <row r="27" spans="1:15" ht="14.25" x14ac:dyDescent="0.15">
      <c r="B27" s="97"/>
      <c r="C27" s="97"/>
      <c r="D27" s="97"/>
      <c r="G27" s="97"/>
      <c r="H27" s="96"/>
      <c r="I27" s="97"/>
      <c r="J27" s="97"/>
      <c r="K27" s="96"/>
      <c r="L27" s="97"/>
      <c r="M27" s="97"/>
      <c r="N27" s="96"/>
    </row>
    <row r="28" spans="1:15" ht="14.25" x14ac:dyDescent="0.15">
      <c r="B28" s="97"/>
      <c r="C28" s="97"/>
      <c r="D28" s="97"/>
      <c r="G28" s="97"/>
      <c r="H28" s="96"/>
      <c r="I28" s="97"/>
      <c r="J28" s="97"/>
      <c r="K28" s="96"/>
      <c r="L28" s="97"/>
      <c r="M28" s="97"/>
      <c r="N28" s="96"/>
    </row>
    <row r="29" spans="1:15" ht="14.25" x14ac:dyDescent="0.15">
      <c r="B29" s="97"/>
      <c r="C29" s="97"/>
      <c r="D29" s="97"/>
      <c r="G29" s="97"/>
      <c r="H29" s="96"/>
      <c r="I29" s="97"/>
      <c r="J29" s="97"/>
      <c r="K29" s="96"/>
      <c r="L29" s="97"/>
      <c r="M29" s="97"/>
      <c r="N29" s="96"/>
    </row>
    <row r="30" spans="1:15" ht="14.25" x14ac:dyDescent="0.15">
      <c r="B30" s="97"/>
      <c r="C30" s="97"/>
      <c r="D30" s="97"/>
      <c r="G30" s="97"/>
      <c r="H30" s="96"/>
      <c r="I30" s="97"/>
      <c r="J30" s="97"/>
      <c r="K30" s="96"/>
      <c r="L30" s="97"/>
      <c r="M30" s="97"/>
      <c r="N30" s="96"/>
    </row>
    <row r="31" spans="1:15" ht="14.25" x14ac:dyDescent="0.15">
      <c r="B31" s="97"/>
      <c r="C31" s="97"/>
      <c r="D31" s="97"/>
      <c r="G31" s="97"/>
      <c r="H31" s="96"/>
      <c r="I31" s="97"/>
      <c r="J31" s="97"/>
      <c r="K31" s="96"/>
      <c r="L31" s="97"/>
      <c r="M31" s="97"/>
      <c r="N31" s="96"/>
    </row>
    <row r="32" spans="1:15" ht="14.25" x14ac:dyDescent="0.15">
      <c r="B32" s="97"/>
      <c r="C32" s="97"/>
      <c r="D32" s="97"/>
      <c r="G32" s="97"/>
      <c r="H32" s="96"/>
      <c r="I32" s="97"/>
      <c r="J32" s="97"/>
      <c r="K32" s="96"/>
      <c r="L32" s="97"/>
      <c r="M32" s="97"/>
      <c r="N32" s="96"/>
    </row>
    <row r="33" spans="2:14" ht="14.25" x14ac:dyDescent="0.15">
      <c r="B33" s="97"/>
      <c r="C33" s="97"/>
      <c r="D33" s="97"/>
      <c r="G33" s="97"/>
      <c r="H33" s="96"/>
      <c r="I33" s="97"/>
      <c r="J33" s="97"/>
      <c r="K33" s="96"/>
      <c r="L33" s="97"/>
      <c r="M33" s="97"/>
      <c r="N33" s="96"/>
    </row>
    <row r="34" spans="2:14" ht="14.25" x14ac:dyDescent="0.15">
      <c r="B34" s="97"/>
      <c r="C34" s="97"/>
      <c r="D34" s="97"/>
      <c r="G34" s="97"/>
      <c r="H34" s="96"/>
      <c r="I34" s="97"/>
      <c r="J34" s="97"/>
      <c r="K34" s="96"/>
      <c r="L34" s="97"/>
      <c r="M34" s="97"/>
      <c r="N34" s="96"/>
    </row>
    <row r="35" spans="2:14" ht="14.25" x14ac:dyDescent="0.15">
      <c r="B35" s="97"/>
      <c r="C35" s="97"/>
      <c r="D35" s="97"/>
      <c r="G35" s="97"/>
      <c r="H35" s="96"/>
      <c r="I35" s="97"/>
      <c r="J35" s="97"/>
      <c r="K35" s="96"/>
      <c r="L35" s="97"/>
      <c r="M35" s="97"/>
      <c r="N35" s="96"/>
    </row>
    <row r="36" spans="2:14" ht="14.25" x14ac:dyDescent="0.15">
      <c r="B36" s="97"/>
      <c r="C36" s="97"/>
      <c r="D36" s="97"/>
      <c r="G36" s="97"/>
      <c r="H36" s="96"/>
      <c r="I36" s="97"/>
      <c r="J36" s="97"/>
      <c r="K36" s="96"/>
      <c r="L36" s="97"/>
      <c r="M36" s="97"/>
      <c r="N36" s="96"/>
    </row>
    <row r="37" spans="2:14" ht="14.25" x14ac:dyDescent="0.15">
      <c r="B37" s="97"/>
      <c r="C37" s="97"/>
      <c r="D37" s="97"/>
      <c r="G37" s="97"/>
      <c r="H37" s="96"/>
      <c r="I37" s="97"/>
      <c r="J37" s="97"/>
      <c r="K37" s="96"/>
      <c r="L37" s="97"/>
      <c r="M37" s="97"/>
      <c r="N37" s="96"/>
    </row>
    <row r="38" spans="2:14" ht="14.25" x14ac:dyDescent="0.15">
      <c r="B38" s="97"/>
      <c r="C38" s="97"/>
      <c r="D38" s="97"/>
      <c r="G38" s="97"/>
      <c r="H38" s="96"/>
      <c r="I38" s="97"/>
      <c r="J38" s="97"/>
      <c r="K38" s="96"/>
      <c r="L38" s="97"/>
      <c r="M38" s="97"/>
      <c r="N38" s="96"/>
    </row>
    <row r="39" spans="2:14" ht="14.25" x14ac:dyDescent="0.15">
      <c r="B39" s="97"/>
      <c r="C39" s="97"/>
      <c r="D39" s="97"/>
      <c r="G39" s="97"/>
      <c r="H39" s="96"/>
      <c r="I39" s="97"/>
      <c r="J39" s="97"/>
      <c r="K39" s="96"/>
      <c r="L39" s="97"/>
      <c r="M39" s="97"/>
      <c r="N39" s="96"/>
    </row>
    <row r="40" spans="2:14" ht="14.25" x14ac:dyDescent="0.15">
      <c r="B40" s="97"/>
      <c r="C40" s="97"/>
      <c r="D40" s="97"/>
      <c r="G40" s="97"/>
      <c r="H40" s="96"/>
      <c r="I40" s="97"/>
      <c r="J40" s="97"/>
      <c r="K40" s="96"/>
      <c r="L40" s="97"/>
      <c r="M40" s="97"/>
      <c r="N40" s="96"/>
    </row>
    <row r="41" spans="2:14" ht="14.25" x14ac:dyDescent="0.15">
      <c r="B41" s="97"/>
      <c r="C41" s="97"/>
      <c r="D41" s="97"/>
      <c r="G41" s="97"/>
      <c r="H41" s="96"/>
      <c r="I41" s="97"/>
      <c r="J41" s="97"/>
      <c r="K41" s="96"/>
      <c r="L41" s="97"/>
      <c r="M41" s="97"/>
      <c r="N41" s="96"/>
    </row>
    <row r="42" spans="2:14" ht="14.25" x14ac:dyDescent="0.15">
      <c r="B42" s="97"/>
      <c r="C42" s="97"/>
      <c r="D42" s="97"/>
      <c r="G42" s="97"/>
      <c r="H42" s="96"/>
      <c r="I42" s="97"/>
      <c r="J42" s="97"/>
      <c r="K42" s="96"/>
      <c r="L42" s="97"/>
      <c r="M42" s="97"/>
      <c r="N42" s="96"/>
    </row>
    <row r="43" spans="2:14" ht="14.25" x14ac:dyDescent="0.15">
      <c r="B43" s="97"/>
      <c r="C43" s="97"/>
      <c r="D43" s="97"/>
      <c r="G43" s="97"/>
      <c r="H43" s="96"/>
      <c r="I43" s="97"/>
      <c r="J43" s="97"/>
      <c r="K43" s="96"/>
      <c r="L43" s="97"/>
      <c r="M43" s="97"/>
      <c r="N43" s="96"/>
    </row>
    <row r="44" spans="2:14" ht="14.25" x14ac:dyDescent="0.15">
      <c r="B44" s="97"/>
      <c r="C44" s="97"/>
      <c r="D44" s="97"/>
      <c r="G44" s="97"/>
      <c r="H44" s="96"/>
      <c r="I44" s="97"/>
      <c r="J44" s="97"/>
      <c r="K44" s="96"/>
      <c r="L44" s="97"/>
      <c r="M44" s="97"/>
      <c r="N44" s="96"/>
    </row>
    <row r="45" spans="2:14" ht="14.25" x14ac:dyDescent="0.15">
      <c r="B45" s="97"/>
      <c r="C45" s="97"/>
      <c r="D45" s="97"/>
      <c r="G45" s="97"/>
      <c r="H45" s="96"/>
      <c r="I45" s="97"/>
      <c r="J45" s="97"/>
      <c r="K45" s="96"/>
      <c r="L45" s="97"/>
      <c r="M45" s="97"/>
      <c r="N45" s="96"/>
    </row>
    <row r="46" spans="2:14" ht="14.25" x14ac:dyDescent="0.15">
      <c r="B46" s="97"/>
      <c r="C46" s="97"/>
      <c r="D46" s="97"/>
      <c r="G46" s="97"/>
      <c r="H46" s="96"/>
      <c r="I46" s="97"/>
      <c r="J46" s="97"/>
      <c r="K46" s="96"/>
      <c r="L46" s="97"/>
      <c r="M46" s="97"/>
      <c r="N46" s="96"/>
    </row>
    <row r="47" spans="2:14" ht="14.25" x14ac:dyDescent="0.15">
      <c r="B47" s="97"/>
      <c r="C47" s="97"/>
      <c r="D47" s="97"/>
      <c r="G47" s="97"/>
      <c r="H47" s="96"/>
      <c r="I47" s="97"/>
      <c r="J47" s="97"/>
      <c r="K47" s="96"/>
      <c r="L47" s="97"/>
      <c r="M47" s="97"/>
      <c r="N47" s="96"/>
    </row>
    <row r="48" spans="2:14" ht="14.25" x14ac:dyDescent="0.15">
      <c r="B48" s="97"/>
      <c r="C48" s="97"/>
      <c r="D48" s="97"/>
      <c r="G48" s="97"/>
      <c r="H48" s="96"/>
      <c r="I48" s="97"/>
      <c r="J48" s="97"/>
      <c r="K48" s="96"/>
      <c r="L48" s="97"/>
      <c r="M48" s="97"/>
      <c r="N48" s="96"/>
    </row>
    <row r="49" spans="2:14" ht="14.25" x14ac:dyDescent="0.15">
      <c r="B49" s="97"/>
      <c r="C49" s="97"/>
      <c r="D49" s="97"/>
      <c r="G49" s="97"/>
      <c r="H49" s="96"/>
      <c r="I49" s="97"/>
      <c r="J49" s="97"/>
      <c r="K49" s="96"/>
      <c r="L49" s="97"/>
      <c r="M49" s="97"/>
      <c r="N49" s="96"/>
    </row>
    <row r="50" spans="2:14" ht="14.25" x14ac:dyDescent="0.15">
      <c r="B50" s="97"/>
      <c r="C50" s="97"/>
      <c r="D50" s="97"/>
      <c r="G50" s="97"/>
      <c r="H50" s="96"/>
      <c r="I50" s="97"/>
      <c r="J50" s="97"/>
      <c r="K50" s="96"/>
      <c r="L50" s="97"/>
      <c r="M50" s="97"/>
      <c r="N50" s="96"/>
    </row>
    <row r="51" spans="2:14" ht="14.25" x14ac:dyDescent="0.15">
      <c r="B51" s="97"/>
      <c r="C51" s="97"/>
      <c r="D51" s="97"/>
      <c r="G51" s="97"/>
      <c r="H51" s="96"/>
      <c r="I51" s="97"/>
      <c r="J51" s="97"/>
      <c r="K51" s="96"/>
      <c r="L51" s="97"/>
      <c r="M51" s="97"/>
      <c r="N51" s="96"/>
    </row>
    <row r="52" spans="2:14" ht="14.25" x14ac:dyDescent="0.15">
      <c r="B52" s="97"/>
      <c r="C52" s="97"/>
      <c r="D52" s="97"/>
      <c r="G52" s="97"/>
      <c r="H52" s="96"/>
      <c r="I52" s="97"/>
      <c r="J52" s="97"/>
      <c r="K52" s="96"/>
      <c r="L52" s="97"/>
      <c r="M52" s="97"/>
      <c r="N52" s="96"/>
    </row>
    <row r="53" spans="2:14" ht="14.25" x14ac:dyDescent="0.15">
      <c r="B53" s="97"/>
      <c r="C53" s="97"/>
      <c r="D53" s="97"/>
      <c r="G53" s="97"/>
      <c r="H53" s="96"/>
      <c r="I53" s="97"/>
      <c r="J53" s="97"/>
      <c r="K53" s="96"/>
      <c r="L53" s="97"/>
      <c r="M53" s="97"/>
      <c r="N53" s="96"/>
    </row>
  </sheetData>
  <mergeCells count="14">
    <mergeCell ref="O4:O6"/>
    <mergeCell ref="I5:K5"/>
    <mergeCell ref="L5:N5"/>
    <mergeCell ref="A7:A19"/>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2"/>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x14ac:dyDescent="0.15">
      <c r="A1" s="1" t="s">
        <v>13</v>
      </c>
      <c r="B1" s="1"/>
      <c r="C1" s="2"/>
      <c r="D1" s="3"/>
      <c r="E1" s="2"/>
      <c r="F1" s="2"/>
      <c r="G1" s="2"/>
      <c r="H1" s="140"/>
      <c r="I1" s="140"/>
      <c r="J1" s="141"/>
      <c r="K1" s="141"/>
      <c r="L1" s="141"/>
      <c r="M1" s="141"/>
      <c r="N1" s="141"/>
      <c r="O1" s="2"/>
      <c r="P1" s="2"/>
      <c r="Q1" s="4"/>
      <c r="R1" s="4"/>
      <c r="S1" s="3"/>
    </row>
    <row r="2" spans="1:19" ht="36.75" customHeight="1" x14ac:dyDescent="0.15">
      <c r="A2" s="140" t="s">
        <v>0</v>
      </c>
      <c r="B2" s="140"/>
      <c r="C2" s="141"/>
      <c r="D2" s="141"/>
      <c r="E2" s="141"/>
      <c r="F2" s="141"/>
      <c r="G2" s="141"/>
      <c r="H2" s="141"/>
      <c r="I2" s="141"/>
      <c r="J2" s="141"/>
      <c r="K2" s="141"/>
      <c r="L2" s="141"/>
      <c r="M2" s="141"/>
      <c r="N2" s="141"/>
      <c r="O2" s="141"/>
      <c r="P2" s="141"/>
      <c r="Q2" s="141"/>
      <c r="R2" s="141"/>
      <c r="S2" s="3"/>
    </row>
    <row r="3" spans="1:19" ht="27.75" customHeight="1" thickBot="1" x14ac:dyDescent="0.3">
      <c r="A3" s="142" t="s">
        <v>216</v>
      </c>
      <c r="B3" s="143"/>
      <c r="C3" s="143"/>
      <c r="D3" s="143"/>
      <c r="E3" s="143"/>
      <c r="F3" s="143"/>
      <c r="G3" s="2"/>
      <c r="H3" s="2"/>
      <c r="I3" s="13"/>
      <c r="J3" s="2"/>
      <c r="K3" s="7"/>
      <c r="L3" s="7"/>
      <c r="M3" s="11"/>
      <c r="N3" s="2"/>
      <c r="O3" s="14"/>
      <c r="P3" s="13"/>
      <c r="Q3" s="15"/>
      <c r="R3" s="15"/>
      <c r="S3" s="12"/>
    </row>
    <row r="4" spans="1:19"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18.75" customHeight="1" x14ac:dyDescent="0.15">
      <c r="A5" s="144" t="s">
        <v>49</v>
      </c>
      <c r="B5" s="65" t="s">
        <v>17</v>
      </c>
      <c r="C5" s="37"/>
      <c r="D5" s="38"/>
      <c r="E5" s="39"/>
      <c r="F5" s="40"/>
      <c r="G5" s="69"/>
      <c r="H5" s="73"/>
      <c r="I5" s="38"/>
      <c r="J5" s="40"/>
      <c r="K5" s="40"/>
      <c r="L5" s="40"/>
      <c r="M5" s="77"/>
      <c r="N5" s="65"/>
      <c r="O5" s="41" t="s">
        <v>17</v>
      </c>
      <c r="P5" s="38"/>
      <c r="Q5" s="42">
        <v>110</v>
      </c>
      <c r="R5" s="88">
        <f>ROUNDUP(Q5*0.75,2)</f>
        <v>82.5</v>
      </c>
    </row>
    <row r="6" spans="1:19" ht="18.75" customHeight="1" x14ac:dyDescent="0.15">
      <c r="A6" s="145"/>
      <c r="B6" s="67"/>
      <c r="C6" s="51"/>
      <c r="D6" s="52"/>
      <c r="E6" s="53"/>
      <c r="F6" s="54"/>
      <c r="G6" s="71"/>
      <c r="H6" s="75"/>
      <c r="I6" s="52"/>
      <c r="J6" s="54"/>
      <c r="K6" s="54"/>
      <c r="L6" s="54"/>
      <c r="M6" s="79"/>
      <c r="N6" s="67"/>
      <c r="O6" s="55"/>
      <c r="P6" s="52"/>
      <c r="Q6" s="56"/>
      <c r="R6" s="91"/>
    </row>
    <row r="7" spans="1:19" ht="18.75" customHeight="1" x14ac:dyDescent="0.15">
      <c r="A7" s="145"/>
      <c r="B7" s="66" t="s">
        <v>192</v>
      </c>
      <c r="C7" s="43" t="s">
        <v>97</v>
      </c>
      <c r="D7" s="44"/>
      <c r="E7" s="45">
        <v>1</v>
      </c>
      <c r="F7" s="46" t="s">
        <v>60</v>
      </c>
      <c r="G7" s="70" t="s">
        <v>59</v>
      </c>
      <c r="H7" s="74" t="s">
        <v>97</v>
      </c>
      <c r="I7" s="44"/>
      <c r="J7" s="46">
        <f>ROUNDUP(E7*0.75,2)</f>
        <v>0.75</v>
      </c>
      <c r="K7" s="46" t="s">
        <v>60</v>
      </c>
      <c r="L7" s="46" t="s">
        <v>59</v>
      </c>
      <c r="M7" s="78" t="e">
        <f>#REF!</f>
        <v>#REF!</v>
      </c>
      <c r="N7" s="85" t="s">
        <v>274</v>
      </c>
      <c r="O7" s="47" t="s">
        <v>52</v>
      </c>
      <c r="P7" s="44"/>
      <c r="Q7" s="48">
        <v>3</v>
      </c>
      <c r="R7" s="89">
        <f t="shared" ref="R7:R12" si="0">ROUNDUP(Q7*0.75,2)</f>
        <v>2.25</v>
      </c>
    </row>
    <row r="8" spans="1:19" ht="18.75" customHeight="1" x14ac:dyDescent="0.15">
      <c r="A8" s="145"/>
      <c r="B8" s="66"/>
      <c r="C8" s="43" t="s">
        <v>86</v>
      </c>
      <c r="D8" s="44"/>
      <c r="E8" s="45">
        <v>20</v>
      </c>
      <c r="F8" s="46" t="s">
        <v>19</v>
      </c>
      <c r="G8" s="70"/>
      <c r="H8" s="74" t="s">
        <v>86</v>
      </c>
      <c r="I8" s="44"/>
      <c r="J8" s="46">
        <f>ROUNDUP(E8*0.75,2)</f>
        <v>15</v>
      </c>
      <c r="K8" s="46" t="s">
        <v>19</v>
      </c>
      <c r="L8" s="46"/>
      <c r="M8" s="78" t="e">
        <f>ROUND(#REF!+(#REF!*10/100),2)</f>
        <v>#REF!</v>
      </c>
      <c r="N8" s="90" t="s">
        <v>275</v>
      </c>
      <c r="O8" s="47" t="s">
        <v>27</v>
      </c>
      <c r="P8" s="44"/>
      <c r="Q8" s="48">
        <v>5</v>
      </c>
      <c r="R8" s="89">
        <f t="shared" si="0"/>
        <v>3.75</v>
      </c>
    </row>
    <row r="9" spans="1:19" ht="18.75" customHeight="1" x14ac:dyDescent="0.15">
      <c r="A9" s="145"/>
      <c r="B9" s="66"/>
      <c r="C9" s="43"/>
      <c r="D9" s="44"/>
      <c r="E9" s="45"/>
      <c r="F9" s="46"/>
      <c r="G9" s="70"/>
      <c r="H9" s="74"/>
      <c r="I9" s="44"/>
      <c r="J9" s="46"/>
      <c r="K9" s="46"/>
      <c r="L9" s="46"/>
      <c r="M9" s="78"/>
      <c r="N9" s="66" t="s">
        <v>193</v>
      </c>
      <c r="O9" s="47" t="s">
        <v>28</v>
      </c>
      <c r="P9" s="44"/>
      <c r="Q9" s="48">
        <v>3</v>
      </c>
      <c r="R9" s="89">
        <f t="shared" si="0"/>
        <v>2.25</v>
      </c>
    </row>
    <row r="10" spans="1:19" ht="18.75" customHeight="1" x14ac:dyDescent="0.15">
      <c r="A10" s="145"/>
      <c r="B10" s="66"/>
      <c r="C10" s="43"/>
      <c r="D10" s="44"/>
      <c r="E10" s="45"/>
      <c r="F10" s="46"/>
      <c r="G10" s="70"/>
      <c r="H10" s="74"/>
      <c r="I10" s="44"/>
      <c r="J10" s="46"/>
      <c r="K10" s="46"/>
      <c r="L10" s="46"/>
      <c r="M10" s="78"/>
      <c r="N10" s="66" t="s">
        <v>182</v>
      </c>
      <c r="O10" s="47" t="s">
        <v>45</v>
      </c>
      <c r="P10" s="44" t="s">
        <v>33</v>
      </c>
      <c r="Q10" s="48">
        <v>1.5</v>
      </c>
      <c r="R10" s="89">
        <f t="shared" si="0"/>
        <v>1.1300000000000001</v>
      </c>
    </row>
    <row r="11" spans="1:19" ht="18.75" customHeight="1" x14ac:dyDescent="0.15">
      <c r="A11" s="145"/>
      <c r="B11" s="66"/>
      <c r="C11" s="43"/>
      <c r="D11" s="44"/>
      <c r="E11" s="45"/>
      <c r="F11" s="46"/>
      <c r="G11" s="70"/>
      <c r="H11" s="74"/>
      <c r="I11" s="44"/>
      <c r="J11" s="46"/>
      <c r="K11" s="46"/>
      <c r="L11" s="46"/>
      <c r="M11" s="78"/>
      <c r="N11" s="66" t="s">
        <v>183</v>
      </c>
      <c r="O11" s="47" t="s">
        <v>34</v>
      </c>
      <c r="P11" s="44"/>
      <c r="Q11" s="48">
        <v>2</v>
      </c>
      <c r="R11" s="89">
        <f t="shared" si="0"/>
        <v>1.5</v>
      </c>
    </row>
    <row r="12" spans="1:19" ht="18.75" customHeight="1" x14ac:dyDescent="0.15">
      <c r="A12" s="145"/>
      <c r="B12" s="66"/>
      <c r="C12" s="43"/>
      <c r="D12" s="44"/>
      <c r="E12" s="45"/>
      <c r="F12" s="46"/>
      <c r="G12" s="70"/>
      <c r="H12" s="74"/>
      <c r="I12" s="44"/>
      <c r="J12" s="46"/>
      <c r="K12" s="46"/>
      <c r="L12" s="46"/>
      <c r="M12" s="78"/>
      <c r="N12" s="66" t="s">
        <v>16</v>
      </c>
      <c r="O12" s="47" t="s">
        <v>53</v>
      </c>
      <c r="P12" s="44"/>
      <c r="Q12" s="48">
        <v>1</v>
      </c>
      <c r="R12" s="89">
        <f t="shared" si="0"/>
        <v>0.75</v>
      </c>
    </row>
    <row r="13" spans="1:19" ht="18.75" customHeight="1" x14ac:dyDescent="0.15">
      <c r="A13" s="145"/>
      <c r="B13" s="67"/>
      <c r="C13" s="51"/>
      <c r="D13" s="52"/>
      <c r="E13" s="53"/>
      <c r="F13" s="54"/>
      <c r="G13" s="71"/>
      <c r="H13" s="75"/>
      <c r="I13" s="52"/>
      <c r="J13" s="54"/>
      <c r="K13" s="54"/>
      <c r="L13" s="54"/>
      <c r="M13" s="79"/>
      <c r="N13" s="67"/>
      <c r="O13" s="55"/>
      <c r="P13" s="52"/>
      <c r="Q13" s="56"/>
      <c r="R13" s="91"/>
    </row>
    <row r="14" spans="1:19" ht="18.75" customHeight="1" x14ac:dyDescent="0.15">
      <c r="A14" s="145"/>
      <c r="B14" s="66" t="s">
        <v>194</v>
      </c>
      <c r="C14" s="43" t="s">
        <v>100</v>
      </c>
      <c r="D14" s="44"/>
      <c r="E14" s="45">
        <v>20</v>
      </c>
      <c r="F14" s="46" t="s">
        <v>19</v>
      </c>
      <c r="G14" s="70"/>
      <c r="H14" s="74" t="s">
        <v>100</v>
      </c>
      <c r="I14" s="44"/>
      <c r="J14" s="46">
        <f>ROUNDUP(E14*0.75,2)</f>
        <v>15</v>
      </c>
      <c r="K14" s="46" t="s">
        <v>19</v>
      </c>
      <c r="L14" s="46"/>
      <c r="M14" s="78" t="e">
        <f>#REF!</f>
        <v>#REF!</v>
      </c>
      <c r="N14" s="66" t="s">
        <v>195</v>
      </c>
      <c r="O14" s="47" t="s">
        <v>44</v>
      </c>
      <c r="P14" s="44"/>
      <c r="Q14" s="48">
        <v>20</v>
      </c>
      <c r="R14" s="89">
        <f>ROUNDUP(Q14*0.75,2)</f>
        <v>15</v>
      </c>
    </row>
    <row r="15" spans="1:19" ht="18.75" customHeight="1" x14ac:dyDescent="0.15">
      <c r="A15" s="145"/>
      <c r="B15" s="66"/>
      <c r="C15" s="43" t="s">
        <v>41</v>
      </c>
      <c r="D15" s="44"/>
      <c r="E15" s="45">
        <v>10</v>
      </c>
      <c r="F15" s="46" t="s">
        <v>19</v>
      </c>
      <c r="G15" s="70"/>
      <c r="H15" s="74" t="s">
        <v>41</v>
      </c>
      <c r="I15" s="44"/>
      <c r="J15" s="46">
        <f>ROUNDUP(E15*0.75,2)</f>
        <v>7.5</v>
      </c>
      <c r="K15" s="46" t="s">
        <v>19</v>
      </c>
      <c r="L15" s="46"/>
      <c r="M15" s="78" t="e">
        <f>ROUND(#REF!+(#REF!*15/100),2)</f>
        <v>#REF!</v>
      </c>
      <c r="N15" s="66" t="s">
        <v>249</v>
      </c>
      <c r="O15" s="47" t="s">
        <v>45</v>
      </c>
      <c r="P15" s="44" t="s">
        <v>33</v>
      </c>
      <c r="Q15" s="48">
        <v>1</v>
      </c>
      <c r="R15" s="89">
        <f>ROUNDUP(Q15*0.75,2)</f>
        <v>0.75</v>
      </c>
    </row>
    <row r="16" spans="1:19" ht="18.75" customHeight="1" x14ac:dyDescent="0.15">
      <c r="A16" s="145"/>
      <c r="B16" s="66"/>
      <c r="C16" s="43" t="s">
        <v>23</v>
      </c>
      <c r="D16" s="44"/>
      <c r="E16" s="45">
        <v>10</v>
      </c>
      <c r="F16" s="46" t="s">
        <v>19</v>
      </c>
      <c r="G16" s="70"/>
      <c r="H16" s="74" t="s">
        <v>23</v>
      </c>
      <c r="I16" s="44"/>
      <c r="J16" s="46">
        <f>ROUNDUP(E16*0.75,2)</f>
        <v>7.5</v>
      </c>
      <c r="K16" s="46" t="s">
        <v>19</v>
      </c>
      <c r="L16" s="46"/>
      <c r="M16" s="78" t="e">
        <f>ROUND(#REF!+(#REF!*10/100),2)</f>
        <v>#REF!</v>
      </c>
      <c r="N16" s="66" t="s">
        <v>16</v>
      </c>
      <c r="O16" s="47" t="s">
        <v>34</v>
      </c>
      <c r="P16" s="44"/>
      <c r="Q16" s="48">
        <v>1</v>
      </c>
      <c r="R16" s="89">
        <f>ROUNDUP(Q16*0.75,2)</f>
        <v>0.75</v>
      </c>
    </row>
    <row r="17" spans="1:18" ht="18.75" customHeight="1" x14ac:dyDescent="0.15">
      <c r="A17" s="145"/>
      <c r="B17" s="67"/>
      <c r="C17" s="51"/>
      <c r="D17" s="52"/>
      <c r="E17" s="53"/>
      <c r="F17" s="54"/>
      <c r="G17" s="71"/>
      <c r="H17" s="75"/>
      <c r="I17" s="52"/>
      <c r="J17" s="54"/>
      <c r="K17" s="54"/>
      <c r="L17" s="54"/>
      <c r="M17" s="79"/>
      <c r="N17" s="67"/>
      <c r="O17" s="55"/>
      <c r="P17" s="52"/>
      <c r="Q17" s="56"/>
      <c r="R17" s="91"/>
    </row>
    <row r="18" spans="1:18" ht="18.75" customHeight="1" x14ac:dyDescent="0.15">
      <c r="A18" s="145"/>
      <c r="B18" s="66" t="s">
        <v>66</v>
      </c>
      <c r="C18" s="43" t="s">
        <v>21</v>
      </c>
      <c r="D18" s="44"/>
      <c r="E18" s="45">
        <v>20</v>
      </c>
      <c r="F18" s="46" t="s">
        <v>19</v>
      </c>
      <c r="G18" s="70"/>
      <c r="H18" s="74" t="s">
        <v>21</v>
      </c>
      <c r="I18" s="44"/>
      <c r="J18" s="46">
        <f>ROUNDUP(E18*0.75,2)</f>
        <v>15</v>
      </c>
      <c r="K18" s="46" t="s">
        <v>19</v>
      </c>
      <c r="L18" s="46"/>
      <c r="M18" s="78" t="e">
        <f>ROUND(#REF!+(#REF!*6/100),2)</f>
        <v>#REF!</v>
      </c>
      <c r="N18" s="66" t="s">
        <v>16</v>
      </c>
      <c r="O18" s="47" t="s">
        <v>44</v>
      </c>
      <c r="P18" s="44"/>
      <c r="Q18" s="48">
        <v>100</v>
      </c>
      <c r="R18" s="89">
        <f>ROUNDUP(Q18*0.75,2)</f>
        <v>75</v>
      </c>
    </row>
    <row r="19" spans="1:18" ht="18.75" customHeight="1" x14ac:dyDescent="0.15">
      <c r="A19" s="145"/>
      <c r="B19" s="66"/>
      <c r="C19" s="43" t="s">
        <v>169</v>
      </c>
      <c r="D19" s="44"/>
      <c r="E19" s="45">
        <v>5</v>
      </c>
      <c r="F19" s="46" t="s">
        <v>19</v>
      </c>
      <c r="G19" s="70"/>
      <c r="H19" s="74" t="s">
        <v>169</v>
      </c>
      <c r="I19" s="44"/>
      <c r="J19" s="46">
        <f>ROUNDUP(E19*0.75,2)</f>
        <v>3.75</v>
      </c>
      <c r="K19" s="46" t="s">
        <v>19</v>
      </c>
      <c r="L19" s="46"/>
      <c r="M19" s="78" t="e">
        <f>ROUND(#REF!+(#REF!*15/100),2)</f>
        <v>#REF!</v>
      </c>
      <c r="N19" s="66"/>
      <c r="O19" s="47" t="s">
        <v>69</v>
      </c>
      <c r="P19" s="44"/>
      <c r="Q19" s="48">
        <v>3</v>
      </c>
      <c r="R19" s="89">
        <f>ROUNDUP(Q19*0.75,2)</f>
        <v>2.25</v>
      </c>
    </row>
    <row r="20" spans="1:18" ht="18.75" customHeight="1" x14ac:dyDescent="0.15">
      <c r="A20" s="145"/>
      <c r="B20" s="67"/>
      <c r="C20" s="51"/>
      <c r="D20" s="52"/>
      <c r="E20" s="53"/>
      <c r="F20" s="54"/>
      <c r="G20" s="71"/>
      <c r="H20" s="75"/>
      <c r="I20" s="52"/>
      <c r="J20" s="54"/>
      <c r="K20" s="54"/>
      <c r="L20" s="54"/>
      <c r="M20" s="79"/>
      <c r="N20" s="67"/>
      <c r="O20" s="55"/>
      <c r="P20" s="52"/>
      <c r="Q20" s="56"/>
      <c r="R20" s="91"/>
    </row>
    <row r="21" spans="1:18" ht="18.75" customHeight="1" x14ac:dyDescent="0.15">
      <c r="A21" s="145"/>
      <c r="B21" s="66" t="s">
        <v>46</v>
      </c>
      <c r="C21" s="43" t="s">
        <v>48</v>
      </c>
      <c r="D21" s="44"/>
      <c r="E21" s="57">
        <v>0.125</v>
      </c>
      <c r="F21" s="46" t="s">
        <v>26</v>
      </c>
      <c r="G21" s="70"/>
      <c r="H21" s="74" t="s">
        <v>48</v>
      </c>
      <c r="I21" s="44"/>
      <c r="J21" s="46">
        <f>ROUNDUP(E21*0.75,2)</f>
        <v>9.9999999999999992E-2</v>
      </c>
      <c r="K21" s="46" t="s">
        <v>26</v>
      </c>
      <c r="L21" s="46"/>
      <c r="M21" s="78" t="e">
        <f>#REF!</f>
        <v>#REF!</v>
      </c>
      <c r="N21" s="66" t="s">
        <v>47</v>
      </c>
      <c r="O21" s="47"/>
      <c r="P21" s="44"/>
      <c r="Q21" s="48"/>
      <c r="R21" s="89"/>
    </row>
    <row r="22" spans="1:18" ht="18.75" customHeight="1" thickBot="1" x14ac:dyDescent="0.2">
      <c r="A22" s="146"/>
      <c r="B22" s="68"/>
      <c r="C22" s="58"/>
      <c r="D22" s="59"/>
      <c r="E22" s="60"/>
      <c r="F22" s="61"/>
      <c r="G22" s="72"/>
      <c r="H22" s="76"/>
      <c r="I22" s="59"/>
      <c r="J22" s="61"/>
      <c r="K22" s="61"/>
      <c r="L22" s="61"/>
      <c r="M22" s="80"/>
      <c r="N22" s="68"/>
      <c r="O22" s="62"/>
      <c r="P22" s="59"/>
      <c r="Q22" s="63"/>
      <c r="R22" s="93"/>
    </row>
  </sheetData>
  <mergeCells count="4">
    <mergeCell ref="H1:N1"/>
    <mergeCell ref="A2:R2"/>
    <mergeCell ref="A3:F3"/>
    <mergeCell ref="A5:A22"/>
  </mergeCells>
  <phoneticPr fontId="18"/>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9"/>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314</v>
      </c>
      <c r="B1" s="5"/>
      <c r="C1" s="1"/>
      <c r="D1" s="1"/>
      <c r="E1" s="160"/>
      <c r="F1" s="161"/>
      <c r="G1" s="161"/>
      <c r="H1" s="161"/>
      <c r="I1" s="161"/>
      <c r="J1" s="161"/>
      <c r="K1" s="161"/>
      <c r="L1" s="161"/>
      <c r="M1" s="161"/>
      <c r="N1" s="161"/>
      <c r="O1"/>
      <c r="P1"/>
      <c r="Q1"/>
      <c r="R1"/>
      <c r="S1"/>
      <c r="T1"/>
      <c r="U1"/>
    </row>
    <row r="2" spans="1:21" s="3" customFormat="1" ht="36" customHeight="1" x14ac:dyDescent="0.15">
      <c r="A2" s="140" t="s">
        <v>0</v>
      </c>
      <c r="B2" s="141"/>
      <c r="C2" s="141"/>
      <c r="D2" s="141"/>
      <c r="E2" s="141"/>
      <c r="F2" s="141"/>
      <c r="G2" s="141"/>
      <c r="H2" s="141"/>
      <c r="I2" s="141"/>
      <c r="J2" s="141"/>
      <c r="K2" s="141"/>
      <c r="L2" s="141"/>
      <c r="M2" s="141"/>
      <c r="N2" s="141"/>
      <c r="O2" s="161"/>
      <c r="P2"/>
      <c r="Q2"/>
      <c r="R2"/>
      <c r="S2"/>
      <c r="T2"/>
      <c r="U2"/>
    </row>
    <row r="3" spans="1:21" ht="33.75" customHeight="1" thickBot="1" x14ac:dyDescent="0.3">
      <c r="A3" s="162" t="s">
        <v>14</v>
      </c>
      <c r="B3" s="163"/>
      <c r="C3" s="163"/>
      <c r="D3" s="130"/>
      <c r="E3" s="164" t="s">
        <v>313</v>
      </c>
      <c r="F3" s="165"/>
      <c r="G3" s="87"/>
      <c r="H3" s="87"/>
      <c r="I3" s="87"/>
      <c r="J3" s="87"/>
      <c r="K3" s="129"/>
      <c r="L3" s="87"/>
      <c r="M3" s="87"/>
    </row>
    <row r="4" spans="1:21" ht="27.95" customHeight="1" x14ac:dyDescent="0.15">
      <c r="A4" s="166"/>
      <c r="B4" s="167"/>
      <c r="C4" s="168"/>
      <c r="D4" s="172" t="s">
        <v>6</v>
      </c>
      <c r="E4" s="175" t="s">
        <v>312</v>
      </c>
      <c r="F4" s="178" t="s">
        <v>303</v>
      </c>
      <c r="G4" s="128" t="s">
        <v>311</v>
      </c>
      <c r="H4" s="127" t="s">
        <v>310</v>
      </c>
      <c r="I4" s="181" t="s">
        <v>309</v>
      </c>
      <c r="J4" s="182"/>
      <c r="K4" s="183"/>
      <c r="L4" s="184" t="s">
        <v>308</v>
      </c>
      <c r="M4" s="185"/>
      <c r="N4" s="186"/>
      <c r="O4" s="148" t="s">
        <v>6</v>
      </c>
    </row>
    <row r="5" spans="1:21" ht="27.95" customHeight="1" x14ac:dyDescent="0.15">
      <c r="A5" s="169"/>
      <c r="B5" s="170"/>
      <c r="C5" s="171"/>
      <c r="D5" s="173"/>
      <c r="E5" s="176"/>
      <c r="F5" s="179"/>
      <c r="G5" s="9" t="s">
        <v>307</v>
      </c>
      <c r="H5" s="126" t="s">
        <v>306</v>
      </c>
      <c r="I5" s="151" t="s">
        <v>305</v>
      </c>
      <c r="J5" s="152"/>
      <c r="K5" s="153"/>
      <c r="L5" s="154" t="s">
        <v>304</v>
      </c>
      <c r="M5" s="155"/>
      <c r="N5" s="156"/>
      <c r="O5" s="149"/>
    </row>
    <row r="6" spans="1:21" ht="27.95" customHeight="1" thickBot="1" x14ac:dyDescent="0.2">
      <c r="A6" s="125"/>
      <c r="B6" s="124" t="s">
        <v>1</v>
      </c>
      <c r="C6" s="122" t="s">
        <v>302</v>
      </c>
      <c r="D6" s="174"/>
      <c r="E6" s="177"/>
      <c r="F6" s="180"/>
      <c r="G6" s="123" t="s">
        <v>303</v>
      </c>
      <c r="H6" s="120" t="s">
        <v>301</v>
      </c>
      <c r="I6" s="121" t="s">
        <v>1</v>
      </c>
      <c r="J6" s="122" t="s">
        <v>302</v>
      </c>
      <c r="K6" s="119" t="s">
        <v>301</v>
      </c>
      <c r="L6" s="121" t="s">
        <v>1</v>
      </c>
      <c r="M6" s="120" t="s">
        <v>302</v>
      </c>
      <c r="N6" s="119" t="s">
        <v>301</v>
      </c>
      <c r="O6" s="150"/>
    </row>
    <row r="7" spans="1:21" ht="27.95" customHeight="1" x14ac:dyDescent="0.15">
      <c r="A7" s="157" t="s">
        <v>49</v>
      </c>
      <c r="B7" s="117" t="s">
        <v>299</v>
      </c>
      <c r="C7" s="117" t="s">
        <v>296</v>
      </c>
      <c r="D7" s="117"/>
      <c r="E7" s="38"/>
      <c r="F7" s="38"/>
      <c r="G7" s="117"/>
      <c r="H7" s="118" t="s">
        <v>300</v>
      </c>
      <c r="I7" s="117" t="s">
        <v>299</v>
      </c>
      <c r="J7" s="117" t="s">
        <v>296</v>
      </c>
      <c r="K7" s="118" t="s">
        <v>298</v>
      </c>
      <c r="L7" s="117" t="s">
        <v>297</v>
      </c>
      <c r="M7" s="117" t="s">
        <v>296</v>
      </c>
      <c r="N7" s="116">
        <v>30</v>
      </c>
      <c r="O7" s="115"/>
    </row>
    <row r="8" spans="1:21" ht="27.95" customHeight="1" x14ac:dyDescent="0.15">
      <c r="A8" s="158"/>
      <c r="B8" s="107"/>
      <c r="C8" s="107"/>
      <c r="D8" s="107"/>
      <c r="E8" s="52"/>
      <c r="F8" s="52"/>
      <c r="G8" s="107"/>
      <c r="H8" s="106"/>
      <c r="I8" s="107"/>
      <c r="J8" s="107"/>
      <c r="K8" s="106"/>
      <c r="L8" s="107"/>
      <c r="M8" s="107"/>
      <c r="N8" s="113"/>
      <c r="O8" s="112"/>
    </row>
    <row r="9" spans="1:21" ht="27.95" customHeight="1" x14ac:dyDescent="0.15">
      <c r="A9" s="158"/>
      <c r="B9" s="104" t="s">
        <v>295</v>
      </c>
      <c r="C9" s="104" t="s">
        <v>18</v>
      </c>
      <c r="D9" s="104"/>
      <c r="E9" s="44"/>
      <c r="F9" s="44"/>
      <c r="G9" s="104"/>
      <c r="H9" s="110">
        <v>15</v>
      </c>
      <c r="I9" s="104" t="s">
        <v>294</v>
      </c>
      <c r="J9" s="114" t="s">
        <v>106</v>
      </c>
      <c r="K9" s="110">
        <v>10</v>
      </c>
      <c r="L9" s="104" t="s">
        <v>293</v>
      </c>
      <c r="M9" s="104" t="s">
        <v>22</v>
      </c>
      <c r="N9" s="103">
        <v>10</v>
      </c>
      <c r="O9" s="102"/>
    </row>
    <row r="10" spans="1:21" ht="27.95" customHeight="1" x14ac:dyDescent="0.15">
      <c r="A10" s="158"/>
      <c r="B10" s="104"/>
      <c r="C10" s="104" t="s">
        <v>22</v>
      </c>
      <c r="D10" s="104"/>
      <c r="E10" s="44"/>
      <c r="F10" s="44"/>
      <c r="G10" s="104"/>
      <c r="H10" s="110">
        <v>20</v>
      </c>
      <c r="I10" s="104"/>
      <c r="J10" s="104" t="s">
        <v>22</v>
      </c>
      <c r="K10" s="110">
        <v>10</v>
      </c>
      <c r="L10" s="104"/>
      <c r="M10" s="104" t="s">
        <v>21</v>
      </c>
      <c r="N10" s="103">
        <v>5</v>
      </c>
      <c r="O10" s="102"/>
    </row>
    <row r="11" spans="1:21" ht="27.95" customHeight="1" x14ac:dyDescent="0.15">
      <c r="A11" s="158"/>
      <c r="B11" s="104"/>
      <c r="C11" s="104" t="s">
        <v>21</v>
      </c>
      <c r="D11" s="104"/>
      <c r="E11" s="44"/>
      <c r="F11" s="44"/>
      <c r="G11" s="104"/>
      <c r="H11" s="110">
        <v>10</v>
      </c>
      <c r="I11" s="104"/>
      <c r="J11" s="104" t="s">
        <v>21</v>
      </c>
      <c r="K11" s="110">
        <v>10</v>
      </c>
      <c r="L11" s="104"/>
      <c r="M11" s="104" t="s">
        <v>23</v>
      </c>
      <c r="N11" s="103">
        <v>5</v>
      </c>
      <c r="O11" s="102"/>
    </row>
    <row r="12" spans="1:21" ht="27.95" customHeight="1" x14ac:dyDescent="0.15">
      <c r="A12" s="158"/>
      <c r="B12" s="104"/>
      <c r="C12" s="104" t="s">
        <v>23</v>
      </c>
      <c r="D12" s="104"/>
      <c r="E12" s="44"/>
      <c r="F12" s="44"/>
      <c r="G12" s="104"/>
      <c r="H12" s="110">
        <v>5</v>
      </c>
      <c r="I12" s="104"/>
      <c r="J12" s="104" t="s">
        <v>23</v>
      </c>
      <c r="K12" s="110">
        <v>5</v>
      </c>
      <c r="L12" s="107"/>
      <c r="M12" s="107"/>
      <c r="N12" s="113"/>
      <c r="O12" s="112"/>
    </row>
    <row r="13" spans="1:21" ht="27.95" customHeight="1" x14ac:dyDescent="0.15">
      <c r="A13" s="158"/>
      <c r="B13" s="104"/>
      <c r="C13" s="104" t="s">
        <v>29</v>
      </c>
      <c r="D13" s="104"/>
      <c r="E13" s="44" t="s">
        <v>30</v>
      </c>
      <c r="F13" s="44"/>
      <c r="G13" s="104"/>
      <c r="H13" s="110">
        <v>20</v>
      </c>
      <c r="I13" s="104"/>
      <c r="J13" s="104" t="s">
        <v>29</v>
      </c>
      <c r="K13" s="110">
        <v>15</v>
      </c>
      <c r="L13" s="104" t="s">
        <v>292</v>
      </c>
      <c r="M13" s="104" t="s">
        <v>40</v>
      </c>
      <c r="N13" s="103">
        <v>5</v>
      </c>
      <c r="O13" s="102"/>
    </row>
    <row r="14" spans="1:21" ht="27.95" customHeight="1" x14ac:dyDescent="0.15">
      <c r="A14" s="158"/>
      <c r="B14" s="104"/>
      <c r="C14" s="104"/>
      <c r="D14" s="104"/>
      <c r="E14" s="44"/>
      <c r="F14" s="44"/>
      <c r="G14" s="104" t="s">
        <v>28</v>
      </c>
      <c r="H14" s="110" t="s">
        <v>291</v>
      </c>
      <c r="I14" s="104"/>
      <c r="J14" s="104"/>
      <c r="K14" s="110"/>
      <c r="L14" s="104"/>
      <c r="M14" s="104" t="s">
        <v>41</v>
      </c>
      <c r="N14" s="103">
        <v>5</v>
      </c>
      <c r="O14" s="102"/>
    </row>
    <row r="15" spans="1:21" ht="27.95" customHeight="1" x14ac:dyDescent="0.15">
      <c r="A15" s="158"/>
      <c r="B15" s="104"/>
      <c r="C15" s="104"/>
      <c r="D15" s="104"/>
      <c r="E15" s="44"/>
      <c r="F15" s="44"/>
      <c r="G15" s="104" t="s">
        <v>63</v>
      </c>
      <c r="H15" s="110" t="s">
        <v>290</v>
      </c>
      <c r="I15" s="104"/>
      <c r="J15" s="104"/>
      <c r="K15" s="110"/>
      <c r="L15" s="107"/>
      <c r="M15" s="107"/>
      <c r="N15" s="113"/>
      <c r="O15" s="112"/>
    </row>
    <row r="16" spans="1:21" ht="27.95" customHeight="1" x14ac:dyDescent="0.15">
      <c r="A16" s="158"/>
      <c r="B16" s="107"/>
      <c r="C16" s="107"/>
      <c r="D16" s="107"/>
      <c r="E16" s="52"/>
      <c r="F16" s="52"/>
      <c r="G16" s="107"/>
      <c r="H16" s="106"/>
      <c r="I16" s="107"/>
      <c r="J16" s="107"/>
      <c r="K16" s="106"/>
      <c r="L16" s="104" t="s">
        <v>289</v>
      </c>
      <c r="M16" s="104" t="s">
        <v>48</v>
      </c>
      <c r="N16" s="111">
        <v>0.08</v>
      </c>
      <c r="O16" s="102"/>
    </row>
    <row r="17" spans="1:15" ht="27.95" customHeight="1" x14ac:dyDescent="0.15">
      <c r="A17" s="158"/>
      <c r="B17" s="104" t="s">
        <v>288</v>
      </c>
      <c r="C17" s="104" t="s">
        <v>40</v>
      </c>
      <c r="D17" s="104"/>
      <c r="E17" s="44"/>
      <c r="F17" s="44"/>
      <c r="G17" s="104"/>
      <c r="H17" s="110">
        <v>10</v>
      </c>
      <c r="I17" s="104" t="s">
        <v>288</v>
      </c>
      <c r="J17" s="104" t="s">
        <v>40</v>
      </c>
      <c r="K17" s="110">
        <v>10</v>
      </c>
      <c r="L17" s="104"/>
      <c r="M17" s="104"/>
      <c r="N17" s="103"/>
      <c r="O17" s="102"/>
    </row>
    <row r="18" spans="1:15" ht="27.95" customHeight="1" x14ac:dyDescent="0.15">
      <c r="A18" s="158"/>
      <c r="B18" s="104"/>
      <c r="C18" s="104" t="s">
        <v>41</v>
      </c>
      <c r="D18" s="104"/>
      <c r="E18" s="44"/>
      <c r="F18" s="44"/>
      <c r="G18" s="104"/>
      <c r="H18" s="110">
        <v>10</v>
      </c>
      <c r="I18" s="104"/>
      <c r="J18" s="104" t="s">
        <v>41</v>
      </c>
      <c r="K18" s="110">
        <v>10</v>
      </c>
      <c r="L18" s="104"/>
      <c r="M18" s="104"/>
      <c r="N18" s="103"/>
      <c r="O18" s="102"/>
    </row>
    <row r="19" spans="1:15" ht="27.95" customHeight="1" x14ac:dyDescent="0.15">
      <c r="A19" s="158"/>
      <c r="B19" s="104"/>
      <c r="C19" s="104" t="s">
        <v>24</v>
      </c>
      <c r="D19" s="104"/>
      <c r="E19" s="44" t="s">
        <v>25</v>
      </c>
      <c r="F19" s="109"/>
      <c r="G19" s="104"/>
      <c r="H19" s="108">
        <v>0.13</v>
      </c>
      <c r="I19" s="104"/>
      <c r="J19" s="104" t="s">
        <v>287</v>
      </c>
      <c r="K19" s="108">
        <v>0.13</v>
      </c>
      <c r="L19" s="104"/>
      <c r="M19" s="104"/>
      <c r="N19" s="103"/>
      <c r="O19" s="102"/>
    </row>
    <row r="20" spans="1:15" ht="27.95" customHeight="1" x14ac:dyDescent="0.15">
      <c r="A20" s="158"/>
      <c r="B20" s="107"/>
      <c r="C20" s="107"/>
      <c r="D20" s="107"/>
      <c r="E20" s="52"/>
      <c r="F20" s="52"/>
      <c r="G20" s="107"/>
      <c r="H20" s="106"/>
      <c r="I20" s="107"/>
      <c r="J20" s="107"/>
      <c r="K20" s="106"/>
      <c r="L20" s="104"/>
      <c r="M20" s="104"/>
      <c r="N20" s="103"/>
      <c r="O20" s="102"/>
    </row>
    <row r="21" spans="1:15" ht="27.95" customHeight="1" x14ac:dyDescent="0.15">
      <c r="A21" s="158"/>
      <c r="B21" s="104" t="s">
        <v>46</v>
      </c>
      <c r="C21" s="104" t="s">
        <v>48</v>
      </c>
      <c r="D21" s="104"/>
      <c r="E21" s="44"/>
      <c r="F21" s="44"/>
      <c r="G21" s="104"/>
      <c r="H21" s="105">
        <v>0.1</v>
      </c>
      <c r="I21" s="104" t="s">
        <v>46</v>
      </c>
      <c r="J21" s="104" t="s">
        <v>48</v>
      </c>
      <c r="K21" s="105">
        <v>0.1</v>
      </c>
      <c r="L21" s="104"/>
      <c r="M21" s="104"/>
      <c r="N21" s="103"/>
      <c r="O21" s="102"/>
    </row>
    <row r="22" spans="1:15" ht="27.95" customHeight="1" thickBot="1" x14ac:dyDescent="0.2">
      <c r="A22" s="159"/>
      <c r="B22" s="100"/>
      <c r="C22" s="100"/>
      <c r="D22" s="100"/>
      <c r="E22" s="59"/>
      <c r="F22" s="59"/>
      <c r="G22" s="100"/>
      <c r="H22" s="101"/>
      <c r="I22" s="100"/>
      <c r="J22" s="100"/>
      <c r="K22" s="101"/>
      <c r="L22" s="100"/>
      <c r="M22" s="100"/>
      <c r="N22" s="99"/>
      <c r="O22" s="98"/>
    </row>
    <row r="23" spans="1:15" ht="27.95" customHeight="1" x14ac:dyDescent="0.15">
      <c r="B23" s="97"/>
      <c r="C23" s="97"/>
      <c r="D23" s="97"/>
      <c r="G23" s="97"/>
      <c r="H23" s="96"/>
      <c r="I23" s="97"/>
      <c r="J23" s="97"/>
      <c r="K23" s="96"/>
      <c r="L23" s="97"/>
      <c r="M23" s="97"/>
      <c r="N23" s="96"/>
    </row>
    <row r="24" spans="1:15" ht="27.95" customHeight="1" x14ac:dyDescent="0.15">
      <c r="B24" s="97"/>
      <c r="C24" s="97"/>
      <c r="D24" s="97"/>
      <c r="G24" s="97"/>
      <c r="H24" s="96"/>
      <c r="I24" s="97"/>
      <c r="J24" s="97"/>
      <c r="K24" s="96"/>
      <c r="L24" s="97"/>
      <c r="M24" s="97"/>
      <c r="N24" s="96"/>
    </row>
    <row r="25" spans="1:15" ht="27.95" customHeight="1" x14ac:dyDescent="0.15">
      <c r="B25" s="97"/>
      <c r="C25" s="97"/>
      <c r="D25" s="97"/>
      <c r="G25" s="97"/>
      <c r="H25" s="96"/>
      <c r="I25" s="97"/>
      <c r="J25" s="97"/>
      <c r="K25" s="96"/>
      <c r="L25" s="97"/>
      <c r="M25" s="97"/>
      <c r="N25" s="96"/>
    </row>
    <row r="26" spans="1:15" ht="27.95" customHeight="1" x14ac:dyDescent="0.15">
      <c r="B26" s="97"/>
      <c r="C26" s="97"/>
      <c r="D26" s="97"/>
      <c r="G26" s="97"/>
      <c r="H26" s="96"/>
      <c r="I26" s="97"/>
      <c r="J26" s="97"/>
      <c r="K26" s="96"/>
      <c r="L26" s="97"/>
      <c r="M26" s="97"/>
      <c r="N26" s="96"/>
    </row>
    <row r="27" spans="1:15" ht="14.25" x14ac:dyDescent="0.15">
      <c r="B27" s="97"/>
      <c r="C27" s="97"/>
      <c r="D27" s="97"/>
      <c r="G27" s="97"/>
      <c r="H27" s="96"/>
      <c r="I27" s="97"/>
      <c r="J27" s="97"/>
      <c r="K27" s="96"/>
      <c r="L27" s="97"/>
      <c r="M27" s="97"/>
      <c r="N27" s="96"/>
    </row>
    <row r="28" spans="1:15" ht="14.25" x14ac:dyDescent="0.15">
      <c r="B28" s="97"/>
      <c r="C28" s="97"/>
      <c r="D28" s="97"/>
      <c r="G28" s="97"/>
      <c r="H28" s="96"/>
      <c r="I28" s="97"/>
      <c r="J28" s="97"/>
      <c r="K28" s="96"/>
      <c r="L28" s="97"/>
      <c r="M28" s="97"/>
      <c r="N28" s="96"/>
    </row>
    <row r="29" spans="1:15" ht="14.25" x14ac:dyDescent="0.15">
      <c r="B29" s="97"/>
      <c r="C29" s="97"/>
      <c r="D29" s="97"/>
      <c r="G29" s="97"/>
      <c r="H29" s="96"/>
      <c r="I29" s="97"/>
      <c r="J29" s="97"/>
      <c r="K29" s="96"/>
      <c r="L29" s="97"/>
      <c r="M29" s="97"/>
      <c r="N29" s="96"/>
    </row>
    <row r="30" spans="1:15" ht="14.25" x14ac:dyDescent="0.15">
      <c r="B30" s="97"/>
      <c r="C30" s="97"/>
      <c r="D30" s="97"/>
      <c r="G30" s="97"/>
      <c r="H30" s="96"/>
      <c r="I30" s="97"/>
      <c r="J30" s="97"/>
      <c r="K30" s="96"/>
      <c r="L30" s="97"/>
      <c r="M30" s="97"/>
      <c r="N30" s="96"/>
    </row>
    <row r="31" spans="1:15" ht="14.25" x14ac:dyDescent="0.15">
      <c r="B31" s="97"/>
      <c r="C31" s="97"/>
      <c r="D31" s="97"/>
      <c r="G31" s="97"/>
      <c r="H31" s="96"/>
      <c r="I31" s="97"/>
      <c r="J31" s="97"/>
      <c r="K31" s="96"/>
      <c r="L31" s="97"/>
      <c r="M31" s="97"/>
      <c r="N31" s="96"/>
    </row>
    <row r="32" spans="1:15" ht="14.25" x14ac:dyDescent="0.15">
      <c r="B32" s="97"/>
      <c r="C32" s="97"/>
      <c r="D32" s="97"/>
      <c r="G32" s="97"/>
      <c r="H32" s="96"/>
      <c r="I32" s="97"/>
      <c r="J32" s="97"/>
      <c r="K32" s="96"/>
      <c r="L32" s="97"/>
      <c r="M32" s="97"/>
      <c r="N32" s="96"/>
    </row>
    <row r="33" spans="2:14" ht="14.25" x14ac:dyDescent="0.15">
      <c r="B33" s="97"/>
      <c r="C33" s="97"/>
      <c r="D33" s="97"/>
      <c r="G33" s="97"/>
      <c r="H33" s="96"/>
      <c r="I33" s="97"/>
      <c r="J33" s="97"/>
      <c r="K33" s="96"/>
      <c r="L33" s="97"/>
      <c r="M33" s="97"/>
      <c r="N33" s="96"/>
    </row>
    <row r="34" spans="2:14" ht="14.25" x14ac:dyDescent="0.15">
      <c r="B34" s="97"/>
      <c r="C34" s="97"/>
      <c r="D34" s="97"/>
      <c r="G34" s="97"/>
      <c r="H34" s="96"/>
      <c r="I34" s="97"/>
      <c r="J34" s="97"/>
      <c r="K34" s="96"/>
      <c r="L34" s="97"/>
      <c r="M34" s="97"/>
      <c r="N34" s="96"/>
    </row>
    <row r="35" spans="2:14" ht="14.25" x14ac:dyDescent="0.15">
      <c r="B35" s="97"/>
      <c r="C35" s="97"/>
      <c r="D35" s="97"/>
      <c r="G35" s="97"/>
      <c r="H35" s="96"/>
      <c r="I35" s="97"/>
      <c r="J35" s="97"/>
      <c r="K35" s="96"/>
      <c r="L35" s="97"/>
      <c r="M35" s="97"/>
      <c r="N35" s="96"/>
    </row>
    <row r="36" spans="2:14" ht="14.25" x14ac:dyDescent="0.15">
      <c r="B36" s="97"/>
      <c r="C36" s="97"/>
      <c r="D36" s="97"/>
      <c r="G36" s="97"/>
      <c r="H36" s="96"/>
      <c r="I36" s="97"/>
      <c r="J36" s="97"/>
      <c r="K36" s="96"/>
      <c r="L36" s="97"/>
      <c r="M36" s="97"/>
      <c r="N36" s="96"/>
    </row>
    <row r="37" spans="2:14" ht="14.25" x14ac:dyDescent="0.15">
      <c r="B37" s="97"/>
      <c r="C37" s="97"/>
      <c r="D37" s="97"/>
      <c r="G37" s="97"/>
      <c r="H37" s="96"/>
      <c r="I37" s="97"/>
      <c r="J37" s="97"/>
      <c r="K37" s="96"/>
      <c r="L37" s="97"/>
      <c r="M37" s="97"/>
      <c r="N37" s="96"/>
    </row>
    <row r="38" spans="2:14" ht="14.25" x14ac:dyDescent="0.15">
      <c r="B38" s="97"/>
      <c r="C38" s="97"/>
      <c r="D38" s="97"/>
      <c r="G38" s="97"/>
      <c r="H38" s="96"/>
      <c r="I38" s="97"/>
      <c r="J38" s="97"/>
      <c r="K38" s="96"/>
      <c r="L38" s="97"/>
      <c r="M38" s="97"/>
      <c r="N38" s="96"/>
    </row>
    <row r="39" spans="2:14" ht="14.25" x14ac:dyDescent="0.15">
      <c r="B39" s="97"/>
      <c r="C39" s="97"/>
      <c r="D39" s="97"/>
      <c r="G39" s="97"/>
      <c r="H39" s="96"/>
      <c r="I39" s="97"/>
      <c r="J39" s="97"/>
      <c r="K39" s="96"/>
      <c r="L39" s="97"/>
      <c r="M39" s="97"/>
      <c r="N39" s="96"/>
    </row>
    <row r="40" spans="2:14" ht="14.25" x14ac:dyDescent="0.15">
      <c r="B40" s="97"/>
      <c r="C40" s="97"/>
      <c r="D40" s="97"/>
      <c r="G40" s="97"/>
      <c r="H40" s="96"/>
      <c r="I40" s="97"/>
      <c r="J40" s="97"/>
      <c r="K40" s="96"/>
      <c r="L40" s="97"/>
      <c r="M40" s="97"/>
      <c r="N40" s="96"/>
    </row>
    <row r="41" spans="2:14" ht="14.25" x14ac:dyDescent="0.15">
      <c r="B41" s="97"/>
      <c r="C41" s="97"/>
      <c r="D41" s="97"/>
      <c r="G41" s="97"/>
      <c r="H41" s="96"/>
      <c r="I41" s="97"/>
      <c r="J41" s="97"/>
      <c r="K41" s="96"/>
      <c r="L41" s="97"/>
      <c r="M41" s="97"/>
      <c r="N41" s="96"/>
    </row>
    <row r="42" spans="2:14" ht="14.25" x14ac:dyDescent="0.15">
      <c r="B42" s="97"/>
      <c r="C42" s="97"/>
      <c r="D42" s="97"/>
      <c r="G42" s="97"/>
      <c r="H42" s="96"/>
      <c r="I42" s="97"/>
      <c r="J42" s="97"/>
      <c r="K42" s="96"/>
      <c r="L42" s="97"/>
      <c r="M42" s="97"/>
      <c r="N42" s="96"/>
    </row>
    <row r="43" spans="2:14" ht="14.25" x14ac:dyDescent="0.15">
      <c r="B43" s="97"/>
      <c r="C43" s="97"/>
      <c r="D43" s="97"/>
      <c r="G43" s="97"/>
      <c r="H43" s="96"/>
      <c r="I43" s="97"/>
      <c r="J43" s="97"/>
      <c r="K43" s="96"/>
      <c r="L43" s="97"/>
      <c r="M43" s="97"/>
      <c r="N43" s="96"/>
    </row>
    <row r="44" spans="2:14" ht="14.25" x14ac:dyDescent="0.15">
      <c r="B44" s="97"/>
      <c r="C44" s="97"/>
      <c r="D44" s="97"/>
      <c r="G44" s="97"/>
      <c r="H44" s="96"/>
      <c r="I44" s="97"/>
      <c r="J44" s="97"/>
      <c r="K44" s="96"/>
      <c r="L44" s="97"/>
      <c r="M44" s="97"/>
      <c r="N44" s="96"/>
    </row>
    <row r="45" spans="2:14" ht="14.25" x14ac:dyDescent="0.15">
      <c r="B45" s="97"/>
      <c r="C45" s="97"/>
      <c r="D45" s="97"/>
      <c r="G45" s="97"/>
      <c r="H45" s="96"/>
      <c r="I45" s="97"/>
      <c r="J45" s="97"/>
      <c r="K45" s="96"/>
      <c r="L45" s="97"/>
      <c r="M45" s="97"/>
      <c r="N45" s="96"/>
    </row>
    <row r="46" spans="2:14" ht="14.25" x14ac:dyDescent="0.15">
      <c r="B46" s="97"/>
      <c r="C46" s="97"/>
      <c r="D46" s="97"/>
      <c r="G46" s="97"/>
      <c r="H46" s="96"/>
      <c r="I46" s="97"/>
      <c r="J46" s="97"/>
      <c r="K46" s="96"/>
      <c r="L46" s="97"/>
      <c r="M46" s="97"/>
      <c r="N46" s="96"/>
    </row>
    <row r="47" spans="2:14" ht="14.25" x14ac:dyDescent="0.15">
      <c r="B47" s="97"/>
      <c r="C47" s="97"/>
      <c r="D47" s="97"/>
      <c r="G47" s="97"/>
      <c r="H47" s="96"/>
      <c r="I47" s="97"/>
      <c r="J47" s="97"/>
      <c r="K47" s="96"/>
      <c r="L47" s="97"/>
      <c r="M47" s="97"/>
      <c r="N47" s="96"/>
    </row>
    <row r="48" spans="2:14" ht="14.25" x14ac:dyDescent="0.15">
      <c r="B48" s="97"/>
      <c r="C48" s="97"/>
      <c r="D48" s="97"/>
      <c r="G48" s="97"/>
      <c r="H48" s="96"/>
      <c r="I48" s="97"/>
      <c r="J48" s="97"/>
      <c r="K48" s="96"/>
      <c r="L48" s="97"/>
      <c r="M48" s="97"/>
      <c r="N48" s="96"/>
    </row>
    <row r="49" spans="2:14" ht="14.25" x14ac:dyDescent="0.15">
      <c r="B49" s="97"/>
      <c r="C49" s="97"/>
      <c r="D49" s="97"/>
      <c r="G49" s="97"/>
      <c r="H49" s="96"/>
      <c r="I49" s="97"/>
      <c r="J49" s="97"/>
      <c r="K49" s="96"/>
      <c r="L49" s="97"/>
      <c r="M49" s="97"/>
      <c r="N49" s="96"/>
    </row>
    <row r="50" spans="2:14" ht="14.25" x14ac:dyDescent="0.15">
      <c r="B50" s="97"/>
      <c r="C50" s="97"/>
      <c r="D50" s="97"/>
      <c r="G50" s="97"/>
      <c r="H50" s="96"/>
      <c r="I50" s="97"/>
      <c r="J50" s="97"/>
      <c r="K50" s="96"/>
      <c r="L50" s="97"/>
      <c r="M50" s="97"/>
      <c r="N50" s="96"/>
    </row>
    <row r="51" spans="2:14" ht="14.25" x14ac:dyDescent="0.15">
      <c r="B51" s="97"/>
      <c r="C51" s="97"/>
      <c r="D51" s="97"/>
      <c r="G51" s="97"/>
      <c r="H51" s="96"/>
      <c r="I51" s="97"/>
      <c r="J51" s="97"/>
      <c r="K51" s="96"/>
      <c r="L51" s="97"/>
      <c r="M51" s="97"/>
      <c r="N51" s="96"/>
    </row>
    <row r="52" spans="2:14" ht="14.25" x14ac:dyDescent="0.15">
      <c r="B52" s="97"/>
      <c r="C52" s="97"/>
      <c r="D52" s="97"/>
      <c r="G52" s="97"/>
      <c r="H52" s="96"/>
      <c r="I52" s="97"/>
      <c r="J52" s="97"/>
      <c r="K52" s="96"/>
      <c r="L52" s="97"/>
      <c r="M52" s="97"/>
      <c r="N52" s="96"/>
    </row>
    <row r="53" spans="2:14" ht="14.25" x14ac:dyDescent="0.15">
      <c r="B53" s="97"/>
      <c r="C53" s="97"/>
      <c r="D53" s="97"/>
      <c r="G53" s="97"/>
      <c r="H53" s="96"/>
      <c r="I53" s="97"/>
      <c r="J53" s="97"/>
      <c r="K53" s="96"/>
      <c r="L53" s="97"/>
      <c r="M53" s="97"/>
      <c r="N53" s="96"/>
    </row>
    <row r="54" spans="2:14" ht="14.25" x14ac:dyDescent="0.15">
      <c r="B54" s="97"/>
      <c r="C54" s="97"/>
      <c r="D54" s="97"/>
      <c r="G54" s="97"/>
      <c r="H54" s="96"/>
      <c r="I54" s="97"/>
      <c r="J54" s="97"/>
      <c r="K54" s="96"/>
      <c r="L54" s="97"/>
      <c r="M54" s="97"/>
      <c r="N54" s="96"/>
    </row>
    <row r="55" spans="2:14" ht="14.25" x14ac:dyDescent="0.15">
      <c r="B55" s="97"/>
      <c r="C55" s="97"/>
      <c r="D55" s="97"/>
      <c r="G55" s="97"/>
      <c r="H55" s="96"/>
      <c r="I55" s="97"/>
      <c r="J55" s="97"/>
      <c r="K55" s="96"/>
      <c r="L55" s="97"/>
      <c r="M55" s="97"/>
      <c r="N55" s="96"/>
    </row>
    <row r="56" spans="2:14" ht="14.25" x14ac:dyDescent="0.15">
      <c r="B56" s="97"/>
      <c r="C56" s="97"/>
      <c r="D56" s="97"/>
      <c r="G56" s="97"/>
      <c r="H56" s="96"/>
      <c r="I56" s="97"/>
      <c r="J56" s="97"/>
      <c r="K56" s="96"/>
      <c r="L56" s="97"/>
      <c r="M56" s="97"/>
      <c r="N56" s="96"/>
    </row>
    <row r="57" spans="2:14" ht="14.25" x14ac:dyDescent="0.15">
      <c r="B57" s="97"/>
      <c r="C57" s="97"/>
      <c r="D57" s="97"/>
      <c r="G57" s="97"/>
      <c r="H57" s="96"/>
      <c r="I57" s="97"/>
      <c r="J57" s="97"/>
      <c r="K57" s="96"/>
      <c r="L57" s="97"/>
      <c r="M57" s="97"/>
      <c r="N57" s="96"/>
    </row>
    <row r="58" spans="2:14" ht="14.25" x14ac:dyDescent="0.15">
      <c r="B58" s="97"/>
      <c r="C58" s="97"/>
      <c r="D58" s="97"/>
      <c r="G58" s="97"/>
      <c r="H58" s="96"/>
      <c r="I58" s="97"/>
      <c r="J58" s="97"/>
      <c r="K58" s="96"/>
      <c r="L58" s="97"/>
      <c r="M58" s="97"/>
      <c r="N58" s="96"/>
    </row>
    <row r="59" spans="2:14" ht="14.25" x14ac:dyDescent="0.15">
      <c r="B59" s="97"/>
      <c r="C59" s="97"/>
      <c r="D59" s="97"/>
      <c r="G59" s="97"/>
      <c r="H59" s="96"/>
      <c r="I59" s="97"/>
      <c r="J59" s="97"/>
      <c r="K59" s="96"/>
      <c r="L59" s="97"/>
      <c r="M59" s="97"/>
      <c r="N59" s="96"/>
    </row>
  </sheetData>
  <mergeCells count="14">
    <mergeCell ref="O4:O6"/>
    <mergeCell ref="I5:K5"/>
    <mergeCell ref="L5:N5"/>
    <mergeCell ref="A7:A22"/>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314</v>
      </c>
      <c r="B1" s="5"/>
      <c r="C1" s="1"/>
      <c r="D1" s="1"/>
      <c r="E1" s="160"/>
      <c r="F1" s="161"/>
      <c r="G1" s="161"/>
      <c r="H1" s="161"/>
      <c r="I1" s="161"/>
      <c r="J1" s="161"/>
      <c r="K1" s="161"/>
      <c r="L1" s="161"/>
      <c r="M1" s="161"/>
      <c r="N1" s="161"/>
      <c r="O1"/>
      <c r="P1"/>
      <c r="Q1"/>
      <c r="R1"/>
      <c r="S1"/>
      <c r="T1"/>
      <c r="U1"/>
    </row>
    <row r="2" spans="1:21" s="3" customFormat="1" ht="36" customHeight="1" x14ac:dyDescent="0.15">
      <c r="A2" s="140" t="s">
        <v>0</v>
      </c>
      <c r="B2" s="141"/>
      <c r="C2" s="141"/>
      <c r="D2" s="141"/>
      <c r="E2" s="141"/>
      <c r="F2" s="141"/>
      <c r="G2" s="141"/>
      <c r="H2" s="141"/>
      <c r="I2" s="141"/>
      <c r="J2" s="141"/>
      <c r="K2" s="141"/>
      <c r="L2" s="141"/>
      <c r="M2" s="141"/>
      <c r="N2" s="141"/>
      <c r="O2" s="161"/>
      <c r="P2"/>
      <c r="Q2"/>
      <c r="R2"/>
      <c r="S2"/>
      <c r="T2"/>
      <c r="U2"/>
    </row>
    <row r="3" spans="1:21" ht="33.75" customHeight="1" thickBot="1" x14ac:dyDescent="0.3">
      <c r="A3" s="162" t="s">
        <v>216</v>
      </c>
      <c r="B3" s="163"/>
      <c r="C3" s="163"/>
      <c r="D3" s="130"/>
      <c r="E3" s="164" t="s">
        <v>313</v>
      </c>
      <c r="F3" s="165"/>
      <c r="G3" s="87"/>
      <c r="H3" s="87"/>
      <c r="I3" s="87"/>
      <c r="J3" s="87"/>
      <c r="K3" s="129"/>
      <c r="L3" s="87"/>
      <c r="M3" s="87"/>
    </row>
    <row r="4" spans="1:21" ht="26.1" customHeight="1" x14ac:dyDescent="0.15">
      <c r="A4" s="166"/>
      <c r="B4" s="167"/>
      <c r="C4" s="168"/>
      <c r="D4" s="172" t="s">
        <v>6</v>
      </c>
      <c r="E4" s="175" t="s">
        <v>312</v>
      </c>
      <c r="F4" s="178" t="s">
        <v>303</v>
      </c>
      <c r="G4" s="128" t="s">
        <v>311</v>
      </c>
      <c r="H4" s="127" t="s">
        <v>310</v>
      </c>
      <c r="I4" s="181" t="s">
        <v>309</v>
      </c>
      <c r="J4" s="182"/>
      <c r="K4" s="183"/>
      <c r="L4" s="184" t="s">
        <v>308</v>
      </c>
      <c r="M4" s="185"/>
      <c r="N4" s="186"/>
      <c r="O4" s="148" t="s">
        <v>6</v>
      </c>
    </row>
    <row r="5" spans="1:21" ht="26.1" customHeight="1" x14ac:dyDescent="0.15">
      <c r="A5" s="169"/>
      <c r="B5" s="170"/>
      <c r="C5" s="171"/>
      <c r="D5" s="173"/>
      <c r="E5" s="176"/>
      <c r="F5" s="179"/>
      <c r="G5" s="9" t="s">
        <v>307</v>
      </c>
      <c r="H5" s="126" t="s">
        <v>306</v>
      </c>
      <c r="I5" s="151" t="s">
        <v>305</v>
      </c>
      <c r="J5" s="152"/>
      <c r="K5" s="153"/>
      <c r="L5" s="154" t="s">
        <v>304</v>
      </c>
      <c r="M5" s="155"/>
      <c r="N5" s="156"/>
      <c r="O5" s="149"/>
    </row>
    <row r="6" spans="1:21" ht="26.1" customHeight="1" thickBot="1" x14ac:dyDescent="0.2">
      <c r="A6" s="125"/>
      <c r="B6" s="124" t="s">
        <v>1</v>
      </c>
      <c r="C6" s="122" t="s">
        <v>302</v>
      </c>
      <c r="D6" s="174"/>
      <c r="E6" s="177"/>
      <c r="F6" s="180"/>
      <c r="G6" s="123" t="s">
        <v>303</v>
      </c>
      <c r="H6" s="120" t="s">
        <v>301</v>
      </c>
      <c r="I6" s="121" t="s">
        <v>1</v>
      </c>
      <c r="J6" s="122" t="s">
        <v>302</v>
      </c>
      <c r="K6" s="119" t="s">
        <v>301</v>
      </c>
      <c r="L6" s="121" t="s">
        <v>1</v>
      </c>
      <c r="M6" s="120" t="s">
        <v>302</v>
      </c>
      <c r="N6" s="119" t="s">
        <v>301</v>
      </c>
      <c r="O6" s="150"/>
    </row>
    <row r="7" spans="1:21" ht="26.1" customHeight="1" x14ac:dyDescent="0.15">
      <c r="A7" s="157" t="s">
        <v>49</v>
      </c>
      <c r="B7" s="117" t="s">
        <v>299</v>
      </c>
      <c r="C7" s="117" t="s">
        <v>296</v>
      </c>
      <c r="D7" s="117"/>
      <c r="E7" s="38"/>
      <c r="F7" s="38"/>
      <c r="G7" s="117"/>
      <c r="H7" s="118" t="s">
        <v>300</v>
      </c>
      <c r="I7" s="117" t="s">
        <v>299</v>
      </c>
      <c r="J7" s="117" t="s">
        <v>296</v>
      </c>
      <c r="K7" s="118" t="s">
        <v>298</v>
      </c>
      <c r="L7" s="117" t="s">
        <v>297</v>
      </c>
      <c r="M7" s="117" t="s">
        <v>296</v>
      </c>
      <c r="N7" s="116">
        <v>30</v>
      </c>
      <c r="O7" s="115"/>
    </row>
    <row r="8" spans="1:21" ht="26.1" customHeight="1" x14ac:dyDescent="0.15">
      <c r="A8" s="158"/>
      <c r="B8" s="107"/>
      <c r="C8" s="107"/>
      <c r="D8" s="107"/>
      <c r="E8" s="52"/>
      <c r="F8" s="52"/>
      <c r="G8" s="107"/>
      <c r="H8" s="106"/>
      <c r="I8" s="107"/>
      <c r="J8" s="107"/>
      <c r="K8" s="106"/>
      <c r="L8" s="107"/>
      <c r="M8" s="107"/>
      <c r="N8" s="113"/>
      <c r="O8" s="112"/>
    </row>
    <row r="9" spans="1:21" ht="26.1" customHeight="1" x14ac:dyDescent="0.15">
      <c r="A9" s="158"/>
      <c r="B9" s="104" t="s">
        <v>354</v>
      </c>
      <c r="C9" s="104" t="s">
        <v>97</v>
      </c>
      <c r="D9" s="104" t="s">
        <v>59</v>
      </c>
      <c r="E9" s="44"/>
      <c r="F9" s="44"/>
      <c r="G9" s="104"/>
      <c r="H9" s="132">
        <v>0.7</v>
      </c>
      <c r="I9" s="104" t="s">
        <v>354</v>
      </c>
      <c r="J9" s="104" t="s">
        <v>97</v>
      </c>
      <c r="K9" s="132">
        <v>0.3</v>
      </c>
      <c r="L9" s="104" t="s">
        <v>353</v>
      </c>
      <c r="M9" s="104" t="s">
        <v>97</v>
      </c>
      <c r="N9" s="136">
        <v>0.2</v>
      </c>
      <c r="O9" s="102" t="s">
        <v>59</v>
      </c>
    </row>
    <row r="10" spans="1:21" ht="26.1" customHeight="1" x14ac:dyDescent="0.15">
      <c r="A10" s="158"/>
      <c r="B10" s="104"/>
      <c r="C10" s="104" t="s">
        <v>86</v>
      </c>
      <c r="D10" s="104"/>
      <c r="E10" s="44"/>
      <c r="F10" s="44"/>
      <c r="G10" s="104"/>
      <c r="H10" s="110">
        <v>20</v>
      </c>
      <c r="I10" s="104"/>
      <c r="J10" s="104" t="s">
        <v>86</v>
      </c>
      <c r="K10" s="110">
        <v>20</v>
      </c>
      <c r="L10" s="104"/>
      <c r="M10" s="104" t="s">
        <v>86</v>
      </c>
      <c r="N10" s="103">
        <v>10</v>
      </c>
      <c r="O10" s="102"/>
    </row>
    <row r="11" spans="1:21" ht="26.1" customHeight="1" x14ac:dyDescent="0.15">
      <c r="A11" s="158"/>
      <c r="B11" s="104"/>
      <c r="C11" s="104"/>
      <c r="D11" s="104"/>
      <c r="E11" s="44"/>
      <c r="F11" s="44"/>
      <c r="G11" s="104" t="s">
        <v>44</v>
      </c>
      <c r="H11" s="110" t="s">
        <v>291</v>
      </c>
      <c r="I11" s="104"/>
      <c r="J11" s="104"/>
      <c r="K11" s="110"/>
      <c r="L11" s="107"/>
      <c r="M11" s="107"/>
      <c r="N11" s="113"/>
      <c r="O11" s="112"/>
    </row>
    <row r="12" spans="1:21" ht="26.1" customHeight="1" x14ac:dyDescent="0.15">
      <c r="A12" s="158"/>
      <c r="B12" s="107"/>
      <c r="C12" s="107"/>
      <c r="D12" s="107"/>
      <c r="E12" s="52"/>
      <c r="F12" s="52"/>
      <c r="G12" s="107"/>
      <c r="H12" s="106"/>
      <c r="I12" s="107"/>
      <c r="J12" s="107"/>
      <c r="K12" s="106"/>
      <c r="L12" s="104" t="s">
        <v>352</v>
      </c>
      <c r="M12" s="104" t="s">
        <v>41</v>
      </c>
      <c r="N12" s="103">
        <v>10</v>
      </c>
      <c r="O12" s="102"/>
    </row>
    <row r="13" spans="1:21" ht="26.1" customHeight="1" x14ac:dyDescent="0.15">
      <c r="A13" s="158"/>
      <c r="B13" s="104" t="s">
        <v>194</v>
      </c>
      <c r="C13" s="104" t="s">
        <v>100</v>
      </c>
      <c r="D13" s="104"/>
      <c r="E13" s="44"/>
      <c r="F13" s="44"/>
      <c r="G13" s="104"/>
      <c r="H13" s="110">
        <v>5</v>
      </c>
      <c r="I13" s="104" t="s">
        <v>194</v>
      </c>
      <c r="J13" s="114" t="s">
        <v>106</v>
      </c>
      <c r="K13" s="110">
        <v>5</v>
      </c>
      <c r="L13" s="104"/>
      <c r="M13" s="104" t="s">
        <v>23</v>
      </c>
      <c r="N13" s="103">
        <v>5</v>
      </c>
      <c r="O13" s="102"/>
    </row>
    <row r="14" spans="1:21" ht="26.1" customHeight="1" x14ac:dyDescent="0.15">
      <c r="A14" s="158"/>
      <c r="B14" s="104"/>
      <c r="C14" s="104" t="s">
        <v>41</v>
      </c>
      <c r="D14" s="104"/>
      <c r="E14" s="44"/>
      <c r="F14" s="44"/>
      <c r="G14" s="104"/>
      <c r="H14" s="110">
        <v>10</v>
      </c>
      <c r="I14" s="104"/>
      <c r="J14" s="104" t="s">
        <v>41</v>
      </c>
      <c r="K14" s="110">
        <v>10</v>
      </c>
      <c r="L14" s="104"/>
      <c r="M14" s="104" t="s">
        <v>21</v>
      </c>
      <c r="N14" s="103">
        <v>5</v>
      </c>
      <c r="O14" s="102"/>
    </row>
    <row r="15" spans="1:21" ht="26.1" customHeight="1" x14ac:dyDescent="0.15">
      <c r="A15" s="158"/>
      <c r="B15" s="104"/>
      <c r="C15" s="104" t="s">
        <v>23</v>
      </c>
      <c r="D15" s="104"/>
      <c r="E15" s="44"/>
      <c r="F15" s="44"/>
      <c r="G15" s="104"/>
      <c r="H15" s="110">
        <v>5</v>
      </c>
      <c r="I15" s="104"/>
      <c r="J15" s="104" t="s">
        <v>23</v>
      </c>
      <c r="K15" s="110">
        <v>5</v>
      </c>
      <c r="L15" s="107"/>
      <c r="M15" s="107"/>
      <c r="N15" s="113"/>
      <c r="O15" s="112"/>
    </row>
    <row r="16" spans="1:21" ht="26.1" customHeight="1" x14ac:dyDescent="0.15">
      <c r="A16" s="158"/>
      <c r="B16" s="104"/>
      <c r="C16" s="104"/>
      <c r="D16" s="104"/>
      <c r="E16" s="44"/>
      <c r="F16" s="44"/>
      <c r="G16" s="104" t="s">
        <v>44</v>
      </c>
      <c r="H16" s="110" t="s">
        <v>291</v>
      </c>
      <c r="I16" s="104"/>
      <c r="J16" s="104"/>
      <c r="K16" s="110"/>
      <c r="L16" s="104" t="s">
        <v>289</v>
      </c>
      <c r="M16" s="104" t="s">
        <v>48</v>
      </c>
      <c r="N16" s="111">
        <v>0.08</v>
      </c>
      <c r="O16" s="102"/>
    </row>
    <row r="17" spans="1:15" ht="26.1" customHeight="1" x14ac:dyDescent="0.15">
      <c r="A17" s="158"/>
      <c r="B17" s="104"/>
      <c r="C17" s="104"/>
      <c r="D17" s="104"/>
      <c r="E17" s="44"/>
      <c r="F17" s="44" t="s">
        <v>33</v>
      </c>
      <c r="G17" s="104" t="s">
        <v>45</v>
      </c>
      <c r="H17" s="110" t="s">
        <v>290</v>
      </c>
      <c r="I17" s="104"/>
      <c r="J17" s="104"/>
      <c r="K17" s="110"/>
      <c r="L17" s="104"/>
      <c r="M17" s="104"/>
      <c r="N17" s="103"/>
      <c r="O17" s="102"/>
    </row>
    <row r="18" spans="1:15" ht="26.1" customHeight="1" x14ac:dyDescent="0.15">
      <c r="A18" s="158"/>
      <c r="B18" s="104"/>
      <c r="C18" s="104"/>
      <c r="D18" s="104"/>
      <c r="E18" s="44"/>
      <c r="F18" s="44"/>
      <c r="G18" s="104" t="s">
        <v>34</v>
      </c>
      <c r="H18" s="110" t="s">
        <v>290</v>
      </c>
      <c r="I18" s="104"/>
      <c r="J18" s="104"/>
      <c r="K18" s="110"/>
      <c r="L18" s="104"/>
      <c r="M18" s="104"/>
      <c r="N18" s="103"/>
      <c r="O18" s="102"/>
    </row>
    <row r="19" spans="1:15" ht="26.1" customHeight="1" x14ac:dyDescent="0.15">
      <c r="A19" s="158"/>
      <c r="B19" s="107"/>
      <c r="C19" s="107"/>
      <c r="D19" s="107"/>
      <c r="E19" s="52"/>
      <c r="F19" s="135"/>
      <c r="G19" s="107"/>
      <c r="H19" s="106"/>
      <c r="I19" s="107"/>
      <c r="J19" s="107"/>
      <c r="K19" s="106"/>
      <c r="L19" s="104"/>
      <c r="M19" s="104"/>
      <c r="N19" s="103"/>
      <c r="O19" s="102"/>
    </row>
    <row r="20" spans="1:15" ht="26.1" customHeight="1" x14ac:dyDescent="0.15">
      <c r="A20" s="158"/>
      <c r="B20" s="104" t="s">
        <v>66</v>
      </c>
      <c r="C20" s="104" t="s">
        <v>21</v>
      </c>
      <c r="D20" s="104"/>
      <c r="E20" s="44"/>
      <c r="F20" s="44"/>
      <c r="G20" s="104"/>
      <c r="H20" s="110">
        <v>20</v>
      </c>
      <c r="I20" s="104" t="s">
        <v>66</v>
      </c>
      <c r="J20" s="104" t="s">
        <v>21</v>
      </c>
      <c r="K20" s="110">
        <v>10</v>
      </c>
      <c r="L20" s="104"/>
      <c r="M20" s="104"/>
      <c r="N20" s="103"/>
      <c r="O20" s="102"/>
    </row>
    <row r="21" spans="1:15" ht="26.1" customHeight="1" x14ac:dyDescent="0.15">
      <c r="A21" s="158"/>
      <c r="B21" s="104"/>
      <c r="C21" s="104"/>
      <c r="D21" s="104"/>
      <c r="E21" s="44"/>
      <c r="F21" s="44"/>
      <c r="G21" s="104" t="s">
        <v>44</v>
      </c>
      <c r="H21" s="110" t="s">
        <v>291</v>
      </c>
      <c r="I21" s="104"/>
      <c r="J21" s="104"/>
      <c r="K21" s="110"/>
      <c r="L21" s="104"/>
      <c r="M21" s="104"/>
      <c r="N21" s="103"/>
      <c r="O21" s="102"/>
    </row>
    <row r="22" spans="1:15" ht="26.1" customHeight="1" x14ac:dyDescent="0.15">
      <c r="A22" s="158"/>
      <c r="B22" s="104"/>
      <c r="C22" s="104"/>
      <c r="D22" s="104"/>
      <c r="E22" s="44"/>
      <c r="F22" s="44"/>
      <c r="G22" s="104" t="s">
        <v>69</v>
      </c>
      <c r="H22" s="110" t="s">
        <v>290</v>
      </c>
      <c r="I22" s="104"/>
      <c r="J22" s="104"/>
      <c r="K22" s="110"/>
      <c r="L22" s="104"/>
      <c r="M22" s="104"/>
      <c r="N22" s="103"/>
      <c r="O22" s="102"/>
    </row>
    <row r="23" spans="1:15" ht="26.1" customHeight="1" x14ac:dyDescent="0.15">
      <c r="A23" s="158"/>
      <c r="B23" s="107"/>
      <c r="C23" s="107"/>
      <c r="D23" s="107"/>
      <c r="E23" s="52"/>
      <c r="F23" s="52"/>
      <c r="G23" s="107"/>
      <c r="H23" s="106"/>
      <c r="I23" s="107"/>
      <c r="J23" s="107"/>
      <c r="K23" s="106"/>
      <c r="L23" s="104"/>
      <c r="M23" s="104"/>
      <c r="N23" s="103"/>
      <c r="O23" s="102"/>
    </row>
    <row r="24" spans="1:15" ht="26.1" customHeight="1" x14ac:dyDescent="0.15">
      <c r="A24" s="158"/>
      <c r="B24" s="104" t="s">
        <v>46</v>
      </c>
      <c r="C24" s="104" t="s">
        <v>48</v>
      </c>
      <c r="D24" s="104"/>
      <c r="E24" s="44"/>
      <c r="F24" s="44"/>
      <c r="G24" s="104"/>
      <c r="H24" s="105">
        <v>0.1</v>
      </c>
      <c r="I24" s="104" t="s">
        <v>46</v>
      </c>
      <c r="J24" s="104" t="s">
        <v>48</v>
      </c>
      <c r="K24" s="105">
        <v>0.1</v>
      </c>
      <c r="L24" s="104"/>
      <c r="M24" s="104"/>
      <c r="N24" s="103"/>
      <c r="O24" s="102"/>
    </row>
    <row r="25" spans="1:15" ht="26.1" customHeight="1" thickBot="1" x14ac:dyDescent="0.2">
      <c r="A25" s="159"/>
      <c r="B25" s="100"/>
      <c r="C25" s="100"/>
      <c r="D25" s="100"/>
      <c r="E25" s="59"/>
      <c r="F25" s="59"/>
      <c r="G25" s="100"/>
      <c r="H25" s="101"/>
      <c r="I25" s="100"/>
      <c r="J25" s="100"/>
      <c r="K25" s="101"/>
      <c r="L25" s="100"/>
      <c r="M25" s="100"/>
      <c r="N25" s="99"/>
      <c r="O25" s="98"/>
    </row>
    <row r="26" spans="1:15" ht="27.95" customHeight="1" x14ac:dyDescent="0.15">
      <c r="B26" s="97"/>
      <c r="C26" s="97"/>
      <c r="D26" s="97"/>
      <c r="G26" s="97"/>
      <c r="H26" s="96"/>
      <c r="I26" s="97"/>
      <c r="J26" s="97"/>
      <c r="K26" s="96"/>
      <c r="L26" s="97"/>
      <c r="M26" s="97"/>
      <c r="N26" s="96"/>
    </row>
    <row r="27" spans="1:15" ht="14.25" x14ac:dyDescent="0.15">
      <c r="B27" s="97"/>
      <c r="C27" s="97"/>
      <c r="D27" s="97"/>
      <c r="G27" s="97"/>
      <c r="H27" s="96"/>
      <c r="I27" s="97"/>
      <c r="J27" s="97"/>
      <c r="K27" s="96"/>
      <c r="L27" s="97"/>
      <c r="M27" s="97"/>
      <c r="N27" s="96"/>
    </row>
    <row r="28" spans="1:15" ht="14.25" x14ac:dyDescent="0.15">
      <c r="B28" s="97"/>
      <c r="C28" s="97"/>
      <c r="D28" s="97"/>
      <c r="G28" s="97"/>
      <c r="H28" s="96"/>
      <c r="I28" s="97"/>
      <c r="J28" s="97"/>
      <c r="K28" s="96"/>
      <c r="L28" s="97"/>
      <c r="M28" s="97"/>
      <c r="N28" s="96"/>
    </row>
    <row r="29" spans="1:15" ht="14.25" x14ac:dyDescent="0.15">
      <c r="B29" s="97"/>
      <c r="C29" s="97"/>
      <c r="D29" s="97"/>
      <c r="G29" s="97"/>
      <c r="H29" s="96"/>
      <c r="I29" s="97"/>
      <c r="J29" s="97"/>
      <c r="K29" s="96"/>
      <c r="L29" s="97"/>
      <c r="M29" s="97"/>
      <c r="N29" s="96"/>
    </row>
    <row r="30" spans="1:15" ht="14.25" x14ac:dyDescent="0.15">
      <c r="B30" s="97"/>
      <c r="C30" s="97"/>
      <c r="D30" s="97"/>
      <c r="G30" s="97"/>
      <c r="H30" s="96"/>
      <c r="I30" s="97"/>
      <c r="J30" s="97"/>
      <c r="K30" s="96"/>
      <c r="L30" s="97"/>
      <c r="M30" s="97"/>
      <c r="N30" s="96"/>
    </row>
    <row r="31" spans="1:15" ht="14.25" x14ac:dyDescent="0.15">
      <c r="B31" s="97"/>
      <c r="C31" s="97"/>
      <c r="D31" s="97"/>
      <c r="G31" s="97"/>
      <c r="H31" s="96"/>
      <c r="I31" s="97"/>
      <c r="J31" s="97"/>
      <c r="K31" s="96"/>
      <c r="L31" s="97"/>
      <c r="M31" s="97"/>
      <c r="N31" s="96"/>
    </row>
    <row r="32" spans="1:15" ht="14.25" x14ac:dyDescent="0.15">
      <c r="B32" s="97"/>
      <c r="C32" s="97"/>
      <c r="D32" s="97"/>
      <c r="G32" s="97"/>
      <c r="H32" s="96"/>
      <c r="I32" s="97"/>
      <c r="J32" s="97"/>
      <c r="K32" s="96"/>
      <c r="L32" s="97"/>
      <c r="M32" s="97"/>
      <c r="N32" s="96"/>
    </row>
    <row r="33" spans="2:14" ht="14.25" x14ac:dyDescent="0.15">
      <c r="B33" s="97"/>
      <c r="C33" s="97"/>
      <c r="D33" s="97"/>
      <c r="G33" s="97"/>
      <c r="H33" s="96"/>
      <c r="I33" s="97"/>
      <c r="J33" s="97"/>
      <c r="K33" s="96"/>
      <c r="L33" s="97"/>
      <c r="M33" s="97"/>
      <c r="N33" s="96"/>
    </row>
    <row r="34" spans="2:14" ht="14.25" x14ac:dyDescent="0.15">
      <c r="B34" s="97"/>
      <c r="C34" s="97"/>
      <c r="D34" s="97"/>
      <c r="G34" s="97"/>
      <c r="H34" s="96"/>
      <c r="I34" s="97"/>
      <c r="J34" s="97"/>
      <c r="K34" s="96"/>
      <c r="L34" s="97"/>
      <c r="M34" s="97"/>
      <c r="N34" s="96"/>
    </row>
    <row r="35" spans="2:14" ht="14.25" x14ac:dyDescent="0.15">
      <c r="B35" s="97"/>
      <c r="C35" s="97"/>
      <c r="D35" s="97"/>
      <c r="G35" s="97"/>
      <c r="H35" s="96"/>
      <c r="I35" s="97"/>
      <c r="J35" s="97"/>
      <c r="K35" s="96"/>
      <c r="L35" s="97"/>
      <c r="M35" s="97"/>
      <c r="N35" s="96"/>
    </row>
    <row r="36" spans="2:14" ht="14.25" x14ac:dyDescent="0.15">
      <c r="B36" s="97"/>
      <c r="C36" s="97"/>
      <c r="D36" s="97"/>
      <c r="G36" s="97"/>
      <c r="H36" s="96"/>
      <c r="I36" s="97"/>
      <c r="J36" s="97"/>
      <c r="K36" s="96"/>
      <c r="L36" s="97"/>
      <c r="M36" s="97"/>
      <c r="N36" s="96"/>
    </row>
    <row r="37" spans="2:14" ht="14.25" x14ac:dyDescent="0.15">
      <c r="B37" s="97"/>
      <c r="C37" s="97"/>
      <c r="D37" s="97"/>
      <c r="G37" s="97"/>
      <c r="H37" s="96"/>
      <c r="I37" s="97"/>
      <c r="J37" s="97"/>
      <c r="K37" s="96"/>
      <c r="L37" s="97"/>
      <c r="M37" s="97"/>
      <c r="N37" s="96"/>
    </row>
    <row r="38" spans="2:14" ht="14.25" x14ac:dyDescent="0.15">
      <c r="B38" s="97"/>
      <c r="C38" s="97"/>
      <c r="D38" s="97"/>
      <c r="G38" s="97"/>
      <c r="H38" s="96"/>
      <c r="I38" s="97"/>
      <c r="J38" s="97"/>
      <c r="K38" s="96"/>
      <c r="L38" s="97"/>
      <c r="M38" s="97"/>
      <c r="N38" s="96"/>
    </row>
    <row r="39" spans="2:14" ht="14.25" x14ac:dyDescent="0.15">
      <c r="B39" s="97"/>
      <c r="C39" s="97"/>
      <c r="D39" s="97"/>
      <c r="G39" s="97"/>
      <c r="H39" s="96"/>
      <c r="I39" s="97"/>
      <c r="J39" s="97"/>
      <c r="K39" s="96"/>
      <c r="L39" s="97"/>
      <c r="M39" s="97"/>
      <c r="N39" s="96"/>
    </row>
    <row r="40" spans="2:14" ht="14.25" x14ac:dyDescent="0.15">
      <c r="B40" s="97"/>
      <c r="C40" s="97"/>
      <c r="D40" s="97"/>
      <c r="G40" s="97"/>
      <c r="H40" s="96"/>
      <c r="I40" s="97"/>
      <c r="J40" s="97"/>
      <c r="K40" s="96"/>
      <c r="L40" s="97"/>
      <c r="M40" s="97"/>
      <c r="N40" s="96"/>
    </row>
    <row r="41" spans="2:14" ht="14.25" x14ac:dyDescent="0.15">
      <c r="B41" s="97"/>
      <c r="C41" s="97"/>
      <c r="D41" s="97"/>
      <c r="G41" s="97"/>
      <c r="H41" s="96"/>
      <c r="I41" s="97"/>
      <c r="J41" s="97"/>
      <c r="K41" s="96"/>
      <c r="L41" s="97"/>
      <c r="M41" s="97"/>
      <c r="N41" s="96"/>
    </row>
    <row r="42" spans="2:14" ht="14.25" x14ac:dyDescent="0.15">
      <c r="B42" s="97"/>
      <c r="C42" s="97"/>
      <c r="D42" s="97"/>
      <c r="G42" s="97"/>
      <c r="H42" s="96"/>
      <c r="I42" s="97"/>
      <c r="J42" s="97"/>
      <c r="K42" s="96"/>
      <c r="L42" s="97"/>
      <c r="M42" s="97"/>
      <c r="N42" s="96"/>
    </row>
    <row r="43" spans="2:14" ht="14.25" x14ac:dyDescent="0.15">
      <c r="B43" s="97"/>
      <c r="C43" s="97"/>
      <c r="D43" s="97"/>
      <c r="G43" s="97"/>
      <c r="H43" s="96"/>
      <c r="I43" s="97"/>
      <c r="J43" s="97"/>
      <c r="K43" s="96"/>
      <c r="L43" s="97"/>
      <c r="M43" s="97"/>
      <c r="N43" s="96"/>
    </row>
    <row r="44" spans="2:14" ht="14.25" x14ac:dyDescent="0.15">
      <c r="B44" s="97"/>
      <c r="C44" s="97"/>
      <c r="D44" s="97"/>
      <c r="G44" s="97"/>
      <c r="H44" s="96"/>
      <c r="I44" s="97"/>
      <c r="J44" s="97"/>
      <c r="K44" s="96"/>
      <c r="L44" s="97"/>
      <c r="M44" s="97"/>
      <c r="N44" s="96"/>
    </row>
    <row r="45" spans="2:14" ht="14.25" x14ac:dyDescent="0.15">
      <c r="B45" s="97"/>
      <c r="C45" s="97"/>
      <c r="D45" s="97"/>
      <c r="G45" s="97"/>
      <c r="H45" s="96"/>
      <c r="I45" s="97"/>
      <c r="J45" s="97"/>
      <c r="K45" s="96"/>
      <c r="L45" s="97"/>
      <c r="M45" s="97"/>
      <c r="N45" s="96"/>
    </row>
    <row r="46" spans="2:14" ht="14.25" x14ac:dyDescent="0.15">
      <c r="B46" s="97"/>
      <c r="C46" s="97"/>
      <c r="D46" s="97"/>
      <c r="G46" s="97"/>
      <c r="H46" s="96"/>
      <c r="I46" s="97"/>
      <c r="J46" s="97"/>
      <c r="K46" s="96"/>
      <c r="L46" s="97"/>
      <c r="M46" s="97"/>
      <c r="N46" s="96"/>
    </row>
    <row r="47" spans="2:14" ht="14.25" x14ac:dyDescent="0.15">
      <c r="B47" s="97"/>
      <c r="C47" s="97"/>
      <c r="D47" s="97"/>
      <c r="G47" s="97"/>
      <c r="H47" s="96"/>
      <c r="I47" s="97"/>
      <c r="J47" s="97"/>
      <c r="K47" s="96"/>
      <c r="L47" s="97"/>
      <c r="M47" s="97"/>
      <c r="N47" s="96"/>
    </row>
    <row r="48" spans="2:14" ht="14.25" x14ac:dyDescent="0.15">
      <c r="B48" s="97"/>
      <c r="C48" s="97"/>
      <c r="D48" s="97"/>
      <c r="G48" s="97"/>
      <c r="H48" s="96"/>
      <c r="I48" s="97"/>
      <c r="J48" s="97"/>
      <c r="K48" s="96"/>
      <c r="L48" s="97"/>
      <c r="M48" s="97"/>
      <c r="N48" s="96"/>
    </row>
    <row r="49" spans="2:14" ht="14.25" x14ac:dyDescent="0.15">
      <c r="B49" s="97"/>
      <c r="C49" s="97"/>
      <c r="D49" s="97"/>
      <c r="G49" s="97"/>
      <c r="H49" s="96"/>
      <c r="I49" s="97"/>
      <c r="J49" s="97"/>
      <c r="K49" s="96"/>
      <c r="L49" s="97"/>
      <c r="M49" s="97"/>
      <c r="N49" s="96"/>
    </row>
    <row r="50" spans="2:14" ht="14.25" x14ac:dyDescent="0.15">
      <c r="B50" s="97"/>
      <c r="C50" s="97"/>
      <c r="D50" s="97"/>
      <c r="G50" s="97"/>
      <c r="H50" s="96"/>
      <c r="I50" s="97"/>
      <c r="J50" s="97"/>
      <c r="K50" s="96"/>
      <c r="L50" s="97"/>
      <c r="M50" s="97"/>
      <c r="N50" s="96"/>
    </row>
    <row r="51" spans="2:14" ht="14.25" x14ac:dyDescent="0.15">
      <c r="B51" s="97"/>
      <c r="C51" s="97"/>
      <c r="D51" s="97"/>
      <c r="G51" s="97"/>
      <c r="H51" s="96"/>
      <c r="I51" s="97"/>
      <c r="J51" s="97"/>
      <c r="K51" s="96"/>
      <c r="L51" s="97"/>
      <c r="M51" s="97"/>
      <c r="N51" s="96"/>
    </row>
    <row r="52" spans="2:14" ht="14.25" x14ac:dyDescent="0.15">
      <c r="B52" s="97"/>
      <c r="C52" s="97"/>
      <c r="D52" s="97"/>
      <c r="G52" s="97"/>
      <c r="H52" s="96"/>
      <c r="I52" s="97"/>
      <c r="J52" s="97"/>
      <c r="K52" s="96"/>
      <c r="L52" s="97"/>
      <c r="M52" s="97"/>
      <c r="N52" s="96"/>
    </row>
    <row r="53" spans="2:14" ht="14.25" x14ac:dyDescent="0.15">
      <c r="B53" s="97"/>
      <c r="C53" s="97"/>
      <c r="D53" s="97"/>
      <c r="G53" s="97"/>
      <c r="H53" s="96"/>
      <c r="I53" s="97"/>
      <c r="J53" s="97"/>
      <c r="K53" s="96"/>
      <c r="L53" s="97"/>
      <c r="M53" s="97"/>
      <c r="N53" s="96"/>
    </row>
    <row r="54" spans="2:14" ht="14.25" x14ac:dyDescent="0.15">
      <c r="B54" s="97"/>
      <c r="C54" s="97"/>
      <c r="D54" s="97"/>
      <c r="G54" s="97"/>
      <c r="H54" s="96"/>
      <c r="I54" s="97"/>
      <c r="J54" s="97"/>
      <c r="K54" s="96"/>
      <c r="L54" s="97"/>
      <c r="M54" s="97"/>
      <c r="N54" s="96"/>
    </row>
    <row r="55" spans="2:14" ht="14.25" x14ac:dyDescent="0.15">
      <c r="B55" s="97"/>
      <c r="C55" s="97"/>
      <c r="D55" s="97"/>
      <c r="G55" s="97"/>
      <c r="H55" s="96"/>
      <c r="I55" s="97"/>
      <c r="J55" s="97"/>
      <c r="K55" s="96"/>
      <c r="L55" s="97"/>
      <c r="M55" s="97"/>
      <c r="N55" s="96"/>
    </row>
    <row r="56" spans="2:14" ht="14.25" x14ac:dyDescent="0.15">
      <c r="B56" s="97"/>
      <c r="C56" s="97"/>
      <c r="D56" s="97"/>
      <c r="G56" s="97"/>
      <c r="H56" s="96"/>
      <c r="I56" s="97"/>
      <c r="J56" s="97"/>
      <c r="K56" s="96"/>
      <c r="L56" s="97"/>
      <c r="M56" s="97"/>
      <c r="N56" s="96"/>
    </row>
    <row r="57" spans="2:14" ht="14.25" x14ac:dyDescent="0.15">
      <c r="B57" s="97"/>
      <c r="C57" s="97"/>
      <c r="D57" s="97"/>
      <c r="G57" s="97"/>
      <c r="H57" s="96"/>
      <c r="I57" s="97"/>
      <c r="J57" s="97"/>
      <c r="K57" s="96"/>
      <c r="L57" s="97"/>
      <c r="M57" s="97"/>
      <c r="N57" s="96"/>
    </row>
    <row r="58" spans="2:14" ht="14.25" x14ac:dyDescent="0.15">
      <c r="B58" s="97"/>
      <c r="C58" s="97"/>
      <c r="D58" s="97"/>
      <c r="G58" s="97"/>
      <c r="H58" s="96"/>
      <c r="I58" s="97"/>
      <c r="J58" s="97"/>
      <c r="K58" s="96"/>
      <c r="L58" s="97"/>
      <c r="M58" s="97"/>
      <c r="N58" s="96"/>
    </row>
    <row r="59" spans="2:14" ht="14.25" x14ac:dyDescent="0.15">
      <c r="B59" s="97"/>
      <c r="C59" s="97"/>
      <c r="D59" s="97"/>
      <c r="G59" s="97"/>
      <c r="H59" s="96"/>
      <c r="I59" s="97"/>
      <c r="J59" s="97"/>
      <c r="K59" s="96"/>
      <c r="L59" s="97"/>
      <c r="M59" s="97"/>
      <c r="N59" s="96"/>
    </row>
    <row r="60" spans="2:14" ht="14.25" x14ac:dyDescent="0.15">
      <c r="B60" s="97"/>
      <c r="C60" s="97"/>
      <c r="D60" s="97"/>
      <c r="G60" s="97"/>
      <c r="H60" s="96"/>
      <c r="I60" s="97"/>
      <c r="J60" s="97"/>
      <c r="K60" s="96"/>
      <c r="L60" s="97"/>
      <c r="M60" s="97"/>
      <c r="N60" s="96"/>
    </row>
    <row r="61" spans="2:14" ht="14.25" x14ac:dyDescent="0.15">
      <c r="B61" s="97"/>
      <c r="C61" s="97"/>
      <c r="D61" s="97"/>
      <c r="G61" s="97"/>
      <c r="H61" s="96"/>
      <c r="I61" s="97"/>
      <c r="J61" s="97"/>
      <c r="K61" s="96"/>
      <c r="L61" s="97"/>
      <c r="M61" s="97"/>
      <c r="N61" s="96"/>
    </row>
    <row r="62" spans="2:14" ht="14.25" x14ac:dyDescent="0.15">
      <c r="B62" s="97"/>
      <c r="C62" s="97"/>
      <c r="D62" s="97"/>
      <c r="G62" s="97"/>
      <c r="H62" s="96"/>
      <c r="I62" s="97"/>
      <c r="J62" s="97"/>
      <c r="K62" s="96"/>
      <c r="L62" s="97"/>
      <c r="M62" s="97"/>
      <c r="N62" s="96"/>
    </row>
  </sheetData>
  <mergeCells count="14">
    <mergeCell ref="O4:O6"/>
    <mergeCell ref="I5:K5"/>
    <mergeCell ref="L5:N5"/>
    <mergeCell ref="A7:A25"/>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8"/>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x14ac:dyDescent="0.15">
      <c r="A1" s="1" t="s">
        <v>13</v>
      </c>
      <c r="B1" s="1"/>
      <c r="C1" s="2"/>
      <c r="D1" s="3"/>
      <c r="E1" s="2"/>
      <c r="F1" s="2"/>
      <c r="G1" s="2"/>
      <c r="H1" s="140"/>
      <c r="I1" s="140"/>
      <c r="J1" s="141"/>
      <c r="K1" s="141"/>
      <c r="L1" s="141"/>
      <c r="M1" s="141"/>
      <c r="N1" s="141"/>
      <c r="O1" s="2"/>
      <c r="P1" s="2"/>
      <c r="Q1" s="4"/>
      <c r="R1" s="4"/>
      <c r="S1" s="3"/>
    </row>
    <row r="2" spans="1:19" ht="36.75" customHeight="1" x14ac:dyDescent="0.15">
      <c r="A2" s="140" t="s">
        <v>0</v>
      </c>
      <c r="B2" s="140"/>
      <c r="C2" s="141"/>
      <c r="D2" s="141"/>
      <c r="E2" s="141"/>
      <c r="F2" s="141"/>
      <c r="G2" s="141"/>
      <c r="H2" s="141"/>
      <c r="I2" s="141"/>
      <c r="J2" s="141"/>
      <c r="K2" s="141"/>
      <c r="L2" s="141"/>
      <c r="M2" s="141"/>
      <c r="N2" s="141"/>
      <c r="O2" s="141"/>
      <c r="P2" s="141"/>
      <c r="Q2" s="141"/>
      <c r="R2" s="141"/>
      <c r="S2" s="3"/>
    </row>
    <row r="3" spans="1:19" ht="27.75" customHeight="1" thickBot="1" x14ac:dyDescent="0.3">
      <c r="A3" s="142" t="s">
        <v>217</v>
      </c>
      <c r="B3" s="143"/>
      <c r="C3" s="143"/>
      <c r="D3" s="143"/>
      <c r="E3" s="143"/>
      <c r="F3" s="143"/>
      <c r="G3" s="2"/>
      <c r="H3" s="2"/>
      <c r="I3" s="13"/>
      <c r="J3" s="2"/>
      <c r="K3" s="7"/>
      <c r="L3" s="7"/>
      <c r="M3" s="11"/>
      <c r="N3" s="2"/>
      <c r="O3" s="14"/>
      <c r="P3" s="13"/>
      <c r="Q3" s="15"/>
      <c r="R3" s="15"/>
      <c r="S3" s="12"/>
    </row>
    <row r="4" spans="1:19"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18.75" customHeight="1" x14ac:dyDescent="0.15">
      <c r="A5" s="144" t="s">
        <v>49</v>
      </c>
      <c r="B5" s="65" t="s">
        <v>197</v>
      </c>
      <c r="C5" s="37" t="s">
        <v>110</v>
      </c>
      <c r="D5" s="38" t="s">
        <v>111</v>
      </c>
      <c r="E5" s="39">
        <v>40</v>
      </c>
      <c r="F5" s="40" t="s">
        <v>19</v>
      </c>
      <c r="G5" s="69"/>
      <c r="H5" s="73" t="s">
        <v>110</v>
      </c>
      <c r="I5" s="38" t="s">
        <v>111</v>
      </c>
      <c r="J5" s="40">
        <f t="shared" ref="J5:J10" si="0">ROUNDUP(E5*0.75,2)</f>
        <v>30</v>
      </c>
      <c r="K5" s="40" t="s">
        <v>19</v>
      </c>
      <c r="L5" s="40"/>
      <c r="M5" s="77" t="e">
        <f>#REF!</f>
        <v>#REF!</v>
      </c>
      <c r="N5" s="65" t="s">
        <v>198</v>
      </c>
      <c r="O5" s="41" t="s">
        <v>20</v>
      </c>
      <c r="P5" s="38"/>
      <c r="Q5" s="42">
        <v>0.5</v>
      </c>
      <c r="R5" s="88">
        <f>ROUNDUP(Q5*0.75,2)</f>
        <v>0.38</v>
      </c>
    </row>
    <row r="6" spans="1:19" ht="18.75" customHeight="1" x14ac:dyDescent="0.15">
      <c r="A6" s="145"/>
      <c r="B6" s="66"/>
      <c r="C6" s="43" t="s">
        <v>18</v>
      </c>
      <c r="D6" s="44"/>
      <c r="E6" s="45">
        <v>30</v>
      </c>
      <c r="F6" s="46" t="s">
        <v>19</v>
      </c>
      <c r="G6" s="70"/>
      <c r="H6" s="74" t="s">
        <v>18</v>
      </c>
      <c r="I6" s="44"/>
      <c r="J6" s="46">
        <f t="shared" si="0"/>
        <v>22.5</v>
      </c>
      <c r="K6" s="46" t="s">
        <v>19</v>
      </c>
      <c r="L6" s="46"/>
      <c r="M6" s="78" t="e">
        <f>#REF!</f>
        <v>#REF!</v>
      </c>
      <c r="N6" s="66" t="s">
        <v>199</v>
      </c>
      <c r="O6" s="47" t="s">
        <v>44</v>
      </c>
      <c r="P6" s="44"/>
      <c r="Q6" s="48">
        <v>150</v>
      </c>
      <c r="R6" s="89">
        <f>ROUNDUP(Q6*0.75,2)</f>
        <v>112.5</v>
      </c>
    </row>
    <row r="7" spans="1:19" ht="18.75" customHeight="1" x14ac:dyDescent="0.15">
      <c r="A7" s="145"/>
      <c r="B7" s="66"/>
      <c r="C7" s="43" t="s">
        <v>50</v>
      </c>
      <c r="D7" s="44"/>
      <c r="E7" s="45">
        <v>30</v>
      </c>
      <c r="F7" s="46" t="s">
        <v>19</v>
      </c>
      <c r="G7" s="70"/>
      <c r="H7" s="74" t="s">
        <v>50</v>
      </c>
      <c r="I7" s="44"/>
      <c r="J7" s="46">
        <f t="shared" si="0"/>
        <v>22.5</v>
      </c>
      <c r="K7" s="46" t="s">
        <v>19</v>
      </c>
      <c r="L7" s="46"/>
      <c r="M7" s="78" t="e">
        <f>ROUND(#REF!+(#REF!*10/100),2)</f>
        <v>#REF!</v>
      </c>
      <c r="N7" s="66" t="s">
        <v>200</v>
      </c>
      <c r="O7" s="47" t="s">
        <v>69</v>
      </c>
      <c r="P7" s="44"/>
      <c r="Q7" s="48">
        <v>2</v>
      </c>
      <c r="R7" s="89">
        <f>ROUNDUP(Q7*0.75,2)</f>
        <v>1.5</v>
      </c>
    </row>
    <row r="8" spans="1:19" ht="18.75" customHeight="1" x14ac:dyDescent="0.15">
      <c r="A8" s="145"/>
      <c r="B8" s="66"/>
      <c r="C8" s="43" t="s">
        <v>158</v>
      </c>
      <c r="D8" s="44"/>
      <c r="E8" s="45">
        <v>10</v>
      </c>
      <c r="F8" s="46" t="s">
        <v>19</v>
      </c>
      <c r="G8" s="70"/>
      <c r="H8" s="74" t="s">
        <v>158</v>
      </c>
      <c r="I8" s="44"/>
      <c r="J8" s="46">
        <f t="shared" si="0"/>
        <v>7.5</v>
      </c>
      <c r="K8" s="46" t="s">
        <v>19</v>
      </c>
      <c r="L8" s="46"/>
      <c r="M8" s="78" t="e">
        <f>ROUND(#REF!+(#REF!*15/100),2)</f>
        <v>#REF!</v>
      </c>
      <c r="N8" s="66" t="s">
        <v>201</v>
      </c>
      <c r="O8" s="47"/>
      <c r="P8" s="44"/>
      <c r="Q8" s="48"/>
      <c r="R8" s="89"/>
    </row>
    <row r="9" spans="1:19" ht="18.75" customHeight="1" x14ac:dyDescent="0.15">
      <c r="A9" s="145"/>
      <c r="B9" s="66"/>
      <c r="C9" s="43" t="s">
        <v>157</v>
      </c>
      <c r="D9" s="44"/>
      <c r="E9" s="45">
        <v>10</v>
      </c>
      <c r="F9" s="46" t="s">
        <v>19</v>
      </c>
      <c r="G9" s="70"/>
      <c r="H9" s="74" t="s">
        <v>157</v>
      </c>
      <c r="I9" s="44"/>
      <c r="J9" s="46">
        <f t="shared" si="0"/>
        <v>7.5</v>
      </c>
      <c r="K9" s="46" t="s">
        <v>19</v>
      </c>
      <c r="L9" s="46"/>
      <c r="M9" s="78" t="e">
        <f>ROUND(#REF!+(#REF!*10/100),2)</f>
        <v>#REF!</v>
      </c>
      <c r="N9" s="66" t="s">
        <v>202</v>
      </c>
      <c r="O9" s="47"/>
      <c r="P9" s="44"/>
      <c r="Q9" s="48"/>
      <c r="R9" s="89"/>
    </row>
    <row r="10" spans="1:19" ht="18.75" customHeight="1" x14ac:dyDescent="0.15">
      <c r="A10" s="145"/>
      <c r="B10" s="66"/>
      <c r="C10" s="43" t="s">
        <v>115</v>
      </c>
      <c r="D10" s="44"/>
      <c r="E10" s="45">
        <v>10</v>
      </c>
      <c r="F10" s="46" t="s">
        <v>19</v>
      </c>
      <c r="G10" s="70"/>
      <c r="H10" s="74" t="s">
        <v>115</v>
      </c>
      <c r="I10" s="44"/>
      <c r="J10" s="46">
        <f t="shared" si="0"/>
        <v>7.5</v>
      </c>
      <c r="K10" s="46" t="s">
        <v>19</v>
      </c>
      <c r="L10" s="46"/>
      <c r="M10" s="78" t="e">
        <f>#REF!</f>
        <v>#REF!</v>
      </c>
      <c r="N10" s="66" t="s">
        <v>16</v>
      </c>
      <c r="O10" s="47"/>
      <c r="P10" s="44"/>
      <c r="Q10" s="48"/>
      <c r="R10" s="89"/>
    </row>
    <row r="11" spans="1:19" ht="18.75" customHeight="1" x14ac:dyDescent="0.15">
      <c r="A11" s="145"/>
      <c r="B11" s="67"/>
      <c r="C11" s="51"/>
      <c r="D11" s="52"/>
      <c r="E11" s="53"/>
      <c r="F11" s="54"/>
      <c r="G11" s="71"/>
      <c r="H11" s="75"/>
      <c r="I11" s="52"/>
      <c r="J11" s="54"/>
      <c r="K11" s="54"/>
      <c r="L11" s="54"/>
      <c r="M11" s="79"/>
      <c r="N11" s="67"/>
      <c r="O11" s="55"/>
      <c r="P11" s="52"/>
      <c r="Q11" s="56"/>
      <c r="R11" s="91"/>
    </row>
    <row r="12" spans="1:19" ht="18.75" customHeight="1" x14ac:dyDescent="0.15">
      <c r="A12" s="145"/>
      <c r="B12" s="66" t="s">
        <v>203</v>
      </c>
      <c r="C12" s="43" t="s">
        <v>135</v>
      </c>
      <c r="D12" s="44"/>
      <c r="E12" s="50">
        <v>0.1</v>
      </c>
      <c r="F12" s="46" t="s">
        <v>38</v>
      </c>
      <c r="G12" s="70" t="s">
        <v>59</v>
      </c>
      <c r="H12" s="74" t="s">
        <v>135</v>
      </c>
      <c r="I12" s="44"/>
      <c r="J12" s="46">
        <f>ROUNDUP(E12*0.75,2)</f>
        <v>0.08</v>
      </c>
      <c r="K12" s="46" t="s">
        <v>38</v>
      </c>
      <c r="L12" s="46" t="s">
        <v>59</v>
      </c>
      <c r="M12" s="78" t="e">
        <f>#REF!</f>
        <v>#REF!</v>
      </c>
      <c r="N12" s="66" t="s">
        <v>134</v>
      </c>
      <c r="O12" s="47" t="s">
        <v>62</v>
      </c>
      <c r="P12" s="44"/>
      <c r="Q12" s="48">
        <v>1.5</v>
      </c>
      <c r="R12" s="89">
        <f>ROUNDUP(Q12*0.75,2)</f>
        <v>1.1300000000000001</v>
      </c>
    </row>
    <row r="13" spans="1:19" ht="18.75" customHeight="1" x14ac:dyDescent="0.15">
      <c r="A13" s="145"/>
      <c r="B13" s="66"/>
      <c r="C13" s="43" t="s">
        <v>23</v>
      </c>
      <c r="D13" s="44"/>
      <c r="E13" s="45">
        <v>10</v>
      </c>
      <c r="F13" s="46" t="s">
        <v>19</v>
      </c>
      <c r="G13" s="70"/>
      <c r="H13" s="74" t="s">
        <v>23</v>
      </c>
      <c r="I13" s="44"/>
      <c r="J13" s="46">
        <f>ROUNDUP(E13*0.75,2)</f>
        <v>7.5</v>
      </c>
      <c r="K13" s="46" t="s">
        <v>19</v>
      </c>
      <c r="L13" s="46"/>
      <c r="M13" s="78" t="e">
        <f>ROUND(#REF!+(#REF!*10/100),2)</f>
        <v>#REF!</v>
      </c>
      <c r="N13" s="66" t="s">
        <v>204</v>
      </c>
      <c r="O13" s="47" t="s">
        <v>44</v>
      </c>
      <c r="P13" s="44"/>
      <c r="Q13" s="48">
        <v>20</v>
      </c>
      <c r="R13" s="89">
        <f>ROUNDUP(Q13*0.75,2)</f>
        <v>15</v>
      </c>
    </row>
    <row r="14" spans="1:19" ht="18.75" customHeight="1" x14ac:dyDescent="0.15">
      <c r="A14" s="145"/>
      <c r="B14" s="66"/>
      <c r="C14" s="43" t="s">
        <v>103</v>
      </c>
      <c r="D14" s="44"/>
      <c r="E14" s="45">
        <v>20</v>
      </c>
      <c r="F14" s="46" t="s">
        <v>19</v>
      </c>
      <c r="G14" s="70"/>
      <c r="H14" s="74" t="s">
        <v>103</v>
      </c>
      <c r="I14" s="44"/>
      <c r="J14" s="46">
        <f>ROUNDUP(E14*0.75,2)</f>
        <v>15</v>
      </c>
      <c r="K14" s="46" t="s">
        <v>19</v>
      </c>
      <c r="L14" s="46"/>
      <c r="M14" s="78" t="e">
        <f>#REF!</f>
        <v>#REF!</v>
      </c>
      <c r="N14" s="66" t="s">
        <v>102</v>
      </c>
      <c r="O14" s="47" t="s">
        <v>34</v>
      </c>
      <c r="P14" s="44"/>
      <c r="Q14" s="48">
        <v>1</v>
      </c>
      <c r="R14" s="89">
        <f>ROUNDUP(Q14*0.75,2)</f>
        <v>0.75</v>
      </c>
    </row>
    <row r="15" spans="1:19" ht="18.75" customHeight="1" x14ac:dyDescent="0.15">
      <c r="A15" s="145"/>
      <c r="B15" s="66"/>
      <c r="C15" s="43"/>
      <c r="D15" s="44"/>
      <c r="E15" s="45"/>
      <c r="F15" s="46"/>
      <c r="G15" s="70"/>
      <c r="H15" s="74"/>
      <c r="I15" s="44"/>
      <c r="J15" s="46"/>
      <c r="K15" s="46"/>
      <c r="L15" s="46"/>
      <c r="M15" s="78"/>
      <c r="N15" s="66" t="s">
        <v>16</v>
      </c>
      <c r="O15" s="47" t="s">
        <v>45</v>
      </c>
      <c r="P15" s="44" t="s">
        <v>33</v>
      </c>
      <c r="Q15" s="48">
        <v>1</v>
      </c>
      <c r="R15" s="89">
        <f>ROUNDUP(Q15*0.75,2)</f>
        <v>0.75</v>
      </c>
    </row>
    <row r="16" spans="1:19" ht="18.75" customHeight="1" x14ac:dyDescent="0.15">
      <c r="A16" s="145"/>
      <c r="B16" s="67"/>
      <c r="C16" s="51"/>
      <c r="D16" s="52"/>
      <c r="E16" s="53"/>
      <c r="F16" s="54"/>
      <c r="G16" s="71"/>
      <c r="H16" s="75"/>
      <c r="I16" s="52"/>
      <c r="J16" s="54"/>
      <c r="K16" s="54"/>
      <c r="L16" s="54"/>
      <c r="M16" s="79"/>
      <c r="N16" s="67"/>
      <c r="O16" s="55"/>
      <c r="P16" s="52"/>
      <c r="Q16" s="56"/>
      <c r="R16" s="91"/>
    </row>
    <row r="17" spans="1:18" ht="18.75" customHeight="1" x14ac:dyDescent="0.15">
      <c r="A17" s="145"/>
      <c r="B17" s="66" t="s">
        <v>159</v>
      </c>
      <c r="C17" s="43" t="s">
        <v>160</v>
      </c>
      <c r="D17" s="44"/>
      <c r="E17" s="81">
        <v>0.25</v>
      </c>
      <c r="F17" s="46" t="s">
        <v>161</v>
      </c>
      <c r="G17" s="70"/>
      <c r="H17" s="74" t="s">
        <v>160</v>
      </c>
      <c r="I17" s="44"/>
      <c r="J17" s="46">
        <f>ROUNDUP(E17*0.75,2)</f>
        <v>0.19</v>
      </c>
      <c r="K17" s="46" t="s">
        <v>161</v>
      </c>
      <c r="L17" s="46"/>
      <c r="M17" s="78" t="e">
        <f>#REF!</f>
        <v>#REF!</v>
      </c>
      <c r="N17" s="66" t="s">
        <v>47</v>
      </c>
      <c r="O17" s="47"/>
      <c r="P17" s="44"/>
      <c r="Q17" s="48"/>
      <c r="R17" s="89"/>
    </row>
    <row r="18" spans="1:18" ht="18.75" customHeight="1" thickBot="1" x14ac:dyDescent="0.2">
      <c r="A18" s="146"/>
      <c r="B18" s="68"/>
      <c r="C18" s="58"/>
      <c r="D18" s="59"/>
      <c r="E18" s="60"/>
      <c r="F18" s="61"/>
      <c r="G18" s="72"/>
      <c r="H18" s="76"/>
      <c r="I18" s="59"/>
      <c r="J18" s="61"/>
      <c r="K18" s="61"/>
      <c r="L18" s="61"/>
      <c r="M18" s="80"/>
      <c r="N18" s="68"/>
      <c r="O18" s="62"/>
      <c r="P18" s="59"/>
      <c r="Q18" s="63"/>
      <c r="R18" s="93"/>
    </row>
  </sheetData>
  <mergeCells count="4">
    <mergeCell ref="H1:N1"/>
    <mergeCell ref="A2:R2"/>
    <mergeCell ref="A3:F3"/>
    <mergeCell ref="A5:A18"/>
  </mergeCells>
  <phoneticPr fontId="16"/>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314</v>
      </c>
      <c r="B1" s="5"/>
      <c r="C1" s="1"/>
      <c r="D1" s="1"/>
      <c r="E1" s="160"/>
      <c r="F1" s="161"/>
      <c r="G1" s="161"/>
      <c r="H1" s="161"/>
      <c r="I1" s="161"/>
      <c r="J1" s="161"/>
      <c r="K1" s="161"/>
      <c r="L1" s="161"/>
      <c r="M1" s="161"/>
      <c r="N1" s="161"/>
      <c r="O1"/>
      <c r="P1"/>
      <c r="Q1"/>
      <c r="R1"/>
      <c r="S1"/>
      <c r="T1"/>
      <c r="U1"/>
    </row>
    <row r="2" spans="1:21" s="3" customFormat="1" ht="36" customHeight="1" x14ac:dyDescent="0.15">
      <c r="A2" s="140" t="s">
        <v>0</v>
      </c>
      <c r="B2" s="141"/>
      <c r="C2" s="141"/>
      <c r="D2" s="141"/>
      <c r="E2" s="141"/>
      <c r="F2" s="141"/>
      <c r="G2" s="141"/>
      <c r="H2" s="141"/>
      <c r="I2" s="141"/>
      <c r="J2" s="141"/>
      <c r="K2" s="141"/>
      <c r="L2" s="141"/>
      <c r="M2" s="141"/>
      <c r="N2" s="141"/>
      <c r="O2" s="161"/>
      <c r="P2"/>
      <c r="Q2"/>
      <c r="R2"/>
      <c r="S2"/>
      <c r="T2"/>
      <c r="U2"/>
    </row>
    <row r="3" spans="1:21" ht="33.75" customHeight="1" thickBot="1" x14ac:dyDescent="0.3">
      <c r="A3" s="162" t="s">
        <v>217</v>
      </c>
      <c r="B3" s="163"/>
      <c r="C3" s="163"/>
      <c r="D3" s="130"/>
      <c r="E3" s="164" t="s">
        <v>313</v>
      </c>
      <c r="F3" s="165"/>
      <c r="G3" s="87"/>
      <c r="H3" s="87"/>
      <c r="I3" s="87"/>
      <c r="J3" s="87"/>
      <c r="K3" s="129"/>
      <c r="L3" s="87"/>
      <c r="M3" s="87"/>
    </row>
    <row r="4" spans="1:21" ht="27.95" customHeight="1" x14ac:dyDescent="0.15">
      <c r="A4" s="166"/>
      <c r="B4" s="167"/>
      <c r="C4" s="168"/>
      <c r="D4" s="172" t="s">
        <v>6</v>
      </c>
      <c r="E4" s="175" t="s">
        <v>312</v>
      </c>
      <c r="F4" s="178" t="s">
        <v>303</v>
      </c>
      <c r="G4" s="128" t="s">
        <v>311</v>
      </c>
      <c r="H4" s="127" t="s">
        <v>310</v>
      </c>
      <c r="I4" s="181" t="s">
        <v>309</v>
      </c>
      <c r="J4" s="182"/>
      <c r="K4" s="183"/>
      <c r="L4" s="184" t="s">
        <v>308</v>
      </c>
      <c r="M4" s="185"/>
      <c r="N4" s="186"/>
      <c r="O4" s="148" t="s">
        <v>6</v>
      </c>
    </row>
    <row r="5" spans="1:21" ht="27.95" customHeight="1" x14ac:dyDescent="0.15">
      <c r="A5" s="169"/>
      <c r="B5" s="170"/>
      <c r="C5" s="171"/>
      <c r="D5" s="173"/>
      <c r="E5" s="176"/>
      <c r="F5" s="179"/>
      <c r="G5" s="9" t="s">
        <v>307</v>
      </c>
      <c r="H5" s="126" t="s">
        <v>306</v>
      </c>
      <c r="I5" s="151" t="s">
        <v>305</v>
      </c>
      <c r="J5" s="152"/>
      <c r="K5" s="153"/>
      <c r="L5" s="154" t="s">
        <v>304</v>
      </c>
      <c r="M5" s="155"/>
      <c r="N5" s="156"/>
      <c r="O5" s="149"/>
    </row>
    <row r="6" spans="1:21" ht="27.95" customHeight="1" thickBot="1" x14ac:dyDescent="0.2">
      <c r="A6" s="125"/>
      <c r="B6" s="124" t="s">
        <v>1</v>
      </c>
      <c r="C6" s="122" t="s">
        <v>302</v>
      </c>
      <c r="D6" s="174"/>
      <c r="E6" s="177"/>
      <c r="F6" s="180"/>
      <c r="G6" s="123" t="s">
        <v>303</v>
      </c>
      <c r="H6" s="120" t="s">
        <v>301</v>
      </c>
      <c r="I6" s="121" t="s">
        <v>1</v>
      </c>
      <c r="J6" s="122" t="s">
        <v>302</v>
      </c>
      <c r="K6" s="119" t="s">
        <v>301</v>
      </c>
      <c r="L6" s="121" t="s">
        <v>1</v>
      </c>
      <c r="M6" s="120" t="s">
        <v>302</v>
      </c>
      <c r="N6" s="119" t="s">
        <v>301</v>
      </c>
      <c r="O6" s="150"/>
    </row>
    <row r="7" spans="1:21" ht="27.95" customHeight="1" x14ac:dyDescent="0.15">
      <c r="A7" s="157" t="s">
        <v>49</v>
      </c>
      <c r="B7" s="117" t="s">
        <v>365</v>
      </c>
      <c r="C7" s="117" t="s">
        <v>110</v>
      </c>
      <c r="D7" s="117"/>
      <c r="E7" s="38" t="s">
        <v>246</v>
      </c>
      <c r="F7" s="38"/>
      <c r="G7" s="117"/>
      <c r="H7" s="118">
        <v>20</v>
      </c>
      <c r="I7" s="117" t="s">
        <v>363</v>
      </c>
      <c r="J7" s="117" t="s">
        <v>110</v>
      </c>
      <c r="K7" s="118">
        <v>10</v>
      </c>
      <c r="L7" s="117" t="s">
        <v>362</v>
      </c>
      <c r="M7" s="117" t="s">
        <v>110</v>
      </c>
      <c r="N7" s="116">
        <v>10</v>
      </c>
      <c r="O7" s="115"/>
    </row>
    <row r="8" spans="1:21" ht="27.95" customHeight="1" x14ac:dyDescent="0.15">
      <c r="A8" s="158"/>
      <c r="B8" s="104"/>
      <c r="C8" s="104" t="s">
        <v>18</v>
      </c>
      <c r="D8" s="104"/>
      <c r="E8" s="44"/>
      <c r="F8" s="44"/>
      <c r="G8" s="104"/>
      <c r="H8" s="110">
        <v>20</v>
      </c>
      <c r="I8" s="104"/>
      <c r="J8" s="114" t="s">
        <v>106</v>
      </c>
      <c r="K8" s="110">
        <v>15</v>
      </c>
      <c r="L8" s="107"/>
      <c r="M8" s="107"/>
      <c r="N8" s="113"/>
      <c r="O8" s="112"/>
    </row>
    <row r="9" spans="1:21" ht="27.95" customHeight="1" x14ac:dyDescent="0.15">
      <c r="A9" s="158"/>
      <c r="B9" s="104"/>
      <c r="C9" s="104" t="s">
        <v>50</v>
      </c>
      <c r="D9" s="104"/>
      <c r="E9" s="44"/>
      <c r="F9" s="44"/>
      <c r="G9" s="104"/>
      <c r="H9" s="110">
        <v>20</v>
      </c>
      <c r="I9" s="104"/>
      <c r="J9" s="104" t="s">
        <v>50</v>
      </c>
      <c r="K9" s="110">
        <v>10</v>
      </c>
      <c r="L9" s="104" t="s">
        <v>361</v>
      </c>
      <c r="M9" s="104" t="s">
        <v>50</v>
      </c>
      <c r="N9" s="103">
        <v>10</v>
      </c>
      <c r="O9" s="102"/>
    </row>
    <row r="10" spans="1:21" ht="27.95" customHeight="1" x14ac:dyDescent="0.15">
      <c r="A10" s="158"/>
      <c r="B10" s="104"/>
      <c r="C10" s="104" t="s">
        <v>158</v>
      </c>
      <c r="D10" s="104"/>
      <c r="E10" s="44"/>
      <c r="F10" s="44"/>
      <c r="G10" s="104"/>
      <c r="H10" s="110">
        <v>10</v>
      </c>
      <c r="I10" s="104"/>
      <c r="J10" s="104" t="s">
        <v>158</v>
      </c>
      <c r="K10" s="110">
        <v>10</v>
      </c>
      <c r="L10" s="104"/>
      <c r="M10" s="104" t="s">
        <v>158</v>
      </c>
      <c r="N10" s="103">
        <v>10</v>
      </c>
      <c r="O10" s="102"/>
    </row>
    <row r="11" spans="1:21" ht="27.95" customHeight="1" x14ac:dyDescent="0.15">
      <c r="A11" s="158"/>
      <c r="B11" s="104"/>
      <c r="C11" s="104" t="s">
        <v>157</v>
      </c>
      <c r="D11" s="104"/>
      <c r="E11" s="44"/>
      <c r="F11" s="44"/>
      <c r="G11" s="104"/>
      <c r="H11" s="110">
        <v>10</v>
      </c>
      <c r="I11" s="104"/>
      <c r="J11" s="104" t="s">
        <v>157</v>
      </c>
      <c r="K11" s="110">
        <v>10</v>
      </c>
      <c r="L11" s="104"/>
      <c r="M11" s="104" t="s">
        <v>157</v>
      </c>
      <c r="N11" s="103">
        <v>5</v>
      </c>
      <c r="O11" s="102"/>
    </row>
    <row r="12" spans="1:21" ht="27.95" customHeight="1" x14ac:dyDescent="0.15">
      <c r="A12" s="158"/>
      <c r="B12" s="104"/>
      <c r="C12" s="104"/>
      <c r="D12" s="104"/>
      <c r="E12" s="44"/>
      <c r="F12" s="44"/>
      <c r="G12" s="104" t="s">
        <v>44</v>
      </c>
      <c r="H12" s="110" t="s">
        <v>291</v>
      </c>
      <c r="I12" s="104"/>
      <c r="J12" s="104"/>
      <c r="K12" s="110"/>
      <c r="L12" s="107"/>
      <c r="M12" s="107"/>
      <c r="N12" s="113"/>
      <c r="O12" s="112"/>
    </row>
    <row r="13" spans="1:21" ht="27.95" customHeight="1" x14ac:dyDescent="0.15">
      <c r="A13" s="158"/>
      <c r="B13" s="104"/>
      <c r="C13" s="104"/>
      <c r="D13" s="104"/>
      <c r="E13" s="44"/>
      <c r="F13" s="44"/>
      <c r="G13" s="104" t="s">
        <v>69</v>
      </c>
      <c r="H13" s="110" t="s">
        <v>290</v>
      </c>
      <c r="I13" s="104"/>
      <c r="J13" s="104"/>
      <c r="K13" s="110"/>
      <c r="L13" s="104" t="s">
        <v>360</v>
      </c>
      <c r="M13" s="104" t="s">
        <v>23</v>
      </c>
      <c r="N13" s="103">
        <v>10</v>
      </c>
      <c r="O13" s="102"/>
    </row>
    <row r="14" spans="1:21" ht="27.95" customHeight="1" x14ac:dyDescent="0.15">
      <c r="A14" s="158"/>
      <c r="B14" s="107"/>
      <c r="C14" s="107"/>
      <c r="D14" s="107"/>
      <c r="E14" s="52"/>
      <c r="F14" s="52"/>
      <c r="G14" s="107"/>
      <c r="H14" s="106"/>
      <c r="I14" s="107"/>
      <c r="J14" s="107"/>
      <c r="K14" s="106"/>
      <c r="L14" s="107"/>
      <c r="M14" s="107"/>
      <c r="N14" s="113"/>
      <c r="O14" s="112"/>
    </row>
    <row r="15" spans="1:21" ht="27.95" customHeight="1" x14ac:dyDescent="0.15">
      <c r="A15" s="158"/>
      <c r="B15" s="104" t="s">
        <v>359</v>
      </c>
      <c r="C15" s="104" t="s">
        <v>23</v>
      </c>
      <c r="D15" s="104"/>
      <c r="E15" s="44"/>
      <c r="F15" s="44"/>
      <c r="G15" s="104"/>
      <c r="H15" s="110">
        <v>10</v>
      </c>
      <c r="I15" s="104" t="s">
        <v>358</v>
      </c>
      <c r="J15" s="104" t="s">
        <v>23</v>
      </c>
      <c r="K15" s="110">
        <v>10</v>
      </c>
      <c r="L15" s="104" t="s">
        <v>357</v>
      </c>
      <c r="M15" s="104" t="s">
        <v>160</v>
      </c>
      <c r="N15" s="139">
        <v>0.13</v>
      </c>
      <c r="O15" s="102"/>
    </row>
    <row r="16" spans="1:21" ht="27.95" customHeight="1" x14ac:dyDescent="0.15">
      <c r="A16" s="158"/>
      <c r="B16" s="104"/>
      <c r="C16" s="104" t="s">
        <v>103</v>
      </c>
      <c r="D16" s="104"/>
      <c r="E16" s="44"/>
      <c r="F16" s="44"/>
      <c r="G16" s="104"/>
      <c r="H16" s="110">
        <v>5</v>
      </c>
      <c r="I16" s="104"/>
      <c r="J16" s="104"/>
      <c r="K16" s="110"/>
      <c r="L16" s="104"/>
      <c r="M16" s="104"/>
      <c r="N16" s="103"/>
      <c r="O16" s="102"/>
    </row>
    <row r="17" spans="1:15" ht="27.95" customHeight="1" x14ac:dyDescent="0.15">
      <c r="A17" s="158"/>
      <c r="B17" s="104"/>
      <c r="C17" s="104"/>
      <c r="D17" s="104"/>
      <c r="E17" s="44"/>
      <c r="F17" s="44"/>
      <c r="G17" s="104" t="s">
        <v>44</v>
      </c>
      <c r="H17" s="110" t="s">
        <v>291</v>
      </c>
      <c r="I17" s="107"/>
      <c r="J17" s="107"/>
      <c r="K17" s="106"/>
      <c r="L17" s="104"/>
      <c r="M17" s="104"/>
      <c r="N17" s="103"/>
      <c r="O17" s="102"/>
    </row>
    <row r="18" spans="1:15" ht="27.95" customHeight="1" x14ac:dyDescent="0.15">
      <c r="A18" s="158"/>
      <c r="B18" s="107"/>
      <c r="C18" s="107"/>
      <c r="D18" s="107"/>
      <c r="E18" s="52"/>
      <c r="F18" s="52"/>
      <c r="G18" s="107"/>
      <c r="H18" s="106"/>
      <c r="I18" s="104" t="s">
        <v>159</v>
      </c>
      <c r="J18" s="104" t="s">
        <v>160</v>
      </c>
      <c r="K18" s="138">
        <v>0.17</v>
      </c>
      <c r="L18" s="104"/>
      <c r="M18" s="104"/>
      <c r="N18" s="103"/>
      <c r="O18" s="102"/>
    </row>
    <row r="19" spans="1:15" ht="27.95" customHeight="1" x14ac:dyDescent="0.15">
      <c r="A19" s="158"/>
      <c r="B19" s="104" t="s">
        <v>159</v>
      </c>
      <c r="C19" s="104" t="s">
        <v>160</v>
      </c>
      <c r="D19" s="104"/>
      <c r="E19" s="44"/>
      <c r="F19" s="109"/>
      <c r="G19" s="104"/>
      <c r="H19" s="138">
        <v>0.17</v>
      </c>
      <c r="I19" s="104"/>
      <c r="J19" s="104"/>
      <c r="K19" s="110"/>
      <c r="L19" s="104"/>
      <c r="M19" s="104"/>
      <c r="N19" s="103"/>
      <c r="O19" s="102"/>
    </row>
    <row r="20" spans="1:15" ht="27.95" customHeight="1" thickBot="1" x14ac:dyDescent="0.2">
      <c r="A20" s="159"/>
      <c r="B20" s="100"/>
      <c r="C20" s="100"/>
      <c r="D20" s="100"/>
      <c r="E20" s="59"/>
      <c r="F20" s="59"/>
      <c r="G20" s="100"/>
      <c r="H20" s="101"/>
      <c r="I20" s="100"/>
      <c r="J20" s="100"/>
      <c r="K20" s="101"/>
      <c r="L20" s="100"/>
      <c r="M20" s="100"/>
      <c r="N20" s="99"/>
      <c r="O20" s="98"/>
    </row>
    <row r="21" spans="1:15" ht="27.95" customHeight="1" x14ac:dyDescent="0.15">
      <c r="B21" s="97"/>
      <c r="C21" s="97"/>
      <c r="D21" s="97"/>
      <c r="G21" s="97"/>
      <c r="H21" s="96"/>
      <c r="I21" s="97"/>
      <c r="J21" s="97"/>
      <c r="K21" s="96"/>
      <c r="L21" s="97"/>
      <c r="M21" s="97"/>
      <c r="N21" s="96"/>
    </row>
    <row r="22" spans="1:15" ht="27.95" customHeight="1" x14ac:dyDescent="0.15">
      <c r="B22" s="97"/>
      <c r="C22" s="97"/>
      <c r="D22" s="97"/>
      <c r="G22" s="97"/>
      <c r="H22" s="96"/>
      <c r="I22" s="97"/>
      <c r="J22" s="97"/>
      <c r="K22" s="96"/>
      <c r="L22" s="97"/>
      <c r="M22" s="97"/>
      <c r="N22" s="96"/>
    </row>
    <row r="23" spans="1:15" ht="27.95" customHeight="1" x14ac:dyDescent="0.15">
      <c r="B23" s="97"/>
      <c r="C23" s="97"/>
      <c r="D23" s="97"/>
      <c r="G23" s="97"/>
      <c r="H23" s="96"/>
      <c r="I23" s="97"/>
      <c r="J23" s="97"/>
      <c r="K23" s="96"/>
      <c r="L23" s="97"/>
      <c r="M23" s="97"/>
      <c r="N23" s="96"/>
    </row>
    <row r="24" spans="1:15" ht="27.95" customHeight="1" x14ac:dyDescent="0.15">
      <c r="B24" s="97"/>
      <c r="C24" s="97"/>
      <c r="D24" s="97"/>
      <c r="G24" s="97"/>
      <c r="H24" s="96"/>
      <c r="I24" s="97"/>
      <c r="J24" s="97"/>
      <c r="K24" s="96"/>
      <c r="L24" s="97"/>
      <c r="M24" s="97"/>
      <c r="N24" s="96"/>
    </row>
    <row r="25" spans="1:15" ht="27.95" customHeight="1" x14ac:dyDescent="0.15">
      <c r="B25" s="97"/>
      <c r="C25" s="97"/>
      <c r="D25" s="97"/>
      <c r="G25" s="97"/>
      <c r="H25" s="96"/>
      <c r="I25" s="97"/>
      <c r="J25" s="97"/>
      <c r="K25" s="96"/>
      <c r="L25" s="97"/>
      <c r="M25" s="97"/>
      <c r="N25" s="96"/>
    </row>
    <row r="26" spans="1:15" ht="27.95" customHeight="1" x14ac:dyDescent="0.15">
      <c r="B26" s="97"/>
      <c r="C26" s="97"/>
      <c r="D26" s="97"/>
      <c r="G26" s="97"/>
      <c r="H26" s="96"/>
      <c r="I26" s="97"/>
      <c r="J26" s="97"/>
      <c r="K26" s="96"/>
      <c r="L26" s="97"/>
      <c r="M26" s="97"/>
      <c r="N26" s="96"/>
    </row>
    <row r="27" spans="1:15" ht="14.25" x14ac:dyDescent="0.15">
      <c r="B27" s="97"/>
      <c r="C27" s="97"/>
      <c r="D27" s="97"/>
      <c r="G27" s="97"/>
      <c r="H27" s="96"/>
      <c r="I27" s="97"/>
      <c r="J27" s="97"/>
      <c r="K27" s="96"/>
      <c r="L27" s="97"/>
      <c r="M27" s="97"/>
      <c r="N27" s="96"/>
    </row>
    <row r="28" spans="1:15" ht="14.25" x14ac:dyDescent="0.15">
      <c r="B28" s="97"/>
      <c r="C28" s="97"/>
      <c r="D28" s="97"/>
      <c r="G28" s="97"/>
      <c r="H28" s="96"/>
      <c r="I28" s="97"/>
      <c r="J28" s="97"/>
      <c r="K28" s="96"/>
      <c r="L28" s="97"/>
      <c r="M28" s="97"/>
      <c r="N28" s="96"/>
    </row>
    <row r="29" spans="1:15" ht="14.25" x14ac:dyDescent="0.15">
      <c r="B29" s="97"/>
      <c r="C29" s="97"/>
      <c r="D29" s="97"/>
      <c r="G29" s="97"/>
      <c r="H29" s="96"/>
      <c r="I29" s="97"/>
      <c r="J29" s="97"/>
      <c r="K29" s="96"/>
      <c r="L29" s="97"/>
      <c r="M29" s="97"/>
      <c r="N29" s="96"/>
    </row>
    <row r="30" spans="1:15" ht="14.25" x14ac:dyDescent="0.15">
      <c r="B30" s="97"/>
      <c r="C30" s="97"/>
      <c r="D30" s="97"/>
      <c r="G30" s="97"/>
      <c r="H30" s="96"/>
      <c r="I30" s="97"/>
      <c r="J30" s="97"/>
      <c r="K30" s="96"/>
      <c r="L30" s="97"/>
      <c r="M30" s="97"/>
      <c r="N30" s="96"/>
    </row>
    <row r="31" spans="1:15" ht="14.25" x14ac:dyDescent="0.15">
      <c r="B31" s="97"/>
      <c r="C31" s="97"/>
      <c r="D31" s="97"/>
      <c r="G31" s="97"/>
      <c r="H31" s="96"/>
      <c r="I31" s="97"/>
      <c r="J31" s="97"/>
      <c r="K31" s="96"/>
      <c r="L31" s="97"/>
      <c r="M31" s="97"/>
      <c r="N31" s="96"/>
    </row>
    <row r="32" spans="1:15" ht="14.25" x14ac:dyDescent="0.15">
      <c r="B32" s="97"/>
      <c r="C32" s="97"/>
      <c r="D32" s="97"/>
      <c r="G32" s="97"/>
      <c r="H32" s="96"/>
      <c r="I32" s="97"/>
      <c r="J32" s="97"/>
      <c r="K32" s="96"/>
      <c r="L32" s="97"/>
      <c r="M32" s="97"/>
      <c r="N32" s="96"/>
    </row>
    <row r="33" spans="2:14" ht="14.25" x14ac:dyDescent="0.15">
      <c r="B33" s="97"/>
      <c r="C33" s="97"/>
      <c r="D33" s="97"/>
      <c r="G33" s="97"/>
      <c r="H33" s="96"/>
      <c r="I33" s="97"/>
      <c r="J33" s="97"/>
      <c r="K33" s="96"/>
      <c r="L33" s="97"/>
      <c r="M33" s="97"/>
      <c r="N33" s="96"/>
    </row>
    <row r="34" spans="2:14" ht="14.25" x14ac:dyDescent="0.15">
      <c r="B34" s="97"/>
      <c r="C34" s="97"/>
      <c r="D34" s="97"/>
      <c r="G34" s="97"/>
      <c r="H34" s="96"/>
      <c r="I34" s="97"/>
      <c r="J34" s="97"/>
      <c r="K34" s="96"/>
      <c r="L34" s="97"/>
      <c r="M34" s="97"/>
      <c r="N34" s="96"/>
    </row>
    <row r="35" spans="2:14" ht="14.25" x14ac:dyDescent="0.15">
      <c r="B35" s="97"/>
      <c r="C35" s="97"/>
      <c r="D35" s="97"/>
      <c r="G35" s="97"/>
      <c r="H35" s="96"/>
      <c r="I35" s="97"/>
      <c r="J35" s="97"/>
      <c r="K35" s="96"/>
      <c r="L35" s="97"/>
      <c r="M35" s="97"/>
      <c r="N35" s="96"/>
    </row>
    <row r="36" spans="2:14" ht="14.25" x14ac:dyDescent="0.15">
      <c r="B36" s="97"/>
      <c r="C36" s="97"/>
      <c r="D36" s="97"/>
      <c r="G36" s="97"/>
      <c r="H36" s="96"/>
      <c r="I36" s="97"/>
      <c r="J36" s="97"/>
      <c r="K36" s="96"/>
      <c r="L36" s="97"/>
      <c r="M36" s="97"/>
      <c r="N36" s="96"/>
    </row>
    <row r="37" spans="2:14" ht="14.25" x14ac:dyDescent="0.15">
      <c r="B37" s="97"/>
      <c r="C37" s="97"/>
      <c r="D37" s="97"/>
      <c r="G37" s="97"/>
      <c r="H37" s="96"/>
      <c r="I37" s="97"/>
      <c r="J37" s="97"/>
      <c r="K37" s="96"/>
      <c r="L37" s="97"/>
      <c r="M37" s="97"/>
      <c r="N37" s="96"/>
    </row>
    <row r="38" spans="2:14" ht="14.25" x14ac:dyDescent="0.15">
      <c r="B38" s="97"/>
      <c r="C38" s="97"/>
      <c r="D38" s="97"/>
      <c r="G38" s="97"/>
      <c r="H38" s="96"/>
      <c r="I38" s="97"/>
      <c r="J38" s="97"/>
      <c r="K38" s="96"/>
      <c r="L38" s="97"/>
      <c r="M38" s="97"/>
      <c r="N38" s="96"/>
    </row>
    <row r="39" spans="2:14" ht="14.25" x14ac:dyDescent="0.15">
      <c r="B39" s="97"/>
      <c r="C39" s="97"/>
      <c r="D39" s="97"/>
      <c r="G39" s="97"/>
      <c r="H39" s="96"/>
      <c r="I39" s="97"/>
      <c r="J39" s="97"/>
      <c r="K39" s="96"/>
      <c r="L39" s="97"/>
      <c r="M39" s="97"/>
      <c r="N39" s="96"/>
    </row>
    <row r="40" spans="2:14" ht="14.25" x14ac:dyDescent="0.15">
      <c r="B40" s="97"/>
      <c r="C40" s="97"/>
      <c r="D40" s="97"/>
      <c r="G40" s="97"/>
      <c r="H40" s="96"/>
      <c r="I40" s="97"/>
      <c r="J40" s="97"/>
      <c r="K40" s="96"/>
      <c r="L40" s="97"/>
      <c r="M40" s="97"/>
      <c r="N40" s="96"/>
    </row>
    <row r="41" spans="2:14" ht="14.25" x14ac:dyDescent="0.15">
      <c r="B41" s="97"/>
      <c r="C41" s="97"/>
      <c r="D41" s="97"/>
      <c r="G41" s="97"/>
      <c r="H41" s="96"/>
      <c r="I41" s="97"/>
      <c r="J41" s="97"/>
      <c r="K41" s="96"/>
      <c r="L41" s="97"/>
      <c r="M41" s="97"/>
      <c r="N41" s="96"/>
    </row>
    <row r="42" spans="2:14" ht="14.25" x14ac:dyDescent="0.15">
      <c r="B42" s="97"/>
      <c r="C42" s="97"/>
      <c r="D42" s="97"/>
      <c r="G42" s="97"/>
      <c r="H42" s="96"/>
      <c r="I42" s="97"/>
      <c r="J42" s="97"/>
      <c r="K42" s="96"/>
      <c r="L42" s="97"/>
      <c r="M42" s="97"/>
      <c r="N42" s="96"/>
    </row>
    <row r="43" spans="2:14" ht="14.25" x14ac:dyDescent="0.15">
      <c r="B43" s="97"/>
      <c r="C43" s="97"/>
      <c r="D43" s="97"/>
      <c r="G43" s="97"/>
      <c r="H43" s="96"/>
      <c r="I43" s="97"/>
      <c r="J43" s="97"/>
      <c r="K43" s="96"/>
      <c r="L43" s="97"/>
      <c r="M43" s="97"/>
      <c r="N43" s="96"/>
    </row>
    <row r="44" spans="2:14" ht="14.25" x14ac:dyDescent="0.15">
      <c r="B44" s="97"/>
      <c r="C44" s="97"/>
      <c r="D44" s="97"/>
      <c r="G44" s="97"/>
      <c r="H44" s="96"/>
      <c r="I44" s="97"/>
      <c r="J44" s="97"/>
      <c r="K44" s="96"/>
      <c r="L44" s="97"/>
      <c r="M44" s="97"/>
      <c r="N44" s="96"/>
    </row>
    <row r="45" spans="2:14" ht="14.25" x14ac:dyDescent="0.15">
      <c r="B45" s="97"/>
      <c r="C45" s="97"/>
      <c r="D45" s="97"/>
      <c r="G45" s="97"/>
      <c r="H45" s="96"/>
      <c r="I45" s="97"/>
      <c r="J45" s="97"/>
      <c r="K45" s="96"/>
      <c r="L45" s="97"/>
      <c r="M45" s="97"/>
      <c r="N45" s="96"/>
    </row>
    <row r="46" spans="2:14" ht="14.25" x14ac:dyDescent="0.15">
      <c r="B46" s="97"/>
      <c r="C46" s="97"/>
      <c r="D46" s="97"/>
      <c r="G46" s="97"/>
      <c r="H46" s="96"/>
      <c r="I46" s="97"/>
      <c r="J46" s="97"/>
      <c r="K46" s="96"/>
      <c r="L46" s="97"/>
      <c r="M46" s="97"/>
      <c r="N46" s="96"/>
    </row>
    <row r="47" spans="2:14" ht="14.25" x14ac:dyDescent="0.15">
      <c r="B47" s="97"/>
      <c r="C47" s="97"/>
      <c r="D47" s="97"/>
      <c r="G47" s="97"/>
      <c r="H47" s="96"/>
      <c r="I47" s="97"/>
      <c r="J47" s="97"/>
      <c r="K47" s="96"/>
      <c r="L47" s="97"/>
      <c r="M47" s="97"/>
      <c r="N47" s="96"/>
    </row>
    <row r="48" spans="2:14" ht="14.25" x14ac:dyDescent="0.15">
      <c r="B48" s="97"/>
      <c r="C48" s="97"/>
      <c r="D48" s="97"/>
      <c r="G48" s="97"/>
      <c r="H48" s="96"/>
      <c r="I48" s="97"/>
      <c r="J48" s="97"/>
      <c r="K48" s="96"/>
      <c r="L48" s="97"/>
      <c r="M48" s="97"/>
      <c r="N48" s="96"/>
    </row>
    <row r="49" spans="2:14" ht="14.25" x14ac:dyDescent="0.15">
      <c r="B49" s="97"/>
      <c r="C49" s="97"/>
      <c r="D49" s="97"/>
      <c r="G49" s="97"/>
      <c r="H49" s="96"/>
      <c r="I49" s="97"/>
      <c r="J49" s="97"/>
      <c r="K49" s="96"/>
      <c r="L49" s="97"/>
      <c r="M49" s="97"/>
      <c r="N49" s="96"/>
    </row>
    <row r="50" spans="2:14" ht="14.25" x14ac:dyDescent="0.15">
      <c r="B50" s="97"/>
      <c r="C50" s="97"/>
      <c r="D50" s="97"/>
      <c r="G50" s="97"/>
      <c r="H50" s="96"/>
      <c r="I50" s="97"/>
      <c r="J50" s="97"/>
      <c r="K50" s="96"/>
      <c r="L50" s="97"/>
      <c r="M50" s="97"/>
      <c r="N50" s="96"/>
    </row>
    <row r="51" spans="2:14" ht="14.25" x14ac:dyDescent="0.15">
      <c r="B51" s="97"/>
      <c r="C51" s="97"/>
      <c r="D51" s="97"/>
      <c r="G51" s="97"/>
      <c r="H51" s="96"/>
      <c r="I51" s="97"/>
      <c r="J51" s="97"/>
      <c r="K51" s="96"/>
      <c r="L51" s="97"/>
      <c r="M51" s="97"/>
      <c r="N51" s="96"/>
    </row>
    <row r="52" spans="2:14" ht="14.25" x14ac:dyDescent="0.15">
      <c r="B52" s="97"/>
      <c r="C52" s="97"/>
      <c r="D52" s="97"/>
      <c r="G52" s="97"/>
      <c r="H52" s="96"/>
      <c r="I52" s="97"/>
      <c r="J52" s="97"/>
      <c r="K52" s="96"/>
      <c r="L52" s="97"/>
      <c r="M52" s="97"/>
      <c r="N52" s="96"/>
    </row>
    <row r="53" spans="2:14" ht="14.25" x14ac:dyDescent="0.15">
      <c r="B53" s="97"/>
      <c r="C53" s="97"/>
      <c r="D53" s="97"/>
      <c r="G53" s="97"/>
      <c r="H53" s="96"/>
      <c r="I53" s="97"/>
      <c r="J53" s="97"/>
      <c r="K53" s="96"/>
      <c r="L53" s="97"/>
      <c r="M53" s="97"/>
      <c r="N53" s="96"/>
    </row>
    <row r="54" spans="2:14" ht="14.25" x14ac:dyDescent="0.15">
      <c r="B54" s="97"/>
      <c r="C54" s="97"/>
      <c r="D54" s="97"/>
      <c r="G54" s="97"/>
      <c r="H54" s="96"/>
      <c r="I54" s="97"/>
      <c r="J54" s="97"/>
      <c r="K54" s="96"/>
      <c r="L54" s="97"/>
      <c r="M54" s="97"/>
      <c r="N54" s="96"/>
    </row>
    <row r="55" spans="2:14" ht="14.25" x14ac:dyDescent="0.15">
      <c r="B55" s="97"/>
      <c r="C55" s="97"/>
      <c r="D55" s="97"/>
      <c r="G55" s="97"/>
      <c r="H55" s="96"/>
      <c r="I55" s="97"/>
      <c r="J55" s="97"/>
      <c r="K55" s="96"/>
      <c r="L55" s="97"/>
      <c r="M55" s="97"/>
      <c r="N55" s="96"/>
    </row>
    <row r="56" spans="2:14" ht="14.25" x14ac:dyDescent="0.15">
      <c r="B56" s="97"/>
      <c r="C56" s="97"/>
      <c r="D56" s="97"/>
      <c r="G56" s="97"/>
      <c r="H56" s="96"/>
      <c r="I56" s="97"/>
      <c r="J56" s="97"/>
      <c r="K56" s="96"/>
      <c r="L56" s="97"/>
      <c r="M56" s="97"/>
      <c r="N56" s="96"/>
    </row>
    <row r="57" spans="2:14" ht="14.25" x14ac:dyDescent="0.15">
      <c r="B57" s="97"/>
      <c r="C57" s="97"/>
      <c r="D57" s="97"/>
      <c r="G57" s="97"/>
      <c r="H57" s="96"/>
      <c r="I57" s="97"/>
      <c r="J57" s="97"/>
      <c r="K57" s="96"/>
      <c r="L57" s="97"/>
      <c r="M57" s="97"/>
      <c r="N57" s="96"/>
    </row>
    <row r="58" spans="2:14" ht="14.25" x14ac:dyDescent="0.15">
      <c r="B58" s="97"/>
      <c r="C58" s="97"/>
      <c r="D58" s="97"/>
      <c r="G58" s="97"/>
      <c r="H58" s="96"/>
      <c r="I58" s="97"/>
      <c r="J58" s="97"/>
      <c r="K58" s="96"/>
      <c r="L58" s="97"/>
      <c r="M58" s="97"/>
      <c r="N58" s="96"/>
    </row>
    <row r="59" spans="2:14" ht="14.25" x14ac:dyDescent="0.15">
      <c r="B59" s="97"/>
      <c r="C59" s="97"/>
      <c r="D59" s="97"/>
      <c r="G59" s="97"/>
      <c r="H59" s="96"/>
      <c r="I59" s="97"/>
      <c r="J59" s="97"/>
      <c r="K59" s="96"/>
      <c r="L59" s="97"/>
      <c r="M59" s="97"/>
      <c r="N59" s="96"/>
    </row>
    <row r="60" spans="2:14" ht="14.25" x14ac:dyDescent="0.15">
      <c r="B60" s="97"/>
      <c r="C60" s="97"/>
      <c r="D60" s="97"/>
      <c r="G60" s="97"/>
      <c r="H60" s="96"/>
      <c r="I60" s="97"/>
      <c r="J60" s="97"/>
      <c r="K60" s="96"/>
      <c r="L60" s="97"/>
      <c r="M60" s="97"/>
      <c r="N60" s="96"/>
    </row>
  </sheetData>
  <mergeCells count="14">
    <mergeCell ref="O4:O6"/>
    <mergeCell ref="I5:K5"/>
    <mergeCell ref="L5:N5"/>
    <mergeCell ref="A7:A20"/>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9"/>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x14ac:dyDescent="0.15">
      <c r="A1" s="1" t="s">
        <v>13</v>
      </c>
      <c r="B1" s="1"/>
      <c r="C1" s="2"/>
      <c r="D1" s="3"/>
      <c r="E1" s="2"/>
      <c r="F1" s="2"/>
      <c r="G1" s="2"/>
      <c r="H1" s="140"/>
      <c r="I1" s="140"/>
      <c r="J1" s="141"/>
      <c r="K1" s="141"/>
      <c r="L1" s="141"/>
      <c r="M1" s="141"/>
      <c r="N1" s="141"/>
      <c r="O1" s="2"/>
      <c r="P1" s="2"/>
      <c r="Q1" s="4"/>
      <c r="R1" s="4"/>
      <c r="S1" s="3"/>
    </row>
    <row r="2" spans="1:19" ht="36.75" customHeight="1" x14ac:dyDescent="0.15">
      <c r="A2" s="140" t="s">
        <v>0</v>
      </c>
      <c r="B2" s="140"/>
      <c r="C2" s="141"/>
      <c r="D2" s="141"/>
      <c r="E2" s="141"/>
      <c r="F2" s="141"/>
      <c r="G2" s="141"/>
      <c r="H2" s="141"/>
      <c r="I2" s="141"/>
      <c r="J2" s="141"/>
      <c r="K2" s="141"/>
      <c r="L2" s="141"/>
      <c r="M2" s="141"/>
      <c r="N2" s="141"/>
      <c r="O2" s="141"/>
      <c r="P2" s="141"/>
      <c r="Q2" s="141"/>
      <c r="R2" s="141"/>
      <c r="S2" s="3"/>
    </row>
    <row r="3" spans="1:19" ht="27.75" customHeight="1" thickBot="1" x14ac:dyDescent="0.3">
      <c r="A3" s="142" t="s">
        <v>218</v>
      </c>
      <c r="B3" s="143"/>
      <c r="C3" s="143"/>
      <c r="D3" s="143"/>
      <c r="E3" s="143"/>
      <c r="F3" s="143"/>
      <c r="G3" s="2"/>
      <c r="H3" s="2"/>
      <c r="I3" s="13"/>
      <c r="J3" s="2"/>
      <c r="K3" s="7"/>
      <c r="L3" s="7"/>
      <c r="M3" s="11"/>
      <c r="N3" s="2"/>
      <c r="O3" s="14"/>
      <c r="P3" s="13"/>
      <c r="Q3" s="15"/>
      <c r="R3" s="15"/>
      <c r="S3" s="12"/>
    </row>
    <row r="4" spans="1:19"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18.75" customHeight="1" x14ac:dyDescent="0.15">
      <c r="A5" s="144" t="s">
        <v>49</v>
      </c>
      <c r="B5" s="65" t="s">
        <v>206</v>
      </c>
      <c r="C5" s="37" t="s">
        <v>24</v>
      </c>
      <c r="D5" s="38" t="s">
        <v>25</v>
      </c>
      <c r="E5" s="82">
        <v>0.5</v>
      </c>
      <c r="F5" s="40" t="s">
        <v>26</v>
      </c>
      <c r="G5" s="69"/>
      <c r="H5" s="73" t="s">
        <v>24</v>
      </c>
      <c r="I5" s="38" t="s">
        <v>25</v>
      </c>
      <c r="J5" s="40">
        <f t="shared" ref="J5:J11" si="0">ROUNDUP(E5*0.75,2)</f>
        <v>0.38</v>
      </c>
      <c r="K5" s="40" t="s">
        <v>26</v>
      </c>
      <c r="L5" s="40"/>
      <c r="M5" s="77" t="e">
        <f>#REF!</f>
        <v>#REF!</v>
      </c>
      <c r="N5" s="65" t="s">
        <v>207</v>
      </c>
      <c r="O5" s="41" t="s">
        <v>17</v>
      </c>
      <c r="P5" s="38"/>
      <c r="Q5" s="42">
        <v>110</v>
      </c>
      <c r="R5" s="88">
        <f t="shared" ref="R5:R10" si="1">ROUNDUP(Q5*0.75,2)</f>
        <v>82.5</v>
      </c>
    </row>
    <row r="6" spans="1:19" ht="18.75" customHeight="1" x14ac:dyDescent="0.15">
      <c r="A6" s="145"/>
      <c r="B6" s="66"/>
      <c r="C6" s="43" t="s">
        <v>18</v>
      </c>
      <c r="D6" s="44"/>
      <c r="E6" s="45">
        <v>20</v>
      </c>
      <c r="F6" s="46" t="s">
        <v>19</v>
      </c>
      <c r="G6" s="70"/>
      <c r="H6" s="74" t="s">
        <v>18</v>
      </c>
      <c r="I6" s="44"/>
      <c r="J6" s="46">
        <f t="shared" si="0"/>
        <v>15</v>
      </c>
      <c r="K6" s="46" t="s">
        <v>19</v>
      </c>
      <c r="L6" s="46"/>
      <c r="M6" s="78" t="e">
        <f>#REF!</f>
        <v>#REF!</v>
      </c>
      <c r="N6" s="66" t="s">
        <v>250</v>
      </c>
      <c r="O6" s="47" t="s">
        <v>20</v>
      </c>
      <c r="P6" s="44"/>
      <c r="Q6" s="48">
        <v>0.5</v>
      </c>
      <c r="R6" s="89">
        <f t="shared" si="1"/>
        <v>0.38</v>
      </c>
    </row>
    <row r="7" spans="1:19" ht="18.75" customHeight="1" x14ac:dyDescent="0.15">
      <c r="A7" s="145"/>
      <c r="B7" s="66"/>
      <c r="C7" s="43" t="s">
        <v>22</v>
      </c>
      <c r="D7" s="44"/>
      <c r="E7" s="45">
        <v>40</v>
      </c>
      <c r="F7" s="46" t="s">
        <v>19</v>
      </c>
      <c r="G7" s="70"/>
      <c r="H7" s="74" t="s">
        <v>22</v>
      </c>
      <c r="I7" s="44"/>
      <c r="J7" s="46">
        <f t="shared" si="0"/>
        <v>30</v>
      </c>
      <c r="K7" s="46" t="s">
        <v>19</v>
      </c>
      <c r="L7" s="46"/>
      <c r="M7" s="78" t="e">
        <f>ROUND(#REF!+(#REF!*10/100),2)</f>
        <v>#REF!</v>
      </c>
      <c r="N7" s="85" t="s">
        <v>276</v>
      </c>
      <c r="O7" s="47" t="s">
        <v>27</v>
      </c>
      <c r="P7" s="44"/>
      <c r="Q7" s="48">
        <v>2</v>
      </c>
      <c r="R7" s="89">
        <f t="shared" si="1"/>
        <v>1.5</v>
      </c>
    </row>
    <row r="8" spans="1:19" ht="18.75" customHeight="1" x14ac:dyDescent="0.15">
      <c r="A8" s="145"/>
      <c r="B8" s="66"/>
      <c r="C8" s="43" t="s">
        <v>21</v>
      </c>
      <c r="D8" s="44"/>
      <c r="E8" s="45">
        <v>30</v>
      </c>
      <c r="F8" s="46" t="s">
        <v>19</v>
      </c>
      <c r="G8" s="70"/>
      <c r="H8" s="74" t="s">
        <v>21</v>
      </c>
      <c r="I8" s="44"/>
      <c r="J8" s="46">
        <f t="shared" si="0"/>
        <v>22.5</v>
      </c>
      <c r="K8" s="46" t="s">
        <v>19</v>
      </c>
      <c r="L8" s="46"/>
      <c r="M8" s="78" t="e">
        <f>ROUND(#REF!+(#REF!*6/100),2)</f>
        <v>#REF!</v>
      </c>
      <c r="N8" s="90" t="s">
        <v>260</v>
      </c>
      <c r="O8" s="47" t="s">
        <v>28</v>
      </c>
      <c r="P8" s="44"/>
      <c r="Q8" s="48">
        <v>40</v>
      </c>
      <c r="R8" s="89">
        <f t="shared" si="1"/>
        <v>30</v>
      </c>
    </row>
    <row r="9" spans="1:19" ht="18.75" customHeight="1" x14ac:dyDescent="0.15">
      <c r="A9" s="145"/>
      <c r="B9" s="66"/>
      <c r="C9" s="43" t="s">
        <v>23</v>
      </c>
      <c r="D9" s="44"/>
      <c r="E9" s="45">
        <v>10</v>
      </c>
      <c r="F9" s="46" t="s">
        <v>19</v>
      </c>
      <c r="G9" s="70"/>
      <c r="H9" s="74" t="s">
        <v>23</v>
      </c>
      <c r="I9" s="44"/>
      <c r="J9" s="46">
        <f t="shared" si="0"/>
        <v>7.5</v>
      </c>
      <c r="K9" s="46" t="s">
        <v>19</v>
      </c>
      <c r="L9" s="46"/>
      <c r="M9" s="78" t="e">
        <f>ROUND(#REF!+(#REF!*10/100),2)</f>
        <v>#REF!</v>
      </c>
      <c r="N9" s="66" t="s">
        <v>208</v>
      </c>
      <c r="O9" s="47" t="s">
        <v>34</v>
      </c>
      <c r="P9" s="44"/>
      <c r="Q9" s="48">
        <v>0.5</v>
      </c>
      <c r="R9" s="89">
        <f t="shared" si="1"/>
        <v>0.38</v>
      </c>
    </row>
    <row r="10" spans="1:19" ht="18.75" customHeight="1" x14ac:dyDescent="0.15">
      <c r="A10" s="145"/>
      <c r="B10" s="66"/>
      <c r="C10" s="43" t="s">
        <v>29</v>
      </c>
      <c r="D10" s="44" t="s">
        <v>30</v>
      </c>
      <c r="E10" s="45">
        <v>30</v>
      </c>
      <c r="F10" s="46" t="s">
        <v>31</v>
      </c>
      <c r="G10" s="70"/>
      <c r="H10" s="74" t="s">
        <v>29</v>
      </c>
      <c r="I10" s="44" t="s">
        <v>30</v>
      </c>
      <c r="J10" s="46">
        <f t="shared" si="0"/>
        <v>22.5</v>
      </c>
      <c r="K10" s="46" t="s">
        <v>31</v>
      </c>
      <c r="L10" s="46"/>
      <c r="M10" s="78" t="e">
        <f>#REF!</f>
        <v>#REF!</v>
      </c>
      <c r="N10" s="85" t="s">
        <v>253</v>
      </c>
      <c r="O10" s="47" t="s">
        <v>35</v>
      </c>
      <c r="P10" s="44"/>
      <c r="Q10" s="48">
        <v>2</v>
      </c>
      <c r="R10" s="89">
        <f t="shared" si="1"/>
        <v>1.5</v>
      </c>
    </row>
    <row r="11" spans="1:19" ht="18.75" customHeight="1" x14ac:dyDescent="0.15">
      <c r="A11" s="145"/>
      <c r="B11" s="66"/>
      <c r="C11" s="43" t="s">
        <v>32</v>
      </c>
      <c r="D11" s="44" t="s">
        <v>33</v>
      </c>
      <c r="E11" s="45">
        <v>9</v>
      </c>
      <c r="F11" s="46" t="s">
        <v>19</v>
      </c>
      <c r="G11" s="70"/>
      <c r="H11" s="74" t="s">
        <v>32</v>
      </c>
      <c r="I11" s="44" t="s">
        <v>33</v>
      </c>
      <c r="J11" s="46">
        <f t="shared" si="0"/>
        <v>6.75</v>
      </c>
      <c r="K11" s="46" t="s">
        <v>19</v>
      </c>
      <c r="L11" s="46"/>
      <c r="M11" s="78" t="e">
        <f>#REF!</f>
        <v>#REF!</v>
      </c>
      <c r="N11" s="66" t="s">
        <v>235</v>
      </c>
      <c r="O11" s="47"/>
      <c r="P11" s="44"/>
      <c r="Q11" s="48"/>
      <c r="R11" s="89"/>
    </row>
    <row r="12" spans="1:19" ht="18.75" customHeight="1" x14ac:dyDescent="0.15">
      <c r="A12" s="145"/>
      <c r="B12" s="67"/>
      <c r="C12" s="51"/>
      <c r="D12" s="52"/>
      <c r="E12" s="53"/>
      <c r="F12" s="54"/>
      <c r="G12" s="71"/>
      <c r="H12" s="75"/>
      <c r="I12" s="52"/>
      <c r="J12" s="54"/>
      <c r="K12" s="54"/>
      <c r="L12" s="54"/>
      <c r="M12" s="79"/>
      <c r="N12" s="67" t="s">
        <v>16</v>
      </c>
      <c r="O12" s="55"/>
      <c r="P12" s="52"/>
      <c r="Q12" s="56"/>
      <c r="R12" s="91"/>
    </row>
    <row r="13" spans="1:19" ht="18.75" customHeight="1" x14ac:dyDescent="0.15">
      <c r="A13" s="145"/>
      <c r="B13" s="66" t="s">
        <v>284</v>
      </c>
      <c r="C13" s="43" t="s">
        <v>40</v>
      </c>
      <c r="D13" s="44"/>
      <c r="E13" s="45">
        <v>20</v>
      </c>
      <c r="F13" s="46" t="s">
        <v>19</v>
      </c>
      <c r="G13" s="70"/>
      <c r="H13" s="74" t="s">
        <v>40</v>
      </c>
      <c r="I13" s="44"/>
      <c r="J13" s="46">
        <f>ROUNDUP(E13*0.75,2)</f>
        <v>15</v>
      </c>
      <c r="K13" s="46" t="s">
        <v>19</v>
      </c>
      <c r="L13" s="46"/>
      <c r="M13" s="78" t="e">
        <f>ROUND(#REF!+(#REF!*3/100),2)</f>
        <v>#REF!</v>
      </c>
      <c r="N13" s="85" t="s">
        <v>261</v>
      </c>
      <c r="O13" s="47" t="s">
        <v>44</v>
      </c>
      <c r="P13" s="44"/>
      <c r="Q13" s="48">
        <v>1.5</v>
      </c>
      <c r="R13" s="89">
        <f>ROUNDUP(Q13*0.75,2)</f>
        <v>1.1300000000000001</v>
      </c>
    </row>
    <row r="14" spans="1:19" ht="18.75" customHeight="1" x14ac:dyDescent="0.15">
      <c r="A14" s="145"/>
      <c r="B14" s="86" t="s">
        <v>231</v>
      </c>
      <c r="C14" s="43" t="s">
        <v>41</v>
      </c>
      <c r="D14" s="44"/>
      <c r="E14" s="45">
        <v>10</v>
      </c>
      <c r="F14" s="46" t="s">
        <v>19</v>
      </c>
      <c r="G14" s="70"/>
      <c r="H14" s="74" t="s">
        <v>41</v>
      </c>
      <c r="I14" s="44"/>
      <c r="J14" s="46">
        <f>ROUNDUP(E14*0.75,2)</f>
        <v>7.5</v>
      </c>
      <c r="K14" s="46" t="s">
        <v>19</v>
      </c>
      <c r="L14" s="46"/>
      <c r="M14" s="78" t="e">
        <f>ROUND(#REF!+(#REF!*15/100),2)</f>
        <v>#REF!</v>
      </c>
      <c r="N14" s="92" t="s">
        <v>262</v>
      </c>
      <c r="O14" s="47" t="s">
        <v>45</v>
      </c>
      <c r="P14" s="44" t="s">
        <v>33</v>
      </c>
      <c r="Q14" s="48">
        <v>1</v>
      </c>
      <c r="R14" s="89">
        <f>ROUNDUP(Q14*0.75,2)</f>
        <v>0.75</v>
      </c>
    </row>
    <row r="15" spans="1:19" ht="18.75" customHeight="1" x14ac:dyDescent="0.15">
      <c r="A15" s="145"/>
      <c r="B15" s="66"/>
      <c r="C15" s="43" t="s">
        <v>42</v>
      </c>
      <c r="D15" s="44"/>
      <c r="E15" s="57">
        <v>0.125</v>
      </c>
      <c r="F15" s="46" t="s">
        <v>38</v>
      </c>
      <c r="G15" s="70" t="s">
        <v>43</v>
      </c>
      <c r="H15" s="74" t="s">
        <v>42</v>
      </c>
      <c r="I15" s="44"/>
      <c r="J15" s="46">
        <f>ROUNDUP(E15*0.75,2)</f>
        <v>9.9999999999999992E-2</v>
      </c>
      <c r="K15" s="46" t="s">
        <v>38</v>
      </c>
      <c r="L15" s="46" t="s">
        <v>43</v>
      </c>
      <c r="M15" s="78" t="e">
        <f>#REF!</f>
        <v>#REF!</v>
      </c>
      <c r="N15" s="66" t="s">
        <v>240</v>
      </c>
      <c r="O15" s="47" t="s">
        <v>34</v>
      </c>
      <c r="P15" s="44"/>
      <c r="Q15" s="48">
        <v>1</v>
      </c>
      <c r="R15" s="89">
        <f>ROUNDUP(Q15*0.75,2)</f>
        <v>0.75</v>
      </c>
    </row>
    <row r="16" spans="1:19" ht="18.75" customHeight="1" x14ac:dyDescent="0.15">
      <c r="A16" s="145"/>
      <c r="B16" s="66"/>
      <c r="C16" s="43"/>
      <c r="D16" s="44"/>
      <c r="E16" s="45"/>
      <c r="F16" s="46"/>
      <c r="G16" s="70"/>
      <c r="H16" s="74"/>
      <c r="I16" s="44"/>
      <c r="J16" s="46"/>
      <c r="K16" s="46"/>
      <c r="L16" s="46"/>
      <c r="M16" s="78"/>
      <c r="N16" s="66" t="s">
        <v>39</v>
      </c>
      <c r="O16" s="47"/>
      <c r="P16" s="44"/>
      <c r="Q16" s="48"/>
      <c r="R16" s="89"/>
    </row>
    <row r="17" spans="1:18" ht="18.75" customHeight="1" x14ac:dyDescent="0.15">
      <c r="A17" s="145"/>
      <c r="B17" s="67"/>
      <c r="C17" s="51"/>
      <c r="D17" s="52"/>
      <c r="E17" s="53"/>
      <c r="F17" s="54"/>
      <c r="G17" s="71"/>
      <c r="H17" s="75"/>
      <c r="I17" s="52"/>
      <c r="J17" s="54"/>
      <c r="K17" s="54"/>
      <c r="L17" s="54"/>
      <c r="M17" s="79"/>
      <c r="N17" s="67"/>
      <c r="O17" s="55"/>
      <c r="P17" s="52"/>
      <c r="Q17" s="56"/>
      <c r="R17" s="91"/>
    </row>
    <row r="18" spans="1:18" ht="18.75" customHeight="1" x14ac:dyDescent="0.15">
      <c r="A18" s="145"/>
      <c r="B18" s="66" t="s">
        <v>46</v>
      </c>
      <c r="C18" s="43" t="s">
        <v>48</v>
      </c>
      <c r="D18" s="44"/>
      <c r="E18" s="57">
        <v>0.125</v>
      </c>
      <c r="F18" s="46" t="s">
        <v>26</v>
      </c>
      <c r="G18" s="70"/>
      <c r="H18" s="74" t="s">
        <v>48</v>
      </c>
      <c r="I18" s="44"/>
      <c r="J18" s="46">
        <f>ROUNDUP(E18*0.75,2)</f>
        <v>9.9999999999999992E-2</v>
      </c>
      <c r="K18" s="46" t="s">
        <v>26</v>
      </c>
      <c r="L18" s="46"/>
      <c r="M18" s="78" t="e">
        <f>#REF!</f>
        <v>#REF!</v>
      </c>
      <c r="N18" s="66" t="s">
        <v>47</v>
      </c>
      <c r="O18" s="47"/>
      <c r="P18" s="44"/>
      <c r="Q18" s="48"/>
      <c r="R18" s="89"/>
    </row>
    <row r="19" spans="1:18" ht="18.75" customHeight="1" thickBot="1" x14ac:dyDescent="0.2">
      <c r="A19" s="146"/>
      <c r="B19" s="68"/>
      <c r="C19" s="58"/>
      <c r="D19" s="59"/>
      <c r="E19" s="60"/>
      <c r="F19" s="61"/>
      <c r="G19" s="72"/>
      <c r="H19" s="76"/>
      <c r="I19" s="59"/>
      <c r="J19" s="61"/>
      <c r="K19" s="61"/>
      <c r="L19" s="61"/>
      <c r="M19" s="80"/>
      <c r="N19" s="68"/>
      <c r="O19" s="62"/>
      <c r="P19" s="59"/>
      <c r="Q19" s="63"/>
      <c r="R19" s="93"/>
    </row>
  </sheetData>
  <mergeCells count="4">
    <mergeCell ref="H1:N1"/>
    <mergeCell ref="A2:R2"/>
    <mergeCell ref="A3:F3"/>
    <mergeCell ref="A5:A19"/>
  </mergeCells>
  <phoneticPr fontId="18"/>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9"/>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314</v>
      </c>
      <c r="B1" s="5"/>
      <c r="C1" s="1"/>
      <c r="D1" s="1"/>
      <c r="E1" s="160"/>
      <c r="F1" s="161"/>
      <c r="G1" s="161"/>
      <c r="H1" s="161"/>
      <c r="I1" s="161"/>
      <c r="J1" s="161"/>
      <c r="K1" s="161"/>
      <c r="L1" s="161"/>
      <c r="M1" s="161"/>
      <c r="N1" s="161"/>
      <c r="O1"/>
      <c r="P1"/>
      <c r="Q1"/>
      <c r="R1"/>
      <c r="S1"/>
      <c r="T1"/>
      <c r="U1"/>
    </row>
    <row r="2" spans="1:21" s="3" customFormat="1" ht="36" customHeight="1" x14ac:dyDescent="0.15">
      <c r="A2" s="140" t="s">
        <v>0</v>
      </c>
      <c r="B2" s="141"/>
      <c r="C2" s="141"/>
      <c r="D2" s="141"/>
      <c r="E2" s="141"/>
      <c r="F2" s="141"/>
      <c r="G2" s="141"/>
      <c r="H2" s="141"/>
      <c r="I2" s="141"/>
      <c r="J2" s="141"/>
      <c r="K2" s="141"/>
      <c r="L2" s="141"/>
      <c r="M2" s="141"/>
      <c r="N2" s="141"/>
      <c r="O2" s="161"/>
      <c r="P2"/>
      <c r="Q2"/>
      <c r="R2"/>
      <c r="S2"/>
      <c r="T2"/>
      <c r="U2"/>
    </row>
    <row r="3" spans="1:21" ht="33.75" customHeight="1" thickBot="1" x14ac:dyDescent="0.3">
      <c r="A3" s="162" t="s">
        <v>218</v>
      </c>
      <c r="B3" s="163"/>
      <c r="C3" s="163"/>
      <c r="D3" s="130"/>
      <c r="E3" s="164" t="s">
        <v>313</v>
      </c>
      <c r="F3" s="165"/>
      <c r="G3" s="87"/>
      <c r="H3" s="87"/>
      <c r="I3" s="87"/>
      <c r="J3" s="87"/>
      <c r="K3" s="129"/>
      <c r="L3" s="87"/>
      <c r="M3" s="87"/>
    </row>
    <row r="4" spans="1:21" ht="27.95" customHeight="1" x14ac:dyDescent="0.15">
      <c r="A4" s="166"/>
      <c r="B4" s="167"/>
      <c r="C4" s="168"/>
      <c r="D4" s="172" t="s">
        <v>6</v>
      </c>
      <c r="E4" s="175" t="s">
        <v>312</v>
      </c>
      <c r="F4" s="178" t="s">
        <v>303</v>
      </c>
      <c r="G4" s="128" t="s">
        <v>311</v>
      </c>
      <c r="H4" s="127" t="s">
        <v>310</v>
      </c>
      <c r="I4" s="181" t="s">
        <v>309</v>
      </c>
      <c r="J4" s="182"/>
      <c r="K4" s="183"/>
      <c r="L4" s="184" t="s">
        <v>308</v>
      </c>
      <c r="M4" s="185"/>
      <c r="N4" s="186"/>
      <c r="O4" s="148" t="s">
        <v>6</v>
      </c>
    </row>
    <row r="5" spans="1:21" ht="27.95" customHeight="1" x14ac:dyDescent="0.15">
      <c r="A5" s="169"/>
      <c r="B5" s="170"/>
      <c r="C5" s="171"/>
      <c r="D5" s="173"/>
      <c r="E5" s="176"/>
      <c r="F5" s="179"/>
      <c r="G5" s="9" t="s">
        <v>307</v>
      </c>
      <c r="H5" s="126" t="s">
        <v>306</v>
      </c>
      <c r="I5" s="151" t="s">
        <v>305</v>
      </c>
      <c r="J5" s="152"/>
      <c r="K5" s="153"/>
      <c r="L5" s="154" t="s">
        <v>304</v>
      </c>
      <c r="M5" s="155"/>
      <c r="N5" s="156"/>
      <c r="O5" s="149"/>
    </row>
    <row r="6" spans="1:21" ht="27.95" customHeight="1" thickBot="1" x14ac:dyDescent="0.2">
      <c r="A6" s="125"/>
      <c r="B6" s="124" t="s">
        <v>1</v>
      </c>
      <c r="C6" s="122" t="s">
        <v>302</v>
      </c>
      <c r="D6" s="174"/>
      <c r="E6" s="177"/>
      <c r="F6" s="180"/>
      <c r="G6" s="123" t="s">
        <v>303</v>
      </c>
      <c r="H6" s="120" t="s">
        <v>301</v>
      </c>
      <c r="I6" s="121" t="s">
        <v>1</v>
      </c>
      <c r="J6" s="122" t="s">
        <v>302</v>
      </c>
      <c r="K6" s="119" t="s">
        <v>301</v>
      </c>
      <c r="L6" s="121" t="s">
        <v>1</v>
      </c>
      <c r="M6" s="120" t="s">
        <v>302</v>
      </c>
      <c r="N6" s="119" t="s">
        <v>301</v>
      </c>
      <c r="O6" s="150"/>
    </row>
    <row r="7" spans="1:21" ht="27.95" customHeight="1" x14ac:dyDescent="0.15">
      <c r="A7" s="157" t="s">
        <v>49</v>
      </c>
      <c r="B7" s="117" t="s">
        <v>299</v>
      </c>
      <c r="C7" s="117" t="s">
        <v>296</v>
      </c>
      <c r="D7" s="117"/>
      <c r="E7" s="38"/>
      <c r="F7" s="38"/>
      <c r="G7" s="117"/>
      <c r="H7" s="118" t="s">
        <v>300</v>
      </c>
      <c r="I7" s="117" t="s">
        <v>299</v>
      </c>
      <c r="J7" s="117" t="s">
        <v>296</v>
      </c>
      <c r="K7" s="118" t="s">
        <v>298</v>
      </c>
      <c r="L7" s="117" t="s">
        <v>297</v>
      </c>
      <c r="M7" s="117" t="s">
        <v>296</v>
      </c>
      <c r="N7" s="116">
        <v>30</v>
      </c>
      <c r="O7" s="115"/>
    </row>
    <row r="8" spans="1:21" ht="27.95" customHeight="1" x14ac:dyDescent="0.15">
      <c r="A8" s="158"/>
      <c r="B8" s="107"/>
      <c r="C8" s="107"/>
      <c r="D8" s="107"/>
      <c r="E8" s="52"/>
      <c r="F8" s="52"/>
      <c r="G8" s="107"/>
      <c r="H8" s="106"/>
      <c r="I8" s="107"/>
      <c r="J8" s="107"/>
      <c r="K8" s="106"/>
      <c r="L8" s="107"/>
      <c r="M8" s="107"/>
      <c r="N8" s="113"/>
      <c r="O8" s="112"/>
    </row>
    <row r="9" spans="1:21" ht="27.95" customHeight="1" x14ac:dyDescent="0.15">
      <c r="A9" s="158"/>
      <c r="B9" s="104" t="s">
        <v>295</v>
      </c>
      <c r="C9" s="104" t="s">
        <v>18</v>
      </c>
      <c r="D9" s="104"/>
      <c r="E9" s="44"/>
      <c r="F9" s="44"/>
      <c r="G9" s="104"/>
      <c r="H9" s="110">
        <v>15</v>
      </c>
      <c r="I9" s="104" t="s">
        <v>294</v>
      </c>
      <c r="J9" s="114" t="s">
        <v>106</v>
      </c>
      <c r="K9" s="110">
        <v>10</v>
      </c>
      <c r="L9" s="104" t="s">
        <v>293</v>
      </c>
      <c r="M9" s="104" t="s">
        <v>22</v>
      </c>
      <c r="N9" s="103">
        <v>10</v>
      </c>
      <c r="O9" s="102"/>
    </row>
    <row r="10" spans="1:21" ht="27.95" customHeight="1" x14ac:dyDescent="0.15">
      <c r="A10" s="158"/>
      <c r="B10" s="104"/>
      <c r="C10" s="104" t="s">
        <v>22</v>
      </c>
      <c r="D10" s="104"/>
      <c r="E10" s="44"/>
      <c r="F10" s="44"/>
      <c r="G10" s="104"/>
      <c r="H10" s="110">
        <v>20</v>
      </c>
      <c r="I10" s="104"/>
      <c r="J10" s="104" t="s">
        <v>22</v>
      </c>
      <c r="K10" s="110">
        <v>10</v>
      </c>
      <c r="L10" s="104"/>
      <c r="M10" s="104" t="s">
        <v>21</v>
      </c>
      <c r="N10" s="103">
        <v>5</v>
      </c>
      <c r="O10" s="102"/>
    </row>
    <row r="11" spans="1:21" ht="27.95" customHeight="1" x14ac:dyDescent="0.15">
      <c r="A11" s="158"/>
      <c r="B11" s="104"/>
      <c r="C11" s="104" t="s">
        <v>21</v>
      </c>
      <c r="D11" s="104"/>
      <c r="E11" s="44"/>
      <c r="F11" s="44"/>
      <c r="G11" s="104"/>
      <c r="H11" s="110">
        <v>10</v>
      </c>
      <c r="I11" s="104"/>
      <c r="J11" s="104" t="s">
        <v>21</v>
      </c>
      <c r="K11" s="110">
        <v>10</v>
      </c>
      <c r="L11" s="104"/>
      <c r="M11" s="104" t="s">
        <v>23</v>
      </c>
      <c r="N11" s="103">
        <v>5</v>
      </c>
      <c r="O11" s="102"/>
    </row>
    <row r="12" spans="1:21" ht="27.95" customHeight="1" x14ac:dyDescent="0.15">
      <c r="A12" s="158"/>
      <c r="B12" s="104"/>
      <c r="C12" s="104" t="s">
        <v>23</v>
      </c>
      <c r="D12" s="104"/>
      <c r="E12" s="44"/>
      <c r="F12" s="44"/>
      <c r="G12" s="104"/>
      <c r="H12" s="110">
        <v>5</v>
      </c>
      <c r="I12" s="104"/>
      <c r="J12" s="104" t="s">
        <v>23</v>
      </c>
      <c r="K12" s="110">
        <v>5</v>
      </c>
      <c r="L12" s="107"/>
      <c r="M12" s="107"/>
      <c r="N12" s="113"/>
      <c r="O12" s="112"/>
    </row>
    <row r="13" spans="1:21" ht="27.95" customHeight="1" x14ac:dyDescent="0.15">
      <c r="A13" s="158"/>
      <c r="B13" s="104"/>
      <c r="C13" s="104" t="s">
        <v>29</v>
      </c>
      <c r="D13" s="104"/>
      <c r="E13" s="44" t="s">
        <v>30</v>
      </c>
      <c r="F13" s="44"/>
      <c r="G13" s="104"/>
      <c r="H13" s="110">
        <v>20</v>
      </c>
      <c r="I13" s="104"/>
      <c r="J13" s="104" t="s">
        <v>29</v>
      </c>
      <c r="K13" s="110">
        <v>15</v>
      </c>
      <c r="L13" s="104" t="s">
        <v>292</v>
      </c>
      <c r="M13" s="104" t="s">
        <v>40</v>
      </c>
      <c r="N13" s="103">
        <v>5</v>
      </c>
      <c r="O13" s="102"/>
    </row>
    <row r="14" spans="1:21" ht="27.95" customHeight="1" x14ac:dyDescent="0.15">
      <c r="A14" s="158"/>
      <c r="B14" s="104"/>
      <c r="C14" s="104"/>
      <c r="D14" s="104"/>
      <c r="E14" s="44"/>
      <c r="F14" s="44"/>
      <c r="G14" s="104" t="s">
        <v>28</v>
      </c>
      <c r="H14" s="110" t="s">
        <v>291</v>
      </c>
      <c r="I14" s="104"/>
      <c r="J14" s="104"/>
      <c r="K14" s="110"/>
      <c r="L14" s="104"/>
      <c r="M14" s="104" t="s">
        <v>41</v>
      </c>
      <c r="N14" s="103">
        <v>5</v>
      </c>
      <c r="O14" s="102"/>
    </row>
    <row r="15" spans="1:21" ht="27.95" customHeight="1" x14ac:dyDescent="0.15">
      <c r="A15" s="158"/>
      <c r="B15" s="104"/>
      <c r="C15" s="104"/>
      <c r="D15" s="104"/>
      <c r="E15" s="44"/>
      <c r="F15" s="44"/>
      <c r="G15" s="104" t="s">
        <v>63</v>
      </c>
      <c r="H15" s="110" t="s">
        <v>290</v>
      </c>
      <c r="I15" s="104"/>
      <c r="J15" s="104"/>
      <c r="K15" s="110"/>
      <c r="L15" s="107"/>
      <c r="M15" s="107"/>
      <c r="N15" s="113"/>
      <c r="O15" s="112"/>
    </row>
    <row r="16" spans="1:21" ht="27.95" customHeight="1" x14ac:dyDescent="0.15">
      <c r="A16" s="158"/>
      <c r="B16" s="107"/>
      <c r="C16" s="107"/>
      <c r="D16" s="107"/>
      <c r="E16" s="52"/>
      <c r="F16" s="52"/>
      <c r="G16" s="107"/>
      <c r="H16" s="106"/>
      <c r="I16" s="107"/>
      <c r="J16" s="107"/>
      <c r="K16" s="106"/>
      <c r="L16" s="104" t="s">
        <v>289</v>
      </c>
      <c r="M16" s="104" t="s">
        <v>48</v>
      </c>
      <c r="N16" s="111">
        <v>0.08</v>
      </c>
      <c r="O16" s="102"/>
    </row>
    <row r="17" spans="1:15" ht="27.95" customHeight="1" x14ac:dyDescent="0.15">
      <c r="A17" s="158"/>
      <c r="B17" s="104" t="s">
        <v>288</v>
      </c>
      <c r="C17" s="104" t="s">
        <v>40</v>
      </c>
      <c r="D17" s="104"/>
      <c r="E17" s="44"/>
      <c r="F17" s="44"/>
      <c r="G17" s="104"/>
      <c r="H17" s="110">
        <v>10</v>
      </c>
      <c r="I17" s="104" t="s">
        <v>288</v>
      </c>
      <c r="J17" s="104" t="s">
        <v>40</v>
      </c>
      <c r="K17" s="110">
        <v>10</v>
      </c>
      <c r="L17" s="104"/>
      <c r="M17" s="104"/>
      <c r="N17" s="103"/>
      <c r="O17" s="102"/>
    </row>
    <row r="18" spans="1:15" ht="27.95" customHeight="1" x14ac:dyDescent="0.15">
      <c r="A18" s="158"/>
      <c r="B18" s="104"/>
      <c r="C18" s="104" t="s">
        <v>41</v>
      </c>
      <c r="D18" s="104"/>
      <c r="E18" s="44"/>
      <c r="F18" s="44"/>
      <c r="G18" s="104"/>
      <c r="H18" s="110">
        <v>10</v>
      </c>
      <c r="I18" s="104"/>
      <c r="J18" s="104" t="s">
        <v>41</v>
      </c>
      <c r="K18" s="110">
        <v>10</v>
      </c>
      <c r="L18" s="104"/>
      <c r="M18" s="104"/>
      <c r="N18" s="103"/>
      <c r="O18" s="102"/>
    </row>
    <row r="19" spans="1:15" ht="27.95" customHeight="1" x14ac:dyDescent="0.15">
      <c r="A19" s="158"/>
      <c r="B19" s="104"/>
      <c r="C19" s="104" t="s">
        <v>24</v>
      </c>
      <c r="D19" s="104"/>
      <c r="E19" s="44" t="s">
        <v>25</v>
      </c>
      <c r="F19" s="109"/>
      <c r="G19" s="104"/>
      <c r="H19" s="108">
        <v>0.13</v>
      </c>
      <c r="I19" s="104"/>
      <c r="J19" s="104" t="s">
        <v>287</v>
      </c>
      <c r="K19" s="108">
        <v>0.13</v>
      </c>
      <c r="L19" s="104"/>
      <c r="M19" s="104"/>
      <c r="N19" s="103"/>
      <c r="O19" s="102"/>
    </row>
    <row r="20" spans="1:15" ht="27.95" customHeight="1" x14ac:dyDescent="0.15">
      <c r="A20" s="158"/>
      <c r="B20" s="107"/>
      <c r="C20" s="107"/>
      <c r="D20" s="107"/>
      <c r="E20" s="52"/>
      <c r="F20" s="52"/>
      <c r="G20" s="107"/>
      <c r="H20" s="106"/>
      <c r="I20" s="107"/>
      <c r="J20" s="107"/>
      <c r="K20" s="106"/>
      <c r="L20" s="104"/>
      <c r="M20" s="104"/>
      <c r="N20" s="103"/>
      <c r="O20" s="102"/>
    </row>
    <row r="21" spans="1:15" ht="27.95" customHeight="1" x14ac:dyDescent="0.15">
      <c r="A21" s="158"/>
      <c r="B21" s="104" t="s">
        <v>46</v>
      </c>
      <c r="C21" s="104" t="s">
        <v>48</v>
      </c>
      <c r="D21" s="104"/>
      <c r="E21" s="44"/>
      <c r="F21" s="44"/>
      <c r="G21" s="104"/>
      <c r="H21" s="105">
        <v>0.1</v>
      </c>
      <c r="I21" s="104" t="s">
        <v>46</v>
      </c>
      <c r="J21" s="104" t="s">
        <v>48</v>
      </c>
      <c r="K21" s="105">
        <v>0.1</v>
      </c>
      <c r="L21" s="104"/>
      <c r="M21" s="104"/>
      <c r="N21" s="103"/>
      <c r="O21" s="102"/>
    </row>
    <row r="22" spans="1:15" ht="27.95" customHeight="1" thickBot="1" x14ac:dyDescent="0.2">
      <c r="A22" s="159"/>
      <c r="B22" s="100"/>
      <c r="C22" s="100"/>
      <c r="D22" s="100"/>
      <c r="E22" s="59"/>
      <c r="F22" s="59"/>
      <c r="G22" s="100"/>
      <c r="H22" s="101"/>
      <c r="I22" s="100"/>
      <c r="J22" s="100"/>
      <c r="K22" s="101"/>
      <c r="L22" s="100"/>
      <c r="M22" s="100"/>
      <c r="N22" s="99"/>
      <c r="O22" s="98"/>
    </row>
    <row r="23" spans="1:15" ht="27.95" customHeight="1" x14ac:dyDescent="0.15">
      <c r="B23" s="97"/>
      <c r="C23" s="97"/>
      <c r="D23" s="97"/>
      <c r="G23" s="97"/>
      <c r="H23" s="96"/>
      <c r="I23" s="97"/>
      <c r="J23" s="97"/>
      <c r="K23" s="96"/>
      <c r="L23" s="97"/>
      <c r="M23" s="97"/>
      <c r="N23" s="96"/>
    </row>
    <row r="24" spans="1:15" ht="27.95" customHeight="1" x14ac:dyDescent="0.15">
      <c r="B24" s="97"/>
      <c r="C24" s="97"/>
      <c r="D24" s="97"/>
      <c r="G24" s="97"/>
      <c r="H24" s="96"/>
      <c r="I24" s="97"/>
      <c r="J24" s="97"/>
      <c r="K24" s="96"/>
      <c r="L24" s="97"/>
      <c r="M24" s="97"/>
      <c r="N24" s="96"/>
    </row>
    <row r="25" spans="1:15" ht="27.95" customHeight="1" x14ac:dyDescent="0.15">
      <c r="B25" s="97"/>
      <c r="C25" s="97"/>
      <c r="D25" s="97"/>
      <c r="G25" s="97"/>
      <c r="H25" s="96"/>
      <c r="I25" s="97"/>
      <c r="J25" s="97"/>
      <c r="K25" s="96"/>
      <c r="L25" s="97"/>
      <c r="M25" s="97"/>
      <c r="N25" s="96"/>
    </row>
    <row r="26" spans="1:15" ht="27.95" customHeight="1" x14ac:dyDescent="0.15">
      <c r="B26" s="97"/>
      <c r="C26" s="97"/>
      <c r="D26" s="97"/>
      <c r="G26" s="97"/>
      <c r="H26" s="96"/>
      <c r="I26" s="97"/>
      <c r="J26" s="97"/>
      <c r="K26" s="96"/>
      <c r="L26" s="97"/>
      <c r="M26" s="97"/>
      <c r="N26" s="96"/>
    </row>
    <row r="27" spans="1:15" ht="14.25" x14ac:dyDescent="0.15">
      <c r="B27" s="97"/>
      <c r="C27" s="97"/>
      <c r="D27" s="97"/>
      <c r="G27" s="97"/>
      <c r="H27" s="96"/>
      <c r="I27" s="97"/>
      <c r="J27" s="97"/>
      <c r="K27" s="96"/>
      <c r="L27" s="97"/>
      <c r="M27" s="97"/>
      <c r="N27" s="96"/>
    </row>
    <row r="28" spans="1:15" ht="14.25" x14ac:dyDescent="0.15">
      <c r="B28" s="97"/>
      <c r="C28" s="97"/>
      <c r="D28" s="97"/>
      <c r="G28" s="97"/>
      <c r="H28" s="96"/>
      <c r="I28" s="97"/>
      <c r="J28" s="97"/>
      <c r="K28" s="96"/>
      <c r="L28" s="97"/>
      <c r="M28" s="97"/>
      <c r="N28" s="96"/>
    </row>
    <row r="29" spans="1:15" ht="14.25" x14ac:dyDescent="0.15">
      <c r="B29" s="97"/>
      <c r="C29" s="97"/>
      <c r="D29" s="97"/>
      <c r="G29" s="97"/>
      <c r="H29" s="96"/>
      <c r="I29" s="97"/>
      <c r="J29" s="97"/>
      <c r="K29" s="96"/>
      <c r="L29" s="97"/>
      <c r="M29" s="97"/>
      <c r="N29" s="96"/>
    </row>
    <row r="30" spans="1:15" ht="14.25" x14ac:dyDescent="0.15">
      <c r="B30" s="97"/>
      <c r="C30" s="97"/>
      <c r="D30" s="97"/>
      <c r="G30" s="97"/>
      <c r="H30" s="96"/>
      <c r="I30" s="97"/>
      <c r="J30" s="97"/>
      <c r="K30" s="96"/>
      <c r="L30" s="97"/>
      <c r="M30" s="97"/>
      <c r="N30" s="96"/>
    </row>
    <row r="31" spans="1:15" ht="14.25" x14ac:dyDescent="0.15">
      <c r="B31" s="97"/>
      <c r="C31" s="97"/>
      <c r="D31" s="97"/>
      <c r="G31" s="97"/>
      <c r="H31" s="96"/>
      <c r="I31" s="97"/>
      <c r="J31" s="97"/>
      <c r="K31" s="96"/>
      <c r="L31" s="97"/>
      <c r="M31" s="97"/>
      <c r="N31" s="96"/>
    </row>
    <row r="32" spans="1:15" ht="14.25" x14ac:dyDescent="0.15">
      <c r="B32" s="97"/>
      <c r="C32" s="97"/>
      <c r="D32" s="97"/>
      <c r="G32" s="97"/>
      <c r="H32" s="96"/>
      <c r="I32" s="97"/>
      <c r="J32" s="97"/>
      <c r="K32" s="96"/>
      <c r="L32" s="97"/>
      <c r="M32" s="97"/>
      <c r="N32" s="96"/>
    </row>
    <row r="33" spans="2:14" ht="14.25" x14ac:dyDescent="0.15">
      <c r="B33" s="97"/>
      <c r="C33" s="97"/>
      <c r="D33" s="97"/>
      <c r="G33" s="97"/>
      <c r="H33" s="96"/>
      <c r="I33" s="97"/>
      <c r="J33" s="97"/>
      <c r="K33" s="96"/>
      <c r="L33" s="97"/>
      <c r="M33" s="97"/>
      <c r="N33" s="96"/>
    </row>
    <row r="34" spans="2:14" ht="14.25" x14ac:dyDescent="0.15">
      <c r="B34" s="97"/>
      <c r="C34" s="97"/>
      <c r="D34" s="97"/>
      <c r="G34" s="97"/>
      <c r="H34" s="96"/>
      <c r="I34" s="97"/>
      <c r="J34" s="97"/>
      <c r="K34" s="96"/>
      <c r="L34" s="97"/>
      <c r="M34" s="97"/>
      <c r="N34" s="96"/>
    </row>
    <row r="35" spans="2:14" ht="14.25" x14ac:dyDescent="0.15">
      <c r="B35" s="97"/>
      <c r="C35" s="97"/>
      <c r="D35" s="97"/>
      <c r="G35" s="97"/>
      <c r="H35" s="96"/>
      <c r="I35" s="97"/>
      <c r="J35" s="97"/>
      <c r="K35" s="96"/>
      <c r="L35" s="97"/>
      <c r="M35" s="97"/>
      <c r="N35" s="96"/>
    </row>
    <row r="36" spans="2:14" ht="14.25" x14ac:dyDescent="0.15">
      <c r="B36" s="97"/>
      <c r="C36" s="97"/>
      <c r="D36" s="97"/>
      <c r="G36" s="97"/>
      <c r="H36" s="96"/>
      <c r="I36" s="97"/>
      <c r="J36" s="97"/>
      <c r="K36" s="96"/>
      <c r="L36" s="97"/>
      <c r="M36" s="97"/>
      <c r="N36" s="96"/>
    </row>
    <row r="37" spans="2:14" ht="14.25" x14ac:dyDescent="0.15">
      <c r="B37" s="97"/>
      <c r="C37" s="97"/>
      <c r="D37" s="97"/>
      <c r="G37" s="97"/>
      <c r="H37" s="96"/>
      <c r="I37" s="97"/>
      <c r="J37" s="97"/>
      <c r="K37" s="96"/>
      <c r="L37" s="97"/>
      <c r="M37" s="97"/>
      <c r="N37" s="96"/>
    </row>
    <row r="38" spans="2:14" ht="14.25" x14ac:dyDescent="0.15">
      <c r="B38" s="97"/>
      <c r="C38" s="97"/>
      <c r="D38" s="97"/>
      <c r="G38" s="97"/>
      <c r="H38" s="96"/>
      <c r="I38" s="97"/>
      <c r="J38" s="97"/>
      <c r="K38" s="96"/>
      <c r="L38" s="97"/>
      <c r="M38" s="97"/>
      <c r="N38" s="96"/>
    </row>
    <row r="39" spans="2:14" ht="14.25" x14ac:dyDescent="0.15">
      <c r="B39" s="97"/>
      <c r="C39" s="97"/>
      <c r="D39" s="97"/>
      <c r="G39" s="97"/>
      <c r="H39" s="96"/>
      <c r="I39" s="97"/>
      <c r="J39" s="97"/>
      <c r="K39" s="96"/>
      <c r="L39" s="97"/>
      <c r="M39" s="97"/>
      <c r="N39" s="96"/>
    </row>
    <row r="40" spans="2:14" ht="14.25" x14ac:dyDescent="0.15">
      <c r="B40" s="97"/>
      <c r="C40" s="97"/>
      <c r="D40" s="97"/>
      <c r="G40" s="97"/>
      <c r="H40" s="96"/>
      <c r="I40" s="97"/>
      <c r="J40" s="97"/>
      <c r="K40" s="96"/>
      <c r="L40" s="97"/>
      <c r="M40" s="97"/>
      <c r="N40" s="96"/>
    </row>
    <row r="41" spans="2:14" ht="14.25" x14ac:dyDescent="0.15">
      <c r="B41" s="97"/>
      <c r="C41" s="97"/>
      <c r="D41" s="97"/>
      <c r="G41" s="97"/>
      <c r="H41" s="96"/>
      <c r="I41" s="97"/>
      <c r="J41" s="97"/>
      <c r="K41" s="96"/>
      <c r="L41" s="97"/>
      <c r="M41" s="97"/>
      <c r="N41" s="96"/>
    </row>
    <row r="42" spans="2:14" ht="14.25" x14ac:dyDescent="0.15">
      <c r="B42" s="97"/>
      <c r="C42" s="97"/>
      <c r="D42" s="97"/>
      <c r="G42" s="97"/>
      <c r="H42" s="96"/>
      <c r="I42" s="97"/>
      <c r="J42" s="97"/>
      <c r="K42" s="96"/>
      <c r="L42" s="97"/>
      <c r="M42" s="97"/>
      <c r="N42" s="96"/>
    </row>
    <row r="43" spans="2:14" ht="14.25" x14ac:dyDescent="0.15">
      <c r="B43" s="97"/>
      <c r="C43" s="97"/>
      <c r="D43" s="97"/>
      <c r="G43" s="97"/>
      <c r="H43" s="96"/>
      <c r="I43" s="97"/>
      <c r="J43" s="97"/>
      <c r="K43" s="96"/>
      <c r="L43" s="97"/>
      <c r="M43" s="97"/>
      <c r="N43" s="96"/>
    </row>
    <row r="44" spans="2:14" ht="14.25" x14ac:dyDescent="0.15">
      <c r="B44" s="97"/>
      <c r="C44" s="97"/>
      <c r="D44" s="97"/>
      <c r="G44" s="97"/>
      <c r="H44" s="96"/>
      <c r="I44" s="97"/>
      <c r="J44" s="97"/>
      <c r="K44" s="96"/>
      <c r="L44" s="97"/>
      <c r="M44" s="97"/>
      <c r="N44" s="96"/>
    </row>
    <row r="45" spans="2:14" ht="14.25" x14ac:dyDescent="0.15">
      <c r="B45" s="97"/>
      <c r="C45" s="97"/>
      <c r="D45" s="97"/>
      <c r="G45" s="97"/>
      <c r="H45" s="96"/>
      <c r="I45" s="97"/>
      <c r="J45" s="97"/>
      <c r="K45" s="96"/>
      <c r="L45" s="97"/>
      <c r="M45" s="97"/>
      <c r="N45" s="96"/>
    </row>
    <row r="46" spans="2:14" ht="14.25" x14ac:dyDescent="0.15">
      <c r="B46" s="97"/>
      <c r="C46" s="97"/>
      <c r="D46" s="97"/>
      <c r="G46" s="97"/>
      <c r="H46" s="96"/>
      <c r="I46" s="97"/>
      <c r="J46" s="97"/>
      <c r="K46" s="96"/>
      <c r="L46" s="97"/>
      <c r="M46" s="97"/>
      <c r="N46" s="96"/>
    </row>
    <row r="47" spans="2:14" ht="14.25" x14ac:dyDescent="0.15">
      <c r="B47" s="97"/>
      <c r="C47" s="97"/>
      <c r="D47" s="97"/>
      <c r="G47" s="97"/>
      <c r="H47" s="96"/>
      <c r="I47" s="97"/>
      <c r="J47" s="97"/>
      <c r="K47" s="96"/>
      <c r="L47" s="97"/>
      <c r="M47" s="97"/>
      <c r="N47" s="96"/>
    </row>
    <row r="48" spans="2:14" ht="14.25" x14ac:dyDescent="0.15">
      <c r="B48" s="97"/>
      <c r="C48" s="97"/>
      <c r="D48" s="97"/>
      <c r="G48" s="97"/>
      <c r="H48" s="96"/>
      <c r="I48" s="97"/>
      <c r="J48" s="97"/>
      <c r="K48" s="96"/>
      <c r="L48" s="97"/>
      <c r="M48" s="97"/>
      <c r="N48" s="96"/>
    </row>
    <row r="49" spans="2:14" ht="14.25" x14ac:dyDescent="0.15">
      <c r="B49" s="97"/>
      <c r="C49" s="97"/>
      <c r="D49" s="97"/>
      <c r="G49" s="97"/>
      <c r="H49" s="96"/>
      <c r="I49" s="97"/>
      <c r="J49" s="97"/>
      <c r="K49" s="96"/>
      <c r="L49" s="97"/>
      <c r="M49" s="97"/>
      <c r="N49" s="96"/>
    </row>
    <row r="50" spans="2:14" ht="14.25" x14ac:dyDescent="0.15">
      <c r="B50" s="97"/>
      <c r="C50" s="97"/>
      <c r="D50" s="97"/>
      <c r="G50" s="97"/>
      <c r="H50" s="96"/>
      <c r="I50" s="97"/>
      <c r="J50" s="97"/>
      <c r="K50" s="96"/>
      <c r="L50" s="97"/>
      <c r="M50" s="97"/>
      <c r="N50" s="96"/>
    </row>
    <row r="51" spans="2:14" ht="14.25" x14ac:dyDescent="0.15">
      <c r="B51" s="97"/>
      <c r="C51" s="97"/>
      <c r="D51" s="97"/>
      <c r="G51" s="97"/>
      <c r="H51" s="96"/>
      <c r="I51" s="97"/>
      <c r="J51" s="97"/>
      <c r="K51" s="96"/>
      <c r="L51" s="97"/>
      <c r="M51" s="97"/>
      <c r="N51" s="96"/>
    </row>
    <row r="52" spans="2:14" ht="14.25" x14ac:dyDescent="0.15">
      <c r="B52" s="97"/>
      <c r="C52" s="97"/>
      <c r="D52" s="97"/>
      <c r="G52" s="97"/>
      <c r="H52" s="96"/>
      <c r="I52" s="97"/>
      <c r="J52" s="97"/>
      <c r="K52" s="96"/>
      <c r="L52" s="97"/>
      <c r="M52" s="97"/>
      <c r="N52" s="96"/>
    </row>
    <row r="53" spans="2:14" ht="14.25" x14ac:dyDescent="0.15">
      <c r="B53" s="97"/>
      <c r="C53" s="97"/>
      <c r="D53" s="97"/>
      <c r="G53" s="97"/>
      <c r="H53" s="96"/>
      <c r="I53" s="97"/>
      <c r="J53" s="97"/>
      <c r="K53" s="96"/>
      <c r="L53" s="97"/>
      <c r="M53" s="97"/>
      <c r="N53" s="96"/>
    </row>
    <row r="54" spans="2:14" ht="14.25" x14ac:dyDescent="0.15">
      <c r="B54" s="97"/>
      <c r="C54" s="97"/>
      <c r="D54" s="97"/>
      <c r="G54" s="97"/>
      <c r="H54" s="96"/>
      <c r="I54" s="97"/>
      <c r="J54" s="97"/>
      <c r="K54" s="96"/>
      <c r="L54" s="97"/>
      <c r="M54" s="97"/>
      <c r="N54" s="96"/>
    </row>
    <row r="55" spans="2:14" ht="14.25" x14ac:dyDescent="0.15">
      <c r="B55" s="97"/>
      <c r="C55" s="97"/>
      <c r="D55" s="97"/>
      <c r="G55" s="97"/>
      <c r="H55" s="96"/>
      <c r="I55" s="97"/>
      <c r="J55" s="97"/>
      <c r="K55" s="96"/>
      <c r="L55" s="97"/>
      <c r="M55" s="97"/>
      <c r="N55" s="96"/>
    </row>
    <row r="56" spans="2:14" ht="14.25" x14ac:dyDescent="0.15">
      <c r="B56" s="97"/>
      <c r="C56" s="97"/>
      <c r="D56" s="97"/>
      <c r="G56" s="97"/>
      <c r="H56" s="96"/>
      <c r="I56" s="97"/>
      <c r="J56" s="97"/>
      <c r="K56" s="96"/>
      <c r="L56" s="97"/>
      <c r="M56" s="97"/>
      <c r="N56" s="96"/>
    </row>
    <row r="57" spans="2:14" ht="14.25" x14ac:dyDescent="0.15">
      <c r="B57" s="97"/>
      <c r="C57" s="97"/>
      <c r="D57" s="97"/>
      <c r="G57" s="97"/>
      <c r="H57" s="96"/>
      <c r="I57" s="97"/>
      <c r="J57" s="97"/>
      <c r="K57" s="96"/>
      <c r="L57" s="97"/>
      <c r="M57" s="97"/>
      <c r="N57" s="96"/>
    </row>
    <row r="58" spans="2:14" ht="14.25" x14ac:dyDescent="0.15">
      <c r="B58" s="97"/>
      <c r="C58" s="97"/>
      <c r="D58" s="97"/>
      <c r="G58" s="97"/>
      <c r="H58" s="96"/>
      <c r="I58" s="97"/>
      <c r="J58" s="97"/>
      <c r="K58" s="96"/>
      <c r="L58" s="97"/>
      <c r="M58" s="97"/>
      <c r="N58" s="96"/>
    </row>
    <row r="59" spans="2:14" ht="14.25" x14ac:dyDescent="0.15">
      <c r="B59" s="97"/>
      <c r="C59" s="97"/>
      <c r="D59" s="97"/>
      <c r="G59" s="97"/>
      <c r="H59" s="96"/>
      <c r="I59" s="97"/>
      <c r="J59" s="97"/>
      <c r="K59" s="96"/>
      <c r="L59" s="97"/>
      <c r="M59" s="97"/>
      <c r="N59" s="96"/>
    </row>
  </sheetData>
  <mergeCells count="14">
    <mergeCell ref="O4:O6"/>
    <mergeCell ref="I5:K5"/>
    <mergeCell ref="L5:N5"/>
    <mergeCell ref="A7:A22"/>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0"/>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26" ht="36.75" customHeight="1" x14ac:dyDescent="0.15">
      <c r="A1" s="1" t="s">
        <v>13</v>
      </c>
      <c r="B1" s="1"/>
      <c r="C1" s="2"/>
      <c r="D1" s="3"/>
      <c r="E1" s="2"/>
      <c r="F1" s="2"/>
      <c r="G1" s="2"/>
      <c r="H1" s="140"/>
      <c r="I1" s="140"/>
      <c r="J1" s="141"/>
      <c r="K1" s="141"/>
      <c r="L1" s="141"/>
      <c r="M1" s="141"/>
      <c r="N1" s="141"/>
      <c r="O1" s="2"/>
      <c r="P1" s="2"/>
      <c r="Q1" s="4"/>
      <c r="R1" s="4"/>
      <c r="S1" s="3"/>
    </row>
    <row r="2" spans="1:26" ht="36.75" customHeight="1" x14ac:dyDescent="0.15">
      <c r="A2" s="140" t="s">
        <v>0</v>
      </c>
      <c r="B2" s="140"/>
      <c r="C2" s="141"/>
      <c r="D2" s="141"/>
      <c r="E2" s="141"/>
      <c r="F2" s="141"/>
      <c r="G2" s="141"/>
      <c r="H2" s="141"/>
      <c r="I2" s="141"/>
      <c r="J2" s="141"/>
      <c r="K2" s="141"/>
      <c r="L2" s="141"/>
      <c r="M2" s="141"/>
      <c r="N2" s="141"/>
      <c r="O2" s="141"/>
      <c r="P2" s="141"/>
      <c r="Q2" s="141"/>
      <c r="R2" s="141"/>
      <c r="S2" s="3"/>
    </row>
    <row r="3" spans="1:26" ht="22.5" customHeight="1" x14ac:dyDescent="0.15">
      <c r="A3" s="5"/>
      <c r="B3" s="147" t="s">
        <v>236</v>
      </c>
      <c r="C3" s="147"/>
      <c r="D3" s="3"/>
      <c r="E3" s="6"/>
      <c r="F3" s="2"/>
      <c r="G3" s="2"/>
      <c r="H3" s="2"/>
      <c r="I3" s="3"/>
      <c r="J3" s="2"/>
      <c r="K3" s="7"/>
      <c r="L3" s="7"/>
      <c r="M3" s="8"/>
      <c r="N3" s="2"/>
      <c r="O3"/>
      <c r="P3"/>
      <c r="Q3"/>
      <c r="R3"/>
      <c r="S3"/>
      <c r="U3" s="3"/>
      <c r="V3" s="3"/>
      <c r="W3" s="3"/>
      <c r="X3" s="3"/>
      <c r="Y3" s="3"/>
      <c r="Z3" s="3"/>
    </row>
    <row r="4" spans="1:26" ht="22.5" customHeight="1" x14ac:dyDescent="0.15">
      <c r="A4" s="5"/>
      <c r="B4" s="147"/>
      <c r="C4" s="147"/>
      <c r="D4" s="10"/>
      <c r="E4" s="6"/>
      <c r="F4" s="2"/>
      <c r="G4" s="2"/>
      <c r="H4" s="2"/>
      <c r="I4" s="10"/>
      <c r="J4" s="2"/>
      <c r="K4" s="7"/>
      <c r="L4" s="7"/>
      <c r="M4" s="8"/>
      <c r="N4" s="95" t="s">
        <v>237</v>
      </c>
      <c r="O4" s="94"/>
      <c r="P4" s="94"/>
      <c r="Q4" s="94"/>
      <c r="R4"/>
      <c r="S4"/>
      <c r="U4" s="3"/>
      <c r="V4" s="3"/>
      <c r="W4" s="3"/>
      <c r="X4" s="3"/>
      <c r="Y4" s="3"/>
      <c r="Z4" s="3"/>
    </row>
    <row r="5" spans="1:26" ht="27.75" customHeight="1" thickBot="1" x14ac:dyDescent="0.3">
      <c r="A5" s="142" t="s">
        <v>219</v>
      </c>
      <c r="B5" s="143"/>
      <c r="C5" s="143"/>
      <c r="D5" s="143"/>
      <c r="E5" s="143"/>
      <c r="F5" s="143"/>
      <c r="G5" s="2"/>
      <c r="H5" s="2"/>
      <c r="I5" s="13"/>
      <c r="J5" s="2"/>
      <c r="K5" s="7"/>
      <c r="L5" s="7"/>
      <c r="M5" s="11"/>
      <c r="N5" s="2"/>
      <c r="O5" s="14"/>
      <c r="P5" s="13"/>
      <c r="Q5" s="15"/>
      <c r="R5" s="15"/>
      <c r="S5" s="12"/>
    </row>
    <row r="6" spans="1:26" customFormat="1" ht="42" customHeight="1" thickBot="1" x14ac:dyDescent="0.2">
      <c r="A6" s="16"/>
      <c r="B6" s="17" t="s">
        <v>1</v>
      </c>
      <c r="C6" s="18" t="s">
        <v>2</v>
      </c>
      <c r="D6" s="19" t="s">
        <v>3</v>
      </c>
      <c r="E6" s="35" t="s">
        <v>7</v>
      </c>
      <c r="F6" s="20" t="s">
        <v>5</v>
      </c>
      <c r="G6" s="18" t="s">
        <v>6</v>
      </c>
      <c r="H6" s="17" t="s">
        <v>2</v>
      </c>
      <c r="I6" s="19" t="s">
        <v>3</v>
      </c>
      <c r="J6" s="36" t="s">
        <v>4</v>
      </c>
      <c r="K6" s="20" t="s">
        <v>5</v>
      </c>
      <c r="L6" s="20" t="s">
        <v>6</v>
      </c>
      <c r="M6" s="22" t="s">
        <v>8</v>
      </c>
      <c r="N6" s="23" t="s">
        <v>9</v>
      </c>
      <c r="O6" s="20" t="s">
        <v>10</v>
      </c>
      <c r="P6" s="24" t="s">
        <v>3</v>
      </c>
      <c r="Q6" s="21" t="s">
        <v>12</v>
      </c>
      <c r="R6" s="25" t="s">
        <v>11</v>
      </c>
      <c r="S6" s="26"/>
    </row>
    <row r="7" spans="1:26" ht="18.75" customHeight="1" x14ac:dyDescent="0.15">
      <c r="A7" s="144" t="s">
        <v>49</v>
      </c>
      <c r="B7" s="65" t="s">
        <v>220</v>
      </c>
      <c r="C7" s="37" t="s">
        <v>100</v>
      </c>
      <c r="D7" s="38"/>
      <c r="E7" s="39">
        <v>10</v>
      </c>
      <c r="F7" s="40" t="s">
        <v>19</v>
      </c>
      <c r="G7" s="69"/>
      <c r="H7" s="73" t="s">
        <v>100</v>
      </c>
      <c r="I7" s="38"/>
      <c r="J7" s="40">
        <f>ROUNDUP(E7*0.75,2)</f>
        <v>7.5</v>
      </c>
      <c r="K7" s="40" t="s">
        <v>19</v>
      </c>
      <c r="L7" s="40"/>
      <c r="M7" s="77" t="e">
        <f>#REF!</f>
        <v>#REF!</v>
      </c>
      <c r="N7" s="65" t="s">
        <v>221</v>
      </c>
      <c r="O7" s="41" t="s">
        <v>17</v>
      </c>
      <c r="P7" s="38"/>
      <c r="Q7" s="42">
        <v>110</v>
      </c>
      <c r="R7" s="88">
        <f>ROUNDUP(Q7*0.75,2)</f>
        <v>82.5</v>
      </c>
    </row>
    <row r="8" spans="1:26" ht="18.75" customHeight="1" x14ac:dyDescent="0.15">
      <c r="A8" s="145"/>
      <c r="B8" s="66"/>
      <c r="C8" s="43" t="s">
        <v>21</v>
      </c>
      <c r="D8" s="44"/>
      <c r="E8" s="45">
        <v>20</v>
      </c>
      <c r="F8" s="46" t="s">
        <v>19</v>
      </c>
      <c r="G8" s="70"/>
      <c r="H8" s="74" t="s">
        <v>21</v>
      </c>
      <c r="I8" s="44"/>
      <c r="J8" s="46">
        <f>ROUNDUP(E8*0.75,2)</f>
        <v>15</v>
      </c>
      <c r="K8" s="46" t="s">
        <v>19</v>
      </c>
      <c r="L8" s="46"/>
      <c r="M8" s="78" t="e">
        <f>ROUND(#REF!+(#REF!*6/100),2)</f>
        <v>#REF!</v>
      </c>
      <c r="N8" s="66" t="s">
        <v>222</v>
      </c>
      <c r="O8" s="47" t="s">
        <v>27</v>
      </c>
      <c r="P8" s="44"/>
      <c r="Q8" s="48">
        <v>2</v>
      </c>
      <c r="R8" s="89">
        <f>ROUNDUP(Q8*0.75,2)</f>
        <v>1.5</v>
      </c>
    </row>
    <row r="9" spans="1:26" ht="18.75" customHeight="1" x14ac:dyDescent="0.15">
      <c r="A9" s="145"/>
      <c r="B9" s="66"/>
      <c r="C9" s="43" t="s">
        <v>23</v>
      </c>
      <c r="D9" s="44"/>
      <c r="E9" s="45">
        <v>5</v>
      </c>
      <c r="F9" s="46" t="s">
        <v>19</v>
      </c>
      <c r="G9" s="70"/>
      <c r="H9" s="74" t="s">
        <v>23</v>
      </c>
      <c r="I9" s="44"/>
      <c r="J9" s="46">
        <f>ROUNDUP(E9*0.75,2)</f>
        <v>3.75</v>
      </c>
      <c r="K9" s="46" t="s">
        <v>19</v>
      </c>
      <c r="L9" s="46"/>
      <c r="M9" s="78" t="e">
        <f>ROUND(#REF!+(#REF!*10/100),2)</f>
        <v>#REF!</v>
      </c>
      <c r="N9" s="66" t="s">
        <v>223</v>
      </c>
      <c r="O9" s="47" t="s">
        <v>35</v>
      </c>
      <c r="P9" s="44"/>
      <c r="Q9" s="48">
        <v>7</v>
      </c>
      <c r="R9" s="89">
        <f>ROUNDUP(Q9*0.75,2)</f>
        <v>5.25</v>
      </c>
    </row>
    <row r="10" spans="1:26" ht="18.75" customHeight="1" x14ac:dyDescent="0.15">
      <c r="A10" s="145"/>
      <c r="B10" s="66"/>
      <c r="C10" s="43" t="s">
        <v>78</v>
      </c>
      <c r="D10" s="44"/>
      <c r="E10" s="45">
        <v>0.5</v>
      </c>
      <c r="F10" s="46" t="s">
        <v>19</v>
      </c>
      <c r="G10" s="70"/>
      <c r="H10" s="74" t="s">
        <v>78</v>
      </c>
      <c r="I10" s="44"/>
      <c r="J10" s="46">
        <f>ROUNDUP(E10*0.75,2)</f>
        <v>0.38</v>
      </c>
      <c r="K10" s="46" t="s">
        <v>19</v>
      </c>
      <c r="L10" s="46"/>
      <c r="M10" s="78" t="e">
        <f>ROUND(#REF!+(#REF!*10/100),2)</f>
        <v>#REF!</v>
      </c>
      <c r="N10" s="85" t="s">
        <v>281</v>
      </c>
      <c r="O10" s="47" t="s">
        <v>35</v>
      </c>
      <c r="P10" s="44"/>
      <c r="Q10" s="48">
        <v>2</v>
      </c>
      <c r="R10" s="89">
        <f>ROUNDUP(Q10*0.75,2)</f>
        <v>1.5</v>
      </c>
    </row>
    <row r="11" spans="1:26" ht="18.75" customHeight="1" x14ac:dyDescent="0.15">
      <c r="A11" s="145"/>
      <c r="B11" s="66"/>
      <c r="C11" s="43"/>
      <c r="D11" s="44"/>
      <c r="E11" s="45"/>
      <c r="F11" s="46"/>
      <c r="G11" s="70"/>
      <c r="H11" s="74"/>
      <c r="I11" s="44"/>
      <c r="J11" s="46"/>
      <c r="K11" s="46"/>
      <c r="L11" s="46"/>
      <c r="M11" s="78"/>
      <c r="N11" s="90" t="s">
        <v>282</v>
      </c>
      <c r="O11" s="47"/>
      <c r="P11" s="44"/>
      <c r="Q11" s="48"/>
      <c r="R11" s="89"/>
    </row>
    <row r="12" spans="1:26" ht="18.75" customHeight="1" x14ac:dyDescent="0.15">
      <c r="A12" s="145"/>
      <c r="B12" s="66"/>
      <c r="C12" s="43"/>
      <c r="D12" s="44"/>
      <c r="E12" s="45"/>
      <c r="F12" s="46"/>
      <c r="G12" s="70"/>
      <c r="H12" s="74"/>
      <c r="I12" s="44"/>
      <c r="J12" s="46"/>
      <c r="K12" s="46"/>
      <c r="L12" s="46"/>
      <c r="M12" s="78"/>
      <c r="N12" s="66" t="s">
        <v>224</v>
      </c>
      <c r="O12" s="47"/>
      <c r="P12" s="44"/>
      <c r="Q12" s="48"/>
      <c r="R12" s="89"/>
    </row>
    <row r="13" spans="1:26" ht="18.75" customHeight="1" x14ac:dyDescent="0.15">
      <c r="A13" s="145"/>
      <c r="B13" s="67"/>
      <c r="C13" s="51"/>
      <c r="D13" s="52"/>
      <c r="E13" s="53"/>
      <c r="F13" s="54"/>
      <c r="G13" s="71"/>
      <c r="H13" s="75"/>
      <c r="I13" s="52"/>
      <c r="J13" s="54"/>
      <c r="K13" s="54"/>
      <c r="L13" s="54"/>
      <c r="M13" s="79"/>
      <c r="N13" s="67" t="s">
        <v>16</v>
      </c>
      <c r="O13" s="55"/>
      <c r="P13" s="52"/>
      <c r="Q13" s="56"/>
      <c r="R13" s="91"/>
    </row>
    <row r="14" spans="1:26" ht="18.75" customHeight="1" x14ac:dyDescent="0.15">
      <c r="A14" s="145"/>
      <c r="B14" s="66" t="s">
        <v>225</v>
      </c>
      <c r="C14" s="43" t="s">
        <v>50</v>
      </c>
      <c r="D14" s="44"/>
      <c r="E14" s="45">
        <v>40</v>
      </c>
      <c r="F14" s="46" t="s">
        <v>19</v>
      </c>
      <c r="G14" s="70"/>
      <c r="H14" s="74" t="s">
        <v>50</v>
      </c>
      <c r="I14" s="44"/>
      <c r="J14" s="46">
        <f>ROUNDUP(E14*0.75,2)</f>
        <v>30</v>
      </c>
      <c r="K14" s="46" t="s">
        <v>19</v>
      </c>
      <c r="L14" s="46"/>
      <c r="M14" s="78" t="e">
        <f>ROUND(#REF!+(#REF!*10/100),2)</f>
        <v>#REF!</v>
      </c>
      <c r="N14" s="85" t="s">
        <v>279</v>
      </c>
      <c r="O14" s="47" t="s">
        <v>27</v>
      </c>
      <c r="P14" s="44"/>
      <c r="Q14" s="48">
        <v>2</v>
      </c>
      <c r="R14" s="89">
        <f t="shared" ref="R14:R19" si="0">ROUNDUP(Q14*0.75,2)</f>
        <v>1.5</v>
      </c>
    </row>
    <row r="15" spans="1:26" ht="18.75" customHeight="1" x14ac:dyDescent="0.15">
      <c r="A15" s="145"/>
      <c r="B15" s="66"/>
      <c r="C15" s="43" t="s">
        <v>83</v>
      </c>
      <c r="D15" s="44"/>
      <c r="E15" s="45">
        <v>10</v>
      </c>
      <c r="F15" s="46" t="s">
        <v>19</v>
      </c>
      <c r="G15" s="70"/>
      <c r="H15" s="74" t="s">
        <v>83</v>
      </c>
      <c r="I15" s="44"/>
      <c r="J15" s="46">
        <f>ROUNDUP(E15*0.75,2)</f>
        <v>7.5</v>
      </c>
      <c r="K15" s="46" t="s">
        <v>19</v>
      </c>
      <c r="L15" s="46"/>
      <c r="M15" s="78" t="e">
        <f>#REF!</f>
        <v>#REF!</v>
      </c>
      <c r="N15" s="90" t="s">
        <v>280</v>
      </c>
      <c r="O15" s="47" t="s">
        <v>63</v>
      </c>
      <c r="P15" s="44"/>
      <c r="Q15" s="48">
        <v>0.3</v>
      </c>
      <c r="R15" s="89">
        <f t="shared" si="0"/>
        <v>0.23</v>
      </c>
    </row>
    <row r="16" spans="1:26" ht="18.75" customHeight="1" x14ac:dyDescent="0.15">
      <c r="A16" s="145"/>
      <c r="B16" s="66"/>
      <c r="C16" s="43" t="s">
        <v>230</v>
      </c>
      <c r="D16" s="44" t="s">
        <v>33</v>
      </c>
      <c r="E16" s="45">
        <v>8</v>
      </c>
      <c r="F16" s="46" t="s">
        <v>19</v>
      </c>
      <c r="G16" s="70"/>
      <c r="H16" s="74" t="s">
        <v>230</v>
      </c>
      <c r="I16" s="44" t="s">
        <v>33</v>
      </c>
      <c r="J16" s="46">
        <f>ROUNDUP(E16*0.75,2)</f>
        <v>6</v>
      </c>
      <c r="K16" s="46" t="s">
        <v>19</v>
      </c>
      <c r="L16" s="46"/>
      <c r="M16" s="78" t="e">
        <f>#REF!</f>
        <v>#REF!</v>
      </c>
      <c r="N16" s="66" t="s">
        <v>226</v>
      </c>
      <c r="O16" s="47" t="s">
        <v>88</v>
      </c>
      <c r="P16" s="44"/>
      <c r="Q16" s="48">
        <v>0.01</v>
      </c>
      <c r="R16" s="89">
        <f t="shared" si="0"/>
        <v>0.01</v>
      </c>
    </row>
    <row r="17" spans="1:18" ht="18.75" customHeight="1" x14ac:dyDescent="0.15">
      <c r="A17" s="145"/>
      <c r="B17" s="66"/>
      <c r="C17" s="43" t="s">
        <v>133</v>
      </c>
      <c r="D17" s="44"/>
      <c r="E17" s="45">
        <v>50</v>
      </c>
      <c r="F17" s="46" t="s">
        <v>31</v>
      </c>
      <c r="G17" s="70"/>
      <c r="H17" s="74" t="s">
        <v>133</v>
      </c>
      <c r="I17" s="44"/>
      <c r="J17" s="46">
        <f>ROUNDUP(E17*0.75,2)</f>
        <v>37.5</v>
      </c>
      <c r="K17" s="46" t="s">
        <v>31</v>
      </c>
      <c r="L17" s="46"/>
      <c r="M17" s="78" t="e">
        <f>#REF!</f>
        <v>#REF!</v>
      </c>
      <c r="N17" s="66" t="s">
        <v>227</v>
      </c>
      <c r="O17" s="47" t="s">
        <v>87</v>
      </c>
      <c r="P17" s="44" t="s">
        <v>30</v>
      </c>
      <c r="Q17" s="48">
        <v>3</v>
      </c>
      <c r="R17" s="89">
        <f t="shared" si="0"/>
        <v>2.25</v>
      </c>
    </row>
    <row r="18" spans="1:18" ht="18.75" customHeight="1" x14ac:dyDescent="0.15">
      <c r="A18" s="145"/>
      <c r="B18" s="66"/>
      <c r="C18" s="43"/>
      <c r="D18" s="44"/>
      <c r="E18" s="45"/>
      <c r="F18" s="46"/>
      <c r="G18" s="70"/>
      <c r="H18" s="74"/>
      <c r="I18" s="44"/>
      <c r="J18" s="46"/>
      <c r="K18" s="46"/>
      <c r="L18" s="46"/>
      <c r="M18" s="78"/>
      <c r="N18" s="66" t="s">
        <v>228</v>
      </c>
      <c r="O18" s="47" t="s">
        <v>98</v>
      </c>
      <c r="P18" s="44" t="s">
        <v>33</v>
      </c>
      <c r="Q18" s="48">
        <v>5</v>
      </c>
      <c r="R18" s="89">
        <f t="shared" si="0"/>
        <v>3.75</v>
      </c>
    </row>
    <row r="19" spans="1:18" ht="18.75" customHeight="1" x14ac:dyDescent="0.15">
      <c r="A19" s="145"/>
      <c r="B19" s="66"/>
      <c r="C19" s="43"/>
      <c r="D19" s="44"/>
      <c r="E19" s="45"/>
      <c r="F19" s="46"/>
      <c r="G19" s="70"/>
      <c r="H19" s="74"/>
      <c r="I19" s="44"/>
      <c r="J19" s="46"/>
      <c r="K19" s="46"/>
      <c r="L19" s="46"/>
      <c r="M19" s="78"/>
      <c r="N19" s="66" t="s">
        <v>229</v>
      </c>
      <c r="O19" s="47" t="s">
        <v>126</v>
      </c>
      <c r="P19" s="44" t="s">
        <v>33</v>
      </c>
      <c r="Q19" s="48">
        <v>2</v>
      </c>
      <c r="R19" s="89">
        <f t="shared" si="0"/>
        <v>1.5</v>
      </c>
    </row>
    <row r="20" spans="1:18" ht="18.75" customHeight="1" x14ac:dyDescent="0.15">
      <c r="A20" s="145"/>
      <c r="B20" s="66"/>
      <c r="C20" s="43"/>
      <c r="D20" s="44"/>
      <c r="E20" s="45"/>
      <c r="F20" s="46"/>
      <c r="G20" s="70"/>
      <c r="H20" s="74"/>
      <c r="I20" s="44"/>
      <c r="J20" s="46"/>
      <c r="K20" s="46"/>
      <c r="L20" s="46"/>
      <c r="M20" s="78"/>
      <c r="N20" s="66" t="s">
        <v>278</v>
      </c>
      <c r="O20" s="47"/>
      <c r="P20" s="44"/>
      <c r="Q20" s="48"/>
      <c r="R20" s="89"/>
    </row>
    <row r="21" spans="1:18" ht="18.75" customHeight="1" x14ac:dyDescent="0.15">
      <c r="A21" s="145"/>
      <c r="B21" s="66"/>
      <c r="C21" s="43"/>
      <c r="D21" s="44"/>
      <c r="E21" s="45"/>
      <c r="F21" s="46"/>
      <c r="G21" s="70"/>
      <c r="H21" s="74"/>
      <c r="I21" s="44"/>
      <c r="J21" s="46"/>
      <c r="K21" s="46"/>
      <c r="L21" s="46"/>
      <c r="M21" s="78"/>
      <c r="N21" s="66" t="s">
        <v>277</v>
      </c>
      <c r="O21" s="47"/>
      <c r="P21" s="44"/>
      <c r="Q21" s="48"/>
      <c r="R21" s="89"/>
    </row>
    <row r="22" spans="1:18" ht="18.75" customHeight="1" x14ac:dyDescent="0.15">
      <c r="A22" s="145"/>
      <c r="B22" s="67"/>
      <c r="C22" s="51"/>
      <c r="D22" s="52"/>
      <c r="E22" s="53"/>
      <c r="F22" s="54"/>
      <c r="G22" s="71"/>
      <c r="H22" s="75"/>
      <c r="I22" s="52"/>
      <c r="J22" s="54"/>
      <c r="K22" s="54"/>
      <c r="L22" s="54"/>
      <c r="M22" s="79"/>
      <c r="N22" s="67" t="s">
        <v>16</v>
      </c>
      <c r="O22" s="55"/>
      <c r="P22" s="52"/>
      <c r="Q22" s="56"/>
      <c r="R22" s="91"/>
    </row>
    <row r="23" spans="1:18" ht="18.75" customHeight="1" x14ac:dyDescent="0.15">
      <c r="A23" s="145"/>
      <c r="B23" s="66" t="s">
        <v>92</v>
      </c>
      <c r="C23" s="43" t="s">
        <v>84</v>
      </c>
      <c r="D23" s="44"/>
      <c r="E23" s="45">
        <v>20</v>
      </c>
      <c r="F23" s="46" t="s">
        <v>19</v>
      </c>
      <c r="G23" s="70"/>
      <c r="H23" s="74" t="s">
        <v>84</v>
      </c>
      <c r="I23" s="44"/>
      <c r="J23" s="46">
        <f>ROUNDUP(E23*0.75,2)</f>
        <v>15</v>
      </c>
      <c r="K23" s="46" t="s">
        <v>19</v>
      </c>
      <c r="L23" s="46"/>
      <c r="M23" s="78" t="e">
        <f>ROUND(#REF!+(#REF!*3/100),2)</f>
        <v>#REF!</v>
      </c>
      <c r="N23" s="66" t="s">
        <v>16</v>
      </c>
      <c r="O23" s="47" t="s">
        <v>28</v>
      </c>
      <c r="P23" s="44"/>
      <c r="Q23" s="48">
        <v>100</v>
      </c>
      <c r="R23" s="89">
        <f>ROUNDUP(Q23*0.75,2)</f>
        <v>75</v>
      </c>
    </row>
    <row r="24" spans="1:18" ht="18.75" customHeight="1" x14ac:dyDescent="0.15">
      <c r="A24" s="145"/>
      <c r="B24" s="66"/>
      <c r="C24" s="43" t="s">
        <v>85</v>
      </c>
      <c r="D24" s="44"/>
      <c r="E24" s="45">
        <v>3</v>
      </c>
      <c r="F24" s="46" t="s">
        <v>19</v>
      </c>
      <c r="G24" s="70"/>
      <c r="H24" s="74" t="s">
        <v>85</v>
      </c>
      <c r="I24" s="44"/>
      <c r="J24" s="46">
        <f>ROUNDUP(E24*0.75,2)</f>
        <v>2.25</v>
      </c>
      <c r="K24" s="46" t="s">
        <v>19</v>
      </c>
      <c r="L24" s="46"/>
      <c r="M24" s="78" t="e">
        <f>ROUND(#REF!+(#REF!*40/100),2)</f>
        <v>#REF!</v>
      </c>
      <c r="N24" s="66"/>
      <c r="O24" s="47" t="s">
        <v>95</v>
      </c>
      <c r="P24" s="44" t="s">
        <v>96</v>
      </c>
      <c r="Q24" s="48">
        <v>0.5</v>
      </c>
      <c r="R24" s="89">
        <f>ROUNDUP(Q24*0.75,2)</f>
        <v>0.38</v>
      </c>
    </row>
    <row r="25" spans="1:18" ht="18.75" customHeight="1" x14ac:dyDescent="0.15">
      <c r="A25" s="145"/>
      <c r="B25" s="66"/>
      <c r="C25" s="43"/>
      <c r="D25" s="44"/>
      <c r="E25" s="45"/>
      <c r="F25" s="46"/>
      <c r="G25" s="70"/>
      <c r="H25" s="74"/>
      <c r="I25" s="44"/>
      <c r="J25" s="46"/>
      <c r="K25" s="46"/>
      <c r="L25" s="46"/>
      <c r="M25" s="78"/>
      <c r="N25" s="66"/>
      <c r="O25" s="47" t="s">
        <v>63</v>
      </c>
      <c r="P25" s="44"/>
      <c r="Q25" s="48">
        <v>0.1</v>
      </c>
      <c r="R25" s="89">
        <f>ROUNDUP(Q25*0.75,2)</f>
        <v>0.08</v>
      </c>
    </row>
    <row r="26" spans="1:18" ht="18.75" customHeight="1" x14ac:dyDescent="0.15">
      <c r="A26" s="145"/>
      <c r="B26" s="67"/>
      <c r="C26" s="51"/>
      <c r="D26" s="52"/>
      <c r="E26" s="53"/>
      <c r="F26" s="54"/>
      <c r="G26" s="71"/>
      <c r="H26" s="75"/>
      <c r="I26" s="52"/>
      <c r="J26" s="54"/>
      <c r="K26" s="54"/>
      <c r="L26" s="54"/>
      <c r="M26" s="79"/>
      <c r="N26" s="67"/>
      <c r="O26" s="55"/>
      <c r="P26" s="52"/>
      <c r="Q26" s="56"/>
      <c r="R26" s="91"/>
    </row>
    <row r="27" spans="1:18" ht="18.75" customHeight="1" x14ac:dyDescent="0.15">
      <c r="A27" s="145"/>
      <c r="B27" s="66" t="s">
        <v>159</v>
      </c>
      <c r="C27" s="43" t="s">
        <v>160</v>
      </c>
      <c r="D27" s="44"/>
      <c r="E27" s="81">
        <v>0.25</v>
      </c>
      <c r="F27" s="46" t="s">
        <v>161</v>
      </c>
      <c r="G27" s="70"/>
      <c r="H27" s="74" t="s">
        <v>160</v>
      </c>
      <c r="I27" s="44"/>
      <c r="J27" s="46">
        <f>ROUNDUP(E27*0.75,2)</f>
        <v>0.19</v>
      </c>
      <c r="K27" s="46" t="s">
        <v>161</v>
      </c>
      <c r="L27" s="46"/>
      <c r="M27" s="78" t="e">
        <f>#REF!</f>
        <v>#REF!</v>
      </c>
      <c r="N27" s="66" t="s">
        <v>47</v>
      </c>
      <c r="O27" s="47"/>
      <c r="P27" s="44"/>
      <c r="Q27" s="48"/>
      <c r="R27" s="89"/>
    </row>
    <row r="28" spans="1:18" ht="18.75" customHeight="1" thickBot="1" x14ac:dyDescent="0.2">
      <c r="A28" s="146"/>
      <c r="B28" s="68"/>
      <c r="C28" s="58"/>
      <c r="D28" s="59"/>
      <c r="E28" s="60"/>
      <c r="F28" s="61"/>
      <c r="G28" s="72"/>
      <c r="H28" s="76"/>
      <c r="I28" s="59"/>
      <c r="J28" s="61"/>
      <c r="K28" s="61"/>
      <c r="L28" s="61"/>
      <c r="M28" s="80"/>
      <c r="N28" s="68"/>
      <c r="O28" s="62"/>
      <c r="P28" s="59"/>
      <c r="Q28" s="63"/>
      <c r="R28" s="93"/>
    </row>
    <row r="30" spans="1:18" ht="18.75" customHeight="1" x14ac:dyDescent="0.15">
      <c r="O30" s="3"/>
      <c r="P30" s="3"/>
      <c r="Q30" s="3"/>
      <c r="R30" s="3"/>
    </row>
  </sheetData>
  <mergeCells count="5">
    <mergeCell ref="H1:N1"/>
    <mergeCell ref="A2:R2"/>
    <mergeCell ref="A5:F5"/>
    <mergeCell ref="A7:A28"/>
    <mergeCell ref="B3:C4"/>
  </mergeCells>
  <phoneticPr fontId="18"/>
  <printOptions horizontalCentered="1" verticalCentered="1"/>
  <pageMargins left="0.39370078740157483" right="0.39370078740157483" top="0.39370078740157483" bottom="0.39370078740157483" header="0.39370078740157483" footer="0.39370078740157483"/>
  <pageSetup paperSize="12" scale="52"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2"/>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314</v>
      </c>
      <c r="B1" s="5"/>
      <c r="C1" s="1"/>
      <c r="D1" s="1"/>
      <c r="E1" s="160"/>
      <c r="F1" s="161"/>
      <c r="G1" s="161"/>
      <c r="H1" s="161"/>
      <c r="I1" s="161"/>
      <c r="J1" s="161"/>
      <c r="K1" s="161"/>
      <c r="L1" s="161"/>
      <c r="M1" s="161"/>
      <c r="N1" s="161"/>
      <c r="O1"/>
      <c r="P1"/>
      <c r="Q1"/>
      <c r="R1"/>
      <c r="S1"/>
      <c r="T1"/>
      <c r="U1"/>
    </row>
    <row r="2" spans="1:21" s="3" customFormat="1" ht="36" customHeight="1" x14ac:dyDescent="0.15">
      <c r="A2" s="140" t="s">
        <v>0</v>
      </c>
      <c r="B2" s="141"/>
      <c r="C2" s="141"/>
      <c r="D2" s="141"/>
      <c r="E2" s="141"/>
      <c r="F2" s="141"/>
      <c r="G2" s="141"/>
      <c r="H2" s="141"/>
      <c r="I2" s="141"/>
      <c r="J2" s="141"/>
      <c r="K2" s="141"/>
      <c r="L2" s="141"/>
      <c r="M2" s="141"/>
      <c r="N2" s="141"/>
      <c r="O2" s="161"/>
      <c r="P2"/>
      <c r="Q2"/>
      <c r="R2"/>
      <c r="S2"/>
      <c r="T2"/>
      <c r="U2"/>
    </row>
    <row r="3" spans="1:21" ht="33.75" customHeight="1" thickBot="1" x14ac:dyDescent="0.3">
      <c r="A3" s="162" t="s">
        <v>380</v>
      </c>
      <c r="B3" s="163"/>
      <c r="C3" s="163"/>
      <c r="D3" s="130"/>
      <c r="E3" s="164" t="s">
        <v>322</v>
      </c>
      <c r="F3" s="165"/>
      <c r="G3" s="87"/>
      <c r="H3" s="87"/>
      <c r="I3" s="87"/>
      <c r="J3" s="87"/>
      <c r="K3" s="129"/>
      <c r="L3" s="87"/>
      <c r="M3" s="87"/>
    </row>
    <row r="4" spans="1:21" ht="27.95" customHeight="1" x14ac:dyDescent="0.15">
      <c r="A4" s="166"/>
      <c r="B4" s="167"/>
      <c r="C4" s="168"/>
      <c r="D4" s="172" t="s">
        <v>6</v>
      </c>
      <c r="E4" s="175" t="s">
        <v>312</v>
      </c>
      <c r="F4" s="178" t="s">
        <v>303</v>
      </c>
      <c r="G4" s="128" t="s">
        <v>311</v>
      </c>
      <c r="H4" s="127" t="s">
        <v>310</v>
      </c>
      <c r="I4" s="181" t="s">
        <v>309</v>
      </c>
      <c r="J4" s="182"/>
      <c r="K4" s="183"/>
      <c r="L4" s="184" t="s">
        <v>308</v>
      </c>
      <c r="M4" s="185"/>
      <c r="N4" s="186"/>
      <c r="O4" s="148" t="s">
        <v>6</v>
      </c>
    </row>
    <row r="5" spans="1:21" ht="27.95" customHeight="1" x14ac:dyDescent="0.15">
      <c r="A5" s="169"/>
      <c r="B5" s="170"/>
      <c r="C5" s="171"/>
      <c r="D5" s="173"/>
      <c r="E5" s="176"/>
      <c r="F5" s="179"/>
      <c r="G5" s="9" t="s">
        <v>307</v>
      </c>
      <c r="H5" s="126" t="s">
        <v>306</v>
      </c>
      <c r="I5" s="151" t="s">
        <v>305</v>
      </c>
      <c r="J5" s="152"/>
      <c r="K5" s="153"/>
      <c r="L5" s="154" t="s">
        <v>304</v>
      </c>
      <c r="M5" s="155"/>
      <c r="N5" s="156"/>
      <c r="O5" s="149"/>
    </row>
    <row r="6" spans="1:21" ht="27.95" customHeight="1" thickBot="1" x14ac:dyDescent="0.2">
      <c r="A6" s="125"/>
      <c r="B6" s="124" t="s">
        <v>1</v>
      </c>
      <c r="C6" s="122" t="s">
        <v>302</v>
      </c>
      <c r="D6" s="174"/>
      <c r="E6" s="177"/>
      <c r="F6" s="180"/>
      <c r="G6" s="123" t="s">
        <v>303</v>
      </c>
      <c r="H6" s="120" t="s">
        <v>301</v>
      </c>
      <c r="I6" s="121" t="s">
        <v>1</v>
      </c>
      <c r="J6" s="122" t="s">
        <v>302</v>
      </c>
      <c r="K6" s="119" t="s">
        <v>301</v>
      </c>
      <c r="L6" s="121" t="s">
        <v>1</v>
      </c>
      <c r="M6" s="120" t="s">
        <v>302</v>
      </c>
      <c r="N6" s="119" t="s">
        <v>301</v>
      </c>
      <c r="O6" s="150"/>
    </row>
    <row r="7" spans="1:21" ht="27.95" customHeight="1" x14ac:dyDescent="0.15">
      <c r="A7" s="157" t="s">
        <v>49</v>
      </c>
      <c r="B7" s="117" t="s">
        <v>379</v>
      </c>
      <c r="C7" s="117" t="s">
        <v>296</v>
      </c>
      <c r="D7" s="117"/>
      <c r="E7" s="38"/>
      <c r="F7" s="38"/>
      <c r="G7" s="117"/>
      <c r="H7" s="118" t="s">
        <v>300</v>
      </c>
      <c r="I7" s="117" t="s">
        <v>379</v>
      </c>
      <c r="J7" s="117" t="s">
        <v>296</v>
      </c>
      <c r="K7" s="118" t="s">
        <v>298</v>
      </c>
      <c r="L7" s="117" t="s">
        <v>378</v>
      </c>
      <c r="M7" s="117" t="s">
        <v>296</v>
      </c>
      <c r="N7" s="116">
        <v>30</v>
      </c>
      <c r="O7" s="115"/>
    </row>
    <row r="8" spans="1:21" ht="27.95" customHeight="1" x14ac:dyDescent="0.15">
      <c r="A8" s="158"/>
      <c r="B8" s="104"/>
      <c r="C8" s="104" t="s">
        <v>100</v>
      </c>
      <c r="D8" s="104"/>
      <c r="E8" s="44"/>
      <c r="F8" s="44"/>
      <c r="G8" s="104"/>
      <c r="H8" s="110">
        <v>10</v>
      </c>
      <c r="I8" s="104"/>
      <c r="J8" s="114" t="s">
        <v>106</v>
      </c>
      <c r="K8" s="110">
        <v>10</v>
      </c>
      <c r="L8" s="104"/>
      <c r="M8" s="104" t="s">
        <v>23</v>
      </c>
      <c r="N8" s="103">
        <v>5</v>
      </c>
      <c r="O8" s="102"/>
    </row>
    <row r="9" spans="1:21" ht="27.95" customHeight="1" x14ac:dyDescent="0.15">
      <c r="A9" s="158"/>
      <c r="B9" s="104"/>
      <c r="C9" s="104" t="s">
        <v>23</v>
      </c>
      <c r="D9" s="104"/>
      <c r="E9" s="44"/>
      <c r="F9" s="44"/>
      <c r="G9" s="104"/>
      <c r="H9" s="110">
        <v>5</v>
      </c>
      <c r="I9" s="104"/>
      <c r="J9" s="104" t="s">
        <v>23</v>
      </c>
      <c r="K9" s="110">
        <v>5</v>
      </c>
      <c r="L9" s="107"/>
      <c r="M9" s="107"/>
      <c r="N9" s="113"/>
      <c r="O9" s="112"/>
    </row>
    <row r="10" spans="1:21" ht="27.95" customHeight="1" x14ac:dyDescent="0.15">
      <c r="A10" s="158"/>
      <c r="B10" s="107"/>
      <c r="C10" s="107"/>
      <c r="D10" s="107"/>
      <c r="E10" s="52"/>
      <c r="F10" s="52"/>
      <c r="G10" s="107"/>
      <c r="H10" s="106"/>
      <c r="I10" s="107"/>
      <c r="J10" s="107"/>
      <c r="K10" s="106"/>
      <c r="L10" s="104" t="s">
        <v>319</v>
      </c>
      <c r="M10" s="104" t="s">
        <v>50</v>
      </c>
      <c r="N10" s="103">
        <v>20</v>
      </c>
      <c r="O10" s="102"/>
    </row>
    <row r="11" spans="1:21" ht="27.95" customHeight="1" x14ac:dyDescent="0.15">
      <c r="A11" s="158"/>
      <c r="B11" s="104" t="s">
        <v>377</v>
      </c>
      <c r="C11" s="104" t="s">
        <v>50</v>
      </c>
      <c r="D11" s="104"/>
      <c r="E11" s="44"/>
      <c r="F11" s="44"/>
      <c r="G11" s="104"/>
      <c r="H11" s="110">
        <v>30</v>
      </c>
      <c r="I11" s="104" t="s">
        <v>377</v>
      </c>
      <c r="J11" s="104" t="s">
        <v>50</v>
      </c>
      <c r="K11" s="110">
        <v>30</v>
      </c>
      <c r="L11" s="104"/>
      <c r="M11" s="104" t="s">
        <v>21</v>
      </c>
      <c r="N11" s="103">
        <v>10</v>
      </c>
      <c r="O11" s="102"/>
    </row>
    <row r="12" spans="1:21" ht="27.95" customHeight="1" x14ac:dyDescent="0.15">
      <c r="A12" s="158"/>
      <c r="B12" s="104"/>
      <c r="C12" s="104" t="s">
        <v>21</v>
      </c>
      <c r="D12" s="104"/>
      <c r="E12" s="44"/>
      <c r="F12" s="44"/>
      <c r="G12" s="104"/>
      <c r="H12" s="110">
        <v>10</v>
      </c>
      <c r="I12" s="104"/>
      <c r="J12" s="104" t="s">
        <v>21</v>
      </c>
      <c r="K12" s="110">
        <v>10</v>
      </c>
      <c r="L12" s="107"/>
      <c r="M12" s="107"/>
      <c r="N12" s="113"/>
      <c r="O12" s="112"/>
    </row>
    <row r="13" spans="1:21" ht="27.95" customHeight="1" x14ac:dyDescent="0.15">
      <c r="A13" s="158"/>
      <c r="B13" s="104"/>
      <c r="C13" s="104" t="s">
        <v>133</v>
      </c>
      <c r="D13" s="104"/>
      <c r="E13" s="44"/>
      <c r="F13" s="44"/>
      <c r="G13" s="104"/>
      <c r="H13" s="110">
        <v>20</v>
      </c>
      <c r="I13" s="104"/>
      <c r="J13" s="104" t="s">
        <v>133</v>
      </c>
      <c r="K13" s="110">
        <v>15</v>
      </c>
      <c r="L13" s="104" t="s">
        <v>357</v>
      </c>
      <c r="M13" s="104" t="s">
        <v>160</v>
      </c>
      <c r="N13" s="139">
        <v>0.13</v>
      </c>
      <c r="O13" s="102"/>
    </row>
    <row r="14" spans="1:21" ht="27.95" customHeight="1" x14ac:dyDescent="0.15">
      <c r="A14" s="158"/>
      <c r="B14" s="104"/>
      <c r="C14" s="104"/>
      <c r="D14" s="104"/>
      <c r="E14" s="44"/>
      <c r="F14" s="44"/>
      <c r="G14" s="104" t="s">
        <v>28</v>
      </c>
      <c r="H14" s="110" t="s">
        <v>291</v>
      </c>
      <c r="I14" s="104"/>
      <c r="J14" s="104"/>
      <c r="K14" s="110"/>
      <c r="L14" s="104"/>
      <c r="M14" s="104"/>
      <c r="N14" s="103"/>
      <c r="O14" s="102"/>
    </row>
    <row r="15" spans="1:21" ht="27.95" customHeight="1" x14ac:dyDescent="0.15">
      <c r="A15" s="158"/>
      <c r="B15" s="104"/>
      <c r="C15" s="104"/>
      <c r="D15" s="104"/>
      <c r="E15" s="44"/>
      <c r="F15" s="44"/>
      <c r="G15" s="104" t="s">
        <v>63</v>
      </c>
      <c r="H15" s="110" t="s">
        <v>290</v>
      </c>
      <c r="I15" s="104"/>
      <c r="J15" s="104"/>
      <c r="K15" s="110"/>
      <c r="L15" s="104"/>
      <c r="M15" s="104"/>
      <c r="N15" s="103"/>
      <c r="O15" s="102"/>
    </row>
    <row r="16" spans="1:21" ht="27.95" customHeight="1" x14ac:dyDescent="0.15">
      <c r="A16" s="158"/>
      <c r="B16" s="107"/>
      <c r="C16" s="107"/>
      <c r="D16" s="107"/>
      <c r="E16" s="52"/>
      <c r="F16" s="52"/>
      <c r="G16" s="107"/>
      <c r="H16" s="106"/>
      <c r="I16" s="107"/>
      <c r="J16" s="107"/>
      <c r="K16" s="106"/>
      <c r="L16" s="104"/>
      <c r="M16" s="104"/>
      <c r="N16" s="103"/>
      <c r="O16" s="102"/>
    </row>
    <row r="17" spans="1:15" ht="27.95" customHeight="1" x14ac:dyDescent="0.15">
      <c r="A17" s="158"/>
      <c r="B17" s="104" t="s">
        <v>92</v>
      </c>
      <c r="C17" s="104" t="s">
        <v>84</v>
      </c>
      <c r="D17" s="104"/>
      <c r="E17" s="44"/>
      <c r="F17" s="44"/>
      <c r="G17" s="104"/>
      <c r="H17" s="110">
        <v>10</v>
      </c>
      <c r="I17" s="104" t="s">
        <v>159</v>
      </c>
      <c r="J17" s="104" t="s">
        <v>160</v>
      </c>
      <c r="K17" s="138">
        <v>0.17</v>
      </c>
      <c r="L17" s="104"/>
      <c r="M17" s="104"/>
      <c r="N17" s="103"/>
      <c r="O17" s="102"/>
    </row>
    <row r="18" spans="1:15" ht="27.95" customHeight="1" x14ac:dyDescent="0.15">
      <c r="A18" s="158"/>
      <c r="B18" s="104"/>
      <c r="C18" s="104"/>
      <c r="D18" s="104"/>
      <c r="E18" s="44"/>
      <c r="F18" s="44"/>
      <c r="G18" s="104" t="s">
        <v>28</v>
      </c>
      <c r="H18" s="110" t="s">
        <v>291</v>
      </c>
      <c r="I18" s="104"/>
      <c r="J18" s="104"/>
      <c r="K18" s="110"/>
      <c r="L18" s="104"/>
      <c r="M18" s="104"/>
      <c r="N18" s="103"/>
      <c r="O18" s="102"/>
    </row>
    <row r="19" spans="1:15" ht="27.95" customHeight="1" x14ac:dyDescent="0.15">
      <c r="A19" s="158"/>
      <c r="B19" s="107"/>
      <c r="C19" s="107"/>
      <c r="D19" s="107"/>
      <c r="E19" s="52"/>
      <c r="F19" s="135"/>
      <c r="G19" s="107"/>
      <c r="H19" s="106"/>
      <c r="I19" s="104"/>
      <c r="J19" s="104"/>
      <c r="K19" s="110"/>
      <c r="L19" s="104"/>
      <c r="M19" s="104"/>
      <c r="N19" s="103"/>
      <c r="O19" s="102"/>
    </row>
    <row r="20" spans="1:15" ht="27.95" customHeight="1" x14ac:dyDescent="0.15">
      <c r="A20" s="158"/>
      <c r="B20" s="104" t="s">
        <v>159</v>
      </c>
      <c r="C20" s="104" t="s">
        <v>160</v>
      </c>
      <c r="D20" s="104"/>
      <c r="E20" s="44"/>
      <c r="F20" s="44"/>
      <c r="G20" s="104"/>
      <c r="H20" s="138">
        <v>0.17</v>
      </c>
      <c r="I20" s="104"/>
      <c r="J20" s="104"/>
      <c r="K20" s="110"/>
      <c r="L20" s="104"/>
      <c r="M20" s="104"/>
      <c r="N20" s="103"/>
      <c r="O20" s="102"/>
    </row>
    <row r="21" spans="1:15" ht="27.95" customHeight="1" thickBot="1" x14ac:dyDescent="0.2">
      <c r="A21" s="159"/>
      <c r="B21" s="100"/>
      <c r="C21" s="100"/>
      <c r="D21" s="100"/>
      <c r="E21" s="59"/>
      <c r="F21" s="59"/>
      <c r="G21" s="100"/>
      <c r="H21" s="101"/>
      <c r="I21" s="100"/>
      <c r="J21" s="100"/>
      <c r="K21" s="101"/>
      <c r="L21" s="100"/>
      <c r="M21" s="100"/>
      <c r="N21" s="99"/>
      <c r="O21" s="98"/>
    </row>
    <row r="22" spans="1:15" ht="27.95" customHeight="1" x14ac:dyDescent="0.15">
      <c r="B22" s="97"/>
      <c r="C22" s="97"/>
      <c r="D22" s="97"/>
      <c r="G22" s="97"/>
      <c r="H22" s="96"/>
      <c r="I22" s="97"/>
      <c r="J22" s="97"/>
      <c r="K22" s="96"/>
      <c r="L22" s="97"/>
      <c r="M22" s="97"/>
      <c r="N22" s="96"/>
    </row>
    <row r="23" spans="1:15" ht="27.95" customHeight="1" x14ac:dyDescent="0.15">
      <c r="B23" s="97"/>
      <c r="C23" s="97"/>
      <c r="D23" s="97"/>
      <c r="G23" s="97"/>
      <c r="H23" s="96"/>
      <c r="I23" s="97"/>
      <c r="J23" s="97"/>
      <c r="K23" s="96"/>
      <c r="L23" s="97"/>
      <c r="M23" s="97"/>
      <c r="N23" s="96"/>
    </row>
    <row r="24" spans="1:15" ht="27.95" customHeight="1" x14ac:dyDescent="0.15">
      <c r="B24" s="97"/>
      <c r="C24" s="97"/>
      <c r="D24" s="97"/>
      <c r="G24" s="97"/>
      <c r="H24" s="96"/>
      <c r="I24" s="97"/>
      <c r="J24" s="97"/>
      <c r="K24" s="96"/>
      <c r="L24" s="97"/>
      <c r="M24" s="97"/>
      <c r="N24" s="96"/>
    </row>
    <row r="25" spans="1:15" ht="27.95" customHeight="1" x14ac:dyDescent="0.15">
      <c r="B25" s="97"/>
      <c r="C25" s="97"/>
      <c r="D25" s="97"/>
      <c r="G25" s="97"/>
      <c r="H25" s="96"/>
      <c r="I25" s="97"/>
      <c r="J25" s="97"/>
      <c r="K25" s="96"/>
      <c r="L25" s="97"/>
      <c r="M25" s="97"/>
      <c r="N25" s="96"/>
    </row>
    <row r="26" spans="1:15" ht="27.95" customHeight="1" x14ac:dyDescent="0.15">
      <c r="B26" s="97"/>
      <c r="C26" s="97"/>
      <c r="D26" s="97"/>
      <c r="G26" s="97"/>
      <c r="H26" s="96"/>
      <c r="I26" s="97"/>
      <c r="J26" s="97"/>
      <c r="K26" s="96"/>
      <c r="L26" s="97"/>
      <c r="M26" s="97"/>
      <c r="N26" s="96"/>
    </row>
    <row r="27" spans="1:15" ht="14.25" x14ac:dyDescent="0.15">
      <c r="B27" s="97"/>
      <c r="C27" s="97"/>
      <c r="D27" s="97"/>
      <c r="G27" s="97"/>
      <c r="H27" s="96"/>
      <c r="I27" s="97"/>
      <c r="J27" s="97"/>
      <c r="K27" s="96"/>
      <c r="L27" s="97"/>
      <c r="M27" s="97"/>
      <c r="N27" s="96"/>
    </row>
    <row r="28" spans="1:15" ht="14.25" x14ac:dyDescent="0.15">
      <c r="B28" s="97"/>
      <c r="C28" s="97"/>
      <c r="D28" s="97"/>
      <c r="G28" s="97"/>
      <c r="H28" s="96"/>
      <c r="I28" s="97"/>
      <c r="J28" s="97"/>
      <c r="K28" s="96"/>
      <c r="L28" s="97"/>
      <c r="M28" s="97"/>
      <c r="N28" s="96"/>
    </row>
    <row r="29" spans="1:15" ht="14.25" x14ac:dyDescent="0.15">
      <c r="B29" s="97"/>
      <c r="C29" s="97"/>
      <c r="D29" s="97"/>
      <c r="G29" s="97"/>
      <c r="H29" s="96"/>
      <c r="I29" s="97"/>
      <c r="J29" s="97"/>
      <c r="K29" s="96"/>
      <c r="L29" s="97"/>
      <c r="M29" s="97"/>
      <c r="N29" s="96"/>
    </row>
    <row r="30" spans="1:15" ht="14.25" x14ac:dyDescent="0.15">
      <c r="B30" s="97"/>
      <c r="C30" s="97"/>
      <c r="D30" s="97"/>
      <c r="G30" s="97"/>
      <c r="H30" s="96"/>
      <c r="I30" s="97"/>
      <c r="J30" s="97"/>
      <c r="K30" s="96"/>
      <c r="L30" s="97"/>
      <c r="M30" s="97"/>
      <c r="N30" s="96"/>
    </row>
    <row r="31" spans="1:15" ht="14.25" x14ac:dyDescent="0.15">
      <c r="B31" s="97"/>
      <c r="C31" s="97"/>
      <c r="D31" s="97"/>
      <c r="G31" s="97"/>
      <c r="H31" s="96"/>
      <c r="I31" s="97"/>
      <c r="J31" s="97"/>
      <c r="K31" s="96"/>
      <c r="L31" s="97"/>
      <c r="M31" s="97"/>
      <c r="N31" s="96"/>
    </row>
    <row r="32" spans="1:15" ht="14.25" x14ac:dyDescent="0.15">
      <c r="B32" s="97"/>
      <c r="C32" s="97"/>
      <c r="D32" s="97"/>
      <c r="G32" s="97"/>
      <c r="H32" s="96"/>
      <c r="I32" s="97"/>
      <c r="J32" s="97"/>
      <c r="K32" s="96"/>
      <c r="L32" s="97"/>
      <c r="M32" s="97"/>
      <c r="N32" s="96"/>
    </row>
    <row r="33" spans="2:14" ht="14.25" x14ac:dyDescent="0.15">
      <c r="B33" s="97"/>
      <c r="C33" s="97"/>
      <c r="D33" s="97"/>
      <c r="G33" s="97"/>
      <c r="H33" s="96"/>
      <c r="I33" s="97"/>
      <c r="J33" s="97"/>
      <c r="K33" s="96"/>
      <c r="L33" s="97"/>
      <c r="M33" s="97"/>
      <c r="N33" s="96"/>
    </row>
    <row r="34" spans="2:14" ht="14.25" x14ac:dyDescent="0.15">
      <c r="B34" s="97"/>
      <c r="C34" s="97"/>
      <c r="D34" s="97"/>
      <c r="G34" s="97"/>
      <c r="H34" s="96"/>
      <c r="I34" s="97"/>
      <c r="J34" s="97"/>
      <c r="K34" s="96"/>
      <c r="L34" s="97"/>
      <c r="M34" s="97"/>
      <c r="N34" s="96"/>
    </row>
    <row r="35" spans="2:14" ht="14.25" x14ac:dyDescent="0.15">
      <c r="B35" s="97"/>
      <c r="C35" s="97"/>
      <c r="D35" s="97"/>
      <c r="G35" s="97"/>
      <c r="H35" s="96"/>
      <c r="I35" s="97"/>
      <c r="J35" s="97"/>
      <c r="K35" s="96"/>
      <c r="L35" s="97"/>
      <c r="M35" s="97"/>
      <c r="N35" s="96"/>
    </row>
    <row r="36" spans="2:14" ht="14.25" x14ac:dyDescent="0.15">
      <c r="B36" s="97"/>
      <c r="C36" s="97"/>
      <c r="D36" s="97"/>
      <c r="G36" s="97"/>
      <c r="H36" s="96"/>
      <c r="I36" s="97"/>
      <c r="J36" s="97"/>
      <c r="K36" s="96"/>
      <c r="L36" s="97"/>
      <c r="M36" s="97"/>
      <c r="N36" s="96"/>
    </row>
    <row r="37" spans="2:14" ht="14.25" x14ac:dyDescent="0.15">
      <c r="B37" s="97"/>
      <c r="C37" s="97"/>
      <c r="D37" s="97"/>
      <c r="G37" s="97"/>
      <c r="H37" s="96"/>
      <c r="I37" s="97"/>
      <c r="J37" s="97"/>
      <c r="K37" s="96"/>
      <c r="L37" s="97"/>
      <c r="M37" s="97"/>
      <c r="N37" s="96"/>
    </row>
    <row r="38" spans="2:14" ht="14.25" x14ac:dyDescent="0.15">
      <c r="B38" s="97"/>
      <c r="C38" s="97"/>
      <c r="D38" s="97"/>
      <c r="G38" s="97"/>
      <c r="H38" s="96"/>
      <c r="I38" s="97"/>
      <c r="J38" s="97"/>
      <c r="K38" s="96"/>
      <c r="L38" s="97"/>
      <c r="M38" s="97"/>
      <c r="N38" s="96"/>
    </row>
    <row r="39" spans="2:14" ht="14.25" x14ac:dyDescent="0.15">
      <c r="B39" s="97"/>
      <c r="C39" s="97"/>
      <c r="D39" s="97"/>
      <c r="G39" s="97"/>
      <c r="H39" s="96"/>
      <c r="I39" s="97"/>
      <c r="J39" s="97"/>
      <c r="K39" s="96"/>
      <c r="L39" s="97"/>
      <c r="M39" s="97"/>
      <c r="N39" s="96"/>
    </row>
    <row r="40" spans="2:14" ht="14.25" x14ac:dyDescent="0.15">
      <c r="B40" s="97"/>
      <c r="C40" s="97"/>
      <c r="D40" s="97"/>
      <c r="G40" s="97"/>
      <c r="H40" s="96"/>
      <c r="I40" s="97"/>
      <c r="J40" s="97"/>
      <c r="K40" s="96"/>
      <c r="L40" s="97"/>
      <c r="M40" s="97"/>
      <c r="N40" s="96"/>
    </row>
    <row r="41" spans="2:14" ht="14.25" x14ac:dyDescent="0.15">
      <c r="B41" s="97"/>
      <c r="C41" s="97"/>
      <c r="D41" s="97"/>
      <c r="G41" s="97"/>
      <c r="H41" s="96"/>
      <c r="I41" s="97"/>
      <c r="J41" s="97"/>
      <c r="K41" s="96"/>
      <c r="L41" s="97"/>
      <c r="M41" s="97"/>
      <c r="N41" s="96"/>
    </row>
    <row r="42" spans="2:14" ht="14.25" x14ac:dyDescent="0.15">
      <c r="B42" s="97"/>
      <c r="C42" s="97"/>
      <c r="D42" s="97"/>
      <c r="G42" s="97"/>
      <c r="H42" s="96"/>
      <c r="I42" s="97"/>
      <c r="J42" s="97"/>
      <c r="K42" s="96"/>
      <c r="L42" s="97"/>
      <c r="M42" s="97"/>
      <c r="N42" s="96"/>
    </row>
    <row r="43" spans="2:14" ht="14.25" x14ac:dyDescent="0.15">
      <c r="B43" s="97"/>
      <c r="C43" s="97"/>
      <c r="D43" s="97"/>
      <c r="G43" s="97"/>
      <c r="H43" s="96"/>
      <c r="I43" s="97"/>
      <c r="J43" s="97"/>
      <c r="K43" s="96"/>
      <c r="L43" s="97"/>
      <c r="M43" s="97"/>
      <c r="N43" s="96"/>
    </row>
    <row r="44" spans="2:14" ht="14.25" x14ac:dyDescent="0.15">
      <c r="B44" s="97"/>
      <c r="C44" s="97"/>
      <c r="D44" s="97"/>
      <c r="G44" s="97"/>
      <c r="H44" s="96"/>
      <c r="I44" s="97"/>
      <c r="J44" s="97"/>
      <c r="K44" s="96"/>
      <c r="L44" s="97"/>
      <c r="M44" s="97"/>
      <c r="N44" s="96"/>
    </row>
    <row r="45" spans="2:14" ht="14.25" x14ac:dyDescent="0.15">
      <c r="B45" s="97"/>
      <c r="C45" s="97"/>
      <c r="D45" s="97"/>
      <c r="G45" s="97"/>
      <c r="H45" s="96"/>
      <c r="I45" s="97"/>
      <c r="J45" s="97"/>
      <c r="K45" s="96"/>
      <c r="L45" s="97"/>
      <c r="M45" s="97"/>
      <c r="N45" s="96"/>
    </row>
    <row r="46" spans="2:14" ht="14.25" x14ac:dyDescent="0.15">
      <c r="B46" s="97"/>
      <c r="C46" s="97"/>
      <c r="D46" s="97"/>
      <c r="G46" s="97"/>
      <c r="H46" s="96"/>
      <c r="I46" s="97"/>
      <c r="J46" s="97"/>
      <c r="K46" s="96"/>
      <c r="L46" s="97"/>
      <c r="M46" s="97"/>
      <c r="N46" s="96"/>
    </row>
    <row r="47" spans="2:14" ht="14.25" x14ac:dyDescent="0.15">
      <c r="B47" s="97"/>
      <c r="C47" s="97"/>
      <c r="D47" s="97"/>
      <c r="G47" s="97"/>
      <c r="H47" s="96"/>
      <c r="I47" s="97"/>
      <c r="J47" s="97"/>
      <c r="K47" s="96"/>
      <c r="L47" s="97"/>
      <c r="M47" s="97"/>
      <c r="N47" s="96"/>
    </row>
    <row r="48" spans="2:14" ht="14.25" x14ac:dyDescent="0.15">
      <c r="B48" s="97"/>
      <c r="C48" s="97"/>
      <c r="D48" s="97"/>
      <c r="G48" s="97"/>
      <c r="H48" s="96"/>
      <c r="I48" s="97"/>
      <c r="J48" s="97"/>
      <c r="K48" s="96"/>
      <c r="L48" s="97"/>
      <c r="M48" s="97"/>
      <c r="N48" s="96"/>
    </row>
    <row r="49" spans="2:14" ht="14.25" x14ac:dyDescent="0.15">
      <c r="B49" s="97"/>
      <c r="C49" s="97"/>
      <c r="D49" s="97"/>
      <c r="G49" s="97"/>
      <c r="H49" s="96"/>
      <c r="I49" s="97"/>
      <c r="J49" s="97"/>
      <c r="K49" s="96"/>
      <c r="L49" s="97"/>
      <c r="M49" s="97"/>
      <c r="N49" s="96"/>
    </row>
    <row r="50" spans="2:14" ht="14.25" x14ac:dyDescent="0.15">
      <c r="B50" s="97"/>
      <c r="C50" s="97"/>
      <c r="D50" s="97"/>
      <c r="G50" s="97"/>
      <c r="H50" s="96"/>
      <c r="I50" s="97"/>
      <c r="J50" s="97"/>
      <c r="K50" s="96"/>
      <c r="L50" s="97"/>
      <c r="M50" s="97"/>
      <c r="N50" s="96"/>
    </row>
    <row r="51" spans="2:14" ht="14.25" x14ac:dyDescent="0.15">
      <c r="B51" s="97"/>
      <c r="C51" s="97"/>
      <c r="D51" s="97"/>
      <c r="G51" s="97"/>
      <c r="H51" s="96"/>
      <c r="I51" s="97"/>
      <c r="J51" s="97"/>
      <c r="K51" s="96"/>
      <c r="L51" s="97"/>
      <c r="M51" s="97"/>
      <c r="N51" s="96"/>
    </row>
    <row r="52" spans="2:14" ht="14.25" x14ac:dyDescent="0.15">
      <c r="B52" s="97"/>
      <c r="C52" s="97"/>
      <c r="D52" s="97"/>
      <c r="G52" s="97"/>
      <c r="H52" s="96"/>
      <c r="I52" s="97"/>
      <c r="J52" s="97"/>
      <c r="K52" s="96"/>
      <c r="L52" s="97"/>
      <c r="M52" s="97"/>
      <c r="N52" s="96"/>
    </row>
  </sheetData>
  <mergeCells count="14">
    <mergeCell ref="O4:O6"/>
    <mergeCell ref="I5:K5"/>
    <mergeCell ref="L5:N5"/>
    <mergeCell ref="A7:A21"/>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0"/>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x14ac:dyDescent="0.15">
      <c r="A1" s="1" t="s">
        <v>13</v>
      </c>
      <c r="B1" s="1"/>
      <c r="C1" s="2"/>
      <c r="D1" s="3"/>
      <c r="E1" s="2"/>
      <c r="F1" s="2"/>
      <c r="G1" s="2"/>
      <c r="H1" s="140"/>
      <c r="I1" s="140"/>
      <c r="J1" s="141"/>
      <c r="K1" s="141"/>
      <c r="L1" s="141"/>
      <c r="M1" s="141"/>
      <c r="N1" s="141"/>
      <c r="O1" s="2"/>
      <c r="P1" s="2"/>
      <c r="Q1" s="4"/>
      <c r="R1" s="4"/>
      <c r="S1" s="3"/>
    </row>
    <row r="2" spans="1:19" ht="36.75" customHeight="1" x14ac:dyDescent="0.15">
      <c r="A2" s="140" t="s">
        <v>0</v>
      </c>
      <c r="B2" s="140"/>
      <c r="C2" s="141"/>
      <c r="D2" s="141"/>
      <c r="E2" s="141"/>
      <c r="F2" s="141"/>
      <c r="G2" s="141"/>
      <c r="H2" s="141"/>
      <c r="I2" s="141"/>
      <c r="J2" s="141"/>
      <c r="K2" s="141"/>
      <c r="L2" s="141"/>
      <c r="M2" s="141"/>
      <c r="N2" s="141"/>
      <c r="O2" s="141"/>
      <c r="P2" s="141"/>
      <c r="Q2" s="141"/>
      <c r="R2" s="141"/>
      <c r="S2" s="3"/>
    </row>
    <row r="3" spans="1:19" ht="27.75" customHeight="1" thickBot="1" x14ac:dyDescent="0.3">
      <c r="A3" s="142" t="s">
        <v>75</v>
      </c>
      <c r="B3" s="143"/>
      <c r="C3" s="143"/>
      <c r="D3" s="143"/>
      <c r="E3" s="143"/>
      <c r="F3" s="143"/>
      <c r="G3" s="2"/>
      <c r="H3" s="2"/>
      <c r="I3" s="13"/>
      <c r="J3" s="2"/>
      <c r="K3" s="7"/>
      <c r="L3" s="7"/>
      <c r="M3" s="11"/>
      <c r="N3" s="2"/>
      <c r="O3" s="14"/>
      <c r="P3" s="13"/>
      <c r="Q3" s="15"/>
      <c r="R3" s="15"/>
      <c r="S3" s="12"/>
    </row>
    <row r="4" spans="1:19"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18.75" customHeight="1" x14ac:dyDescent="0.15">
      <c r="A5" s="144" t="s">
        <v>49</v>
      </c>
      <c r="B5" s="65" t="s">
        <v>17</v>
      </c>
      <c r="C5" s="37"/>
      <c r="D5" s="38"/>
      <c r="E5" s="39"/>
      <c r="F5" s="40"/>
      <c r="G5" s="69"/>
      <c r="H5" s="73"/>
      <c r="I5" s="38"/>
      <c r="J5" s="40"/>
      <c r="K5" s="40"/>
      <c r="L5" s="40"/>
      <c r="M5" s="77"/>
      <c r="N5" s="65"/>
      <c r="O5" s="41" t="s">
        <v>17</v>
      </c>
      <c r="P5" s="38"/>
      <c r="Q5" s="42">
        <v>110</v>
      </c>
      <c r="R5" s="88">
        <f>ROUNDUP(Q5*0.75,2)</f>
        <v>82.5</v>
      </c>
    </row>
    <row r="6" spans="1:19" ht="18.75" customHeight="1" x14ac:dyDescent="0.15">
      <c r="A6" s="145"/>
      <c r="B6" s="67"/>
      <c r="C6" s="51"/>
      <c r="D6" s="52"/>
      <c r="E6" s="53"/>
      <c r="F6" s="54"/>
      <c r="G6" s="71"/>
      <c r="H6" s="75"/>
      <c r="I6" s="52"/>
      <c r="J6" s="54"/>
      <c r="K6" s="54"/>
      <c r="L6" s="54"/>
      <c r="M6" s="79"/>
      <c r="N6" s="67"/>
      <c r="O6" s="55"/>
      <c r="P6" s="52"/>
      <c r="Q6" s="56"/>
      <c r="R6" s="91"/>
    </row>
    <row r="7" spans="1:19" ht="18.75" customHeight="1" x14ac:dyDescent="0.15">
      <c r="A7" s="145"/>
      <c r="B7" s="66" t="s">
        <v>245</v>
      </c>
      <c r="C7" s="43" t="s">
        <v>76</v>
      </c>
      <c r="D7" s="44"/>
      <c r="E7" s="45">
        <v>1</v>
      </c>
      <c r="F7" s="46" t="s">
        <v>77</v>
      </c>
      <c r="G7" s="70"/>
      <c r="H7" s="74" t="s">
        <v>76</v>
      </c>
      <c r="I7" s="44"/>
      <c r="J7" s="46">
        <f>ROUNDUP(E7*0.75,2)</f>
        <v>0.75</v>
      </c>
      <c r="K7" s="46" t="s">
        <v>77</v>
      </c>
      <c r="L7" s="46"/>
      <c r="M7" s="78" t="e">
        <f>#REF!</f>
        <v>#REF!</v>
      </c>
      <c r="N7" s="66" t="s">
        <v>244</v>
      </c>
      <c r="O7" s="47" t="s">
        <v>27</v>
      </c>
      <c r="P7" s="44"/>
      <c r="Q7" s="48">
        <v>2</v>
      </c>
      <c r="R7" s="89">
        <f>ROUNDUP(Q7*0.75,2)</f>
        <v>1.5</v>
      </c>
    </row>
    <row r="8" spans="1:19" ht="18.75" customHeight="1" x14ac:dyDescent="0.15">
      <c r="A8" s="145"/>
      <c r="B8" s="66"/>
      <c r="C8" s="43" t="s">
        <v>21</v>
      </c>
      <c r="D8" s="44"/>
      <c r="E8" s="45">
        <v>20</v>
      </c>
      <c r="F8" s="46" t="s">
        <v>19</v>
      </c>
      <c r="G8" s="70"/>
      <c r="H8" s="74" t="s">
        <v>21</v>
      </c>
      <c r="I8" s="44"/>
      <c r="J8" s="46">
        <f>ROUNDUP(E8*0.75,2)</f>
        <v>15</v>
      </c>
      <c r="K8" s="46" t="s">
        <v>19</v>
      </c>
      <c r="L8" s="46"/>
      <c r="M8" s="78" t="e">
        <f>ROUND(#REF!+(#REF!*6/100),2)</f>
        <v>#REF!</v>
      </c>
      <c r="N8" s="85" t="s">
        <v>263</v>
      </c>
      <c r="O8" s="47" t="s">
        <v>20</v>
      </c>
      <c r="P8" s="44"/>
      <c r="Q8" s="48">
        <v>1</v>
      </c>
      <c r="R8" s="89">
        <f>ROUNDUP(Q8*0.75,2)</f>
        <v>0.75</v>
      </c>
    </row>
    <row r="9" spans="1:19" ht="18.75" customHeight="1" x14ac:dyDescent="0.15">
      <c r="A9" s="145"/>
      <c r="B9" s="66"/>
      <c r="C9" s="43" t="s">
        <v>78</v>
      </c>
      <c r="D9" s="44"/>
      <c r="E9" s="45">
        <v>0.5</v>
      </c>
      <c r="F9" s="46" t="s">
        <v>19</v>
      </c>
      <c r="G9" s="70"/>
      <c r="H9" s="74" t="s">
        <v>78</v>
      </c>
      <c r="I9" s="44"/>
      <c r="J9" s="46">
        <f>ROUNDUP(E9*0.75,2)</f>
        <v>0.38</v>
      </c>
      <c r="K9" s="46" t="s">
        <v>19</v>
      </c>
      <c r="L9" s="46"/>
      <c r="M9" s="78" t="e">
        <f>ROUND(#REF!+(#REF!*10/100),2)</f>
        <v>#REF!</v>
      </c>
      <c r="N9" s="90" t="s">
        <v>285</v>
      </c>
      <c r="O9" s="47" t="s">
        <v>34</v>
      </c>
      <c r="P9" s="44"/>
      <c r="Q9" s="48">
        <v>1.5</v>
      </c>
      <c r="R9" s="89">
        <f>ROUNDUP(Q9*0.75,2)</f>
        <v>1.1300000000000001</v>
      </c>
    </row>
    <row r="10" spans="1:19" ht="18.75" customHeight="1" x14ac:dyDescent="0.15">
      <c r="A10" s="145"/>
      <c r="B10" s="66"/>
      <c r="C10" s="43"/>
      <c r="D10" s="44"/>
      <c r="E10" s="45"/>
      <c r="F10" s="46"/>
      <c r="G10" s="70"/>
      <c r="H10" s="74"/>
      <c r="I10" s="44"/>
      <c r="J10" s="46"/>
      <c r="K10" s="46"/>
      <c r="L10" s="46"/>
      <c r="M10" s="78"/>
      <c r="N10" s="66" t="s">
        <v>243</v>
      </c>
      <c r="O10" s="47" t="s">
        <v>53</v>
      </c>
      <c r="P10" s="44"/>
      <c r="Q10" s="48">
        <v>1</v>
      </c>
      <c r="R10" s="89">
        <f>ROUNDUP(Q10*0.75,2)</f>
        <v>0.75</v>
      </c>
    </row>
    <row r="11" spans="1:19" ht="18.75" customHeight="1" x14ac:dyDescent="0.15">
      <c r="A11" s="145"/>
      <c r="B11" s="66"/>
      <c r="C11" s="43"/>
      <c r="D11" s="44"/>
      <c r="E11" s="45"/>
      <c r="F11" s="46"/>
      <c r="G11" s="70"/>
      <c r="H11" s="74"/>
      <c r="I11" s="44"/>
      <c r="J11" s="46"/>
      <c r="K11" s="46"/>
      <c r="L11" s="46"/>
      <c r="M11" s="78"/>
      <c r="N11" s="66" t="s">
        <v>39</v>
      </c>
      <c r="O11" s="47" t="s">
        <v>45</v>
      </c>
      <c r="P11" s="44" t="s">
        <v>33</v>
      </c>
      <c r="Q11" s="48">
        <v>1</v>
      </c>
      <c r="R11" s="89">
        <f>ROUNDUP(Q11*0.75,2)</f>
        <v>0.75</v>
      </c>
    </row>
    <row r="12" spans="1:19" ht="18.75" customHeight="1" x14ac:dyDescent="0.15">
      <c r="A12" s="145"/>
      <c r="B12" s="67"/>
      <c r="C12" s="51"/>
      <c r="D12" s="52"/>
      <c r="E12" s="53"/>
      <c r="F12" s="54"/>
      <c r="G12" s="71"/>
      <c r="H12" s="75"/>
      <c r="I12" s="52"/>
      <c r="J12" s="54"/>
      <c r="K12" s="54"/>
      <c r="L12" s="54"/>
      <c r="M12" s="79"/>
      <c r="N12" s="67"/>
      <c r="O12" s="55"/>
      <c r="P12" s="52"/>
      <c r="Q12" s="56"/>
      <c r="R12" s="91"/>
    </row>
    <row r="13" spans="1:19" ht="18.75" customHeight="1" x14ac:dyDescent="0.15">
      <c r="A13" s="145"/>
      <c r="B13" s="66" t="s">
        <v>79</v>
      </c>
      <c r="C13" s="43" t="s">
        <v>82</v>
      </c>
      <c r="D13" s="44"/>
      <c r="E13" s="45">
        <v>30</v>
      </c>
      <c r="F13" s="46" t="s">
        <v>19</v>
      </c>
      <c r="G13" s="70"/>
      <c r="H13" s="74" t="s">
        <v>82</v>
      </c>
      <c r="I13" s="44"/>
      <c r="J13" s="46">
        <f>ROUNDUP(E13*0.75,2)</f>
        <v>22.5</v>
      </c>
      <c r="K13" s="46" t="s">
        <v>19</v>
      </c>
      <c r="L13" s="46"/>
      <c r="M13" s="78" t="e">
        <f>ROUND(#REF!+(#REF!*6/100),2)</f>
        <v>#REF!</v>
      </c>
      <c r="N13" s="66" t="s">
        <v>80</v>
      </c>
      <c r="O13" s="47" t="s">
        <v>27</v>
      </c>
      <c r="P13" s="44"/>
      <c r="Q13" s="48">
        <v>1.5</v>
      </c>
      <c r="R13" s="89">
        <f>ROUNDUP(Q13*0.75,2)</f>
        <v>1.1300000000000001</v>
      </c>
    </row>
    <row r="14" spans="1:19" ht="18.75" customHeight="1" x14ac:dyDescent="0.15">
      <c r="A14" s="145"/>
      <c r="B14" s="66"/>
      <c r="C14" s="43" t="s">
        <v>23</v>
      </c>
      <c r="D14" s="44"/>
      <c r="E14" s="45">
        <v>5</v>
      </c>
      <c r="F14" s="46" t="s">
        <v>19</v>
      </c>
      <c r="G14" s="70"/>
      <c r="H14" s="74" t="s">
        <v>23</v>
      </c>
      <c r="I14" s="44"/>
      <c r="J14" s="46">
        <f>ROUNDUP(E14*0.75,2)</f>
        <v>3.75</v>
      </c>
      <c r="K14" s="46" t="s">
        <v>19</v>
      </c>
      <c r="L14" s="46"/>
      <c r="M14" s="78" t="e">
        <f>ROUND(#REF!+(#REF!*10/100),2)</f>
        <v>#REF!</v>
      </c>
      <c r="N14" s="66" t="s">
        <v>81</v>
      </c>
      <c r="O14" s="47" t="s">
        <v>44</v>
      </c>
      <c r="P14" s="44"/>
      <c r="Q14" s="48">
        <v>5</v>
      </c>
      <c r="R14" s="89">
        <f>ROUNDUP(Q14*0.75,2)</f>
        <v>3.75</v>
      </c>
    </row>
    <row r="15" spans="1:19" ht="18.75" customHeight="1" x14ac:dyDescent="0.15">
      <c r="A15" s="145"/>
      <c r="B15" s="66"/>
      <c r="C15" s="43" t="s">
        <v>83</v>
      </c>
      <c r="D15" s="44"/>
      <c r="E15" s="45">
        <v>10</v>
      </c>
      <c r="F15" s="46" t="s">
        <v>19</v>
      </c>
      <c r="G15" s="70"/>
      <c r="H15" s="74" t="s">
        <v>83</v>
      </c>
      <c r="I15" s="44"/>
      <c r="J15" s="46">
        <f>ROUNDUP(E15*0.75,2)</f>
        <v>7.5</v>
      </c>
      <c r="K15" s="46" t="s">
        <v>19</v>
      </c>
      <c r="L15" s="46"/>
      <c r="M15" s="78" t="e">
        <f>#REF!</f>
        <v>#REF!</v>
      </c>
      <c r="N15" s="66" t="s">
        <v>16</v>
      </c>
      <c r="O15" s="47" t="s">
        <v>53</v>
      </c>
      <c r="P15" s="44"/>
      <c r="Q15" s="48">
        <v>1.5</v>
      </c>
      <c r="R15" s="89">
        <f>ROUNDUP(Q15*0.75,2)</f>
        <v>1.1300000000000001</v>
      </c>
    </row>
    <row r="16" spans="1:19" ht="18.75" customHeight="1" x14ac:dyDescent="0.15">
      <c r="A16" s="145"/>
      <c r="B16" s="66"/>
      <c r="C16" s="43"/>
      <c r="D16" s="44"/>
      <c r="E16" s="45"/>
      <c r="F16" s="46"/>
      <c r="G16" s="70"/>
      <c r="H16" s="74"/>
      <c r="I16" s="44"/>
      <c r="J16" s="46"/>
      <c r="K16" s="46"/>
      <c r="L16" s="46"/>
      <c r="M16" s="78"/>
      <c r="N16" s="66"/>
      <c r="O16" s="47" t="s">
        <v>45</v>
      </c>
      <c r="P16" s="44" t="s">
        <v>33</v>
      </c>
      <c r="Q16" s="48">
        <v>1</v>
      </c>
      <c r="R16" s="89">
        <f>ROUNDUP(Q16*0.75,2)</f>
        <v>0.75</v>
      </c>
    </row>
    <row r="17" spans="1:18" ht="18.75" customHeight="1" x14ac:dyDescent="0.15">
      <c r="A17" s="145"/>
      <c r="B17" s="67"/>
      <c r="C17" s="51"/>
      <c r="D17" s="52"/>
      <c r="E17" s="53"/>
      <c r="F17" s="54"/>
      <c r="G17" s="71"/>
      <c r="H17" s="75"/>
      <c r="I17" s="52"/>
      <c r="J17" s="54"/>
      <c r="K17" s="54"/>
      <c r="L17" s="54"/>
      <c r="M17" s="79"/>
      <c r="N17" s="67"/>
      <c r="O17" s="55"/>
      <c r="P17" s="52"/>
      <c r="Q17" s="56"/>
      <c r="R17" s="91"/>
    </row>
    <row r="18" spans="1:18" ht="18.75" customHeight="1" x14ac:dyDescent="0.15">
      <c r="A18" s="145"/>
      <c r="B18" s="66" t="s">
        <v>66</v>
      </c>
      <c r="C18" s="43" t="s">
        <v>84</v>
      </c>
      <c r="D18" s="44"/>
      <c r="E18" s="45">
        <v>20</v>
      </c>
      <c r="F18" s="46" t="s">
        <v>19</v>
      </c>
      <c r="G18" s="70"/>
      <c r="H18" s="74" t="s">
        <v>84</v>
      </c>
      <c r="I18" s="44"/>
      <c r="J18" s="46">
        <f>ROUNDUP(E18*0.75,2)</f>
        <v>15</v>
      </c>
      <c r="K18" s="46" t="s">
        <v>19</v>
      </c>
      <c r="L18" s="46"/>
      <c r="M18" s="78" t="e">
        <f>ROUND(#REF!+(#REF!*3/100),2)</f>
        <v>#REF!</v>
      </c>
      <c r="N18" s="66" t="s">
        <v>16</v>
      </c>
      <c r="O18" s="47" t="s">
        <v>44</v>
      </c>
      <c r="P18" s="44"/>
      <c r="Q18" s="48">
        <v>100</v>
      </c>
      <c r="R18" s="89">
        <f>ROUNDUP(Q18*0.75,2)</f>
        <v>75</v>
      </c>
    </row>
    <row r="19" spans="1:18" ht="18.75" customHeight="1" x14ac:dyDescent="0.15">
      <c r="A19" s="145"/>
      <c r="B19" s="66"/>
      <c r="C19" s="43" t="s">
        <v>85</v>
      </c>
      <c r="D19" s="44"/>
      <c r="E19" s="45">
        <v>3</v>
      </c>
      <c r="F19" s="46" t="s">
        <v>19</v>
      </c>
      <c r="G19" s="70"/>
      <c r="H19" s="74" t="s">
        <v>85</v>
      </c>
      <c r="I19" s="44"/>
      <c r="J19" s="46">
        <f>ROUNDUP(E19*0.75,2)</f>
        <v>2.25</v>
      </c>
      <c r="K19" s="46" t="s">
        <v>19</v>
      </c>
      <c r="L19" s="46"/>
      <c r="M19" s="78" t="e">
        <f>ROUND(#REF!+(#REF!*40/100),2)</f>
        <v>#REF!</v>
      </c>
      <c r="N19" s="66"/>
      <c r="O19" s="47" t="s">
        <v>69</v>
      </c>
      <c r="P19" s="44"/>
      <c r="Q19" s="48">
        <v>3</v>
      </c>
      <c r="R19" s="89">
        <f>ROUNDUP(Q19*0.75,2)</f>
        <v>2.25</v>
      </c>
    </row>
    <row r="20" spans="1:18" ht="18.75" customHeight="1" thickBot="1" x14ac:dyDescent="0.2">
      <c r="A20" s="146"/>
      <c r="B20" s="68"/>
      <c r="C20" s="58"/>
      <c r="D20" s="59"/>
      <c r="E20" s="60"/>
      <c r="F20" s="61"/>
      <c r="G20" s="72"/>
      <c r="H20" s="76"/>
      <c r="I20" s="59"/>
      <c r="J20" s="61"/>
      <c r="K20" s="61"/>
      <c r="L20" s="61"/>
      <c r="M20" s="80"/>
      <c r="N20" s="68"/>
      <c r="O20" s="62"/>
      <c r="P20" s="59"/>
      <c r="Q20" s="63"/>
      <c r="R20" s="93"/>
    </row>
  </sheetData>
  <mergeCells count="4">
    <mergeCell ref="H1:N1"/>
    <mergeCell ref="A2:R2"/>
    <mergeCell ref="A3:F3"/>
    <mergeCell ref="A5:A20"/>
  </mergeCells>
  <phoneticPr fontId="18"/>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314</v>
      </c>
      <c r="B1" s="5"/>
      <c r="C1" s="1"/>
      <c r="D1" s="1"/>
      <c r="E1" s="160"/>
      <c r="F1" s="161"/>
      <c r="G1" s="161"/>
      <c r="H1" s="161"/>
      <c r="I1" s="161"/>
      <c r="J1" s="161"/>
      <c r="K1" s="161"/>
      <c r="L1" s="161"/>
      <c r="M1" s="161"/>
      <c r="N1" s="161"/>
      <c r="O1"/>
      <c r="P1"/>
      <c r="Q1"/>
      <c r="R1"/>
      <c r="S1"/>
      <c r="T1"/>
      <c r="U1"/>
    </row>
    <row r="2" spans="1:21" s="3" customFormat="1" ht="36" customHeight="1" x14ac:dyDescent="0.15">
      <c r="A2" s="140" t="s">
        <v>0</v>
      </c>
      <c r="B2" s="141"/>
      <c r="C2" s="141"/>
      <c r="D2" s="141"/>
      <c r="E2" s="141"/>
      <c r="F2" s="141"/>
      <c r="G2" s="141"/>
      <c r="H2" s="141"/>
      <c r="I2" s="141"/>
      <c r="J2" s="141"/>
      <c r="K2" s="141"/>
      <c r="L2" s="141"/>
      <c r="M2" s="141"/>
      <c r="N2" s="141"/>
      <c r="O2" s="161"/>
      <c r="P2"/>
      <c r="Q2"/>
      <c r="R2"/>
      <c r="S2"/>
      <c r="T2"/>
      <c r="U2"/>
    </row>
    <row r="3" spans="1:21" ht="33.75" customHeight="1" thickBot="1" x14ac:dyDescent="0.3">
      <c r="A3" s="162" t="s">
        <v>75</v>
      </c>
      <c r="B3" s="163"/>
      <c r="C3" s="163"/>
      <c r="D3" s="130"/>
      <c r="E3" s="164" t="s">
        <v>313</v>
      </c>
      <c r="F3" s="165"/>
      <c r="G3" s="87"/>
      <c r="H3" s="87"/>
      <c r="I3" s="87"/>
      <c r="J3" s="87"/>
      <c r="K3" s="129"/>
      <c r="L3" s="87"/>
      <c r="M3" s="87"/>
    </row>
    <row r="4" spans="1:21" ht="27.95" customHeight="1" x14ac:dyDescent="0.15">
      <c r="A4" s="166"/>
      <c r="B4" s="167"/>
      <c r="C4" s="168"/>
      <c r="D4" s="172" t="s">
        <v>6</v>
      </c>
      <c r="E4" s="175" t="s">
        <v>312</v>
      </c>
      <c r="F4" s="178" t="s">
        <v>303</v>
      </c>
      <c r="G4" s="128" t="s">
        <v>311</v>
      </c>
      <c r="H4" s="127" t="s">
        <v>310</v>
      </c>
      <c r="I4" s="181" t="s">
        <v>309</v>
      </c>
      <c r="J4" s="182"/>
      <c r="K4" s="183"/>
      <c r="L4" s="184" t="s">
        <v>308</v>
      </c>
      <c r="M4" s="185"/>
      <c r="N4" s="186"/>
      <c r="O4" s="148" t="s">
        <v>6</v>
      </c>
    </row>
    <row r="5" spans="1:21" ht="27.95" customHeight="1" x14ac:dyDescent="0.15">
      <c r="A5" s="169"/>
      <c r="B5" s="170"/>
      <c r="C5" s="171"/>
      <c r="D5" s="173"/>
      <c r="E5" s="176"/>
      <c r="F5" s="179"/>
      <c r="G5" s="9" t="s">
        <v>307</v>
      </c>
      <c r="H5" s="126" t="s">
        <v>306</v>
      </c>
      <c r="I5" s="151" t="s">
        <v>305</v>
      </c>
      <c r="J5" s="152"/>
      <c r="K5" s="153"/>
      <c r="L5" s="154" t="s">
        <v>304</v>
      </c>
      <c r="M5" s="155"/>
      <c r="N5" s="156"/>
      <c r="O5" s="149"/>
    </row>
    <row r="6" spans="1:21" ht="27.95" customHeight="1" thickBot="1" x14ac:dyDescent="0.2">
      <c r="A6" s="125"/>
      <c r="B6" s="124" t="s">
        <v>1</v>
      </c>
      <c r="C6" s="122" t="s">
        <v>302</v>
      </c>
      <c r="D6" s="174"/>
      <c r="E6" s="177"/>
      <c r="F6" s="180"/>
      <c r="G6" s="123" t="s">
        <v>303</v>
      </c>
      <c r="H6" s="120" t="s">
        <v>301</v>
      </c>
      <c r="I6" s="121" t="s">
        <v>1</v>
      </c>
      <c r="J6" s="122" t="s">
        <v>302</v>
      </c>
      <c r="K6" s="119" t="s">
        <v>301</v>
      </c>
      <c r="L6" s="121" t="s">
        <v>1</v>
      </c>
      <c r="M6" s="120" t="s">
        <v>302</v>
      </c>
      <c r="N6" s="119" t="s">
        <v>301</v>
      </c>
      <c r="O6" s="150"/>
    </row>
    <row r="7" spans="1:21" ht="27.95" customHeight="1" x14ac:dyDescent="0.15">
      <c r="A7" s="157" t="s">
        <v>49</v>
      </c>
      <c r="B7" s="117" t="s">
        <v>299</v>
      </c>
      <c r="C7" s="117" t="s">
        <v>296</v>
      </c>
      <c r="D7" s="117"/>
      <c r="E7" s="38"/>
      <c r="F7" s="38"/>
      <c r="G7" s="117"/>
      <c r="H7" s="118" t="s">
        <v>300</v>
      </c>
      <c r="I7" s="117" t="s">
        <v>299</v>
      </c>
      <c r="J7" s="117" t="s">
        <v>296</v>
      </c>
      <c r="K7" s="118" t="s">
        <v>298</v>
      </c>
      <c r="L7" s="117" t="s">
        <v>297</v>
      </c>
      <c r="M7" s="117" t="s">
        <v>296</v>
      </c>
      <c r="N7" s="116">
        <v>30</v>
      </c>
      <c r="O7" s="115"/>
    </row>
    <row r="8" spans="1:21" ht="27.95" customHeight="1" x14ac:dyDescent="0.15">
      <c r="A8" s="158"/>
      <c r="B8" s="107"/>
      <c r="C8" s="107"/>
      <c r="D8" s="107"/>
      <c r="E8" s="52"/>
      <c r="F8" s="52"/>
      <c r="G8" s="107"/>
      <c r="H8" s="106"/>
      <c r="I8" s="107"/>
      <c r="J8" s="107"/>
      <c r="K8" s="106"/>
      <c r="L8" s="107"/>
      <c r="M8" s="107"/>
      <c r="N8" s="113"/>
      <c r="O8" s="112"/>
    </row>
    <row r="9" spans="1:21" ht="27.95" customHeight="1" x14ac:dyDescent="0.15">
      <c r="A9" s="158"/>
      <c r="B9" s="104" t="s">
        <v>318</v>
      </c>
      <c r="C9" s="104" t="s">
        <v>76</v>
      </c>
      <c r="D9" s="104"/>
      <c r="E9" s="44"/>
      <c r="F9" s="44"/>
      <c r="G9" s="104"/>
      <c r="H9" s="131">
        <v>0.5</v>
      </c>
      <c r="I9" s="104" t="s">
        <v>318</v>
      </c>
      <c r="J9" s="114" t="s">
        <v>106</v>
      </c>
      <c r="K9" s="110">
        <v>15</v>
      </c>
      <c r="L9" s="104" t="s">
        <v>317</v>
      </c>
      <c r="M9" s="104" t="s">
        <v>21</v>
      </c>
      <c r="N9" s="103">
        <v>10</v>
      </c>
      <c r="O9" s="102"/>
    </row>
    <row r="10" spans="1:21" ht="27.95" customHeight="1" x14ac:dyDescent="0.15">
      <c r="A10" s="158"/>
      <c r="B10" s="104"/>
      <c r="C10" s="104" t="s">
        <v>21</v>
      </c>
      <c r="D10" s="104"/>
      <c r="E10" s="44"/>
      <c r="F10" s="44"/>
      <c r="G10" s="104"/>
      <c r="H10" s="110">
        <v>20</v>
      </c>
      <c r="I10" s="104"/>
      <c r="J10" s="104" t="s">
        <v>21</v>
      </c>
      <c r="K10" s="110">
        <v>20</v>
      </c>
      <c r="L10" s="107"/>
      <c r="M10" s="107"/>
      <c r="N10" s="113"/>
      <c r="O10" s="112"/>
    </row>
    <row r="11" spans="1:21" ht="27.95" customHeight="1" x14ac:dyDescent="0.15">
      <c r="A11" s="158"/>
      <c r="B11" s="104"/>
      <c r="C11" s="104"/>
      <c r="D11" s="104"/>
      <c r="E11" s="44"/>
      <c r="F11" s="44"/>
      <c r="G11" s="104" t="s">
        <v>44</v>
      </c>
      <c r="H11" s="110" t="s">
        <v>291</v>
      </c>
      <c r="I11" s="104"/>
      <c r="J11" s="104"/>
      <c r="K11" s="110"/>
      <c r="L11" s="104" t="s">
        <v>316</v>
      </c>
      <c r="M11" s="104" t="s">
        <v>82</v>
      </c>
      <c r="N11" s="103">
        <v>10</v>
      </c>
      <c r="O11" s="102"/>
    </row>
    <row r="12" spans="1:21" ht="27.95" customHeight="1" x14ac:dyDescent="0.15">
      <c r="A12" s="158"/>
      <c r="B12" s="104"/>
      <c r="C12" s="104"/>
      <c r="D12" s="104"/>
      <c r="E12" s="44"/>
      <c r="F12" s="44"/>
      <c r="G12" s="104" t="s">
        <v>34</v>
      </c>
      <c r="H12" s="110" t="s">
        <v>290</v>
      </c>
      <c r="I12" s="104"/>
      <c r="J12" s="104"/>
      <c r="K12" s="110"/>
      <c r="L12" s="104"/>
      <c r="M12" s="104" t="s">
        <v>23</v>
      </c>
      <c r="N12" s="103">
        <v>5</v>
      </c>
      <c r="O12" s="102"/>
    </row>
    <row r="13" spans="1:21" ht="27.95" customHeight="1" x14ac:dyDescent="0.15">
      <c r="A13" s="158"/>
      <c r="B13" s="104"/>
      <c r="C13" s="104"/>
      <c r="D13" s="104"/>
      <c r="E13" s="44"/>
      <c r="F13" s="44" t="s">
        <v>33</v>
      </c>
      <c r="G13" s="104" t="s">
        <v>45</v>
      </c>
      <c r="H13" s="110" t="s">
        <v>290</v>
      </c>
      <c r="I13" s="104"/>
      <c r="J13" s="104"/>
      <c r="K13" s="110"/>
      <c r="L13" s="104"/>
      <c r="M13" s="104"/>
      <c r="N13" s="103"/>
      <c r="O13" s="102"/>
    </row>
    <row r="14" spans="1:21" ht="27.95" customHeight="1" x14ac:dyDescent="0.15">
      <c r="A14" s="158"/>
      <c r="B14" s="107"/>
      <c r="C14" s="107"/>
      <c r="D14" s="107"/>
      <c r="E14" s="52"/>
      <c r="F14" s="52"/>
      <c r="G14" s="107"/>
      <c r="H14" s="106"/>
      <c r="I14" s="107"/>
      <c r="J14" s="107"/>
      <c r="K14" s="106"/>
      <c r="L14" s="104"/>
      <c r="M14" s="104"/>
      <c r="N14" s="103"/>
      <c r="O14" s="102"/>
    </row>
    <row r="15" spans="1:21" ht="27.95" customHeight="1" x14ac:dyDescent="0.15">
      <c r="A15" s="158"/>
      <c r="B15" s="104" t="s">
        <v>315</v>
      </c>
      <c r="C15" s="104" t="s">
        <v>82</v>
      </c>
      <c r="D15" s="104"/>
      <c r="E15" s="44"/>
      <c r="F15" s="44"/>
      <c r="G15" s="104"/>
      <c r="H15" s="110">
        <v>20</v>
      </c>
      <c r="I15" s="104" t="s">
        <v>315</v>
      </c>
      <c r="J15" s="104" t="s">
        <v>82</v>
      </c>
      <c r="K15" s="110">
        <v>20</v>
      </c>
      <c r="L15" s="104"/>
      <c r="M15" s="104"/>
      <c r="N15" s="103"/>
      <c r="O15" s="102"/>
    </row>
    <row r="16" spans="1:21" ht="27.95" customHeight="1" x14ac:dyDescent="0.15">
      <c r="A16" s="158"/>
      <c r="B16" s="104"/>
      <c r="C16" s="104" t="s">
        <v>23</v>
      </c>
      <c r="D16" s="104"/>
      <c r="E16" s="44"/>
      <c r="F16" s="44"/>
      <c r="G16" s="104"/>
      <c r="H16" s="110">
        <v>5</v>
      </c>
      <c r="I16" s="104"/>
      <c r="J16" s="104" t="s">
        <v>23</v>
      </c>
      <c r="K16" s="110">
        <v>5</v>
      </c>
      <c r="L16" s="104"/>
      <c r="M16" s="104"/>
      <c r="N16" s="103"/>
      <c r="O16" s="102"/>
    </row>
    <row r="17" spans="1:15" ht="27.95" customHeight="1" x14ac:dyDescent="0.15">
      <c r="A17" s="158"/>
      <c r="B17" s="107"/>
      <c r="C17" s="107"/>
      <c r="D17" s="107"/>
      <c r="E17" s="52"/>
      <c r="F17" s="52"/>
      <c r="G17" s="107"/>
      <c r="H17" s="106"/>
      <c r="I17" s="104"/>
      <c r="J17" s="104"/>
      <c r="K17" s="110"/>
      <c r="L17" s="104"/>
      <c r="M17" s="104"/>
      <c r="N17" s="103"/>
      <c r="O17" s="102"/>
    </row>
    <row r="18" spans="1:15" ht="27.95" customHeight="1" x14ac:dyDescent="0.15">
      <c r="A18" s="158"/>
      <c r="B18" s="104" t="s">
        <v>66</v>
      </c>
      <c r="C18" s="104" t="s">
        <v>84</v>
      </c>
      <c r="D18" s="104"/>
      <c r="E18" s="44"/>
      <c r="F18" s="44"/>
      <c r="G18" s="104"/>
      <c r="H18" s="110">
        <v>10</v>
      </c>
      <c r="I18" s="104"/>
      <c r="J18" s="104"/>
      <c r="K18" s="110"/>
      <c r="L18" s="104"/>
      <c r="M18" s="104"/>
      <c r="N18" s="103"/>
      <c r="O18" s="102"/>
    </row>
    <row r="19" spans="1:15" ht="27.95" customHeight="1" x14ac:dyDescent="0.15">
      <c r="A19" s="158"/>
      <c r="B19" s="104"/>
      <c r="C19" s="104"/>
      <c r="D19" s="104"/>
      <c r="E19" s="44"/>
      <c r="F19" s="109"/>
      <c r="G19" s="104" t="s">
        <v>44</v>
      </c>
      <c r="H19" s="110" t="s">
        <v>291</v>
      </c>
      <c r="I19" s="104"/>
      <c r="J19" s="104"/>
      <c r="K19" s="110"/>
      <c r="L19" s="104"/>
      <c r="M19" s="104"/>
      <c r="N19" s="103"/>
      <c r="O19" s="102"/>
    </row>
    <row r="20" spans="1:15" ht="27.95" customHeight="1" x14ac:dyDescent="0.15">
      <c r="A20" s="158"/>
      <c r="B20" s="104"/>
      <c r="C20" s="104"/>
      <c r="D20" s="104"/>
      <c r="E20" s="44"/>
      <c r="F20" s="44"/>
      <c r="G20" s="104" t="s">
        <v>69</v>
      </c>
      <c r="H20" s="110" t="s">
        <v>290</v>
      </c>
      <c r="I20" s="104"/>
      <c r="J20" s="104"/>
      <c r="K20" s="110"/>
      <c r="L20" s="104"/>
      <c r="M20" s="104"/>
      <c r="N20" s="103"/>
      <c r="O20" s="102"/>
    </row>
    <row r="21" spans="1:15" ht="27.95" customHeight="1" thickBot="1" x14ac:dyDescent="0.2">
      <c r="A21" s="159"/>
      <c r="B21" s="100"/>
      <c r="C21" s="100"/>
      <c r="D21" s="100"/>
      <c r="E21" s="59"/>
      <c r="F21" s="59"/>
      <c r="G21" s="100"/>
      <c r="H21" s="101"/>
      <c r="I21" s="100"/>
      <c r="J21" s="100"/>
      <c r="K21" s="101"/>
      <c r="L21" s="100"/>
      <c r="M21" s="100"/>
      <c r="N21" s="99"/>
      <c r="O21" s="98"/>
    </row>
    <row r="22" spans="1:15" ht="27.95" customHeight="1" x14ac:dyDescent="0.15">
      <c r="B22" s="97"/>
      <c r="C22" s="97"/>
      <c r="D22" s="97"/>
      <c r="G22" s="97"/>
      <c r="H22" s="96"/>
      <c r="I22" s="97"/>
      <c r="J22" s="97"/>
      <c r="K22" s="96"/>
      <c r="L22" s="97"/>
      <c r="M22" s="97"/>
      <c r="N22" s="96"/>
    </row>
    <row r="23" spans="1:15" ht="27.95" customHeight="1" x14ac:dyDescent="0.15">
      <c r="B23" s="97"/>
      <c r="C23" s="97"/>
      <c r="D23" s="97"/>
      <c r="G23" s="97"/>
      <c r="H23" s="96"/>
      <c r="I23" s="97"/>
      <c r="J23" s="97"/>
      <c r="K23" s="96"/>
      <c r="L23" s="97"/>
      <c r="M23" s="97"/>
      <c r="N23" s="96"/>
    </row>
    <row r="24" spans="1:15" ht="27.95" customHeight="1" x14ac:dyDescent="0.15">
      <c r="B24" s="97"/>
      <c r="C24" s="97"/>
      <c r="D24" s="97"/>
      <c r="G24" s="97"/>
      <c r="H24" s="96"/>
      <c r="I24" s="97"/>
      <c r="J24" s="97"/>
      <c r="K24" s="96"/>
      <c r="L24" s="97"/>
      <c r="M24" s="97"/>
      <c r="N24" s="96"/>
    </row>
    <row r="25" spans="1:15" ht="27.95" customHeight="1" x14ac:dyDescent="0.15">
      <c r="B25" s="97"/>
      <c r="C25" s="97"/>
      <c r="D25" s="97"/>
      <c r="G25" s="97"/>
      <c r="H25" s="96"/>
      <c r="I25" s="97"/>
      <c r="J25" s="97"/>
      <c r="K25" s="96"/>
      <c r="L25" s="97"/>
      <c r="M25" s="97"/>
      <c r="N25" s="96"/>
    </row>
    <row r="26" spans="1:15" ht="27.95" customHeight="1" x14ac:dyDescent="0.15">
      <c r="B26" s="97"/>
      <c r="C26" s="97"/>
      <c r="D26" s="97"/>
      <c r="G26" s="97"/>
      <c r="H26" s="96"/>
      <c r="I26" s="97"/>
      <c r="J26" s="97"/>
      <c r="K26" s="96"/>
      <c r="L26" s="97"/>
      <c r="M26" s="97"/>
      <c r="N26" s="96"/>
    </row>
    <row r="27" spans="1:15" ht="14.25" x14ac:dyDescent="0.15">
      <c r="B27" s="97"/>
      <c r="C27" s="97"/>
      <c r="D27" s="97"/>
      <c r="G27" s="97"/>
      <c r="H27" s="96"/>
      <c r="I27" s="97"/>
      <c r="J27" s="97"/>
      <c r="K27" s="96"/>
      <c r="L27" s="97"/>
      <c r="M27" s="97"/>
      <c r="N27" s="96"/>
    </row>
    <row r="28" spans="1:15" ht="14.25" x14ac:dyDescent="0.15">
      <c r="B28" s="97"/>
      <c r="C28" s="97"/>
      <c r="D28" s="97"/>
      <c r="G28" s="97"/>
      <c r="H28" s="96"/>
      <c r="I28" s="97"/>
      <c r="J28" s="97"/>
      <c r="K28" s="96"/>
      <c r="L28" s="97"/>
      <c r="M28" s="97"/>
      <c r="N28" s="96"/>
    </row>
    <row r="29" spans="1:15" ht="14.25" x14ac:dyDescent="0.15">
      <c r="B29" s="97"/>
      <c r="C29" s="97"/>
      <c r="D29" s="97"/>
      <c r="G29" s="97"/>
      <c r="H29" s="96"/>
      <c r="I29" s="97"/>
      <c r="J29" s="97"/>
      <c r="K29" s="96"/>
      <c r="L29" s="97"/>
      <c r="M29" s="97"/>
      <c r="N29" s="96"/>
    </row>
    <row r="30" spans="1:15" ht="14.25" x14ac:dyDescent="0.15">
      <c r="B30" s="97"/>
      <c r="C30" s="97"/>
      <c r="D30" s="97"/>
      <c r="G30" s="97"/>
      <c r="H30" s="96"/>
      <c r="I30" s="97"/>
      <c r="J30" s="97"/>
      <c r="K30" s="96"/>
      <c r="L30" s="97"/>
      <c r="M30" s="97"/>
      <c r="N30" s="96"/>
    </row>
    <row r="31" spans="1:15" ht="14.25" x14ac:dyDescent="0.15">
      <c r="B31" s="97"/>
      <c r="C31" s="97"/>
      <c r="D31" s="97"/>
      <c r="G31" s="97"/>
      <c r="H31" s="96"/>
      <c r="I31" s="97"/>
      <c r="J31" s="97"/>
      <c r="K31" s="96"/>
      <c r="L31" s="97"/>
      <c r="M31" s="97"/>
      <c r="N31" s="96"/>
    </row>
    <row r="32" spans="1:15" ht="14.25" x14ac:dyDescent="0.15">
      <c r="B32" s="97"/>
      <c r="C32" s="97"/>
      <c r="D32" s="97"/>
      <c r="G32" s="97"/>
      <c r="H32" s="96"/>
      <c r="I32" s="97"/>
      <c r="J32" s="97"/>
      <c r="K32" s="96"/>
      <c r="L32" s="97"/>
      <c r="M32" s="97"/>
      <c r="N32" s="96"/>
    </row>
    <row r="33" spans="2:14" ht="14.25" x14ac:dyDescent="0.15">
      <c r="B33" s="97"/>
      <c r="C33" s="97"/>
      <c r="D33" s="97"/>
      <c r="G33" s="97"/>
      <c r="H33" s="96"/>
      <c r="I33" s="97"/>
      <c r="J33" s="97"/>
      <c r="K33" s="96"/>
      <c r="L33" s="97"/>
      <c r="M33" s="97"/>
      <c r="N33" s="96"/>
    </row>
    <row r="34" spans="2:14" ht="14.25" x14ac:dyDescent="0.15">
      <c r="B34" s="97"/>
      <c r="C34" s="97"/>
      <c r="D34" s="97"/>
      <c r="G34" s="97"/>
      <c r="H34" s="96"/>
      <c r="I34" s="97"/>
      <c r="J34" s="97"/>
      <c r="K34" s="96"/>
      <c r="L34" s="97"/>
      <c r="M34" s="97"/>
      <c r="N34" s="96"/>
    </row>
    <row r="35" spans="2:14" ht="14.25" x14ac:dyDescent="0.15">
      <c r="B35" s="97"/>
      <c r="C35" s="97"/>
      <c r="D35" s="97"/>
      <c r="G35" s="97"/>
      <c r="H35" s="96"/>
      <c r="I35" s="97"/>
      <c r="J35" s="97"/>
      <c r="K35" s="96"/>
      <c r="L35" s="97"/>
      <c r="M35" s="97"/>
      <c r="N35" s="96"/>
    </row>
    <row r="36" spans="2:14" ht="14.25" x14ac:dyDescent="0.15">
      <c r="B36" s="97"/>
      <c r="C36" s="97"/>
      <c r="D36" s="97"/>
      <c r="G36" s="97"/>
      <c r="H36" s="96"/>
      <c r="I36" s="97"/>
      <c r="J36" s="97"/>
      <c r="K36" s="96"/>
      <c r="L36" s="97"/>
      <c r="M36" s="97"/>
      <c r="N36" s="96"/>
    </row>
    <row r="37" spans="2:14" ht="14.25" x14ac:dyDescent="0.15">
      <c r="B37" s="97"/>
      <c r="C37" s="97"/>
      <c r="D37" s="97"/>
      <c r="G37" s="97"/>
      <c r="H37" s="96"/>
      <c r="I37" s="97"/>
      <c r="J37" s="97"/>
      <c r="K37" s="96"/>
      <c r="L37" s="97"/>
      <c r="M37" s="97"/>
      <c r="N37" s="96"/>
    </row>
    <row r="38" spans="2:14" ht="14.25" x14ac:dyDescent="0.15">
      <c r="B38" s="97"/>
      <c r="C38" s="97"/>
      <c r="D38" s="97"/>
      <c r="G38" s="97"/>
      <c r="H38" s="96"/>
      <c r="I38" s="97"/>
      <c r="J38" s="97"/>
      <c r="K38" s="96"/>
      <c r="L38" s="97"/>
      <c r="M38" s="97"/>
      <c r="N38" s="96"/>
    </row>
    <row r="39" spans="2:14" ht="14.25" x14ac:dyDescent="0.15">
      <c r="B39" s="97"/>
      <c r="C39" s="97"/>
      <c r="D39" s="97"/>
      <c r="G39" s="97"/>
      <c r="H39" s="96"/>
      <c r="I39" s="97"/>
      <c r="J39" s="97"/>
      <c r="K39" s="96"/>
      <c r="L39" s="97"/>
      <c r="M39" s="97"/>
      <c r="N39" s="96"/>
    </row>
    <row r="40" spans="2:14" ht="14.25" x14ac:dyDescent="0.15">
      <c r="B40" s="97"/>
      <c r="C40" s="97"/>
      <c r="D40" s="97"/>
      <c r="G40" s="97"/>
      <c r="H40" s="96"/>
      <c r="I40" s="97"/>
      <c r="J40" s="97"/>
      <c r="K40" s="96"/>
      <c r="L40" s="97"/>
      <c r="M40" s="97"/>
      <c r="N40" s="96"/>
    </row>
    <row r="41" spans="2:14" ht="14.25" x14ac:dyDescent="0.15">
      <c r="B41" s="97"/>
      <c r="C41" s="97"/>
      <c r="D41" s="97"/>
      <c r="G41" s="97"/>
      <c r="H41" s="96"/>
      <c r="I41" s="97"/>
      <c r="J41" s="97"/>
      <c r="K41" s="96"/>
      <c r="L41" s="97"/>
      <c r="M41" s="97"/>
      <c r="N41" s="96"/>
    </row>
    <row r="42" spans="2:14" ht="14.25" x14ac:dyDescent="0.15">
      <c r="B42" s="97"/>
      <c r="C42" s="97"/>
      <c r="D42" s="97"/>
      <c r="G42" s="97"/>
      <c r="H42" s="96"/>
      <c r="I42" s="97"/>
      <c r="J42" s="97"/>
      <c r="K42" s="96"/>
      <c r="L42" s="97"/>
      <c r="M42" s="97"/>
      <c r="N42" s="96"/>
    </row>
    <row r="43" spans="2:14" ht="14.25" x14ac:dyDescent="0.15">
      <c r="B43" s="97"/>
      <c r="C43" s="97"/>
      <c r="D43" s="97"/>
      <c r="G43" s="97"/>
      <c r="H43" s="96"/>
      <c r="I43" s="97"/>
      <c r="J43" s="97"/>
      <c r="K43" s="96"/>
      <c r="L43" s="97"/>
      <c r="M43" s="97"/>
      <c r="N43" s="96"/>
    </row>
    <row r="44" spans="2:14" ht="14.25" x14ac:dyDescent="0.15">
      <c r="B44" s="97"/>
      <c r="C44" s="97"/>
      <c r="D44" s="97"/>
      <c r="G44" s="97"/>
      <c r="H44" s="96"/>
      <c r="I44" s="97"/>
      <c r="J44" s="97"/>
      <c r="K44" s="96"/>
      <c r="L44" s="97"/>
      <c r="M44" s="97"/>
      <c r="N44" s="96"/>
    </row>
    <row r="45" spans="2:14" ht="14.25" x14ac:dyDescent="0.15">
      <c r="B45" s="97"/>
      <c r="C45" s="97"/>
      <c r="D45" s="97"/>
      <c r="G45" s="97"/>
      <c r="H45" s="96"/>
      <c r="I45" s="97"/>
      <c r="J45" s="97"/>
      <c r="K45" s="96"/>
      <c r="L45" s="97"/>
      <c r="M45" s="97"/>
      <c r="N45" s="96"/>
    </row>
    <row r="46" spans="2:14" ht="14.25" x14ac:dyDescent="0.15">
      <c r="B46" s="97"/>
      <c r="C46" s="97"/>
      <c r="D46" s="97"/>
      <c r="G46" s="97"/>
      <c r="H46" s="96"/>
      <c r="I46" s="97"/>
      <c r="J46" s="97"/>
      <c r="K46" s="96"/>
      <c r="L46" s="97"/>
      <c r="M46" s="97"/>
      <c r="N46" s="96"/>
    </row>
    <row r="47" spans="2:14" ht="14.25" x14ac:dyDescent="0.15">
      <c r="B47" s="97"/>
      <c r="C47" s="97"/>
      <c r="D47" s="97"/>
      <c r="G47" s="97"/>
      <c r="H47" s="96"/>
      <c r="I47" s="97"/>
      <c r="J47" s="97"/>
      <c r="K47" s="96"/>
      <c r="L47" s="97"/>
      <c r="M47" s="97"/>
      <c r="N47" s="96"/>
    </row>
    <row r="48" spans="2:14" ht="14.25" x14ac:dyDescent="0.15">
      <c r="B48" s="97"/>
      <c r="C48" s="97"/>
      <c r="D48" s="97"/>
      <c r="G48" s="97"/>
      <c r="H48" s="96"/>
      <c r="I48" s="97"/>
      <c r="J48" s="97"/>
      <c r="K48" s="96"/>
      <c r="L48" s="97"/>
      <c r="M48" s="97"/>
      <c r="N48" s="96"/>
    </row>
    <row r="49" spans="2:14" ht="14.25" x14ac:dyDescent="0.15">
      <c r="B49" s="97"/>
      <c r="C49" s="97"/>
      <c r="D49" s="97"/>
      <c r="G49" s="97"/>
      <c r="H49" s="96"/>
      <c r="I49" s="97"/>
      <c r="J49" s="97"/>
      <c r="K49" s="96"/>
      <c r="L49" s="97"/>
      <c r="M49" s="97"/>
      <c r="N49" s="96"/>
    </row>
    <row r="50" spans="2:14" ht="14.25" x14ac:dyDescent="0.15">
      <c r="B50" s="97"/>
      <c r="C50" s="97"/>
      <c r="D50" s="97"/>
      <c r="G50" s="97"/>
      <c r="H50" s="96"/>
      <c r="I50" s="97"/>
      <c r="J50" s="97"/>
      <c r="K50" s="96"/>
      <c r="L50" s="97"/>
      <c r="M50" s="97"/>
      <c r="N50" s="96"/>
    </row>
    <row r="51" spans="2:14" ht="14.25" x14ac:dyDescent="0.15">
      <c r="B51" s="97"/>
      <c r="C51" s="97"/>
      <c r="D51" s="97"/>
      <c r="G51" s="97"/>
      <c r="H51" s="96"/>
      <c r="I51" s="97"/>
      <c r="J51" s="97"/>
      <c r="K51" s="96"/>
      <c r="L51" s="97"/>
      <c r="M51" s="97"/>
      <c r="N51" s="96"/>
    </row>
    <row r="52" spans="2:14" ht="14.25" x14ac:dyDescent="0.15">
      <c r="B52" s="97"/>
      <c r="C52" s="97"/>
      <c r="D52" s="97"/>
      <c r="G52" s="97"/>
      <c r="H52" s="96"/>
      <c r="I52" s="97"/>
      <c r="J52" s="97"/>
      <c r="K52" s="96"/>
      <c r="L52" s="97"/>
      <c r="M52" s="97"/>
      <c r="N52" s="96"/>
    </row>
    <row r="53" spans="2:14" ht="14.25" x14ac:dyDescent="0.15">
      <c r="B53" s="97"/>
      <c r="C53" s="97"/>
      <c r="D53" s="97"/>
      <c r="G53" s="97"/>
      <c r="H53" s="96"/>
      <c r="I53" s="97"/>
      <c r="J53" s="97"/>
      <c r="K53" s="96"/>
      <c r="L53" s="97"/>
      <c r="M53" s="97"/>
      <c r="N53" s="96"/>
    </row>
    <row r="54" spans="2:14" ht="14.25" x14ac:dyDescent="0.15">
      <c r="B54" s="97"/>
      <c r="C54" s="97"/>
      <c r="D54" s="97"/>
      <c r="G54" s="97"/>
      <c r="H54" s="96"/>
      <c r="I54" s="97"/>
      <c r="J54" s="97"/>
      <c r="K54" s="96"/>
      <c r="L54" s="97"/>
      <c r="M54" s="97"/>
      <c r="N54" s="96"/>
    </row>
    <row r="55" spans="2:14" ht="14.25" x14ac:dyDescent="0.15">
      <c r="B55" s="97"/>
      <c r="C55" s="97"/>
      <c r="D55" s="97"/>
      <c r="G55" s="97"/>
      <c r="H55" s="96"/>
      <c r="I55" s="97"/>
      <c r="J55" s="97"/>
      <c r="K55" s="96"/>
      <c r="L55" s="97"/>
      <c r="M55" s="97"/>
      <c r="N55" s="96"/>
    </row>
    <row r="56" spans="2:14" ht="14.25" x14ac:dyDescent="0.15">
      <c r="B56" s="97"/>
      <c r="C56" s="97"/>
      <c r="D56" s="97"/>
      <c r="G56" s="97"/>
      <c r="H56" s="96"/>
      <c r="I56" s="97"/>
      <c r="J56" s="97"/>
      <c r="K56" s="96"/>
      <c r="L56" s="97"/>
      <c r="M56" s="97"/>
      <c r="N56" s="96"/>
    </row>
    <row r="57" spans="2:14" ht="14.25" x14ac:dyDescent="0.15">
      <c r="B57" s="97"/>
      <c r="C57" s="97"/>
      <c r="D57" s="97"/>
      <c r="G57" s="97"/>
      <c r="H57" s="96"/>
      <c r="I57" s="97"/>
      <c r="J57" s="97"/>
      <c r="K57" s="96"/>
      <c r="L57" s="97"/>
      <c r="M57" s="97"/>
      <c r="N57" s="96"/>
    </row>
    <row r="58" spans="2:14" ht="14.25" x14ac:dyDescent="0.15">
      <c r="B58" s="97"/>
      <c r="C58" s="97"/>
      <c r="D58" s="97"/>
      <c r="G58" s="97"/>
      <c r="H58" s="96"/>
      <c r="I58" s="97"/>
      <c r="J58" s="97"/>
      <c r="K58" s="96"/>
      <c r="L58" s="97"/>
      <c r="M58" s="97"/>
      <c r="N58" s="96"/>
    </row>
    <row r="59" spans="2:14" ht="14.25" x14ac:dyDescent="0.15">
      <c r="B59" s="97"/>
      <c r="C59" s="97"/>
      <c r="D59" s="97"/>
      <c r="G59" s="97"/>
      <c r="H59" s="96"/>
      <c r="I59" s="97"/>
      <c r="J59" s="97"/>
      <c r="K59" s="96"/>
      <c r="L59" s="97"/>
      <c r="M59" s="97"/>
      <c r="N59" s="96"/>
    </row>
    <row r="60" spans="2:14" ht="14.25" x14ac:dyDescent="0.15">
      <c r="B60" s="97"/>
      <c r="C60" s="97"/>
      <c r="D60" s="97"/>
      <c r="G60" s="97"/>
      <c r="H60" s="96"/>
      <c r="I60" s="97"/>
      <c r="J60" s="97"/>
      <c r="K60" s="96"/>
      <c r="L60" s="97"/>
      <c r="M60" s="97"/>
      <c r="N60" s="96"/>
    </row>
    <row r="61" spans="2:14" ht="14.25" x14ac:dyDescent="0.15">
      <c r="B61" s="97"/>
      <c r="C61" s="97"/>
      <c r="D61" s="97"/>
      <c r="G61" s="97"/>
      <c r="H61" s="96"/>
      <c r="I61" s="97"/>
      <c r="J61" s="97"/>
      <c r="K61" s="96"/>
      <c r="L61" s="97"/>
      <c r="M61" s="97"/>
      <c r="N61" s="96"/>
    </row>
  </sheetData>
  <mergeCells count="14">
    <mergeCell ref="O4:O6"/>
    <mergeCell ref="I5:K5"/>
    <mergeCell ref="L5:N5"/>
    <mergeCell ref="A7:A21"/>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x14ac:dyDescent="0.15">
      <c r="A1" s="1" t="s">
        <v>13</v>
      </c>
      <c r="B1" s="1"/>
      <c r="C1" s="2"/>
      <c r="D1" s="3"/>
      <c r="E1" s="2"/>
      <c r="F1" s="2"/>
      <c r="G1" s="2"/>
      <c r="H1" s="140"/>
      <c r="I1" s="140"/>
      <c r="J1" s="141"/>
      <c r="K1" s="141"/>
      <c r="L1" s="141"/>
      <c r="M1" s="141"/>
      <c r="N1" s="141"/>
      <c r="O1" s="2"/>
      <c r="P1" s="2"/>
      <c r="Q1" s="4"/>
      <c r="R1" s="4"/>
      <c r="S1" s="3"/>
    </row>
    <row r="2" spans="1:19" ht="36.75" customHeight="1" x14ac:dyDescent="0.15">
      <c r="A2" s="140" t="s">
        <v>0</v>
      </c>
      <c r="B2" s="140"/>
      <c r="C2" s="141"/>
      <c r="D2" s="141"/>
      <c r="E2" s="141"/>
      <c r="F2" s="141"/>
      <c r="G2" s="141"/>
      <c r="H2" s="141"/>
      <c r="I2" s="141"/>
      <c r="J2" s="141"/>
      <c r="K2" s="141"/>
      <c r="L2" s="141"/>
      <c r="M2" s="141"/>
      <c r="N2" s="141"/>
      <c r="O2" s="141"/>
      <c r="P2" s="141"/>
      <c r="Q2" s="141"/>
      <c r="R2" s="141"/>
      <c r="S2" s="3"/>
    </row>
    <row r="3" spans="1:19" ht="27.75" customHeight="1" thickBot="1" x14ac:dyDescent="0.3">
      <c r="A3" s="142" t="s">
        <v>116</v>
      </c>
      <c r="B3" s="143"/>
      <c r="C3" s="143"/>
      <c r="D3" s="143"/>
      <c r="E3" s="143"/>
      <c r="F3" s="143"/>
      <c r="G3" s="2"/>
      <c r="H3" s="2"/>
      <c r="I3" s="13"/>
      <c r="J3" s="2"/>
      <c r="K3" s="7"/>
      <c r="L3" s="7"/>
      <c r="M3" s="11"/>
      <c r="N3" s="2"/>
      <c r="O3" s="14"/>
      <c r="P3" s="13"/>
      <c r="Q3" s="15"/>
      <c r="R3" s="15"/>
      <c r="S3" s="12"/>
    </row>
    <row r="4" spans="1:19"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18.75" customHeight="1" x14ac:dyDescent="0.15">
      <c r="A5" s="144" t="s">
        <v>49</v>
      </c>
      <c r="B5" s="65" t="s">
        <v>117</v>
      </c>
      <c r="C5" s="37" t="s">
        <v>118</v>
      </c>
      <c r="D5" s="38" t="s">
        <v>119</v>
      </c>
      <c r="E5" s="82">
        <v>0.5</v>
      </c>
      <c r="F5" s="40" t="s">
        <v>38</v>
      </c>
      <c r="G5" s="69"/>
      <c r="H5" s="73" t="s">
        <v>118</v>
      </c>
      <c r="I5" s="38" t="s">
        <v>119</v>
      </c>
      <c r="J5" s="40">
        <f>ROUNDUP(E5*0.75,2)</f>
        <v>0.38</v>
      </c>
      <c r="K5" s="40" t="s">
        <v>38</v>
      </c>
      <c r="L5" s="40"/>
      <c r="M5" s="77" t="e">
        <f>#REF!</f>
        <v>#REF!</v>
      </c>
      <c r="N5" s="65"/>
      <c r="O5" s="41" t="s">
        <v>17</v>
      </c>
      <c r="P5" s="38"/>
      <c r="Q5" s="42">
        <v>110</v>
      </c>
      <c r="R5" s="88">
        <f>ROUNDUP(Q5*0.75,2)</f>
        <v>82.5</v>
      </c>
    </row>
    <row r="6" spans="1:19" ht="18.75" customHeight="1" x14ac:dyDescent="0.15">
      <c r="A6" s="145"/>
      <c r="B6" s="67"/>
      <c r="C6" s="51"/>
      <c r="D6" s="52"/>
      <c r="E6" s="53"/>
      <c r="F6" s="54"/>
      <c r="G6" s="71"/>
      <c r="H6" s="75"/>
      <c r="I6" s="52"/>
      <c r="J6" s="54"/>
      <c r="K6" s="54"/>
      <c r="L6" s="54"/>
      <c r="M6" s="79"/>
      <c r="N6" s="67"/>
      <c r="O6" s="55"/>
      <c r="P6" s="52"/>
      <c r="Q6" s="56"/>
      <c r="R6" s="91"/>
    </row>
    <row r="7" spans="1:19" ht="18.75" customHeight="1" x14ac:dyDescent="0.15">
      <c r="A7" s="145"/>
      <c r="B7" s="66" t="s">
        <v>120</v>
      </c>
      <c r="C7" s="43" t="s">
        <v>125</v>
      </c>
      <c r="D7" s="44"/>
      <c r="E7" s="45">
        <v>1</v>
      </c>
      <c r="F7" s="46" t="s">
        <v>60</v>
      </c>
      <c r="G7" s="70" t="s">
        <v>59</v>
      </c>
      <c r="H7" s="74" t="s">
        <v>125</v>
      </c>
      <c r="I7" s="44"/>
      <c r="J7" s="46">
        <f>ROUNDUP(E7*0.75,2)</f>
        <v>0.75</v>
      </c>
      <c r="K7" s="46" t="s">
        <v>60</v>
      </c>
      <c r="L7" s="46" t="s">
        <v>59</v>
      </c>
      <c r="M7" s="78" t="e">
        <f>#REF!</f>
        <v>#REF!</v>
      </c>
      <c r="N7" s="66" t="s">
        <v>121</v>
      </c>
      <c r="O7" s="47" t="s">
        <v>63</v>
      </c>
      <c r="P7" s="44"/>
      <c r="Q7" s="48">
        <v>0.1</v>
      </c>
      <c r="R7" s="89">
        <f t="shared" ref="R7:R13" si="0">ROUNDUP(Q7*0.75,2)</f>
        <v>0.08</v>
      </c>
    </row>
    <row r="8" spans="1:19" ht="18.75" customHeight="1" x14ac:dyDescent="0.15">
      <c r="A8" s="145"/>
      <c r="B8" s="66"/>
      <c r="C8" s="43" t="s">
        <v>104</v>
      </c>
      <c r="D8" s="44"/>
      <c r="E8" s="45">
        <v>0.1</v>
      </c>
      <c r="F8" s="46" t="s">
        <v>19</v>
      </c>
      <c r="G8" s="70" t="s">
        <v>105</v>
      </c>
      <c r="H8" s="74" t="s">
        <v>104</v>
      </c>
      <c r="I8" s="44"/>
      <c r="J8" s="46">
        <f>ROUNDUP(E8*0.75,2)</f>
        <v>0.08</v>
      </c>
      <c r="K8" s="46" t="s">
        <v>19</v>
      </c>
      <c r="L8" s="46" t="s">
        <v>105</v>
      </c>
      <c r="M8" s="78" t="e">
        <f>#REF!</f>
        <v>#REF!</v>
      </c>
      <c r="N8" s="66" t="s">
        <v>122</v>
      </c>
      <c r="O8" s="47" t="s">
        <v>126</v>
      </c>
      <c r="P8" s="44" t="s">
        <v>33</v>
      </c>
      <c r="Q8" s="48">
        <v>5</v>
      </c>
      <c r="R8" s="89">
        <f t="shared" si="0"/>
        <v>3.75</v>
      </c>
    </row>
    <row r="9" spans="1:19" ht="18.75" customHeight="1" x14ac:dyDescent="0.15">
      <c r="A9" s="145"/>
      <c r="B9" s="66"/>
      <c r="C9" s="43" t="s">
        <v>127</v>
      </c>
      <c r="D9" s="44"/>
      <c r="E9" s="45">
        <v>20</v>
      </c>
      <c r="F9" s="46" t="s">
        <v>19</v>
      </c>
      <c r="G9" s="70"/>
      <c r="H9" s="74" t="s">
        <v>127</v>
      </c>
      <c r="I9" s="44"/>
      <c r="J9" s="46">
        <f>ROUNDUP(E9*0.75,2)</f>
        <v>15</v>
      </c>
      <c r="K9" s="46" t="s">
        <v>19</v>
      </c>
      <c r="L9" s="46"/>
      <c r="M9" s="78" t="e">
        <f>#REF!</f>
        <v>#REF!</v>
      </c>
      <c r="N9" s="66" t="s">
        <v>123</v>
      </c>
      <c r="O9" s="47" t="s">
        <v>98</v>
      </c>
      <c r="P9" s="44" t="s">
        <v>33</v>
      </c>
      <c r="Q9" s="48">
        <v>4</v>
      </c>
      <c r="R9" s="89">
        <f t="shared" si="0"/>
        <v>3</v>
      </c>
    </row>
    <row r="10" spans="1:19" ht="18.75" customHeight="1" x14ac:dyDescent="0.15">
      <c r="A10" s="145"/>
      <c r="B10" s="66"/>
      <c r="C10" s="43" t="s">
        <v>101</v>
      </c>
      <c r="D10" s="44"/>
      <c r="E10" s="45">
        <v>5</v>
      </c>
      <c r="F10" s="46" t="s">
        <v>19</v>
      </c>
      <c r="G10" s="70"/>
      <c r="H10" s="74" t="s">
        <v>101</v>
      </c>
      <c r="I10" s="44"/>
      <c r="J10" s="46">
        <f>ROUNDUP(E10*0.75,2)</f>
        <v>3.75</v>
      </c>
      <c r="K10" s="46" t="s">
        <v>19</v>
      </c>
      <c r="L10" s="46"/>
      <c r="M10" s="78" t="e">
        <f>#REF!</f>
        <v>#REF!</v>
      </c>
      <c r="N10" s="66" t="s">
        <v>124</v>
      </c>
      <c r="O10" s="47" t="s">
        <v>28</v>
      </c>
      <c r="P10" s="44"/>
      <c r="Q10" s="48">
        <v>8</v>
      </c>
      <c r="R10" s="89">
        <f t="shared" si="0"/>
        <v>6</v>
      </c>
    </row>
    <row r="11" spans="1:19" ht="18.75" customHeight="1" x14ac:dyDescent="0.15">
      <c r="A11" s="145"/>
      <c r="B11" s="66"/>
      <c r="C11" s="43"/>
      <c r="D11" s="44"/>
      <c r="E11" s="45"/>
      <c r="F11" s="46"/>
      <c r="G11" s="70"/>
      <c r="H11" s="74"/>
      <c r="I11" s="44"/>
      <c r="J11" s="46"/>
      <c r="K11" s="46"/>
      <c r="L11" s="46"/>
      <c r="M11" s="78"/>
      <c r="N11" s="66" t="s">
        <v>16</v>
      </c>
      <c r="O11" s="47" t="s">
        <v>87</v>
      </c>
      <c r="P11" s="44" t="s">
        <v>30</v>
      </c>
      <c r="Q11" s="48">
        <v>2</v>
      </c>
      <c r="R11" s="89">
        <f t="shared" si="0"/>
        <v>1.5</v>
      </c>
    </row>
    <row r="12" spans="1:19" ht="18.75" customHeight="1" x14ac:dyDescent="0.15">
      <c r="A12" s="145"/>
      <c r="B12" s="66"/>
      <c r="C12" s="43"/>
      <c r="D12" s="44"/>
      <c r="E12" s="45"/>
      <c r="F12" s="46"/>
      <c r="G12" s="70"/>
      <c r="H12" s="74"/>
      <c r="I12" s="44"/>
      <c r="J12" s="46"/>
      <c r="K12" s="46"/>
      <c r="L12" s="46"/>
      <c r="M12" s="78"/>
      <c r="N12" s="66"/>
      <c r="O12" s="47" t="s">
        <v>27</v>
      </c>
      <c r="P12" s="44"/>
      <c r="Q12" s="48">
        <v>1</v>
      </c>
      <c r="R12" s="89">
        <f t="shared" si="0"/>
        <v>0.75</v>
      </c>
    </row>
    <row r="13" spans="1:19" ht="18.75" customHeight="1" x14ac:dyDescent="0.15">
      <c r="A13" s="145"/>
      <c r="B13" s="66"/>
      <c r="C13" s="43"/>
      <c r="D13" s="44"/>
      <c r="E13" s="45"/>
      <c r="F13" s="46"/>
      <c r="G13" s="70"/>
      <c r="H13" s="74"/>
      <c r="I13" s="44"/>
      <c r="J13" s="46"/>
      <c r="K13" s="46"/>
      <c r="L13" s="46"/>
      <c r="M13" s="78"/>
      <c r="N13" s="66"/>
      <c r="O13" s="47" t="s">
        <v>63</v>
      </c>
      <c r="P13" s="44"/>
      <c r="Q13" s="48">
        <v>0.05</v>
      </c>
      <c r="R13" s="89">
        <f t="shared" si="0"/>
        <v>0.04</v>
      </c>
    </row>
    <row r="14" spans="1:19" ht="18.75" customHeight="1" x14ac:dyDescent="0.15">
      <c r="A14" s="145"/>
      <c r="B14" s="67"/>
      <c r="C14" s="51"/>
      <c r="D14" s="52"/>
      <c r="E14" s="53"/>
      <c r="F14" s="54"/>
      <c r="G14" s="71"/>
      <c r="H14" s="75"/>
      <c r="I14" s="52"/>
      <c r="J14" s="54"/>
      <c r="K14" s="54"/>
      <c r="L14" s="54"/>
      <c r="M14" s="79"/>
      <c r="N14" s="67"/>
      <c r="O14" s="55"/>
      <c r="P14" s="52"/>
      <c r="Q14" s="56"/>
      <c r="R14" s="91"/>
    </row>
    <row r="15" spans="1:19" ht="18.75" customHeight="1" x14ac:dyDescent="0.15">
      <c r="A15" s="145"/>
      <c r="B15" s="66" t="s">
        <v>128</v>
      </c>
      <c r="C15" s="43" t="s">
        <v>50</v>
      </c>
      <c r="D15" s="44"/>
      <c r="E15" s="45">
        <v>30</v>
      </c>
      <c r="F15" s="46" t="s">
        <v>19</v>
      </c>
      <c r="G15" s="70"/>
      <c r="H15" s="74" t="s">
        <v>50</v>
      </c>
      <c r="I15" s="44"/>
      <c r="J15" s="46">
        <f>ROUNDUP(E15*0.75,2)</f>
        <v>22.5</v>
      </c>
      <c r="K15" s="46" t="s">
        <v>19</v>
      </c>
      <c r="L15" s="46"/>
      <c r="M15" s="78" t="e">
        <f>ROUND(#REF!+(#REF!*10/100),2)</f>
        <v>#REF!</v>
      </c>
      <c r="N15" s="85" t="s">
        <v>232</v>
      </c>
      <c r="O15" s="47" t="s">
        <v>131</v>
      </c>
      <c r="P15" s="44" t="s">
        <v>132</v>
      </c>
      <c r="Q15" s="48">
        <v>4</v>
      </c>
      <c r="R15" s="89">
        <f>ROUNDUP(Q15*0.75,2)</f>
        <v>3</v>
      </c>
    </row>
    <row r="16" spans="1:19" ht="18.75" customHeight="1" x14ac:dyDescent="0.15">
      <c r="A16" s="145"/>
      <c r="B16" s="66"/>
      <c r="C16" s="43" t="s">
        <v>130</v>
      </c>
      <c r="D16" s="44"/>
      <c r="E16" s="45">
        <v>5</v>
      </c>
      <c r="F16" s="46" t="s">
        <v>19</v>
      </c>
      <c r="G16" s="70"/>
      <c r="H16" s="74" t="s">
        <v>130</v>
      </c>
      <c r="I16" s="44"/>
      <c r="J16" s="46">
        <f>ROUNDUP(E16*0.75,2)</f>
        <v>3.75</v>
      </c>
      <c r="K16" s="46" t="s">
        <v>19</v>
      </c>
      <c r="L16" s="46"/>
      <c r="M16" s="78" t="e">
        <f>ROUND(#REF!+(#REF!*2/100),2)</f>
        <v>#REF!</v>
      </c>
      <c r="N16" s="90" t="s">
        <v>233</v>
      </c>
      <c r="O16" s="47" t="s">
        <v>34</v>
      </c>
      <c r="P16" s="44"/>
      <c r="Q16" s="48">
        <v>0.3</v>
      </c>
      <c r="R16" s="89">
        <f>ROUNDUP(Q16*0.75,2)</f>
        <v>0.23</v>
      </c>
    </row>
    <row r="17" spans="1:18" ht="18.75" customHeight="1" x14ac:dyDescent="0.15">
      <c r="A17" s="145"/>
      <c r="B17" s="66"/>
      <c r="C17" s="43"/>
      <c r="D17" s="44"/>
      <c r="E17" s="45"/>
      <c r="F17" s="46"/>
      <c r="G17" s="70"/>
      <c r="H17" s="74"/>
      <c r="I17" s="44"/>
      <c r="J17" s="46"/>
      <c r="K17" s="46"/>
      <c r="L17" s="46"/>
      <c r="M17" s="78"/>
      <c r="N17" s="66" t="s">
        <v>129</v>
      </c>
      <c r="O17" s="47" t="s">
        <v>63</v>
      </c>
      <c r="P17" s="44"/>
      <c r="Q17" s="48">
        <v>0.1</v>
      </c>
      <c r="R17" s="89">
        <f>ROUNDUP(Q17*0.75,2)</f>
        <v>0.08</v>
      </c>
    </row>
    <row r="18" spans="1:18" ht="18.75" customHeight="1" x14ac:dyDescent="0.15">
      <c r="A18" s="145"/>
      <c r="B18" s="67"/>
      <c r="C18" s="51"/>
      <c r="D18" s="52"/>
      <c r="E18" s="53"/>
      <c r="F18" s="54"/>
      <c r="G18" s="71"/>
      <c r="H18" s="75"/>
      <c r="I18" s="52"/>
      <c r="J18" s="54"/>
      <c r="K18" s="54"/>
      <c r="L18" s="54"/>
      <c r="M18" s="79"/>
      <c r="N18" s="67" t="s">
        <v>16</v>
      </c>
      <c r="O18" s="55"/>
      <c r="P18" s="52"/>
      <c r="Q18" s="56"/>
      <c r="R18" s="91"/>
    </row>
    <row r="19" spans="1:18" ht="18.75" customHeight="1" x14ac:dyDescent="0.15">
      <c r="A19" s="145"/>
      <c r="B19" s="66" t="s">
        <v>99</v>
      </c>
      <c r="C19" s="43" t="s">
        <v>21</v>
      </c>
      <c r="D19" s="44"/>
      <c r="E19" s="45">
        <v>20</v>
      </c>
      <c r="F19" s="46" t="s">
        <v>19</v>
      </c>
      <c r="G19" s="70"/>
      <c r="H19" s="74" t="s">
        <v>21</v>
      </c>
      <c r="I19" s="44"/>
      <c r="J19" s="46">
        <f>ROUNDUP(E19*0.75,2)</f>
        <v>15</v>
      </c>
      <c r="K19" s="46" t="s">
        <v>19</v>
      </c>
      <c r="L19" s="46"/>
      <c r="M19" s="78" t="e">
        <f>ROUND(#REF!+(#REF!*6/100),2)</f>
        <v>#REF!</v>
      </c>
      <c r="N19" s="66" t="s">
        <v>16</v>
      </c>
      <c r="O19" s="47" t="s">
        <v>44</v>
      </c>
      <c r="P19" s="44"/>
      <c r="Q19" s="48">
        <v>100</v>
      </c>
      <c r="R19" s="89">
        <f>ROUNDUP(Q19*0.75,2)</f>
        <v>75</v>
      </c>
    </row>
    <row r="20" spans="1:18" ht="18.75" customHeight="1" x14ac:dyDescent="0.15">
      <c r="A20" s="145"/>
      <c r="B20" s="66"/>
      <c r="C20" s="43" t="s">
        <v>68</v>
      </c>
      <c r="D20" s="44"/>
      <c r="E20" s="45">
        <v>0.5</v>
      </c>
      <c r="F20" s="46" t="s">
        <v>19</v>
      </c>
      <c r="G20" s="70"/>
      <c r="H20" s="74" t="s">
        <v>68</v>
      </c>
      <c r="I20" s="44"/>
      <c r="J20" s="46">
        <f>ROUNDUP(E20*0.75,2)</f>
        <v>0.38</v>
      </c>
      <c r="K20" s="46" t="s">
        <v>19</v>
      </c>
      <c r="L20" s="46"/>
      <c r="M20" s="78" t="e">
        <f>#REF!</f>
        <v>#REF!</v>
      </c>
      <c r="N20" s="66"/>
      <c r="O20" s="47" t="s">
        <v>63</v>
      </c>
      <c r="P20" s="44"/>
      <c r="Q20" s="48">
        <v>0.1</v>
      </c>
      <c r="R20" s="89">
        <f>ROUNDUP(Q20*0.75,2)</f>
        <v>0.08</v>
      </c>
    </row>
    <row r="21" spans="1:18" ht="18.75" customHeight="1" x14ac:dyDescent="0.15">
      <c r="A21" s="145"/>
      <c r="B21" s="66"/>
      <c r="C21" s="43"/>
      <c r="D21" s="44"/>
      <c r="E21" s="45"/>
      <c r="F21" s="46"/>
      <c r="G21" s="70"/>
      <c r="H21" s="74"/>
      <c r="I21" s="44"/>
      <c r="J21" s="46"/>
      <c r="K21" s="46"/>
      <c r="L21" s="46"/>
      <c r="M21" s="78"/>
      <c r="N21" s="66"/>
      <c r="O21" s="47" t="s">
        <v>45</v>
      </c>
      <c r="P21" s="44" t="s">
        <v>33</v>
      </c>
      <c r="Q21" s="48">
        <v>0.5</v>
      </c>
      <c r="R21" s="89">
        <f>ROUNDUP(Q21*0.75,2)</f>
        <v>0.38</v>
      </c>
    </row>
    <row r="22" spans="1:18" ht="18.75" customHeight="1" x14ac:dyDescent="0.15">
      <c r="A22" s="145"/>
      <c r="B22" s="67"/>
      <c r="C22" s="51"/>
      <c r="D22" s="52"/>
      <c r="E22" s="53"/>
      <c r="F22" s="54"/>
      <c r="G22" s="71"/>
      <c r="H22" s="75"/>
      <c r="I22" s="52"/>
      <c r="J22" s="54"/>
      <c r="K22" s="54"/>
      <c r="L22" s="54"/>
      <c r="M22" s="79"/>
      <c r="N22" s="67"/>
      <c r="O22" s="55"/>
      <c r="P22" s="52"/>
      <c r="Q22" s="56"/>
      <c r="R22" s="91"/>
    </row>
    <row r="23" spans="1:18" ht="18.75" customHeight="1" x14ac:dyDescent="0.15">
      <c r="A23" s="145"/>
      <c r="B23" s="66" t="s">
        <v>46</v>
      </c>
      <c r="C23" s="43" t="s">
        <v>48</v>
      </c>
      <c r="D23" s="44"/>
      <c r="E23" s="57">
        <v>0.125</v>
      </c>
      <c r="F23" s="46" t="s">
        <v>26</v>
      </c>
      <c r="G23" s="70"/>
      <c r="H23" s="74" t="s">
        <v>48</v>
      </c>
      <c r="I23" s="44"/>
      <c r="J23" s="46">
        <f>ROUNDUP(E23*0.75,2)</f>
        <v>9.9999999999999992E-2</v>
      </c>
      <c r="K23" s="46" t="s">
        <v>26</v>
      </c>
      <c r="L23" s="46"/>
      <c r="M23" s="78" t="e">
        <f>#REF!</f>
        <v>#REF!</v>
      </c>
      <c r="N23" s="66" t="s">
        <v>47</v>
      </c>
      <c r="O23" s="47"/>
      <c r="P23" s="44"/>
      <c r="Q23" s="48"/>
      <c r="R23" s="89"/>
    </row>
    <row r="24" spans="1:18" ht="18.75" customHeight="1" thickBot="1" x14ac:dyDescent="0.2">
      <c r="A24" s="146"/>
      <c r="B24" s="68"/>
      <c r="C24" s="58"/>
      <c r="D24" s="59"/>
      <c r="E24" s="60"/>
      <c r="F24" s="61"/>
      <c r="G24" s="72"/>
      <c r="H24" s="76"/>
      <c r="I24" s="59"/>
      <c r="J24" s="61"/>
      <c r="K24" s="61"/>
      <c r="L24" s="61"/>
      <c r="M24" s="80"/>
      <c r="N24" s="68"/>
      <c r="O24" s="62"/>
      <c r="P24" s="59"/>
      <c r="Q24" s="63"/>
      <c r="R24" s="93"/>
    </row>
  </sheetData>
  <mergeCells count="4">
    <mergeCell ref="H1:N1"/>
    <mergeCell ref="A2:R2"/>
    <mergeCell ref="A3:F3"/>
    <mergeCell ref="A5:A24"/>
  </mergeCells>
  <phoneticPr fontId="16"/>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5"/>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314</v>
      </c>
      <c r="B1" s="5"/>
      <c r="C1" s="1"/>
      <c r="D1" s="1"/>
      <c r="E1" s="160"/>
      <c r="F1" s="161"/>
      <c r="G1" s="161"/>
      <c r="H1" s="161"/>
      <c r="I1" s="161"/>
      <c r="J1" s="161"/>
      <c r="K1" s="161"/>
      <c r="L1" s="161"/>
      <c r="M1" s="161"/>
      <c r="N1" s="161"/>
      <c r="O1"/>
      <c r="P1"/>
      <c r="Q1"/>
      <c r="R1"/>
      <c r="S1"/>
      <c r="T1"/>
      <c r="U1"/>
    </row>
    <row r="2" spans="1:21" s="3" customFormat="1" ht="36" customHeight="1" x14ac:dyDescent="0.15">
      <c r="A2" s="140" t="s">
        <v>0</v>
      </c>
      <c r="B2" s="141"/>
      <c r="C2" s="141"/>
      <c r="D2" s="141"/>
      <c r="E2" s="141"/>
      <c r="F2" s="141"/>
      <c r="G2" s="141"/>
      <c r="H2" s="141"/>
      <c r="I2" s="141"/>
      <c r="J2" s="141"/>
      <c r="K2" s="141"/>
      <c r="L2" s="141"/>
      <c r="M2" s="141"/>
      <c r="N2" s="141"/>
      <c r="O2" s="161"/>
      <c r="P2"/>
      <c r="Q2"/>
      <c r="R2"/>
      <c r="S2"/>
      <c r="T2"/>
      <c r="U2"/>
    </row>
    <row r="3" spans="1:21" ht="33.75" customHeight="1" thickBot="1" x14ac:dyDescent="0.3">
      <c r="A3" s="162" t="s">
        <v>323</v>
      </c>
      <c r="B3" s="163"/>
      <c r="C3" s="163"/>
      <c r="D3" s="130"/>
      <c r="E3" s="164" t="s">
        <v>322</v>
      </c>
      <c r="F3" s="165"/>
      <c r="G3" s="87"/>
      <c r="H3" s="87"/>
      <c r="I3" s="87"/>
      <c r="J3" s="87"/>
      <c r="K3" s="129"/>
      <c r="L3" s="87"/>
      <c r="M3" s="87"/>
    </row>
    <row r="4" spans="1:21" ht="27.95" customHeight="1" x14ac:dyDescent="0.15">
      <c r="A4" s="166"/>
      <c r="B4" s="167"/>
      <c r="C4" s="168"/>
      <c r="D4" s="172" t="s">
        <v>6</v>
      </c>
      <c r="E4" s="175" t="s">
        <v>312</v>
      </c>
      <c r="F4" s="178" t="s">
        <v>303</v>
      </c>
      <c r="G4" s="128" t="s">
        <v>311</v>
      </c>
      <c r="H4" s="127" t="s">
        <v>310</v>
      </c>
      <c r="I4" s="181" t="s">
        <v>309</v>
      </c>
      <c r="J4" s="182"/>
      <c r="K4" s="183"/>
      <c r="L4" s="184" t="s">
        <v>308</v>
      </c>
      <c r="M4" s="185"/>
      <c r="N4" s="186"/>
      <c r="O4" s="148" t="s">
        <v>6</v>
      </c>
    </row>
    <row r="5" spans="1:21" ht="27.95" customHeight="1" x14ac:dyDescent="0.15">
      <c r="A5" s="169"/>
      <c r="B5" s="170"/>
      <c r="C5" s="171"/>
      <c r="D5" s="173"/>
      <c r="E5" s="176"/>
      <c r="F5" s="179"/>
      <c r="G5" s="9" t="s">
        <v>307</v>
      </c>
      <c r="H5" s="126" t="s">
        <v>306</v>
      </c>
      <c r="I5" s="151" t="s">
        <v>305</v>
      </c>
      <c r="J5" s="152"/>
      <c r="K5" s="153"/>
      <c r="L5" s="154" t="s">
        <v>304</v>
      </c>
      <c r="M5" s="155"/>
      <c r="N5" s="156"/>
      <c r="O5" s="149"/>
    </row>
    <row r="6" spans="1:21" ht="27.95" customHeight="1" thickBot="1" x14ac:dyDescent="0.2">
      <c r="A6" s="125"/>
      <c r="B6" s="124" t="s">
        <v>1</v>
      </c>
      <c r="C6" s="122" t="s">
        <v>302</v>
      </c>
      <c r="D6" s="174"/>
      <c r="E6" s="177"/>
      <c r="F6" s="180"/>
      <c r="G6" s="123" t="s">
        <v>303</v>
      </c>
      <c r="H6" s="120" t="s">
        <v>301</v>
      </c>
      <c r="I6" s="121" t="s">
        <v>1</v>
      </c>
      <c r="J6" s="122" t="s">
        <v>302</v>
      </c>
      <c r="K6" s="119" t="s">
        <v>301</v>
      </c>
      <c r="L6" s="121" t="s">
        <v>1</v>
      </c>
      <c r="M6" s="120" t="s">
        <v>302</v>
      </c>
      <c r="N6" s="119" t="s">
        <v>301</v>
      </c>
      <c r="O6" s="150"/>
    </row>
    <row r="7" spans="1:21" ht="27.95" customHeight="1" x14ac:dyDescent="0.15">
      <c r="A7" s="157" t="s">
        <v>49</v>
      </c>
      <c r="B7" s="117" t="s">
        <v>299</v>
      </c>
      <c r="C7" s="117" t="s">
        <v>296</v>
      </c>
      <c r="D7" s="117"/>
      <c r="E7" s="38"/>
      <c r="F7" s="38"/>
      <c r="G7" s="117"/>
      <c r="H7" s="118" t="s">
        <v>300</v>
      </c>
      <c r="I7" s="117" t="s">
        <v>299</v>
      </c>
      <c r="J7" s="117" t="s">
        <v>296</v>
      </c>
      <c r="K7" s="118" t="s">
        <v>298</v>
      </c>
      <c r="L7" s="117" t="s">
        <v>297</v>
      </c>
      <c r="M7" s="117" t="s">
        <v>296</v>
      </c>
      <c r="N7" s="116">
        <v>30</v>
      </c>
      <c r="O7" s="115"/>
    </row>
    <row r="8" spans="1:21" ht="27.95" customHeight="1" x14ac:dyDescent="0.15">
      <c r="A8" s="158"/>
      <c r="B8" s="107"/>
      <c r="C8" s="107"/>
      <c r="D8" s="107"/>
      <c r="E8" s="52"/>
      <c r="F8" s="52"/>
      <c r="G8" s="107"/>
      <c r="H8" s="106"/>
      <c r="I8" s="107"/>
      <c r="J8" s="107"/>
      <c r="K8" s="106"/>
      <c r="L8" s="107"/>
      <c r="M8" s="107"/>
      <c r="N8" s="113"/>
      <c r="O8" s="112"/>
    </row>
    <row r="9" spans="1:21" ht="27.95" customHeight="1" x14ac:dyDescent="0.15">
      <c r="A9" s="158"/>
      <c r="B9" s="104" t="s">
        <v>321</v>
      </c>
      <c r="C9" s="104" t="s">
        <v>125</v>
      </c>
      <c r="D9" s="104" t="s">
        <v>59</v>
      </c>
      <c r="E9" s="44"/>
      <c r="F9" s="44"/>
      <c r="G9" s="104"/>
      <c r="H9" s="132">
        <v>0.7</v>
      </c>
      <c r="I9" s="104" t="s">
        <v>321</v>
      </c>
      <c r="J9" s="104" t="s">
        <v>125</v>
      </c>
      <c r="K9" s="132">
        <v>0.3</v>
      </c>
      <c r="L9" s="104" t="s">
        <v>320</v>
      </c>
      <c r="M9" s="104" t="s">
        <v>127</v>
      </c>
      <c r="N9" s="103">
        <v>10</v>
      </c>
      <c r="O9" s="102"/>
    </row>
    <row r="10" spans="1:21" ht="27.95" customHeight="1" x14ac:dyDescent="0.15">
      <c r="A10" s="158"/>
      <c r="B10" s="104"/>
      <c r="C10" s="104" t="s">
        <v>127</v>
      </c>
      <c r="D10" s="104"/>
      <c r="E10" s="44"/>
      <c r="F10" s="44"/>
      <c r="G10" s="104"/>
      <c r="H10" s="110">
        <v>20</v>
      </c>
      <c r="I10" s="104"/>
      <c r="J10" s="104" t="s">
        <v>127</v>
      </c>
      <c r="K10" s="110">
        <v>20</v>
      </c>
      <c r="L10" s="107"/>
      <c r="M10" s="107"/>
      <c r="N10" s="113"/>
      <c r="O10" s="112"/>
    </row>
    <row r="11" spans="1:21" ht="27.95" customHeight="1" x14ac:dyDescent="0.15">
      <c r="A11" s="158"/>
      <c r="B11" s="104"/>
      <c r="C11" s="104"/>
      <c r="D11" s="104"/>
      <c r="E11" s="44"/>
      <c r="F11" s="44"/>
      <c r="G11" s="104" t="s">
        <v>44</v>
      </c>
      <c r="H11" s="110" t="s">
        <v>291</v>
      </c>
      <c r="I11" s="104"/>
      <c r="J11" s="104"/>
      <c r="K11" s="110"/>
      <c r="L11" s="104" t="s">
        <v>319</v>
      </c>
      <c r="M11" s="104" t="s">
        <v>50</v>
      </c>
      <c r="N11" s="103">
        <v>10</v>
      </c>
      <c r="O11" s="102"/>
    </row>
    <row r="12" spans="1:21" ht="27.95" customHeight="1" x14ac:dyDescent="0.15">
      <c r="A12" s="158"/>
      <c r="B12" s="107"/>
      <c r="C12" s="107"/>
      <c r="D12" s="107"/>
      <c r="E12" s="52"/>
      <c r="F12" s="52"/>
      <c r="G12" s="107"/>
      <c r="H12" s="106"/>
      <c r="I12" s="107"/>
      <c r="J12" s="107"/>
      <c r="K12" s="106"/>
      <c r="L12" s="104"/>
      <c r="M12" s="104" t="s">
        <v>21</v>
      </c>
      <c r="N12" s="103">
        <v>10</v>
      </c>
      <c r="O12" s="102"/>
    </row>
    <row r="13" spans="1:21" ht="27.95" customHeight="1" x14ac:dyDescent="0.15">
      <c r="A13" s="158"/>
      <c r="B13" s="104" t="s">
        <v>128</v>
      </c>
      <c r="C13" s="104" t="s">
        <v>50</v>
      </c>
      <c r="D13" s="104"/>
      <c r="E13" s="44"/>
      <c r="F13" s="44"/>
      <c r="G13" s="104"/>
      <c r="H13" s="110">
        <v>20</v>
      </c>
      <c r="I13" s="104" t="s">
        <v>128</v>
      </c>
      <c r="J13" s="104" t="s">
        <v>50</v>
      </c>
      <c r="K13" s="110">
        <v>10</v>
      </c>
      <c r="L13" s="107"/>
      <c r="M13" s="107"/>
      <c r="N13" s="113"/>
      <c r="O13" s="112"/>
    </row>
    <row r="14" spans="1:21" ht="27.95" customHeight="1" x14ac:dyDescent="0.15">
      <c r="A14" s="158"/>
      <c r="B14" s="104"/>
      <c r="C14" s="104" t="s">
        <v>130</v>
      </c>
      <c r="D14" s="104"/>
      <c r="E14" s="44"/>
      <c r="F14" s="44"/>
      <c r="G14" s="104"/>
      <c r="H14" s="110">
        <v>5</v>
      </c>
      <c r="I14" s="104"/>
      <c r="J14" s="104" t="s">
        <v>130</v>
      </c>
      <c r="K14" s="110">
        <v>5</v>
      </c>
      <c r="L14" s="104" t="s">
        <v>289</v>
      </c>
      <c r="M14" s="104" t="s">
        <v>48</v>
      </c>
      <c r="N14" s="111">
        <v>0.08</v>
      </c>
      <c r="O14" s="102"/>
    </row>
    <row r="15" spans="1:21" ht="27.95" customHeight="1" x14ac:dyDescent="0.15">
      <c r="A15" s="158"/>
      <c r="B15" s="107"/>
      <c r="C15" s="107"/>
      <c r="D15" s="107"/>
      <c r="E15" s="52"/>
      <c r="F15" s="52"/>
      <c r="G15" s="107"/>
      <c r="H15" s="106"/>
      <c r="I15" s="107"/>
      <c r="J15" s="107"/>
      <c r="K15" s="106"/>
      <c r="L15" s="104"/>
      <c r="M15" s="104"/>
      <c r="N15" s="103"/>
      <c r="O15" s="102"/>
    </row>
    <row r="16" spans="1:21" ht="27.95" customHeight="1" x14ac:dyDescent="0.15">
      <c r="A16" s="158"/>
      <c r="B16" s="104" t="s">
        <v>99</v>
      </c>
      <c r="C16" s="104" t="s">
        <v>21</v>
      </c>
      <c r="D16" s="104"/>
      <c r="E16" s="44"/>
      <c r="F16" s="44"/>
      <c r="G16" s="104"/>
      <c r="H16" s="110">
        <v>10</v>
      </c>
      <c r="I16" s="104" t="s">
        <v>99</v>
      </c>
      <c r="J16" s="104" t="s">
        <v>21</v>
      </c>
      <c r="K16" s="110">
        <v>10</v>
      </c>
      <c r="L16" s="104"/>
      <c r="M16" s="104"/>
      <c r="N16" s="103"/>
      <c r="O16" s="102"/>
    </row>
    <row r="17" spans="1:15" ht="27.95" customHeight="1" x14ac:dyDescent="0.15">
      <c r="A17" s="158"/>
      <c r="B17" s="104"/>
      <c r="C17" s="104" t="s">
        <v>68</v>
      </c>
      <c r="D17" s="104"/>
      <c r="E17" s="44"/>
      <c r="F17" s="44"/>
      <c r="G17" s="104"/>
      <c r="H17" s="110">
        <v>0.5</v>
      </c>
      <c r="I17" s="104"/>
      <c r="J17" s="104" t="s">
        <v>68</v>
      </c>
      <c r="K17" s="110">
        <v>0.5</v>
      </c>
      <c r="L17" s="104"/>
      <c r="M17" s="104"/>
      <c r="N17" s="103"/>
      <c r="O17" s="102"/>
    </row>
    <row r="18" spans="1:15" ht="27.95" customHeight="1" x14ac:dyDescent="0.15">
      <c r="A18" s="158"/>
      <c r="B18" s="104"/>
      <c r="C18" s="104"/>
      <c r="D18" s="104"/>
      <c r="E18" s="44"/>
      <c r="F18" s="44"/>
      <c r="G18" s="104" t="s">
        <v>44</v>
      </c>
      <c r="H18" s="110" t="s">
        <v>291</v>
      </c>
      <c r="I18" s="104"/>
      <c r="J18" s="104"/>
      <c r="K18" s="110"/>
      <c r="L18" s="104"/>
      <c r="M18" s="104"/>
      <c r="N18" s="103"/>
      <c r="O18" s="102"/>
    </row>
    <row r="19" spans="1:15" ht="27.95" customHeight="1" x14ac:dyDescent="0.15">
      <c r="A19" s="158"/>
      <c r="B19" s="104"/>
      <c r="C19" s="104"/>
      <c r="D19" s="104"/>
      <c r="E19" s="44"/>
      <c r="F19" s="109" t="s">
        <v>33</v>
      </c>
      <c r="G19" s="104" t="s">
        <v>45</v>
      </c>
      <c r="H19" s="110" t="s">
        <v>290</v>
      </c>
      <c r="I19" s="104"/>
      <c r="J19" s="104"/>
      <c r="K19" s="110"/>
      <c r="L19" s="104"/>
      <c r="M19" s="104"/>
      <c r="N19" s="103"/>
      <c r="O19" s="102"/>
    </row>
    <row r="20" spans="1:15" ht="27.95" customHeight="1" x14ac:dyDescent="0.15">
      <c r="A20" s="158"/>
      <c r="B20" s="107"/>
      <c r="C20" s="107"/>
      <c r="D20" s="107"/>
      <c r="E20" s="52"/>
      <c r="F20" s="52"/>
      <c r="G20" s="107"/>
      <c r="H20" s="106"/>
      <c r="I20" s="107"/>
      <c r="J20" s="107"/>
      <c r="K20" s="106"/>
      <c r="L20" s="104"/>
      <c r="M20" s="104"/>
      <c r="N20" s="103"/>
      <c r="O20" s="102"/>
    </row>
    <row r="21" spans="1:15" ht="27.95" customHeight="1" x14ac:dyDescent="0.15">
      <c r="A21" s="158"/>
      <c r="B21" s="104" t="s">
        <v>46</v>
      </c>
      <c r="C21" s="104" t="s">
        <v>48</v>
      </c>
      <c r="D21" s="104"/>
      <c r="E21" s="44"/>
      <c r="F21" s="44"/>
      <c r="G21" s="104"/>
      <c r="H21" s="105">
        <v>0.1</v>
      </c>
      <c r="I21" s="104" t="s">
        <v>46</v>
      </c>
      <c r="J21" s="104" t="s">
        <v>48</v>
      </c>
      <c r="K21" s="105">
        <v>0.1</v>
      </c>
      <c r="L21" s="104"/>
      <c r="M21" s="104"/>
      <c r="N21" s="103"/>
      <c r="O21" s="102"/>
    </row>
    <row r="22" spans="1:15" ht="27.95" customHeight="1" thickBot="1" x14ac:dyDescent="0.2">
      <c r="A22" s="159"/>
      <c r="B22" s="100"/>
      <c r="C22" s="100"/>
      <c r="D22" s="100"/>
      <c r="E22" s="59"/>
      <c r="F22" s="59"/>
      <c r="G22" s="100"/>
      <c r="H22" s="101"/>
      <c r="I22" s="100"/>
      <c r="J22" s="100"/>
      <c r="K22" s="101"/>
      <c r="L22" s="100"/>
      <c r="M22" s="100"/>
      <c r="N22" s="99"/>
      <c r="O22" s="98"/>
    </row>
    <row r="23" spans="1:15" ht="27.95" customHeight="1" x14ac:dyDescent="0.15">
      <c r="B23" s="97"/>
      <c r="C23" s="97"/>
      <c r="D23" s="97"/>
      <c r="G23" s="97"/>
      <c r="H23" s="96"/>
      <c r="I23" s="97"/>
      <c r="J23" s="97"/>
      <c r="K23" s="96"/>
      <c r="L23" s="97"/>
      <c r="M23" s="97"/>
      <c r="N23" s="96"/>
    </row>
    <row r="24" spans="1:15" ht="27.95" customHeight="1" x14ac:dyDescent="0.15">
      <c r="B24" s="97"/>
      <c r="C24" s="97"/>
      <c r="D24" s="97"/>
      <c r="G24" s="97"/>
      <c r="H24" s="96"/>
      <c r="I24" s="97"/>
      <c r="J24" s="97"/>
      <c r="K24" s="96"/>
      <c r="L24" s="97"/>
      <c r="M24" s="97"/>
      <c r="N24" s="96"/>
    </row>
    <row r="25" spans="1:15" ht="27.95" customHeight="1" x14ac:dyDescent="0.15">
      <c r="B25" s="97"/>
      <c r="C25" s="97"/>
      <c r="D25" s="97"/>
      <c r="G25" s="97"/>
      <c r="H25" s="96"/>
      <c r="I25" s="97"/>
      <c r="J25" s="97"/>
      <c r="K25" s="96"/>
      <c r="L25" s="97"/>
      <c r="M25" s="97"/>
      <c r="N25" s="96"/>
    </row>
    <row r="26" spans="1:15" ht="27.95" customHeight="1" x14ac:dyDescent="0.15">
      <c r="B26" s="97"/>
      <c r="C26" s="97"/>
      <c r="D26" s="97"/>
      <c r="G26" s="97"/>
      <c r="H26" s="96"/>
      <c r="I26" s="97"/>
      <c r="J26" s="97"/>
      <c r="K26" s="96"/>
      <c r="L26" s="97"/>
      <c r="M26" s="97"/>
      <c r="N26" s="96"/>
    </row>
    <row r="27" spans="1:15" ht="14.25" x14ac:dyDescent="0.15">
      <c r="B27" s="97"/>
      <c r="C27" s="97"/>
      <c r="D27" s="97"/>
      <c r="G27" s="97"/>
      <c r="H27" s="96"/>
      <c r="I27" s="97"/>
      <c r="J27" s="97"/>
      <c r="K27" s="96"/>
      <c r="L27" s="97"/>
      <c r="M27" s="97"/>
      <c r="N27" s="96"/>
    </row>
    <row r="28" spans="1:15" ht="14.25" x14ac:dyDescent="0.15">
      <c r="B28" s="97"/>
      <c r="C28" s="97"/>
      <c r="D28" s="97"/>
      <c r="G28" s="97"/>
      <c r="H28" s="96"/>
      <c r="I28" s="97"/>
      <c r="J28" s="97"/>
      <c r="K28" s="96"/>
      <c r="L28" s="97"/>
      <c r="M28" s="97"/>
      <c r="N28" s="96"/>
    </row>
    <row r="29" spans="1:15" ht="14.25" x14ac:dyDescent="0.15">
      <c r="B29" s="97"/>
      <c r="C29" s="97"/>
      <c r="D29" s="97"/>
      <c r="G29" s="97"/>
      <c r="H29" s="96"/>
      <c r="I29" s="97"/>
      <c r="J29" s="97"/>
      <c r="K29" s="96"/>
      <c r="L29" s="97"/>
      <c r="M29" s="97"/>
      <c r="N29" s="96"/>
    </row>
    <row r="30" spans="1:15" ht="14.25" x14ac:dyDescent="0.15">
      <c r="B30" s="97"/>
      <c r="C30" s="97"/>
      <c r="D30" s="97"/>
      <c r="G30" s="97"/>
      <c r="H30" s="96"/>
      <c r="I30" s="97"/>
      <c r="J30" s="97"/>
      <c r="K30" s="96"/>
      <c r="L30" s="97"/>
      <c r="M30" s="97"/>
      <c r="N30" s="96"/>
    </row>
    <row r="31" spans="1:15" ht="14.25" x14ac:dyDescent="0.15">
      <c r="B31" s="97"/>
      <c r="C31" s="97"/>
      <c r="D31" s="97"/>
      <c r="G31" s="97"/>
      <c r="H31" s="96"/>
      <c r="I31" s="97"/>
      <c r="J31" s="97"/>
      <c r="K31" s="96"/>
      <c r="L31" s="97"/>
      <c r="M31" s="97"/>
      <c r="N31" s="96"/>
    </row>
    <row r="32" spans="1:15" ht="14.25" x14ac:dyDescent="0.15">
      <c r="B32" s="97"/>
      <c r="C32" s="97"/>
      <c r="D32" s="97"/>
      <c r="G32" s="97"/>
      <c r="H32" s="96"/>
      <c r="I32" s="97"/>
      <c r="J32" s="97"/>
      <c r="K32" s="96"/>
      <c r="L32" s="97"/>
      <c r="M32" s="97"/>
      <c r="N32" s="96"/>
    </row>
    <row r="33" spans="2:14" ht="14.25" x14ac:dyDescent="0.15">
      <c r="B33" s="97"/>
      <c r="C33" s="97"/>
      <c r="D33" s="97"/>
      <c r="G33" s="97"/>
      <c r="H33" s="96"/>
      <c r="I33" s="97"/>
      <c r="J33" s="97"/>
      <c r="K33" s="96"/>
      <c r="L33" s="97"/>
      <c r="M33" s="97"/>
      <c r="N33" s="96"/>
    </row>
    <row r="34" spans="2:14" ht="14.25" x14ac:dyDescent="0.15">
      <c r="B34" s="97"/>
      <c r="C34" s="97"/>
      <c r="D34" s="97"/>
      <c r="G34" s="97"/>
      <c r="H34" s="96"/>
      <c r="I34" s="97"/>
      <c r="J34" s="97"/>
      <c r="K34" s="96"/>
      <c r="L34" s="97"/>
      <c r="M34" s="97"/>
      <c r="N34" s="96"/>
    </row>
    <row r="35" spans="2:14" ht="14.25" x14ac:dyDescent="0.15">
      <c r="B35" s="97"/>
      <c r="C35" s="97"/>
      <c r="D35" s="97"/>
      <c r="G35" s="97"/>
      <c r="H35" s="96"/>
      <c r="I35" s="97"/>
      <c r="J35" s="97"/>
      <c r="K35" s="96"/>
      <c r="L35" s="97"/>
      <c r="M35" s="97"/>
      <c r="N35" s="96"/>
    </row>
    <row r="36" spans="2:14" ht="14.25" x14ac:dyDescent="0.15">
      <c r="B36" s="97"/>
      <c r="C36" s="97"/>
      <c r="D36" s="97"/>
      <c r="G36" s="97"/>
      <c r="H36" s="96"/>
      <c r="I36" s="97"/>
      <c r="J36" s="97"/>
      <c r="K36" s="96"/>
      <c r="L36" s="97"/>
      <c r="M36" s="97"/>
      <c r="N36" s="96"/>
    </row>
    <row r="37" spans="2:14" ht="14.25" x14ac:dyDescent="0.15">
      <c r="B37" s="97"/>
      <c r="C37" s="97"/>
      <c r="D37" s="97"/>
      <c r="G37" s="97"/>
      <c r="H37" s="96"/>
      <c r="I37" s="97"/>
      <c r="J37" s="97"/>
      <c r="K37" s="96"/>
      <c r="L37" s="97"/>
      <c r="M37" s="97"/>
      <c r="N37" s="96"/>
    </row>
    <row r="38" spans="2:14" ht="14.25" x14ac:dyDescent="0.15">
      <c r="B38" s="97"/>
      <c r="C38" s="97"/>
      <c r="D38" s="97"/>
      <c r="G38" s="97"/>
      <c r="H38" s="96"/>
      <c r="I38" s="97"/>
      <c r="J38" s="97"/>
      <c r="K38" s="96"/>
      <c r="L38" s="97"/>
      <c r="M38" s="97"/>
      <c r="N38" s="96"/>
    </row>
    <row r="39" spans="2:14" ht="14.25" x14ac:dyDescent="0.15">
      <c r="B39" s="97"/>
      <c r="C39" s="97"/>
      <c r="D39" s="97"/>
      <c r="G39" s="97"/>
      <c r="H39" s="96"/>
      <c r="I39" s="97"/>
      <c r="J39" s="97"/>
      <c r="K39" s="96"/>
      <c r="L39" s="97"/>
      <c r="M39" s="97"/>
      <c r="N39" s="96"/>
    </row>
    <row r="40" spans="2:14" ht="14.25" x14ac:dyDescent="0.15">
      <c r="B40" s="97"/>
      <c r="C40" s="97"/>
      <c r="D40" s="97"/>
      <c r="G40" s="97"/>
      <c r="H40" s="96"/>
      <c r="I40" s="97"/>
      <c r="J40" s="97"/>
      <c r="K40" s="96"/>
      <c r="L40" s="97"/>
      <c r="M40" s="97"/>
      <c r="N40" s="96"/>
    </row>
    <row r="41" spans="2:14" ht="14.25" x14ac:dyDescent="0.15">
      <c r="B41" s="97"/>
      <c r="C41" s="97"/>
      <c r="D41" s="97"/>
      <c r="G41" s="97"/>
      <c r="H41" s="96"/>
      <c r="I41" s="97"/>
      <c r="J41" s="97"/>
      <c r="K41" s="96"/>
      <c r="L41" s="97"/>
      <c r="M41" s="97"/>
      <c r="N41" s="96"/>
    </row>
    <row r="42" spans="2:14" ht="14.25" x14ac:dyDescent="0.15">
      <c r="B42" s="97"/>
      <c r="C42" s="97"/>
      <c r="D42" s="97"/>
      <c r="G42" s="97"/>
      <c r="H42" s="96"/>
      <c r="I42" s="97"/>
      <c r="J42" s="97"/>
      <c r="K42" s="96"/>
      <c r="L42" s="97"/>
      <c r="M42" s="97"/>
      <c r="N42" s="96"/>
    </row>
    <row r="43" spans="2:14" ht="14.25" x14ac:dyDescent="0.15">
      <c r="B43" s="97"/>
      <c r="C43" s="97"/>
      <c r="D43" s="97"/>
      <c r="G43" s="97"/>
      <c r="H43" s="96"/>
      <c r="I43" s="97"/>
      <c r="J43" s="97"/>
      <c r="K43" s="96"/>
      <c r="L43" s="97"/>
      <c r="M43" s="97"/>
      <c r="N43" s="96"/>
    </row>
    <row r="44" spans="2:14" ht="14.25" x14ac:dyDescent="0.15">
      <c r="B44" s="97"/>
      <c r="C44" s="97"/>
      <c r="D44" s="97"/>
      <c r="G44" s="97"/>
      <c r="H44" s="96"/>
      <c r="I44" s="97"/>
      <c r="J44" s="97"/>
      <c r="K44" s="96"/>
      <c r="L44" s="97"/>
      <c r="M44" s="97"/>
      <c r="N44" s="96"/>
    </row>
    <row r="45" spans="2:14" ht="14.25" x14ac:dyDescent="0.15">
      <c r="B45" s="97"/>
      <c r="C45" s="97"/>
      <c r="D45" s="97"/>
      <c r="G45" s="97"/>
      <c r="H45" s="96"/>
      <c r="I45" s="97"/>
      <c r="J45" s="97"/>
      <c r="K45" s="96"/>
      <c r="L45" s="97"/>
      <c r="M45" s="97"/>
      <c r="N45" s="96"/>
    </row>
    <row r="46" spans="2:14" ht="14.25" x14ac:dyDescent="0.15">
      <c r="B46" s="97"/>
      <c r="C46" s="97"/>
      <c r="D46" s="97"/>
      <c r="G46" s="97"/>
      <c r="H46" s="96"/>
      <c r="I46" s="97"/>
      <c r="J46" s="97"/>
      <c r="K46" s="96"/>
      <c r="L46" s="97"/>
      <c r="M46" s="97"/>
      <c r="N46" s="96"/>
    </row>
    <row r="47" spans="2:14" ht="14.25" x14ac:dyDescent="0.15">
      <c r="B47" s="97"/>
      <c r="C47" s="97"/>
      <c r="D47" s="97"/>
      <c r="G47" s="97"/>
      <c r="H47" s="96"/>
      <c r="I47" s="97"/>
      <c r="J47" s="97"/>
      <c r="K47" s="96"/>
      <c r="L47" s="97"/>
      <c r="M47" s="97"/>
      <c r="N47" s="96"/>
    </row>
    <row r="48" spans="2:14" ht="14.25" x14ac:dyDescent="0.15">
      <c r="B48" s="97"/>
      <c r="C48" s="97"/>
      <c r="D48" s="97"/>
      <c r="G48" s="97"/>
      <c r="H48" s="96"/>
      <c r="I48" s="97"/>
      <c r="J48" s="97"/>
      <c r="K48" s="96"/>
      <c r="L48" s="97"/>
      <c r="M48" s="97"/>
      <c r="N48" s="96"/>
    </row>
    <row r="49" spans="2:14" ht="14.25" x14ac:dyDescent="0.15">
      <c r="B49" s="97"/>
      <c r="C49" s="97"/>
      <c r="D49" s="97"/>
      <c r="G49" s="97"/>
      <c r="H49" s="96"/>
      <c r="I49" s="97"/>
      <c r="J49" s="97"/>
      <c r="K49" s="96"/>
      <c r="L49" s="97"/>
      <c r="M49" s="97"/>
      <c r="N49" s="96"/>
    </row>
    <row r="50" spans="2:14" ht="14.25" x14ac:dyDescent="0.15">
      <c r="B50" s="97"/>
      <c r="C50" s="97"/>
      <c r="D50" s="97"/>
      <c r="G50" s="97"/>
      <c r="H50" s="96"/>
      <c r="I50" s="97"/>
      <c r="J50" s="97"/>
      <c r="K50" s="96"/>
      <c r="L50" s="97"/>
      <c r="M50" s="97"/>
      <c r="N50" s="96"/>
    </row>
    <row r="51" spans="2:14" ht="14.25" x14ac:dyDescent="0.15">
      <c r="B51" s="97"/>
      <c r="C51" s="97"/>
      <c r="D51" s="97"/>
      <c r="G51" s="97"/>
      <c r="H51" s="96"/>
      <c r="I51" s="97"/>
      <c r="J51" s="97"/>
      <c r="K51" s="96"/>
      <c r="L51" s="97"/>
      <c r="M51" s="97"/>
      <c r="N51" s="96"/>
    </row>
    <row r="52" spans="2:14" ht="14.25" x14ac:dyDescent="0.15">
      <c r="B52" s="97"/>
      <c r="C52" s="97"/>
      <c r="D52" s="97"/>
      <c r="G52" s="97"/>
      <c r="H52" s="96"/>
      <c r="I52" s="97"/>
      <c r="J52" s="97"/>
      <c r="K52" s="96"/>
      <c r="L52" s="97"/>
      <c r="M52" s="97"/>
      <c r="N52" s="96"/>
    </row>
    <row r="53" spans="2:14" ht="14.25" x14ac:dyDescent="0.15">
      <c r="B53" s="97"/>
      <c r="C53" s="97"/>
      <c r="D53" s="97"/>
      <c r="G53" s="97"/>
      <c r="H53" s="96"/>
      <c r="I53" s="97"/>
      <c r="J53" s="97"/>
      <c r="K53" s="96"/>
      <c r="L53" s="97"/>
      <c r="M53" s="97"/>
      <c r="N53" s="96"/>
    </row>
    <row r="54" spans="2:14" ht="14.25" x14ac:dyDescent="0.15">
      <c r="B54" s="97"/>
      <c r="C54" s="97"/>
      <c r="D54" s="97"/>
      <c r="G54" s="97"/>
      <c r="H54" s="96"/>
      <c r="I54" s="97"/>
      <c r="J54" s="97"/>
      <c r="K54" s="96"/>
      <c r="L54" s="97"/>
      <c r="M54" s="97"/>
      <c r="N54" s="96"/>
    </row>
    <row r="55" spans="2:14" ht="14.25" x14ac:dyDescent="0.15">
      <c r="B55" s="97"/>
      <c r="C55" s="97"/>
      <c r="D55" s="97"/>
      <c r="G55" s="97"/>
      <c r="H55" s="96"/>
      <c r="I55" s="97"/>
      <c r="J55" s="97"/>
      <c r="K55" s="96"/>
      <c r="L55" s="97"/>
      <c r="M55" s="97"/>
      <c r="N55" s="96"/>
    </row>
    <row r="56" spans="2:14" ht="14.25" x14ac:dyDescent="0.15">
      <c r="B56" s="97"/>
      <c r="C56" s="97"/>
      <c r="D56" s="97"/>
      <c r="G56" s="97"/>
      <c r="H56" s="96"/>
      <c r="I56" s="97"/>
      <c r="J56" s="97"/>
      <c r="K56" s="96"/>
      <c r="L56" s="97"/>
      <c r="M56" s="97"/>
      <c r="N56" s="96"/>
    </row>
    <row r="57" spans="2:14" ht="14.25" x14ac:dyDescent="0.15">
      <c r="B57" s="97"/>
      <c r="C57" s="97"/>
      <c r="D57" s="97"/>
      <c r="G57" s="97"/>
      <c r="H57" s="96"/>
      <c r="I57" s="97"/>
      <c r="J57" s="97"/>
      <c r="K57" s="96"/>
      <c r="L57" s="97"/>
      <c r="M57" s="97"/>
      <c r="N57" s="96"/>
    </row>
    <row r="58" spans="2:14" ht="14.25" x14ac:dyDescent="0.15">
      <c r="B58" s="97"/>
      <c r="C58" s="97"/>
      <c r="D58" s="97"/>
      <c r="G58" s="97"/>
      <c r="H58" s="96"/>
      <c r="I58" s="97"/>
      <c r="J58" s="97"/>
      <c r="K58" s="96"/>
      <c r="L58" s="97"/>
      <c r="M58" s="97"/>
      <c r="N58" s="96"/>
    </row>
    <row r="59" spans="2:14" ht="14.25" x14ac:dyDescent="0.15">
      <c r="B59" s="97"/>
      <c r="C59" s="97"/>
      <c r="D59" s="97"/>
      <c r="G59" s="97"/>
      <c r="H59" s="96"/>
      <c r="I59" s="97"/>
      <c r="J59" s="97"/>
      <c r="K59" s="96"/>
      <c r="L59" s="97"/>
      <c r="M59" s="97"/>
      <c r="N59" s="96"/>
    </row>
    <row r="60" spans="2:14" ht="14.25" x14ac:dyDescent="0.15">
      <c r="B60" s="97"/>
      <c r="C60" s="97"/>
      <c r="D60" s="97"/>
      <c r="G60" s="97"/>
      <c r="H60" s="96"/>
      <c r="I60" s="97"/>
      <c r="J60" s="97"/>
      <c r="K60" s="96"/>
      <c r="L60" s="97"/>
      <c r="M60" s="97"/>
      <c r="N60" s="96"/>
    </row>
    <row r="61" spans="2:14" ht="14.25" x14ac:dyDescent="0.15">
      <c r="B61" s="97"/>
      <c r="C61" s="97"/>
      <c r="D61" s="97"/>
      <c r="G61" s="97"/>
      <c r="H61" s="96"/>
      <c r="I61" s="97"/>
      <c r="J61" s="97"/>
      <c r="K61" s="96"/>
      <c r="L61" s="97"/>
      <c r="M61" s="97"/>
      <c r="N61" s="96"/>
    </row>
    <row r="62" spans="2:14" ht="14.25" x14ac:dyDescent="0.15">
      <c r="B62" s="97"/>
      <c r="C62" s="97"/>
      <c r="D62" s="97"/>
      <c r="G62" s="97"/>
      <c r="H62" s="96"/>
      <c r="I62" s="97"/>
      <c r="J62" s="97"/>
      <c r="K62" s="96"/>
      <c r="L62" s="97"/>
      <c r="M62" s="97"/>
      <c r="N62" s="96"/>
    </row>
    <row r="63" spans="2:14" ht="14.25" x14ac:dyDescent="0.15">
      <c r="B63" s="97"/>
      <c r="C63" s="97"/>
      <c r="D63" s="97"/>
      <c r="G63" s="97"/>
      <c r="H63" s="96"/>
      <c r="I63" s="97"/>
      <c r="J63" s="97"/>
      <c r="K63" s="96"/>
      <c r="L63" s="97"/>
      <c r="M63" s="97"/>
      <c r="N63" s="96"/>
    </row>
    <row r="64" spans="2:14" ht="14.25" x14ac:dyDescent="0.15">
      <c r="B64" s="97"/>
      <c r="C64" s="97"/>
      <c r="D64" s="97"/>
      <c r="G64" s="97"/>
      <c r="H64" s="96"/>
      <c r="I64" s="97"/>
      <c r="J64" s="97"/>
      <c r="K64" s="96"/>
      <c r="L64" s="97"/>
      <c r="M64" s="97"/>
      <c r="N64" s="96"/>
    </row>
    <row r="65" spans="2:14" ht="14.25" x14ac:dyDescent="0.15">
      <c r="B65" s="97"/>
      <c r="C65" s="97"/>
      <c r="D65" s="97"/>
      <c r="G65" s="97"/>
      <c r="H65" s="96"/>
      <c r="I65" s="97"/>
      <c r="J65" s="97"/>
      <c r="K65" s="96"/>
      <c r="L65" s="97"/>
      <c r="M65" s="97"/>
      <c r="N65" s="96"/>
    </row>
  </sheetData>
  <mergeCells count="14">
    <mergeCell ref="O4:O6"/>
    <mergeCell ref="I5:K5"/>
    <mergeCell ref="L5:N5"/>
    <mergeCell ref="A7:A22"/>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3"/>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x14ac:dyDescent="0.15">
      <c r="A1" s="1" t="s">
        <v>13</v>
      </c>
      <c r="B1" s="1"/>
      <c r="C1" s="2"/>
      <c r="D1" s="3"/>
      <c r="E1" s="2"/>
      <c r="F1" s="2"/>
      <c r="G1" s="2"/>
      <c r="H1" s="140"/>
      <c r="I1" s="140"/>
      <c r="J1" s="141"/>
      <c r="K1" s="141"/>
      <c r="L1" s="141"/>
      <c r="M1" s="141"/>
      <c r="N1" s="141"/>
      <c r="O1" s="2"/>
      <c r="P1" s="2"/>
      <c r="Q1" s="4"/>
      <c r="R1" s="4"/>
      <c r="S1" s="3"/>
    </row>
    <row r="2" spans="1:19" ht="36.75" customHeight="1" x14ac:dyDescent="0.15">
      <c r="A2" s="140" t="s">
        <v>0</v>
      </c>
      <c r="B2" s="140"/>
      <c r="C2" s="141"/>
      <c r="D2" s="141"/>
      <c r="E2" s="141"/>
      <c r="F2" s="141"/>
      <c r="G2" s="141"/>
      <c r="H2" s="141"/>
      <c r="I2" s="141"/>
      <c r="J2" s="141"/>
      <c r="K2" s="141"/>
      <c r="L2" s="141"/>
      <c r="M2" s="141"/>
      <c r="N2" s="141"/>
      <c r="O2" s="141"/>
      <c r="P2" s="141"/>
      <c r="Q2" s="141"/>
      <c r="R2" s="141"/>
      <c r="S2" s="3"/>
    </row>
    <row r="3" spans="1:19" ht="27.75" customHeight="1" thickBot="1" x14ac:dyDescent="0.3">
      <c r="A3" s="142" t="s">
        <v>137</v>
      </c>
      <c r="B3" s="143"/>
      <c r="C3" s="143"/>
      <c r="D3" s="143"/>
      <c r="E3" s="143"/>
      <c r="F3" s="143"/>
      <c r="G3" s="2"/>
      <c r="H3" s="2"/>
      <c r="I3" s="13"/>
      <c r="J3" s="2"/>
      <c r="K3" s="7"/>
      <c r="L3" s="7"/>
      <c r="M3" s="11"/>
      <c r="N3" s="2"/>
      <c r="O3" s="14"/>
      <c r="P3" s="13"/>
      <c r="Q3" s="15"/>
      <c r="R3" s="15"/>
      <c r="S3" s="12"/>
    </row>
    <row r="4" spans="1:19"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18.75" customHeight="1" x14ac:dyDescent="0.15">
      <c r="A5" s="144" t="s">
        <v>49</v>
      </c>
      <c r="B5" s="65" t="s">
        <v>17</v>
      </c>
      <c r="C5" s="37"/>
      <c r="D5" s="38"/>
      <c r="E5" s="39"/>
      <c r="F5" s="40"/>
      <c r="G5" s="69"/>
      <c r="H5" s="73"/>
      <c r="I5" s="38"/>
      <c r="J5" s="40"/>
      <c r="K5" s="40"/>
      <c r="L5" s="40"/>
      <c r="M5" s="77"/>
      <c r="N5" s="65"/>
      <c r="O5" s="41" t="s">
        <v>17</v>
      </c>
      <c r="P5" s="38"/>
      <c r="Q5" s="42">
        <v>110</v>
      </c>
      <c r="R5" s="88">
        <f>ROUNDUP(Q5*0.75,2)</f>
        <v>82.5</v>
      </c>
    </row>
    <row r="6" spans="1:19" ht="18.75" customHeight="1" x14ac:dyDescent="0.15">
      <c r="A6" s="145"/>
      <c r="B6" s="67"/>
      <c r="C6" s="51"/>
      <c r="D6" s="52"/>
      <c r="E6" s="53"/>
      <c r="F6" s="54"/>
      <c r="G6" s="71"/>
      <c r="H6" s="75"/>
      <c r="I6" s="52"/>
      <c r="J6" s="54"/>
      <c r="K6" s="54"/>
      <c r="L6" s="54"/>
      <c r="M6" s="79"/>
      <c r="N6" s="67"/>
      <c r="O6" s="55"/>
      <c r="P6" s="52"/>
      <c r="Q6" s="56"/>
      <c r="R6" s="91"/>
    </row>
    <row r="7" spans="1:19" ht="18.75" customHeight="1" x14ac:dyDescent="0.15">
      <c r="A7" s="145"/>
      <c r="B7" s="66" t="s">
        <v>138</v>
      </c>
      <c r="C7" s="43" t="s">
        <v>93</v>
      </c>
      <c r="D7" s="44"/>
      <c r="E7" s="83">
        <v>0.33333333333333331</v>
      </c>
      <c r="F7" s="46" t="s">
        <v>94</v>
      </c>
      <c r="G7" s="70"/>
      <c r="H7" s="74" t="s">
        <v>93</v>
      </c>
      <c r="I7" s="44"/>
      <c r="J7" s="46">
        <f>ROUNDUP(E7*0.75,2)</f>
        <v>0.25</v>
      </c>
      <c r="K7" s="46" t="s">
        <v>94</v>
      </c>
      <c r="L7" s="46"/>
      <c r="M7" s="78" t="e">
        <f>#REF!</f>
        <v>#REF!</v>
      </c>
      <c r="N7" s="66" t="s">
        <v>139</v>
      </c>
      <c r="O7" s="47" t="s">
        <v>20</v>
      </c>
      <c r="P7" s="44"/>
      <c r="Q7" s="48">
        <v>0.5</v>
      </c>
      <c r="R7" s="89">
        <f t="shared" ref="R7:R13" si="0">ROUNDUP(Q7*0.75,2)</f>
        <v>0.38</v>
      </c>
    </row>
    <row r="8" spans="1:19" ht="18.75" customHeight="1" x14ac:dyDescent="0.15">
      <c r="A8" s="145"/>
      <c r="B8" s="66"/>
      <c r="C8" s="43" t="s">
        <v>18</v>
      </c>
      <c r="D8" s="44"/>
      <c r="E8" s="45">
        <v>30</v>
      </c>
      <c r="F8" s="46" t="s">
        <v>19</v>
      </c>
      <c r="G8" s="70"/>
      <c r="H8" s="74" t="s">
        <v>18</v>
      </c>
      <c r="I8" s="44"/>
      <c r="J8" s="46">
        <f>ROUNDUP(E8*0.75,2)</f>
        <v>22.5</v>
      </c>
      <c r="K8" s="46" t="s">
        <v>19</v>
      </c>
      <c r="L8" s="46"/>
      <c r="M8" s="78" t="e">
        <f>#REF!</f>
        <v>#REF!</v>
      </c>
      <c r="N8" s="66" t="s">
        <v>140</v>
      </c>
      <c r="O8" s="47" t="s">
        <v>62</v>
      </c>
      <c r="P8" s="44"/>
      <c r="Q8" s="48">
        <v>2</v>
      </c>
      <c r="R8" s="89">
        <f t="shared" si="0"/>
        <v>1.5</v>
      </c>
    </row>
    <row r="9" spans="1:19" ht="18.75" customHeight="1" x14ac:dyDescent="0.15">
      <c r="A9" s="145"/>
      <c r="B9" s="66"/>
      <c r="C9" s="43" t="s">
        <v>82</v>
      </c>
      <c r="D9" s="44"/>
      <c r="E9" s="45">
        <v>20</v>
      </c>
      <c r="F9" s="46" t="s">
        <v>19</v>
      </c>
      <c r="G9" s="70"/>
      <c r="H9" s="74" t="s">
        <v>82</v>
      </c>
      <c r="I9" s="44"/>
      <c r="J9" s="46">
        <f>ROUNDUP(E9*0.75,2)</f>
        <v>15</v>
      </c>
      <c r="K9" s="46" t="s">
        <v>19</v>
      </c>
      <c r="L9" s="46"/>
      <c r="M9" s="78" t="e">
        <f>ROUND(#REF!+(#REF!*6/100),2)</f>
        <v>#REF!</v>
      </c>
      <c r="N9" s="66" t="s">
        <v>141</v>
      </c>
      <c r="O9" s="47" t="s">
        <v>44</v>
      </c>
      <c r="P9" s="44"/>
      <c r="Q9" s="48">
        <v>15</v>
      </c>
      <c r="R9" s="89">
        <f t="shared" si="0"/>
        <v>11.25</v>
      </c>
    </row>
    <row r="10" spans="1:19" ht="18.75" customHeight="1" x14ac:dyDescent="0.15">
      <c r="A10" s="145"/>
      <c r="B10" s="66"/>
      <c r="C10" s="43" t="s">
        <v>23</v>
      </c>
      <c r="D10" s="44"/>
      <c r="E10" s="45">
        <v>5</v>
      </c>
      <c r="F10" s="46" t="s">
        <v>19</v>
      </c>
      <c r="G10" s="70"/>
      <c r="H10" s="74" t="s">
        <v>23</v>
      </c>
      <c r="I10" s="44"/>
      <c r="J10" s="46">
        <f>ROUNDUP(E10*0.75,2)</f>
        <v>3.75</v>
      </c>
      <c r="K10" s="46" t="s">
        <v>19</v>
      </c>
      <c r="L10" s="46"/>
      <c r="M10" s="78" t="e">
        <f>ROUND(#REF!+(#REF!*10/100),2)</f>
        <v>#REF!</v>
      </c>
      <c r="N10" s="66" t="s">
        <v>142</v>
      </c>
      <c r="O10" s="47" t="s">
        <v>34</v>
      </c>
      <c r="P10" s="44"/>
      <c r="Q10" s="48">
        <v>1</v>
      </c>
      <c r="R10" s="89">
        <f t="shared" si="0"/>
        <v>0.75</v>
      </c>
    </row>
    <row r="11" spans="1:19" ht="18.75" customHeight="1" x14ac:dyDescent="0.15">
      <c r="A11" s="145"/>
      <c r="B11" s="66"/>
      <c r="C11" s="43" t="s">
        <v>65</v>
      </c>
      <c r="D11" s="44"/>
      <c r="E11" s="45">
        <v>5</v>
      </c>
      <c r="F11" s="46" t="s">
        <v>19</v>
      </c>
      <c r="G11" s="70"/>
      <c r="H11" s="74" t="s">
        <v>65</v>
      </c>
      <c r="I11" s="44"/>
      <c r="J11" s="46">
        <f>ROUNDUP(E11*0.75,2)</f>
        <v>3.75</v>
      </c>
      <c r="K11" s="46" t="s">
        <v>19</v>
      </c>
      <c r="L11" s="46"/>
      <c r="M11" s="78" t="e">
        <f>#REF!</f>
        <v>#REF!</v>
      </c>
      <c r="N11" s="66" t="s">
        <v>102</v>
      </c>
      <c r="O11" s="47" t="s">
        <v>53</v>
      </c>
      <c r="P11" s="44"/>
      <c r="Q11" s="48">
        <v>2.5</v>
      </c>
      <c r="R11" s="89">
        <f t="shared" si="0"/>
        <v>1.8800000000000001</v>
      </c>
    </row>
    <row r="12" spans="1:19" ht="18.75" customHeight="1" x14ac:dyDescent="0.15">
      <c r="A12" s="145"/>
      <c r="B12" s="66"/>
      <c r="C12" s="43"/>
      <c r="D12" s="44"/>
      <c r="E12" s="45"/>
      <c r="F12" s="46"/>
      <c r="G12" s="70"/>
      <c r="H12" s="74"/>
      <c r="I12" s="44"/>
      <c r="J12" s="46"/>
      <c r="K12" s="46"/>
      <c r="L12" s="46"/>
      <c r="M12" s="78"/>
      <c r="N12" s="66" t="s">
        <v>16</v>
      </c>
      <c r="O12" s="47" t="s">
        <v>45</v>
      </c>
      <c r="P12" s="44" t="s">
        <v>33</v>
      </c>
      <c r="Q12" s="48">
        <v>2</v>
      </c>
      <c r="R12" s="89">
        <f t="shared" si="0"/>
        <v>1.5</v>
      </c>
    </row>
    <row r="13" spans="1:19" ht="18.75" customHeight="1" x14ac:dyDescent="0.15">
      <c r="A13" s="145"/>
      <c r="B13" s="66"/>
      <c r="C13" s="43"/>
      <c r="D13" s="44"/>
      <c r="E13" s="45"/>
      <c r="F13" s="46"/>
      <c r="G13" s="70"/>
      <c r="H13" s="74"/>
      <c r="I13" s="44"/>
      <c r="J13" s="46"/>
      <c r="K13" s="46"/>
      <c r="L13" s="46"/>
      <c r="M13" s="78"/>
      <c r="N13" s="66"/>
      <c r="O13" s="47" t="s">
        <v>63</v>
      </c>
      <c r="P13" s="44"/>
      <c r="Q13" s="48">
        <v>0.05</v>
      </c>
      <c r="R13" s="89">
        <f t="shared" si="0"/>
        <v>0.04</v>
      </c>
    </row>
    <row r="14" spans="1:19" ht="18.75" customHeight="1" x14ac:dyDescent="0.15">
      <c r="A14" s="145"/>
      <c r="B14" s="67"/>
      <c r="C14" s="51"/>
      <c r="D14" s="52"/>
      <c r="E14" s="53"/>
      <c r="F14" s="54"/>
      <c r="G14" s="71"/>
      <c r="H14" s="75"/>
      <c r="I14" s="52"/>
      <c r="J14" s="54"/>
      <c r="K14" s="54"/>
      <c r="L14" s="54"/>
      <c r="M14" s="79"/>
      <c r="N14" s="67"/>
      <c r="O14" s="55"/>
      <c r="P14" s="52"/>
      <c r="Q14" s="56"/>
      <c r="R14" s="91"/>
    </row>
    <row r="15" spans="1:19" ht="18.75" customHeight="1" x14ac:dyDescent="0.15">
      <c r="A15" s="145"/>
      <c r="B15" s="66" t="s">
        <v>264</v>
      </c>
      <c r="C15" s="43" t="s">
        <v>83</v>
      </c>
      <c r="D15" s="44"/>
      <c r="E15" s="45">
        <v>10</v>
      </c>
      <c r="F15" s="46" t="s">
        <v>19</v>
      </c>
      <c r="G15" s="70"/>
      <c r="H15" s="74" t="s">
        <v>83</v>
      </c>
      <c r="I15" s="44"/>
      <c r="J15" s="46">
        <f>ROUNDUP(E15*0.75,2)</f>
        <v>7.5</v>
      </c>
      <c r="K15" s="46" t="s">
        <v>19</v>
      </c>
      <c r="L15" s="46"/>
      <c r="M15" s="78" t="e">
        <f>#REF!</f>
        <v>#REF!</v>
      </c>
      <c r="N15" s="66" t="s">
        <v>143</v>
      </c>
      <c r="O15" s="47" t="s">
        <v>87</v>
      </c>
      <c r="P15" s="44" t="s">
        <v>30</v>
      </c>
      <c r="Q15" s="48">
        <v>1.5</v>
      </c>
      <c r="R15" s="89">
        <f>ROUNDUP(Q15*0.75,2)</f>
        <v>1.1300000000000001</v>
      </c>
    </row>
    <row r="16" spans="1:19" ht="18.75" customHeight="1" x14ac:dyDescent="0.15">
      <c r="A16" s="145"/>
      <c r="B16" s="86" t="s">
        <v>265</v>
      </c>
      <c r="C16" s="43" t="s">
        <v>21</v>
      </c>
      <c r="D16" s="44"/>
      <c r="E16" s="45">
        <v>20</v>
      </c>
      <c r="F16" s="46" t="s">
        <v>19</v>
      </c>
      <c r="G16" s="70"/>
      <c r="H16" s="74" t="s">
        <v>21</v>
      </c>
      <c r="I16" s="44"/>
      <c r="J16" s="46">
        <f>ROUNDUP(E16*0.75,2)</f>
        <v>15</v>
      </c>
      <c r="K16" s="46" t="s">
        <v>19</v>
      </c>
      <c r="L16" s="46"/>
      <c r="M16" s="78" t="e">
        <f>ROUND(#REF!+(#REF!*6/100),2)</f>
        <v>#REF!</v>
      </c>
      <c r="N16" s="66" t="s">
        <v>144</v>
      </c>
      <c r="O16" s="47" t="s">
        <v>45</v>
      </c>
      <c r="P16" s="44" t="s">
        <v>33</v>
      </c>
      <c r="Q16" s="48">
        <v>0.5</v>
      </c>
      <c r="R16" s="89">
        <f>ROUNDUP(Q16*0.75,2)</f>
        <v>0.38</v>
      </c>
    </row>
    <row r="17" spans="1:18" ht="18.75" customHeight="1" x14ac:dyDescent="0.15">
      <c r="A17" s="145"/>
      <c r="B17" s="66"/>
      <c r="C17" s="43" t="s">
        <v>61</v>
      </c>
      <c r="D17" s="44"/>
      <c r="E17" s="45">
        <v>5</v>
      </c>
      <c r="F17" s="46" t="s">
        <v>19</v>
      </c>
      <c r="G17" s="70"/>
      <c r="H17" s="74" t="s">
        <v>61</v>
      </c>
      <c r="I17" s="44"/>
      <c r="J17" s="46">
        <f>ROUNDUP(E17*0.75,2)</f>
        <v>3.75</v>
      </c>
      <c r="K17" s="46" t="s">
        <v>19</v>
      </c>
      <c r="L17" s="46"/>
      <c r="M17" s="78" t="e">
        <f>ROUND(#REF!+(#REF!*15/100),2)</f>
        <v>#REF!</v>
      </c>
      <c r="N17" s="66" t="s">
        <v>16</v>
      </c>
      <c r="O17" s="47"/>
      <c r="P17" s="44"/>
      <c r="Q17" s="48"/>
      <c r="R17" s="89"/>
    </row>
    <row r="18" spans="1:18" ht="18.75" customHeight="1" x14ac:dyDescent="0.15">
      <c r="A18" s="145"/>
      <c r="B18" s="67"/>
      <c r="C18" s="51"/>
      <c r="D18" s="52"/>
      <c r="E18" s="53"/>
      <c r="F18" s="54"/>
      <c r="G18" s="71"/>
      <c r="H18" s="75"/>
      <c r="I18" s="52"/>
      <c r="J18" s="54"/>
      <c r="K18" s="54"/>
      <c r="L18" s="54"/>
      <c r="M18" s="79"/>
      <c r="N18" s="67"/>
      <c r="O18" s="55"/>
      <c r="P18" s="52"/>
      <c r="Q18" s="56"/>
      <c r="R18" s="91"/>
    </row>
    <row r="19" spans="1:18" ht="18.75" customHeight="1" x14ac:dyDescent="0.15">
      <c r="A19" s="145"/>
      <c r="B19" s="66" t="s">
        <v>66</v>
      </c>
      <c r="C19" s="43" t="s">
        <v>109</v>
      </c>
      <c r="D19" s="44"/>
      <c r="E19" s="45">
        <v>5</v>
      </c>
      <c r="F19" s="46" t="s">
        <v>19</v>
      </c>
      <c r="G19" s="70"/>
      <c r="H19" s="74" t="s">
        <v>109</v>
      </c>
      <c r="I19" s="44"/>
      <c r="J19" s="46">
        <f>ROUNDUP(E19*0.75,2)</f>
        <v>3.75</v>
      </c>
      <c r="K19" s="46" t="s">
        <v>19</v>
      </c>
      <c r="L19" s="46"/>
      <c r="M19" s="78" t="e">
        <f>ROUND(#REF!+(#REF!*10/100),2)</f>
        <v>#REF!</v>
      </c>
      <c r="N19" s="66" t="s">
        <v>16</v>
      </c>
      <c r="O19" s="47" t="s">
        <v>44</v>
      </c>
      <c r="P19" s="44"/>
      <c r="Q19" s="48">
        <v>100</v>
      </c>
      <c r="R19" s="89">
        <f>ROUNDUP(Q19*0.75,2)</f>
        <v>75</v>
      </c>
    </row>
    <row r="20" spans="1:18" ht="18.75" customHeight="1" x14ac:dyDescent="0.15">
      <c r="A20" s="145"/>
      <c r="B20" s="66"/>
      <c r="C20" s="43" t="s">
        <v>115</v>
      </c>
      <c r="D20" s="44"/>
      <c r="E20" s="45">
        <v>5</v>
      </c>
      <c r="F20" s="46" t="s">
        <v>19</v>
      </c>
      <c r="G20" s="70"/>
      <c r="H20" s="74" t="s">
        <v>115</v>
      </c>
      <c r="I20" s="44"/>
      <c r="J20" s="46">
        <f>ROUNDUP(E20*0.75,2)</f>
        <v>3.75</v>
      </c>
      <c r="K20" s="46" t="s">
        <v>19</v>
      </c>
      <c r="L20" s="46"/>
      <c r="M20" s="78" t="e">
        <f>#REF!</f>
        <v>#REF!</v>
      </c>
      <c r="N20" s="66"/>
      <c r="O20" s="47" t="s">
        <v>69</v>
      </c>
      <c r="P20" s="44"/>
      <c r="Q20" s="48">
        <v>3</v>
      </c>
      <c r="R20" s="89">
        <f>ROUNDUP(Q20*0.75,2)</f>
        <v>2.25</v>
      </c>
    </row>
    <row r="21" spans="1:18" ht="18.75" customHeight="1" x14ac:dyDescent="0.15">
      <c r="A21" s="145"/>
      <c r="B21" s="67"/>
      <c r="C21" s="51"/>
      <c r="D21" s="52"/>
      <c r="E21" s="53"/>
      <c r="F21" s="54"/>
      <c r="G21" s="71"/>
      <c r="H21" s="75"/>
      <c r="I21" s="52"/>
      <c r="J21" s="54"/>
      <c r="K21" s="54"/>
      <c r="L21" s="54"/>
      <c r="M21" s="79"/>
      <c r="N21" s="67"/>
      <c r="O21" s="55"/>
      <c r="P21" s="52"/>
      <c r="Q21" s="56"/>
      <c r="R21" s="91"/>
    </row>
    <row r="22" spans="1:18" ht="18.75" customHeight="1" x14ac:dyDescent="0.15">
      <c r="A22" s="145"/>
      <c r="B22" s="66" t="s">
        <v>54</v>
      </c>
      <c r="C22" s="43" t="s">
        <v>55</v>
      </c>
      <c r="D22" s="44"/>
      <c r="E22" s="64">
        <v>0.16666666666666666</v>
      </c>
      <c r="F22" s="46" t="s">
        <v>26</v>
      </c>
      <c r="G22" s="70"/>
      <c r="H22" s="74" t="s">
        <v>55</v>
      </c>
      <c r="I22" s="44"/>
      <c r="J22" s="46">
        <f>ROUNDUP(E22*0.75,2)</f>
        <v>0.13</v>
      </c>
      <c r="K22" s="46" t="s">
        <v>26</v>
      </c>
      <c r="L22" s="46"/>
      <c r="M22" s="78" t="e">
        <f>#REF!</f>
        <v>#REF!</v>
      </c>
      <c r="N22" s="66" t="s">
        <v>47</v>
      </c>
      <c r="O22" s="47"/>
      <c r="P22" s="44"/>
      <c r="Q22" s="48"/>
      <c r="R22" s="89"/>
    </row>
    <row r="23" spans="1:18" ht="18.75" customHeight="1" thickBot="1" x14ac:dyDescent="0.2">
      <c r="A23" s="146"/>
      <c r="B23" s="68"/>
      <c r="C23" s="58"/>
      <c r="D23" s="59"/>
      <c r="E23" s="60"/>
      <c r="F23" s="61"/>
      <c r="G23" s="72"/>
      <c r="H23" s="76"/>
      <c r="I23" s="59"/>
      <c r="J23" s="61"/>
      <c r="K23" s="61"/>
      <c r="L23" s="61"/>
      <c r="M23" s="80"/>
      <c r="N23" s="68"/>
      <c r="O23" s="62"/>
      <c r="P23" s="59"/>
      <c r="Q23" s="63"/>
      <c r="R23" s="93"/>
    </row>
  </sheetData>
  <mergeCells count="4">
    <mergeCell ref="H1:N1"/>
    <mergeCell ref="A2:R2"/>
    <mergeCell ref="A3:F3"/>
    <mergeCell ref="A5:A23"/>
  </mergeCells>
  <phoneticPr fontId="18"/>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46</vt:i4>
      </vt:variant>
      <vt:variant>
        <vt:lpstr>名前付き一覧</vt:lpstr>
      </vt:variant>
      <vt:variant>
        <vt:i4>2</vt:i4>
      </vt:variant>
    </vt:vector>
  </HeadingPairs>
  <TitlesOfParts>
    <vt:vector size="48" baseType="lpstr">
      <vt:lpstr>キッズ月間(昼)</vt:lpstr>
      <vt:lpstr>離乳食月間</vt:lpstr>
      <vt:lpstr>10月1日（木）キッズ</vt:lpstr>
      <vt:lpstr>10月1日離乳食</vt:lpstr>
      <vt:lpstr>10月2日（金）キッズ</vt:lpstr>
      <vt:lpstr>10月2日離乳食</vt:lpstr>
      <vt:lpstr>10月5日（月）キッズ</vt:lpstr>
      <vt:lpstr>10月5日離乳食</vt:lpstr>
      <vt:lpstr>10月6日（火）キッズ</vt:lpstr>
      <vt:lpstr>10月6日離乳食</vt:lpstr>
      <vt:lpstr>10月7日（水）キッズ</vt:lpstr>
      <vt:lpstr>10月7日離乳食</vt:lpstr>
      <vt:lpstr>10月8日（木）キッズ</vt:lpstr>
      <vt:lpstr>10月8日離乳食</vt:lpstr>
      <vt:lpstr>10月9日（金）キッズ</vt:lpstr>
      <vt:lpstr>10月9日離乳食</vt:lpstr>
      <vt:lpstr>10月12日（月）キッズ</vt:lpstr>
      <vt:lpstr>10月12日離乳食</vt:lpstr>
      <vt:lpstr>10月13日（火）キッズ</vt:lpstr>
      <vt:lpstr>10月13日離乳食</vt:lpstr>
      <vt:lpstr>10月14日（水）キッズ</vt:lpstr>
      <vt:lpstr>10月14日離乳食</vt:lpstr>
      <vt:lpstr>10月15日（木）キッズ</vt:lpstr>
      <vt:lpstr>10月15日離乳食</vt:lpstr>
      <vt:lpstr>10月16日（金）キッズ</vt:lpstr>
      <vt:lpstr>10月16日離乳食</vt:lpstr>
      <vt:lpstr>10月19日（月）キッズ</vt:lpstr>
      <vt:lpstr>10月19日離乳食</vt:lpstr>
      <vt:lpstr>10月20日（火）キッズ</vt:lpstr>
      <vt:lpstr>10月20日離乳食</vt:lpstr>
      <vt:lpstr>10月21日（水）キッズ</vt:lpstr>
      <vt:lpstr>10月21日離乳食</vt:lpstr>
      <vt:lpstr>10月22日（木）キッズ</vt:lpstr>
      <vt:lpstr>10月22日離乳食</vt:lpstr>
      <vt:lpstr>10月23日（金）キッズ</vt:lpstr>
      <vt:lpstr>10月23日離乳食</vt:lpstr>
      <vt:lpstr>10月26日（月）キッズ</vt:lpstr>
      <vt:lpstr>10月26日離乳食</vt:lpstr>
      <vt:lpstr>10月27日（火）キッズ</vt:lpstr>
      <vt:lpstr>10月27日離乳食</vt:lpstr>
      <vt:lpstr>10月28日（水）キッズ</vt:lpstr>
      <vt:lpstr>10月28日離乳食</vt:lpstr>
      <vt:lpstr>10月29日（木）キッズ</vt:lpstr>
      <vt:lpstr>10月29日離乳食</vt:lpstr>
      <vt:lpstr>10月30日（金）キッズ</vt:lpstr>
      <vt:lpstr>10月30日離乳食</vt:lpstr>
      <vt:lpstr>'キッズ月間(昼)'!Print_Area</vt:lpstr>
      <vt:lpstr>離乳食月間!Print_Area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shokuzai</dc:creator>
  <cp:lastModifiedBy>skuld</cp:lastModifiedBy>
  <cp:lastPrinted>2020-08-28T02:43:04Z</cp:lastPrinted>
  <dcterms:created xsi:type="dcterms:W3CDTF">2019-03-20T06:11:51Z</dcterms:created>
  <dcterms:modified xsi:type="dcterms:W3CDTF">2020-09-18T05:26:48Z</dcterms:modified>
</cp:coreProperties>
</file>