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kuld\Desktop\保育園\給食\09\"/>
    </mc:Choice>
  </mc:AlternateContent>
  <bookViews>
    <workbookView xWindow="0" yWindow="0" windowWidth="15360" windowHeight="7770" tabRatio="909"/>
  </bookViews>
  <sheets>
    <sheet name="キッズ月間(昼・おやつ)" sheetId="69" r:id="rId1"/>
    <sheet name="離乳食月間" sheetId="68" r:id="rId2"/>
    <sheet name="9月1日（火）キッズ" sheetId="32" r:id="rId3"/>
    <sheet name="9月1日離乳食" sheetId="48" r:id="rId4"/>
    <sheet name="9月2日（水）キッズ" sheetId="3" r:id="rId5"/>
    <sheet name="9月2日離乳食" sheetId="49" r:id="rId6"/>
    <sheet name="9月3日（木）キッズ" sheetId="4" r:id="rId7"/>
    <sheet name="9月3日離乳食" sheetId="50" r:id="rId8"/>
    <sheet name="9月4日（金）キッズ" sheetId="35" r:id="rId9"/>
    <sheet name="9月4日離乳食" sheetId="51" r:id="rId10"/>
    <sheet name="9月7日（月）キッズ" sheetId="37" r:id="rId11"/>
    <sheet name="9月7日離乳食" sheetId="52" r:id="rId12"/>
    <sheet name="9月8日（火）キッズ" sheetId="39" r:id="rId13"/>
    <sheet name="9月8日離乳食" sheetId="53" r:id="rId14"/>
    <sheet name="9月9日（水）キッズ" sheetId="41" r:id="rId15"/>
    <sheet name="9月9日離乳食" sheetId="54" r:id="rId16"/>
    <sheet name="9月10日（木）キッズ" sheetId="43" r:id="rId17"/>
    <sheet name="9月10日離乳食" sheetId="55" r:id="rId18"/>
    <sheet name="9月11日（金）キッズ" sheetId="45" r:id="rId19"/>
    <sheet name="9月11日離乳食" sheetId="56" r:id="rId20"/>
    <sheet name="9月14日（月）キッズ" sheetId="15" r:id="rId21"/>
    <sheet name="9月14日離乳食" sheetId="57" r:id="rId22"/>
    <sheet name="9月15日（火）キッズ" sheetId="33" r:id="rId23"/>
    <sheet name="9月15日離乳食" sheetId="58" r:id="rId24"/>
    <sheet name="9月16日（水）キッズ" sheetId="17" r:id="rId25"/>
    <sheet name="9月16日離乳食" sheetId="59" r:id="rId26"/>
    <sheet name="9月17日（木）キッズ" sheetId="18" r:id="rId27"/>
    <sheet name="9月17日離乳食" sheetId="60" r:id="rId28"/>
    <sheet name="9月18日（金）キッズ" sheetId="36" r:id="rId29"/>
    <sheet name="9月18日離乳食" sheetId="61" r:id="rId30"/>
    <sheet name="9月23日（水）キッズ" sheetId="42" r:id="rId31"/>
    <sheet name="9月23日離乳食" sheetId="62" r:id="rId32"/>
    <sheet name="9月24日（木）キッズ" sheetId="44" r:id="rId33"/>
    <sheet name="9月24日離乳食" sheetId="63" r:id="rId34"/>
    <sheet name="9月25日（金）キッズ" sheetId="26" r:id="rId35"/>
    <sheet name="9月25日離乳食" sheetId="64" r:id="rId36"/>
    <sheet name="9月28日（月）キッズ" sheetId="29" r:id="rId37"/>
    <sheet name="9月28日離乳食" sheetId="65" r:id="rId38"/>
    <sheet name="9月29日（火）キッズ" sheetId="34" r:id="rId39"/>
    <sheet name="9月29日離乳食" sheetId="66" r:id="rId40"/>
    <sheet name="9月30日（水）キッズ" sheetId="31" r:id="rId41"/>
    <sheet name="9月30日離乳食" sheetId="67" r:id="rId42"/>
  </sheets>
  <externalReferences>
    <externalReference r:id="rId43"/>
  </externalReferences>
  <definedNames>
    <definedName name="_xlnm.Print_Area" localSheetId="0">'キッズ月間(昼・おやつ)'!$A$1:$AC$71</definedName>
    <definedName name="_xlnm.Print_Area" localSheetId="1">離乳食月間!$A$1:$P$63</definedName>
    <definedName name="_xlnm.Print_Area">#REF!</definedName>
  </definedNames>
  <calcPr calcId="152511"/>
</workbook>
</file>

<file path=xl/calcChain.xml><?xml version="1.0" encoding="utf-8"?>
<calcChain xmlns="http://schemas.openxmlformats.org/spreadsheetml/2006/main">
  <c r="M64" i="69" l="1"/>
  <c r="K64" i="69"/>
  <c r="F64" i="69"/>
  <c r="E64" i="69"/>
  <c r="D64" i="69"/>
  <c r="M63" i="69"/>
  <c r="K63" i="69"/>
  <c r="F63" i="69"/>
  <c r="E63" i="69"/>
  <c r="D63" i="69"/>
  <c r="Z60" i="69"/>
  <c r="K60" i="69"/>
  <c r="Z59" i="69"/>
  <c r="K59" i="69"/>
  <c r="Z58" i="69"/>
  <c r="K58" i="69"/>
  <c r="Z57" i="69"/>
  <c r="K57" i="69"/>
  <c r="Z56" i="69"/>
  <c r="K56" i="69"/>
  <c r="Z55" i="69"/>
  <c r="Z54" i="69"/>
  <c r="Z53" i="69"/>
  <c r="K53" i="69"/>
  <c r="Z52" i="69"/>
  <c r="K52" i="69"/>
  <c r="Z51" i="69"/>
  <c r="K51" i="69"/>
  <c r="Z50" i="69"/>
  <c r="K50" i="69"/>
  <c r="Z49" i="69"/>
  <c r="K49" i="69"/>
  <c r="Z48" i="69"/>
  <c r="K48" i="69"/>
  <c r="Z47" i="69"/>
  <c r="K47" i="69"/>
  <c r="Z46" i="69"/>
  <c r="K46" i="69"/>
  <c r="K45" i="69"/>
  <c r="K44" i="69"/>
  <c r="Z43" i="69"/>
  <c r="K43" i="69"/>
  <c r="Z42" i="69"/>
  <c r="K42" i="69"/>
  <c r="Z41" i="69"/>
  <c r="K41" i="69"/>
  <c r="Z40" i="69"/>
  <c r="K40" i="69"/>
  <c r="Z39" i="69"/>
  <c r="K39" i="69"/>
  <c r="Z38" i="69"/>
  <c r="K38" i="69"/>
  <c r="Z37" i="69"/>
  <c r="K37" i="69"/>
  <c r="Z36" i="69"/>
  <c r="K36" i="69"/>
  <c r="Z35" i="69"/>
  <c r="K35" i="69"/>
  <c r="Z34" i="69"/>
  <c r="K34" i="69"/>
  <c r="Z33" i="69"/>
  <c r="K33" i="69"/>
  <c r="Z32" i="69"/>
  <c r="K32" i="69"/>
  <c r="Z31" i="69"/>
  <c r="K31" i="69"/>
  <c r="Z30" i="69"/>
  <c r="K30" i="69"/>
  <c r="Z29" i="69"/>
  <c r="K29" i="69"/>
  <c r="Z26" i="69"/>
  <c r="K26" i="69"/>
  <c r="Z25" i="69"/>
  <c r="K25" i="69"/>
  <c r="Z24" i="69"/>
  <c r="K24" i="69"/>
  <c r="Z23" i="69"/>
  <c r="K23" i="69"/>
  <c r="Z22" i="69"/>
  <c r="K22" i="69"/>
  <c r="Z21" i="69"/>
  <c r="K21" i="69"/>
  <c r="Z20" i="69"/>
  <c r="K20" i="69"/>
  <c r="Z19" i="69"/>
  <c r="K19" i="69"/>
  <c r="Z18" i="69"/>
  <c r="K18" i="69"/>
  <c r="Z17" i="69"/>
  <c r="K17" i="69"/>
  <c r="Z16" i="69"/>
  <c r="K16" i="69"/>
  <c r="Z15" i="69"/>
  <c r="K15" i="69"/>
  <c r="Z14" i="69"/>
  <c r="K14" i="69"/>
  <c r="Z13" i="69"/>
  <c r="K13" i="69"/>
  <c r="Z12" i="69"/>
  <c r="K12" i="69"/>
  <c r="Z11" i="69"/>
  <c r="K11" i="69"/>
  <c r="Z10" i="69"/>
  <c r="K10" i="69"/>
  <c r="Z9" i="69"/>
  <c r="K9" i="69"/>
  <c r="Z8" i="69"/>
  <c r="K8" i="69"/>
  <c r="Z7" i="69"/>
  <c r="K7" i="69"/>
  <c r="J26" i="31" l="1"/>
  <c r="M26" i="31"/>
  <c r="J7" i="45"/>
  <c r="M7" i="45" s="1"/>
  <c r="R7" i="45"/>
  <c r="J8" i="45"/>
  <c r="M8" i="45" s="1"/>
  <c r="R8" i="45"/>
  <c r="J12" i="45"/>
  <c r="M12" i="45" s="1"/>
  <c r="R12" i="45"/>
  <c r="J13" i="45"/>
  <c r="R13" i="45"/>
  <c r="J14" i="45"/>
  <c r="M14" i="45" s="1"/>
  <c r="R14" i="45"/>
  <c r="J15" i="45"/>
  <c r="M15" i="45" s="1"/>
  <c r="R15" i="45"/>
  <c r="R16" i="45"/>
  <c r="R17" i="45"/>
  <c r="R18" i="45"/>
  <c r="J20" i="45"/>
  <c r="M20" i="45" s="1"/>
  <c r="R20" i="45"/>
  <c r="J21" i="45"/>
  <c r="M21" i="45" s="1"/>
  <c r="R21" i="45"/>
  <c r="J22" i="45"/>
  <c r="M22" i="45" s="1"/>
  <c r="R22" i="45"/>
  <c r="J24" i="45"/>
  <c r="M24" i="45" s="1"/>
  <c r="J5" i="44"/>
  <c r="M5" i="44"/>
  <c r="R5" i="44"/>
  <c r="J7" i="44"/>
  <c r="M7" i="44"/>
  <c r="R7" i="44"/>
  <c r="J8" i="44"/>
  <c r="M8" i="44"/>
  <c r="R8" i="44"/>
  <c r="J9" i="44"/>
  <c r="M9" i="44"/>
  <c r="R9" i="44"/>
  <c r="J10" i="44"/>
  <c r="M10" i="44"/>
  <c r="R10" i="44"/>
  <c r="J11" i="44"/>
  <c r="M11" i="44" s="1"/>
  <c r="R11" i="44"/>
  <c r="R12" i="44"/>
  <c r="R13" i="44"/>
  <c r="J15" i="44"/>
  <c r="M15" i="44"/>
  <c r="R15" i="44"/>
  <c r="J16" i="44"/>
  <c r="M16" i="44"/>
  <c r="R16" i="44"/>
  <c r="J17" i="44"/>
  <c r="M17" i="44"/>
  <c r="R17" i="44"/>
  <c r="R18" i="44"/>
  <c r="J20" i="44"/>
  <c r="M20" i="44"/>
  <c r="R20" i="44"/>
  <c r="J21" i="44"/>
  <c r="M21" i="44"/>
  <c r="R21" i="44"/>
  <c r="J23" i="44"/>
  <c r="M23" i="44"/>
  <c r="J5" i="43"/>
  <c r="M5" i="43" s="1"/>
  <c r="R5" i="43"/>
  <c r="J7" i="43"/>
  <c r="M7" i="43" s="1"/>
  <c r="R7" i="43"/>
  <c r="J8" i="43"/>
  <c r="M8" i="43"/>
  <c r="R8" i="43"/>
  <c r="J9" i="43"/>
  <c r="M9" i="43" s="1"/>
  <c r="R9" i="43"/>
  <c r="J10" i="43"/>
  <c r="M10" i="43"/>
  <c r="R10" i="43"/>
  <c r="R11" i="43"/>
  <c r="J15" i="43"/>
  <c r="M15" i="43" s="1"/>
  <c r="R15" i="43"/>
  <c r="J16" i="43"/>
  <c r="M16" i="43"/>
  <c r="R16" i="43"/>
  <c r="J17" i="43"/>
  <c r="M17" i="43" s="1"/>
  <c r="R17" i="43"/>
  <c r="R18" i="43"/>
  <c r="J20" i="43"/>
  <c r="M20" i="43"/>
  <c r="R20" i="43"/>
  <c r="J21" i="43"/>
  <c r="M21" i="43" s="1"/>
  <c r="R21" i="43"/>
  <c r="J23" i="43"/>
  <c r="M23" i="43"/>
  <c r="J5" i="42"/>
  <c r="M5" i="42"/>
  <c r="R5" i="42"/>
  <c r="J6" i="42"/>
  <c r="M6" i="42"/>
  <c r="R6" i="42"/>
  <c r="J7" i="42"/>
  <c r="M7" i="42"/>
  <c r="R7" i="42"/>
  <c r="J8" i="42"/>
  <c r="M8" i="42"/>
  <c r="R8" i="42"/>
  <c r="R9" i="42"/>
  <c r="R10" i="42"/>
  <c r="R11" i="42"/>
  <c r="R12" i="42"/>
  <c r="J14" i="42"/>
  <c r="M14" i="42" s="1"/>
  <c r="R14" i="42"/>
  <c r="J15" i="42"/>
  <c r="M15" i="42"/>
  <c r="R15" i="42"/>
  <c r="J16" i="42"/>
  <c r="M16" i="42"/>
  <c r="R16" i="42"/>
  <c r="J19" i="42"/>
  <c r="M19" i="42"/>
  <c r="R19" i="42"/>
  <c r="J20" i="42"/>
  <c r="M20" i="42"/>
  <c r="R20" i="42"/>
  <c r="R21" i="42"/>
  <c r="J5" i="41"/>
  <c r="M5" i="41"/>
  <c r="R5" i="41"/>
  <c r="J6" i="41"/>
  <c r="M6" i="41" s="1"/>
  <c r="R6" i="41"/>
  <c r="J7" i="41"/>
  <c r="M7" i="41"/>
  <c r="R7" i="41"/>
  <c r="J8" i="41"/>
  <c r="M8" i="41" s="1"/>
  <c r="R8" i="41"/>
  <c r="R9" i="41"/>
  <c r="R10" i="41"/>
  <c r="R11" i="41"/>
  <c r="R12" i="41"/>
  <c r="J14" i="41"/>
  <c r="M14" i="41"/>
  <c r="R14" i="41"/>
  <c r="J15" i="41"/>
  <c r="M15" i="41"/>
  <c r="R15" i="41"/>
  <c r="J16" i="41"/>
  <c r="M16" i="41"/>
  <c r="R16" i="41"/>
  <c r="J19" i="41"/>
  <c r="M19" i="41"/>
  <c r="R19" i="41"/>
  <c r="J20" i="41"/>
  <c r="M20" i="41"/>
  <c r="R20" i="41"/>
  <c r="R21" i="41"/>
  <c r="R5" i="39"/>
  <c r="J7" i="39"/>
  <c r="M7" i="39" s="1"/>
  <c r="R7" i="39"/>
  <c r="J8" i="39"/>
  <c r="M8" i="39"/>
  <c r="R8" i="39"/>
  <c r="J9" i="39"/>
  <c r="M9" i="39" s="1"/>
  <c r="R9" i="39"/>
  <c r="R10" i="39"/>
  <c r="R11" i="39"/>
  <c r="J13" i="39"/>
  <c r="M13" i="39"/>
  <c r="R13" i="39"/>
  <c r="J14" i="39"/>
  <c r="M14" i="39"/>
  <c r="R14" i="39"/>
  <c r="J15" i="39"/>
  <c r="M15" i="39"/>
  <c r="R15" i="39"/>
  <c r="J16" i="39"/>
  <c r="M16" i="39" s="1"/>
  <c r="R16" i="39"/>
  <c r="J17" i="39"/>
  <c r="M17" i="39"/>
  <c r="R17" i="39"/>
  <c r="R18" i="39"/>
  <c r="J20" i="39"/>
  <c r="M20" i="39"/>
  <c r="R20" i="39"/>
  <c r="J21" i="39"/>
  <c r="M21" i="39"/>
  <c r="R21" i="39"/>
  <c r="J23" i="39"/>
  <c r="M23" i="39" s="1"/>
  <c r="J5" i="37"/>
  <c r="M5" i="37"/>
  <c r="R5" i="37"/>
  <c r="J6" i="37"/>
  <c r="M6" i="37"/>
  <c r="R6" i="37"/>
  <c r="J7" i="37"/>
  <c r="M7" i="37"/>
  <c r="R7" i="37"/>
  <c r="J8" i="37"/>
  <c r="M8" i="37"/>
  <c r="R8" i="37"/>
  <c r="J9" i="37"/>
  <c r="M9" i="37"/>
  <c r="R9" i="37"/>
  <c r="R10" i="37"/>
  <c r="R11" i="37"/>
  <c r="R12" i="37"/>
  <c r="R13" i="37"/>
  <c r="R14" i="37"/>
  <c r="R15" i="37"/>
  <c r="J17" i="37"/>
  <c r="M17" i="37"/>
  <c r="R17" i="37"/>
  <c r="J18" i="37"/>
  <c r="M18" i="37"/>
  <c r="R18" i="37"/>
  <c r="R19" i="37"/>
  <c r="R20" i="37"/>
  <c r="J22" i="37"/>
  <c r="M22" i="37" s="1"/>
  <c r="R22" i="37"/>
  <c r="J23" i="37"/>
  <c r="M23" i="37"/>
  <c r="R23" i="37"/>
  <c r="R24" i="37"/>
  <c r="J26" i="37"/>
  <c r="M26" i="37" s="1"/>
  <c r="R5" i="36"/>
  <c r="J7" i="36"/>
  <c r="M7" i="36"/>
  <c r="R7" i="36"/>
  <c r="J8" i="36"/>
  <c r="M8" i="36"/>
  <c r="R8" i="36"/>
  <c r="J9" i="36"/>
  <c r="M9" i="36"/>
  <c r="R9" i="36"/>
  <c r="J10" i="36"/>
  <c r="M10" i="36"/>
  <c r="R10" i="36"/>
  <c r="J11" i="36"/>
  <c r="M11" i="36"/>
  <c r="R11" i="36"/>
  <c r="R12" i="36"/>
  <c r="J15" i="36"/>
  <c r="M15" i="36" s="1"/>
  <c r="R15" i="36"/>
  <c r="J16" i="36"/>
  <c r="M16" i="36" s="1"/>
  <c r="R16" i="36"/>
  <c r="J17" i="36"/>
  <c r="M17" i="36"/>
  <c r="R17" i="36"/>
  <c r="R18" i="36"/>
  <c r="J20" i="36"/>
  <c r="M20" i="36"/>
  <c r="R20" i="36"/>
  <c r="J21" i="36"/>
  <c r="M21" i="36"/>
  <c r="R21" i="36"/>
  <c r="R22" i="36"/>
  <c r="J24" i="36"/>
  <c r="M24" i="36" s="1"/>
  <c r="R5" i="35"/>
  <c r="J7" i="35"/>
  <c r="M7" i="35"/>
  <c r="R7" i="35"/>
  <c r="J8" i="35"/>
  <c r="M8" i="35"/>
  <c r="R8" i="35"/>
  <c r="J9" i="35"/>
  <c r="M9" i="35"/>
  <c r="R9" i="35"/>
  <c r="J10" i="35"/>
  <c r="M10" i="35"/>
  <c r="R10" i="35"/>
  <c r="J11" i="35"/>
  <c r="M11" i="35"/>
  <c r="R11" i="35"/>
  <c r="R12" i="35"/>
  <c r="J15" i="35"/>
  <c r="M15" i="35" s="1"/>
  <c r="R15" i="35"/>
  <c r="J16" i="35"/>
  <c r="M16" i="35"/>
  <c r="R16" i="35"/>
  <c r="J17" i="35"/>
  <c r="M17" i="35"/>
  <c r="R17" i="35"/>
  <c r="R18" i="35"/>
  <c r="J20" i="35"/>
  <c r="M20" i="35"/>
  <c r="R20" i="35"/>
  <c r="J21" i="35"/>
  <c r="M21" i="35"/>
  <c r="R21" i="35"/>
  <c r="R22" i="35"/>
  <c r="J24" i="35"/>
  <c r="M24" i="35"/>
  <c r="R5" i="34"/>
  <c r="J7" i="34"/>
  <c r="M7" i="34" s="1"/>
  <c r="R7" i="34"/>
  <c r="J8" i="34"/>
  <c r="M8" i="34"/>
  <c r="R8" i="34"/>
  <c r="J9" i="34"/>
  <c r="M9" i="34"/>
  <c r="R9" i="34"/>
  <c r="J10" i="34"/>
  <c r="M10" i="34" s="1"/>
  <c r="R10" i="34"/>
  <c r="J11" i="34"/>
  <c r="M11" i="34" s="1"/>
  <c r="R11" i="34"/>
  <c r="R12" i="34"/>
  <c r="J14" i="34"/>
  <c r="M14" i="34" s="1"/>
  <c r="R14" i="34"/>
  <c r="J15" i="34"/>
  <c r="M15" i="34" s="1"/>
  <c r="R15" i="34"/>
  <c r="R16" i="34"/>
  <c r="J18" i="34"/>
  <c r="M18" i="34" s="1"/>
  <c r="R18" i="34"/>
  <c r="J19" i="34"/>
  <c r="M19" i="34" s="1"/>
  <c r="R19" i="34"/>
  <c r="R5" i="33"/>
  <c r="J7" i="33"/>
  <c r="M7" i="33" s="1"/>
  <c r="R7" i="33"/>
  <c r="J8" i="33"/>
  <c r="M8" i="33"/>
  <c r="R8" i="33"/>
  <c r="J9" i="33"/>
  <c r="M9" i="33" s="1"/>
  <c r="R9" i="33"/>
  <c r="J10" i="33"/>
  <c r="M10" i="33"/>
  <c r="R10" i="33"/>
  <c r="J11" i="33"/>
  <c r="M11" i="33" s="1"/>
  <c r="R11" i="33"/>
  <c r="R12" i="33"/>
  <c r="J14" i="33"/>
  <c r="M14" i="33"/>
  <c r="R14" i="33"/>
  <c r="J15" i="33"/>
  <c r="M15" i="33" s="1"/>
  <c r="R15" i="33"/>
  <c r="R16" i="33"/>
  <c r="J18" i="33"/>
  <c r="M18" i="33"/>
  <c r="R18" i="33"/>
  <c r="J19" i="33"/>
  <c r="M19" i="33" s="1"/>
  <c r="R19" i="33"/>
  <c r="R5" i="32"/>
  <c r="J7" i="32"/>
  <c r="M7" i="32" s="1"/>
  <c r="R7" i="32"/>
  <c r="J8" i="32"/>
  <c r="M8" i="32"/>
  <c r="R8" i="32"/>
  <c r="J9" i="32"/>
  <c r="M9" i="32"/>
  <c r="R9" i="32"/>
  <c r="J10" i="32"/>
  <c r="M10" i="32" s="1"/>
  <c r="R10" i="32"/>
  <c r="J11" i="32"/>
  <c r="M11" i="32" s="1"/>
  <c r="R11" i="32"/>
  <c r="R12" i="32"/>
  <c r="J14" i="32"/>
  <c r="M14" i="32" s="1"/>
  <c r="R14" i="32"/>
  <c r="J15" i="32"/>
  <c r="M15" i="32" s="1"/>
  <c r="R15" i="32"/>
  <c r="R16" i="32"/>
  <c r="J18" i="32"/>
  <c r="M18" i="32" s="1"/>
  <c r="R18" i="32"/>
  <c r="J19" i="32"/>
  <c r="M19" i="32" s="1"/>
  <c r="R19" i="32"/>
  <c r="R24" i="31"/>
  <c r="R23" i="31"/>
  <c r="R22" i="31"/>
  <c r="M23" i="31"/>
  <c r="J23" i="31"/>
  <c r="M22" i="31"/>
  <c r="J22" i="31"/>
  <c r="R20" i="31"/>
  <c r="R19" i="31"/>
  <c r="R18" i="31"/>
  <c r="R17" i="31"/>
  <c r="J19" i="31"/>
  <c r="M19" i="31" s="1"/>
  <c r="J18" i="31"/>
  <c r="M18" i="31"/>
  <c r="M17" i="31"/>
  <c r="J17" i="31"/>
  <c r="R15" i="31"/>
  <c r="R14" i="31"/>
  <c r="R13" i="31"/>
  <c r="J10" i="31"/>
  <c r="M10" i="31" s="1"/>
  <c r="M9" i="31"/>
  <c r="J9" i="31"/>
  <c r="J8" i="31"/>
  <c r="M8" i="31" s="1"/>
  <c r="R12" i="31"/>
  <c r="R11" i="31"/>
  <c r="R10" i="31"/>
  <c r="R9" i="31"/>
  <c r="R8" i="31"/>
  <c r="R7" i="31"/>
  <c r="J7" i="31"/>
  <c r="M7" i="31" s="1"/>
  <c r="R5" i="31"/>
  <c r="J23" i="29"/>
  <c r="M23" i="29" s="1"/>
  <c r="R21" i="29"/>
  <c r="R20" i="29"/>
  <c r="R19" i="29"/>
  <c r="J20" i="29"/>
  <c r="M20" i="29" s="1"/>
  <c r="J19" i="29"/>
  <c r="M19" i="29" s="1"/>
  <c r="R17" i="29"/>
  <c r="R16" i="29"/>
  <c r="R15" i="29"/>
  <c r="R14" i="29"/>
  <c r="M16" i="29"/>
  <c r="J16" i="29"/>
  <c r="M15" i="29"/>
  <c r="J15" i="29"/>
  <c r="J14" i="29"/>
  <c r="M14" i="29" s="1"/>
  <c r="R12" i="29"/>
  <c r="R11" i="29"/>
  <c r="R10" i="29"/>
  <c r="R9" i="29"/>
  <c r="J8" i="29"/>
  <c r="M8" i="29" s="1"/>
  <c r="M7" i="29"/>
  <c r="J7" i="29"/>
  <c r="R8" i="29"/>
  <c r="R7" i="29"/>
  <c r="R6" i="29"/>
  <c r="J6" i="29"/>
  <c r="M6" i="29" s="1"/>
  <c r="M5" i="29"/>
  <c r="J5" i="29"/>
  <c r="R5" i="29"/>
  <c r="J29" i="26"/>
  <c r="M29" i="26" s="1"/>
  <c r="R27" i="26"/>
  <c r="R26" i="26"/>
  <c r="R25" i="26"/>
  <c r="J27" i="26"/>
  <c r="M27" i="26" s="1"/>
  <c r="J26" i="26"/>
  <c r="M26" i="26" s="1"/>
  <c r="J25" i="26"/>
  <c r="M25" i="26" s="1"/>
  <c r="M20" i="26"/>
  <c r="J20" i="26"/>
  <c r="R23" i="26"/>
  <c r="R22" i="26"/>
  <c r="R21" i="26"/>
  <c r="R20" i="26"/>
  <c r="R19" i="26"/>
  <c r="R18" i="26"/>
  <c r="R17" i="26"/>
  <c r="J19" i="26"/>
  <c r="M19" i="26" s="1"/>
  <c r="J18" i="26"/>
  <c r="J17" i="26"/>
  <c r="M17" i="26" s="1"/>
  <c r="R11" i="26"/>
  <c r="M10" i="26"/>
  <c r="J10" i="26"/>
  <c r="M9" i="26"/>
  <c r="J9" i="26"/>
  <c r="R10" i="26"/>
  <c r="R9" i="26"/>
  <c r="J8" i="26"/>
  <c r="M8" i="26" s="1"/>
  <c r="M7" i="26"/>
  <c r="J7" i="26"/>
  <c r="R8" i="26"/>
  <c r="R7" i="26"/>
  <c r="R19" i="18"/>
  <c r="R18" i="18"/>
  <c r="J18" i="18"/>
  <c r="M18" i="18"/>
  <c r="R16" i="18"/>
  <c r="R15" i="18"/>
  <c r="R14" i="18"/>
  <c r="R13" i="18"/>
  <c r="J16" i="18"/>
  <c r="M16" i="18" s="1"/>
  <c r="M15" i="18"/>
  <c r="J15" i="18"/>
  <c r="J14" i="18"/>
  <c r="M14" i="18" s="1"/>
  <c r="J13" i="18"/>
  <c r="M13" i="18"/>
  <c r="M11" i="18"/>
  <c r="J11" i="18"/>
  <c r="R8" i="18"/>
  <c r="R7" i="18"/>
  <c r="R6" i="18"/>
  <c r="R5" i="18"/>
  <c r="M10" i="18"/>
  <c r="J10" i="18"/>
  <c r="J9" i="18"/>
  <c r="M9" i="18" s="1"/>
  <c r="J8" i="18"/>
  <c r="M8" i="18"/>
  <c r="M7" i="18"/>
  <c r="J7" i="18"/>
  <c r="J6" i="18"/>
  <c r="M6" i="18" s="1"/>
  <c r="J5" i="18"/>
  <c r="M5" i="18" s="1"/>
  <c r="J26" i="17"/>
  <c r="M26" i="17" s="1"/>
  <c r="R24" i="17"/>
  <c r="R23" i="17"/>
  <c r="R22" i="17"/>
  <c r="M23" i="17"/>
  <c r="J23" i="17"/>
  <c r="J22" i="17"/>
  <c r="M22" i="17" s="1"/>
  <c r="R20" i="17"/>
  <c r="R19" i="17"/>
  <c r="R18" i="17"/>
  <c r="R17" i="17"/>
  <c r="J18" i="17"/>
  <c r="M18" i="17" s="1"/>
  <c r="M17" i="17"/>
  <c r="J17" i="17"/>
  <c r="J13" i="17"/>
  <c r="M13" i="17" s="1"/>
  <c r="R14" i="17"/>
  <c r="R13" i="17"/>
  <c r="R12" i="17"/>
  <c r="R11" i="17"/>
  <c r="R10" i="17"/>
  <c r="R9" i="17"/>
  <c r="M12" i="17"/>
  <c r="J12" i="17"/>
  <c r="J11" i="17"/>
  <c r="M11" i="17" s="1"/>
  <c r="M10" i="17"/>
  <c r="J10" i="17"/>
  <c r="J9" i="17"/>
  <c r="M9" i="17" s="1"/>
  <c r="R7" i="17"/>
  <c r="J23" i="15"/>
  <c r="M23" i="15" s="1"/>
  <c r="R21" i="15"/>
  <c r="R20" i="15"/>
  <c r="R19" i="15"/>
  <c r="J20" i="15"/>
  <c r="M20" i="15" s="1"/>
  <c r="J19" i="15"/>
  <c r="M19" i="15" s="1"/>
  <c r="R17" i="15"/>
  <c r="R16" i="15"/>
  <c r="R15" i="15"/>
  <c r="R14" i="15"/>
  <c r="M16" i="15"/>
  <c r="J16" i="15"/>
  <c r="J15" i="15"/>
  <c r="M15" i="15" s="1"/>
  <c r="J14" i="15"/>
  <c r="M14" i="15" s="1"/>
  <c r="R12" i="15"/>
  <c r="R11" i="15"/>
  <c r="R10" i="15"/>
  <c r="R9" i="15"/>
  <c r="J8" i="15"/>
  <c r="M8" i="15"/>
  <c r="M7" i="15"/>
  <c r="J7" i="15"/>
  <c r="R8" i="15"/>
  <c r="R7" i="15"/>
  <c r="R6" i="15"/>
  <c r="M6" i="15"/>
  <c r="J6" i="15"/>
  <c r="M5" i="15"/>
  <c r="J5" i="15"/>
  <c r="R5" i="15"/>
  <c r="R19" i="4"/>
  <c r="R18" i="4"/>
  <c r="J18" i="4"/>
  <c r="M18" i="4" s="1"/>
  <c r="R16" i="4"/>
  <c r="R15" i="4"/>
  <c r="R14" i="4"/>
  <c r="R13" i="4"/>
  <c r="J16" i="4"/>
  <c r="M16" i="4"/>
  <c r="M15" i="4"/>
  <c r="J15" i="4"/>
  <c r="J14" i="4"/>
  <c r="M14" i="4" s="1"/>
  <c r="J13" i="4"/>
  <c r="M13" i="4" s="1"/>
  <c r="J11" i="4"/>
  <c r="M11" i="4" s="1"/>
  <c r="R8" i="4"/>
  <c r="R7" i="4"/>
  <c r="R6" i="4"/>
  <c r="R5" i="4"/>
  <c r="M10" i="4"/>
  <c r="J10" i="4"/>
  <c r="M9" i="4"/>
  <c r="J9" i="4"/>
  <c r="J8" i="4"/>
  <c r="M8" i="4"/>
  <c r="J7" i="4"/>
  <c r="M7" i="4"/>
  <c r="M6" i="4"/>
  <c r="J6" i="4"/>
  <c r="M5" i="4"/>
  <c r="J5" i="4"/>
  <c r="M26" i="3"/>
  <c r="J26" i="3"/>
  <c r="R24" i="3"/>
  <c r="R23" i="3"/>
  <c r="R22" i="3"/>
  <c r="J23" i="3"/>
  <c r="M23" i="3" s="1"/>
  <c r="M22" i="3"/>
  <c r="J22" i="3"/>
  <c r="R20" i="3"/>
  <c r="R19" i="3"/>
  <c r="R18" i="3"/>
  <c r="R17" i="3"/>
  <c r="J19" i="3"/>
  <c r="M19" i="3" s="1"/>
  <c r="M18" i="3"/>
  <c r="J18" i="3"/>
  <c r="J17" i="3"/>
  <c r="M17" i="3" s="1"/>
  <c r="R15" i="3"/>
  <c r="R14" i="3"/>
  <c r="R13" i="3"/>
  <c r="J10" i="3"/>
  <c r="M10" i="3" s="1"/>
  <c r="J9" i="3"/>
  <c r="M9" i="3" s="1"/>
  <c r="M8" i="3"/>
  <c r="J8" i="3"/>
  <c r="R12" i="3"/>
  <c r="R11" i="3"/>
  <c r="R10" i="3"/>
  <c r="R9" i="3"/>
  <c r="R8" i="3"/>
  <c r="R7" i="3"/>
  <c r="M7" i="3"/>
  <c r="J7" i="3"/>
  <c r="R5" i="3"/>
</calcChain>
</file>

<file path=xl/sharedStrings.xml><?xml version="1.0" encoding="utf-8"?>
<sst xmlns="http://schemas.openxmlformats.org/spreadsheetml/2006/main" count="4291" uniqueCount="591">
  <si>
    <t>予　　定　　献　　立　　表　</t>
    <rPh sb="0" eb="1">
      <t>ヨ</t>
    </rPh>
    <rPh sb="3" eb="4">
      <t>サダム</t>
    </rPh>
    <rPh sb="6" eb="7">
      <t>ケン</t>
    </rPh>
    <rPh sb="9" eb="10">
      <t>リツ</t>
    </rPh>
    <rPh sb="12" eb="13">
      <t>ヒョウ</t>
    </rPh>
    <phoneticPr fontId="4"/>
  </si>
  <si>
    <t>献立名</t>
    <rPh sb="0" eb="2">
      <t>コンダテ</t>
    </rPh>
    <rPh sb="2" eb="3">
      <t>メイ</t>
    </rPh>
    <phoneticPr fontId="4"/>
  </si>
  <si>
    <t>材料名</t>
    <rPh sb="0" eb="3">
      <t>ザイリョウメイ</t>
    </rPh>
    <phoneticPr fontId="4"/>
  </si>
  <si>
    <t>特定アレルゲン表示　　　　　　　　　　　　　　　　　　　　　　　　　　　　　　　　　　　　　　　　　　　　　　　　　　　　　　　　　　　　　　　　　　　　　　　　　　　　　　　　　　　　　　　　　　　　　　　　　　　　　　　　　　　　　　　　　　　　　　　　　　　　　　　　　　　　　　　　　　　　　　　　　　　　　　　　　　　　　　　※下記をご確認下さい</t>
    <rPh sb="0" eb="2">
      <t>トクテイ</t>
    </rPh>
    <rPh sb="7" eb="9">
      <t>ヒョウジ</t>
    </rPh>
    <rPh sb="169" eb="171">
      <t>カキ</t>
    </rPh>
    <rPh sb="173" eb="175">
      <t>カクニン</t>
    </rPh>
    <rPh sb="175" eb="176">
      <t>クダ</t>
    </rPh>
    <phoneticPr fontId="4"/>
  </si>
  <si>
    <t>1-2歳児</t>
    <rPh sb="3" eb="5">
      <t>サイジ</t>
    </rPh>
    <phoneticPr fontId="4"/>
  </si>
  <si>
    <t>単位</t>
    <rPh sb="0" eb="2">
      <t>タンイ</t>
    </rPh>
    <phoneticPr fontId="4"/>
  </si>
  <si>
    <t>産地</t>
    <rPh sb="0" eb="2">
      <t>サンチ</t>
    </rPh>
    <phoneticPr fontId="4"/>
  </si>
  <si>
    <t>3-5歳児</t>
    <rPh sb="3" eb="4">
      <t>サイ</t>
    </rPh>
    <rPh sb="4" eb="5">
      <t>ジ</t>
    </rPh>
    <phoneticPr fontId="4"/>
  </si>
  <si>
    <t>廃棄込量</t>
    <rPh sb="0" eb="2">
      <t>ハイキ</t>
    </rPh>
    <rPh sb="2" eb="3">
      <t>コミ</t>
    </rPh>
    <rPh sb="3" eb="4">
      <t>リョウ</t>
    </rPh>
    <phoneticPr fontId="4"/>
  </si>
  <si>
    <t>作り方</t>
    <rPh sb="0" eb="1">
      <t>ツク</t>
    </rPh>
    <rPh sb="2" eb="3">
      <t>カタ</t>
    </rPh>
    <phoneticPr fontId="4"/>
  </si>
  <si>
    <t>お手持ち調味料</t>
    <rPh sb="1" eb="3">
      <t>テモ</t>
    </rPh>
    <rPh sb="4" eb="7">
      <t>チョウミリョウ</t>
    </rPh>
    <phoneticPr fontId="4"/>
  </si>
  <si>
    <t>１-2歳児分量
(g)</t>
    <rPh sb="3" eb="4">
      <t>サイ</t>
    </rPh>
    <rPh sb="4" eb="5">
      <t>ジ</t>
    </rPh>
    <rPh sb="5" eb="7">
      <t>ブンリョウ</t>
    </rPh>
    <phoneticPr fontId="4"/>
  </si>
  <si>
    <t>3-5歳児分量
(g)</t>
    <rPh sb="3" eb="5">
      <t>サイジ</t>
    </rPh>
    <rPh sb="5" eb="7">
      <t>ブンリョウ</t>
    </rPh>
    <phoneticPr fontId="4"/>
  </si>
  <si>
    <t>キッズ</t>
    <phoneticPr fontId="4"/>
  </si>
  <si>
    <t>ご飯</t>
  </si>
  <si>
    <t>肉じゃが</t>
  </si>
  <si>
    <t>①肉は食べやすい大きさに切って酒をふります。野菜は角切りし、芋は水にさらします。_x000D_</t>
  </si>
  <si>
    <t>②熱した油で①を炒めて調味料を加えて煮、茹でて食べやすい大きさに切ったキヌサヤをちらして下さい。_x000D_</t>
  </si>
  <si>
    <t>※加熱調理する際は中心部75℃で1分以上加熱したことを確認して下さい。</t>
  </si>
  <si>
    <t>国産豚もも小間</t>
  </si>
  <si>
    <t>g</t>
  </si>
  <si>
    <t>酒</t>
  </si>
  <si>
    <t>じゃが芋</t>
  </si>
  <si>
    <t>玉ねぎ</t>
  </si>
  <si>
    <t>人参</t>
  </si>
  <si>
    <t>キヌサヤ</t>
  </si>
  <si>
    <t>油</t>
  </si>
  <si>
    <t>出し汁</t>
  </si>
  <si>
    <t>上白糖</t>
  </si>
  <si>
    <t>みりん風調味料</t>
  </si>
  <si>
    <t>醤油</t>
  </si>
  <si>
    <t>小麦</t>
  </si>
  <si>
    <t>小松菜の和え物</t>
  </si>
  <si>
    <t>①食べやすい大きさに切った野菜は茹で冷まします。_x000D_</t>
  </si>
  <si>
    <t>②煮立て冷ました調味料で、①を和えて下さい。_x000D_</t>
  </si>
  <si>
    <t>冷凍カット小松菜(ＩＱＦ)Ｐ</t>
  </si>
  <si>
    <t>パプリカ赤</t>
  </si>
  <si>
    <t>みそ汁</t>
  </si>
  <si>
    <t>焼ふ</t>
  </si>
  <si>
    <t>Ｐ</t>
  </si>
  <si>
    <t>えのき茸</t>
  </si>
  <si>
    <t>味噌</t>
  </si>
  <si>
    <t>昼</t>
  </si>
  <si>
    <t>乳</t>
  </si>
  <si>
    <t>乳・卵・小麦</t>
  </si>
  <si>
    <t>枚</t>
  </si>
  <si>
    <t>※加熱調理する際は中心部75℃で1分以上加熱したことを確認して下さい。_x000D_</t>
  </si>
  <si>
    <t>国産鶏モモ挽肉(加熱用)</t>
  </si>
  <si>
    <t>冷凍カットほうれん草(ＩＱＦ)Ｐ</t>
  </si>
  <si>
    <t>玉子</t>
  </si>
  <si>
    <t>卵</t>
  </si>
  <si>
    <t>ヶ</t>
  </si>
  <si>
    <t>※誤嚥防止のために豆は軽く潰してもよいでしょう。_x000D_</t>
  </si>
  <si>
    <t>冷凍むき枝豆Ｐ</t>
  </si>
  <si>
    <t>酢</t>
  </si>
  <si>
    <t>なす</t>
  </si>
  <si>
    <t>万能ねぎ</t>
  </si>
  <si>
    <t>9月1日(火)配達/9月2日(水)食</t>
    <phoneticPr fontId="4"/>
  </si>
  <si>
    <t>鮭のバター醤油焼き</t>
  </si>
  <si>
    <t>①魚は水けを拭き取り、小麦粉をまぶしてバターで焼きます。_x000D_</t>
  </si>
  <si>
    <t>②①に水・砂糖・醤油・みりんを加えて絡めます。_x000D_</t>
  </si>
  <si>
    <t>③食べやすい大きさに切った野菜・コーンを油で炒め、塩・こしょうで調味して魚に添えて下さい。_x000D_</t>
  </si>
  <si>
    <t>骨抜き鮭３０</t>
  </si>
  <si>
    <t>・</t>
  </si>
  <si>
    <t>切</t>
  </si>
  <si>
    <t>小麦粉</t>
  </si>
  <si>
    <t>バター</t>
  </si>
  <si>
    <t>水</t>
  </si>
  <si>
    <t>キャベツ</t>
  </si>
  <si>
    <t>ピーマン</t>
  </si>
  <si>
    <t>冷凍カーネルコーンＰ</t>
  </si>
  <si>
    <t>精製塩</t>
  </si>
  <si>
    <t>こしょう</t>
  </si>
  <si>
    <t>大根ときゅうりのサラダ</t>
  </si>
  <si>
    <t>①野菜は食べやすい大きさに切り、茹で冷まします。_x000D_</t>
  </si>
  <si>
    <t>②調味料は煮立て冷まし、①を和えて下さい。_x000D_</t>
  </si>
  <si>
    <t>大根</t>
  </si>
  <si>
    <t>きゅうり</t>
  </si>
  <si>
    <t>すまし汁</t>
  </si>
  <si>
    <t>充てん豆腐</t>
  </si>
  <si>
    <t>丁</t>
  </si>
  <si>
    <t>フルーツ（バナナ）</t>
  </si>
  <si>
    <t>※原料のまま流水できれいに洗って下さい。</t>
  </si>
  <si>
    <t>バナナ</t>
  </si>
  <si>
    <t>本</t>
  </si>
  <si>
    <t>冷凍カットチンゲン菜(ＩＱＦ)Ｐ</t>
  </si>
  <si>
    <t>ごま油</t>
  </si>
  <si>
    <t>ひじきＰ</t>
  </si>
  <si>
    <t>白菜</t>
  </si>
  <si>
    <t>マヨネーズ</t>
  </si>
  <si>
    <t>卵・小麦</t>
  </si>
  <si>
    <t>さつま芋</t>
  </si>
  <si>
    <t>9月2日(水)配達/9月3日(木)食</t>
    <phoneticPr fontId="4"/>
  </si>
  <si>
    <t>あったか鶏うどん</t>
  </si>
  <si>
    <t>②鍋にだし汁を煮立て、①・油揚げを加えて具材に火が通るまで煮、調味料を加えます。_x000D_</t>
  </si>
  <si>
    <t>（干）うどん</t>
  </si>
  <si>
    <t>小麦※14</t>
    <phoneticPr fontId="18"/>
  </si>
  <si>
    <t>国産鶏もも小間(加熱用)</t>
  </si>
  <si>
    <t>しめじ</t>
  </si>
  <si>
    <t>冷凍カット油揚げ</t>
  </si>
  <si>
    <t>①トマトは茹でて食べやすい大きさに切ります。ツナは汁気をきってほぐします。_x000D_</t>
  </si>
  <si>
    <t>②熱した油で溶きほぐした玉子を炒めて、皿等に一度取り出します。_x000D_</t>
  </si>
  <si>
    <t>トマト</t>
  </si>
  <si>
    <t>ツナフレーク缶</t>
  </si>
  <si>
    <t>ヨーグルト</t>
  </si>
  <si>
    <t>①砂糖・水を火にかけてシロップを作り冷まします。_x000D_</t>
  </si>
  <si>
    <t>②①とヨーグルトを合わせてください。_x000D_</t>
  </si>
  <si>
    <t>※甘さは砂糖で調節して下さい。_x000D_</t>
  </si>
  <si>
    <t>ﾌﾟﾚｰﾝﾖｰｸﾞﾙﾄ</t>
  </si>
  <si>
    <t>鉄ふりかけ　穀物</t>
  </si>
  <si>
    <t>※18</t>
  </si>
  <si>
    <t>骨抜き助宗タラ３０</t>
  </si>
  <si>
    <t>すり胡麻　白</t>
  </si>
  <si>
    <t>冷凍ブロッコリー</t>
  </si>
  <si>
    <t>ごぼう</t>
  </si>
  <si>
    <t>麻婆豆腐</t>
  </si>
  <si>
    <t>②ごま油でニラ以外の野菜・肉を炒めて、調味料を加えます。_x000D_</t>
  </si>
  <si>
    <t>③ひと煮立ちしたら豆腐を加えてさらに煮て、最後にニラを加えます。_x000D_</t>
  </si>
  <si>
    <t>④水溶き片栗粉でとろみをつけてください。_x000D_</t>
  </si>
  <si>
    <t>※水溶き片栗粉の分量はとろみをみて調節して下さい。_x000D_</t>
  </si>
  <si>
    <t>国産豚挽肉</t>
  </si>
  <si>
    <t>生姜</t>
  </si>
  <si>
    <t>長ねぎ</t>
  </si>
  <si>
    <t>ニラ</t>
  </si>
  <si>
    <t>片栗粉</t>
  </si>
  <si>
    <t>①食べやすい大きさに切った野菜・コーンは茹で冷まします。わかめは水で戻して茹で冷まします。_x000D_</t>
  </si>
  <si>
    <t>②煮立て冷ました調味料で①を和えて下さい。_x000D_</t>
  </si>
  <si>
    <t>カットワカメ</t>
  </si>
  <si>
    <t>中華スープ</t>
  </si>
  <si>
    <t>中華味</t>
  </si>
  <si>
    <t>フルーツ（オレンジ）</t>
  </si>
  <si>
    <t>ネーブル</t>
  </si>
  <si>
    <t>鶏ささみ　(加熱用)</t>
  </si>
  <si>
    <t>鉄分強化！ふりかけご飯</t>
  </si>
  <si>
    <t>フルーツ（りんご）</t>
  </si>
  <si>
    <t>りんご</t>
  </si>
  <si>
    <t>乾燥おから</t>
  </si>
  <si>
    <t>※46</t>
  </si>
  <si>
    <t>インゲン</t>
  </si>
  <si>
    <t>ケチャップ</t>
  </si>
  <si>
    <t>パセリ</t>
  </si>
  <si>
    <t>②調味料を煮立て冷まし、①を和えて下さい。_x000D_</t>
  </si>
  <si>
    <t>スープ</t>
  </si>
  <si>
    <t>コンソメ</t>
  </si>
  <si>
    <t>乳・小麦</t>
  </si>
  <si>
    <t>ビビンバ</t>
  </si>
  <si>
    <t>①肉はごま油で炒めて、混ぜ合わせた水・砂糖・みりん・みそで調味します。_x000D_</t>
  </si>
  <si>
    <t>②野菜は食べやすい大きさに切って茹で冷まし、ごま・塩・ごま油でそれぞれ和えます。_x000D_</t>
  </si>
  <si>
    <t>③玉子は砂糖・塩を加えて炒り玉子にします。_x000D_</t>
  </si>
  <si>
    <t>④ご飯に具を彩りよくのせて下さい。_x000D_</t>
  </si>
  <si>
    <t>大根ときゅうりのナムル</t>
  </si>
  <si>
    <t>冷凍カリフラワー</t>
  </si>
  <si>
    <t>冷凍カットインゲンＰ</t>
  </si>
  <si>
    <t>助宗タラの甘辛煮</t>
  </si>
  <si>
    <t>①魚は水けをふき取って酒をふり、人参はイチョウ切りにします。_x000D_</t>
  </si>
  <si>
    <t>②調味料を煮立て、①を並べて落としぶたをして煮ます。_x000D_</t>
  </si>
  <si>
    <t>③茹でたチンゲン菜を添えて下さい。_x000D_</t>
  </si>
  <si>
    <t>炒りおから</t>
  </si>
  <si>
    <t>②油でおから以外の材料を炒め合わせ、調味料を加え煮ます。_x000D_</t>
  </si>
  <si>
    <t>③おからを入れ、中火で余分な煮汁がなくなるまで煮て下さい。_x000D_</t>
  </si>
  <si>
    <t>レーズンＰ</t>
  </si>
  <si>
    <t>※2</t>
  </si>
  <si>
    <t>冷凍グリンピースＰ</t>
  </si>
  <si>
    <t>フルーツ（洋なし缶）</t>
  </si>
  <si>
    <t>洋なし缶ハーフ</t>
  </si>
  <si>
    <t>中国</t>
  </si>
  <si>
    <t>①麺はたっぷりのお湯で8～9分茹でてバターをからめます。_x000D_</t>
  </si>
  <si>
    <t>②玉ねぎはみじん切りにします。なすは角切りにし、水にさらします。_x000D_</t>
  </si>
  <si>
    <t>④①を器に盛り③をかけて下さい。_x000D_</t>
  </si>
  <si>
    <t>スパゲッティ</t>
  </si>
  <si>
    <t>ウスターソース</t>
  </si>
  <si>
    <t>①食べやすい大きさに切った野菜は茹で冷まします。玉子は茹で冷まして粗くつぶします。_x000D_</t>
  </si>
  <si>
    <t>②①を煮立て冷ました調味料と和えてください。_x000D_</t>
  </si>
  <si>
    <t>カラスカレイのタルタル焼き</t>
  </si>
  <si>
    <t>③①の魚に②をのせて、更に焼き火を通します。_x000D_</t>
  </si>
  <si>
    <t>④茹でて食べやすい大きさに切ったトマトを添えて下さい。_x000D_</t>
  </si>
  <si>
    <t>骨抜きカラスカレイ３０</t>
  </si>
  <si>
    <t>ブロッコリーの彩りサラダ</t>
  </si>
  <si>
    <t>①食べやすい大きさに切った野菜・コーンは茹で冷まします。_x000D_</t>
  </si>
  <si>
    <t>②煮立て冷ました調味料で和えて下さい。_x000D_</t>
  </si>
  <si>
    <t>●さつま芋のコロコロおにぎり</t>
  </si>
  <si>
    <t>①さつま芋はさいのめ切りにし、水にさらします。_x000D_</t>
  </si>
  <si>
    <t>③炊き上がったご飯をおにぎりにして、ごまをまぶして下さい。_x000D_</t>
  </si>
  <si>
    <t>いり胡麻　黒</t>
  </si>
  <si>
    <t>鶏のから揚げ</t>
  </si>
  <si>
    <t>②片栗粉・小麦粉を混ぜ合わせて、肉にまぶして揚げます。_x000D_</t>
  </si>
  <si>
    <t>③千切りにして茹でたキャベツを添えて下さい。_x000D_</t>
  </si>
  <si>
    <t>※にんにくの量は施設で調節してください。_x000D_</t>
  </si>
  <si>
    <t>国産鶏もも切身４０(加熱用)</t>
  </si>
  <si>
    <t>にんにく</t>
  </si>
  <si>
    <t>スパゲッティサラダ</t>
  </si>
  <si>
    <t>①麺は4～6分程茹でて冷まします。野菜は細切りにし茹で冷まします。_x000D_</t>
  </si>
  <si>
    <t>スパゲティ160ｇＰ</t>
  </si>
  <si>
    <t>9月11日(金)配達/9月14日(月)食</t>
    <phoneticPr fontId="4"/>
  </si>
  <si>
    <t>①肉は食べやすい大きさに切ります。玉ねぎはみじん切りします。_x000D_</t>
  </si>
  <si>
    <t>②肉・野菜の順にバターで炒め合わせて、塩・ケチャップを加えます。_x000D_</t>
  </si>
  <si>
    <t>③炊き上がったご飯に②・茹でたグリンピースを混ぜ込みます。_x000D_</t>
  </si>
  <si>
    <t>④玉子は塩・こしょうで調味して炒り玉子にします。_x000D_</t>
  </si>
  <si>
    <t>⑤器に③のごはんを盛り、④を添えてケチャップをかけて下さい。_x000D_</t>
  </si>
  <si>
    <t>※玉子は薄焼き玉子にして、覆いかぶせてオムライスにしてもよいでしょう。_x000D_</t>
  </si>
  <si>
    <t>キャベツのコーンサラダ</t>
  </si>
  <si>
    <t>①野菜は食べやすい大きさに切り茹で冷まします。コーンは茹で冷まします。_x000D_</t>
  </si>
  <si>
    <t>②①を煮たて冷ました調味料で和えて下さい。_x000D_</t>
  </si>
  <si>
    <t>9月15日(火)配達/9月16日(水)食</t>
    <phoneticPr fontId="4"/>
  </si>
  <si>
    <t>●鮭のちゃんちゃん焼き風</t>
  </si>
  <si>
    <t>①魚は2～3等分のそぎ切りしペーパー等で水気をとります。_x000D_</t>
  </si>
  <si>
    <t>②キャベツはザク切り、ピーマンは細切り、人参は短冊切りにします。_x000D_</t>
  </si>
  <si>
    <t>③みそ・みりん・砂糖・酒を混ぜ合わせます。_x000D_</t>
  </si>
  <si>
    <t>④熱した油で魚を焼き、火が通ったら③の半量で味付けをします。_x000D_</t>
  </si>
  <si>
    <t>⑤別のフライパンにバターを溶かし、②・コーンを炒め合わせ、③の残りで味付けをします。_x000D_</t>
  </si>
  <si>
    <t>⑥④・⑤を盛り付けて下さい。_x000D_</t>
  </si>
  <si>
    <t>9月15日(火)配達/9月17日(木)食</t>
    <phoneticPr fontId="4"/>
  </si>
  <si>
    <t>冷凍千切り人参Ｐ</t>
  </si>
  <si>
    <t>冷凍大根いちょう切Ｐ</t>
  </si>
  <si>
    <t>②玉ねぎはみじん切りにします。なすは茹でます。_x000D_</t>
  </si>
  <si>
    <t>冷凍ナス素揚げ乱切りＰ</t>
  </si>
  <si>
    <t>②玉ねぎはみじん切りにして茹で、水気を絞ります。玉子は茹で冷ましつぶします。_x000D_</t>
  </si>
  <si>
    <t>③②をマヨネーズ・塩・コショウと混ぜます。_x000D_</t>
  </si>
  <si>
    <t>④①の魚に③をのせて、更に焼き火を通します。_x000D_</t>
  </si>
  <si>
    <t>⑤水・砂糖で煮た人参・茹で冷ましたスナップエンドウを添えて下さい。_x000D_</t>
  </si>
  <si>
    <t>冷凍シャトーキャロットＰ</t>
  </si>
  <si>
    <t>冷凍スナップエンドウＰ</t>
  </si>
  <si>
    <t>冷凍レッドピーマンスライス</t>
  </si>
  <si>
    <t>冷凍長ネギカットＰ</t>
  </si>
  <si>
    <t>9月24日(木)配達/9月25日(金)食</t>
    <phoneticPr fontId="4"/>
  </si>
  <si>
    <t>●ヒーローライス</t>
  </si>
  <si>
    <t>①米はコンソメを入れて普通に炊きます。_x000D_</t>
  </si>
  <si>
    <t>②ハムは茹でて直径2～3㎝の丸型にくり抜きます（一人当たり３枚）。_x000D_</t>
  </si>
  <si>
    <t>※形抜きがない場合は、小さじの計量スプーン等で半円ずつ形抜くとよいでしょう。_x000D_</t>
  </si>
  <si>
    <t>③残りのハム・玉ねぎはみじん切りにして炒めて塩で調味し、炊き上がったご飯に混ぜ込みます。_x000D_</t>
  </si>
  <si>
    <t>④茹でたちくわは縦に2等分してから小口切りにし、眉毛にします（一人当たり2枚）。_x000D_</t>
  </si>
  <si>
    <t>⑤レーズンは茹でます。_x000D_</t>
  </si>
  <si>
    <t>※写真を参考に盛り付けてください。_x000D_</t>
  </si>
  <si>
    <t>ＡプレスハムＰ</t>
  </si>
  <si>
    <t>冷凍並竹輪</t>
  </si>
  <si>
    <t>小麦※92</t>
    <phoneticPr fontId="18"/>
  </si>
  <si>
    <t>9月25日(金)配達/9月28日(月)食</t>
    <phoneticPr fontId="4"/>
  </si>
  <si>
    <t>9月29日(火)配達/9月30日(水)食</t>
    <phoneticPr fontId="4"/>
  </si>
  <si>
    <t xml:space="preserve">①肉・野菜は食べやすい大きさに切ります。
</t>
    <phoneticPr fontId="18"/>
  </si>
  <si>
    <t>きのこは石づきを取って食べやすい大きさに切りほぐします。</t>
  </si>
  <si>
    <t xml:space="preserve">③麺は12分程茹でて洗い、器に盛って②をかけ、
</t>
    <phoneticPr fontId="18"/>
  </si>
  <si>
    <t>豆腐は食べやすい大きさに切って茹でます。</t>
  </si>
  <si>
    <t>180～200度で15分程度焼きます。</t>
  </si>
  <si>
    <t xml:space="preserve">⑥ご飯を平らに丸く盛り付け、ハムを鼻・ほっぺた、レーズンを目、
</t>
    <phoneticPr fontId="18"/>
  </si>
  <si>
    <t>ちくわを眉毛に見立てて盛り付け、ケチャップで口を描いてください。</t>
  </si>
  <si>
    <t xml:space="preserve">①肉は食べやすい大きさに切り、すりおろしたにんにく・生姜汁・調味料をもみこみ
</t>
    <phoneticPr fontId="18"/>
  </si>
  <si>
    <t>10分以上漬け込みます。</t>
  </si>
  <si>
    <t>中華サラダ</t>
  </si>
  <si>
    <t>ケチャップライスの</t>
    <phoneticPr fontId="18"/>
  </si>
  <si>
    <t>ふわふわ玉子のせ</t>
  </si>
  <si>
    <t>★イベントメニュー★</t>
  </si>
  <si>
    <t>＜盛り付けイメージ＞</t>
    <rPh sb="1" eb="2">
      <t>モ</t>
    </rPh>
    <rPh sb="3" eb="4">
      <t>ツ</t>
    </rPh>
    <phoneticPr fontId="3"/>
  </si>
  <si>
    <t>１-2歳児分量
(g)</t>
    <rPh sb="3" eb="4">
      <t>サイ</t>
    </rPh>
    <rPh sb="4" eb="5">
      <t>ジ</t>
    </rPh>
    <rPh sb="5" eb="7">
      <t>ブンリョウ</t>
    </rPh>
    <phoneticPr fontId="3"/>
  </si>
  <si>
    <t>3-5歳児分量
(g)</t>
    <rPh sb="3" eb="5">
      <t>サイジ</t>
    </rPh>
    <rPh sb="5" eb="7">
      <t>ブンリョウ</t>
    </rPh>
    <phoneticPr fontId="3"/>
  </si>
  <si>
    <t>特定アレルゲン表示　　　　　　　　　　　　　　　　　　　　　　　　　　　　　　　　　　　　　　　　　　　　　　　　　　　　　　　　　　　　　　　　　　　　　　　　　　　　　　　　　　　　　　　　　　　　　　　　　　　　　　　　　　　　　　　　　　　　　　　　　　　　　　　　　　　　　　　　　　　　　　　　　　　　　　　　　　　　　　　※下記をご確認下さい</t>
    <rPh sb="0" eb="2">
      <t>トクテイ</t>
    </rPh>
    <rPh sb="7" eb="9">
      <t>ヒョウジ</t>
    </rPh>
    <rPh sb="169" eb="171">
      <t>カキ</t>
    </rPh>
    <rPh sb="173" eb="175">
      <t>カクニン</t>
    </rPh>
    <rPh sb="175" eb="176">
      <t>クダ</t>
    </rPh>
    <phoneticPr fontId="3"/>
  </si>
  <si>
    <t>お手持ち調味料</t>
    <rPh sb="1" eb="3">
      <t>テモ</t>
    </rPh>
    <rPh sb="4" eb="7">
      <t>チョウミリョウ</t>
    </rPh>
    <phoneticPr fontId="3"/>
  </si>
  <si>
    <t>作り方</t>
    <rPh sb="0" eb="1">
      <t>ツク</t>
    </rPh>
    <rPh sb="2" eb="3">
      <t>カタ</t>
    </rPh>
    <phoneticPr fontId="3"/>
  </si>
  <si>
    <t>廃棄込量</t>
    <rPh sb="0" eb="2">
      <t>ハイキ</t>
    </rPh>
    <rPh sb="2" eb="3">
      <t>コミ</t>
    </rPh>
    <rPh sb="3" eb="4">
      <t>リョウ</t>
    </rPh>
    <phoneticPr fontId="3"/>
  </si>
  <si>
    <t>産地</t>
    <rPh sb="0" eb="2">
      <t>サンチ</t>
    </rPh>
    <phoneticPr fontId="3"/>
  </si>
  <si>
    <t>単位</t>
    <rPh sb="0" eb="2">
      <t>タンイ</t>
    </rPh>
    <phoneticPr fontId="3"/>
  </si>
  <si>
    <t>1-2歳児</t>
    <rPh sb="3" eb="5">
      <t>サイジ</t>
    </rPh>
    <phoneticPr fontId="3"/>
  </si>
  <si>
    <t>材料名</t>
    <rPh sb="0" eb="3">
      <t>ザイリョウメイ</t>
    </rPh>
    <phoneticPr fontId="3"/>
  </si>
  <si>
    <t>3-5歳児</t>
    <rPh sb="3" eb="4">
      <t>サイ</t>
    </rPh>
    <rPh sb="4" eb="5">
      <t>ジ</t>
    </rPh>
    <phoneticPr fontId="3"/>
  </si>
  <si>
    <t>献立名</t>
    <rPh sb="0" eb="2">
      <t>コンダテ</t>
    </rPh>
    <rPh sb="2" eb="3">
      <t>メイ</t>
    </rPh>
    <phoneticPr fontId="3"/>
  </si>
  <si>
    <t>8月31日(月)配達/9月1日(火)食</t>
    <phoneticPr fontId="3"/>
  </si>
  <si>
    <t>予　　定　　献　　立　　表　</t>
    <rPh sb="0" eb="1">
      <t>ヨ</t>
    </rPh>
    <rPh sb="3" eb="4">
      <t>サダム</t>
    </rPh>
    <rPh sb="6" eb="7">
      <t>ケン</t>
    </rPh>
    <rPh sb="9" eb="10">
      <t>リツ</t>
    </rPh>
    <rPh sb="12" eb="13">
      <t>ヒョウ</t>
    </rPh>
    <phoneticPr fontId="3"/>
  </si>
  <si>
    <t>キッズ</t>
    <phoneticPr fontId="3"/>
  </si>
  <si>
    <t>9月14日(月)配達/9月15日(火)食</t>
    <phoneticPr fontId="3"/>
  </si>
  <si>
    <t>9月28日(月)配達/9月29日(火)食</t>
    <phoneticPr fontId="3"/>
  </si>
  <si>
    <t>9月3日(木)配達/9月4日(金)食</t>
    <phoneticPr fontId="3"/>
  </si>
  <si>
    <t>9月16日(水)配達/9月18日(金)食</t>
    <phoneticPr fontId="3"/>
  </si>
  <si>
    <t xml:space="preserve">①生姜・長ねぎは粗みじん切りし、ニラは食べやすい大きさに切ります。
</t>
    <phoneticPr fontId="19"/>
  </si>
  <si>
    <t>9月4日(金)配達/9月7日(月)食</t>
    <phoneticPr fontId="3"/>
  </si>
  <si>
    <t>①ひじきは戻します。ごぼうは食べやすい大きさに切って、水にさらします。_x000D_</t>
  </si>
  <si>
    <t>9月7日(月)配達/9月8日(火)食</t>
    <phoneticPr fontId="3"/>
  </si>
  <si>
    <t>水・酒・ケチャップ・ウスターソース・砂糖を加えて煮ます。_x000D_</t>
  </si>
  <si>
    <t>9月8日(火)配達/9月9日(水)食</t>
    <phoneticPr fontId="3"/>
  </si>
  <si>
    <t>9月18日(金)配達/9月23日(水)食</t>
    <phoneticPr fontId="3"/>
  </si>
  <si>
    <t xml:space="preserve">③熱した油で肉・玉ねぎを炒めます。玉ねぎが透き通ったら、
</t>
    <phoneticPr fontId="19"/>
  </si>
  <si>
    <t>なすを加えて炒め合わせ、小麦粉を加えて全体に混ぜ合わせます。</t>
  </si>
  <si>
    <t>なすの</t>
    <phoneticPr fontId="19"/>
  </si>
  <si>
    <t>ミートソースパゲッティ</t>
  </si>
  <si>
    <t>小松菜とたまごの</t>
    <phoneticPr fontId="19"/>
  </si>
  <si>
    <t>マヨサラダ</t>
  </si>
  <si>
    <t>9月9日(水)配達/9月10日(木)食</t>
    <phoneticPr fontId="3"/>
  </si>
  <si>
    <t>9月23日(水)配達/9月24日(木)食</t>
    <phoneticPr fontId="3"/>
  </si>
  <si>
    <t xml:space="preserve">①魚は水けをよくふきとり、小麦粉をまぶします。油を塗った天板に並べ、
</t>
    <phoneticPr fontId="19"/>
  </si>
  <si>
    <t>マヨネーズ・塩・コショウを混ぜ合わせます。</t>
  </si>
  <si>
    <t xml:space="preserve">②玉子は茹で冷ましてつぶし、茹で冷まして粗くみじん切りしたパセリ・
</t>
    <rPh sb="16" eb="17">
      <t>サ</t>
    </rPh>
    <phoneticPr fontId="19"/>
  </si>
  <si>
    <t>9月10日(木)配達/9月11日(金)食</t>
    <phoneticPr fontId="3"/>
  </si>
  <si>
    <t xml:space="preserve">②炊飯器に洗った米・水（通常の水加減）・塩を加えて軽く混ぜます。
</t>
    <phoneticPr fontId="19"/>
  </si>
  <si>
    <t>上に芋を広げてのせ、炊飯します。</t>
  </si>
  <si>
    <t xml:space="preserve">①肉は食べやすい大きさに切り、すりおろしたにんにく・生姜汁・調味料をもみこみ
</t>
    <phoneticPr fontId="19"/>
  </si>
  <si>
    <t>小松菜と玉子の彩りソテー</t>
  </si>
  <si>
    <t xml:space="preserve">③麺は12分程茹でて洗い、器に盛って②をかけ、小口切りして茹でた万能ねぎを散らして下さい。
</t>
    <phoneticPr fontId="18"/>
  </si>
  <si>
    <t xml:space="preserve">③②のフライパンに油を加えて野菜・ツナをかるくを炒め、②を戻し入れて、塩・こしょうで調味して下さい。
</t>
    <phoneticPr fontId="18"/>
  </si>
  <si>
    <t>食べやすい大きさに切って茹でたインゲンを散らして下さい。</t>
    <phoneticPr fontId="18"/>
  </si>
  <si>
    <t>豆腐は食べやすい大きさに切って茹でます。</t>
    <phoneticPr fontId="19"/>
  </si>
  <si>
    <t xml:space="preserve">①野菜は食べやすい大きさに切って茹で冷まします。
</t>
    <phoneticPr fontId="19"/>
  </si>
  <si>
    <t>白菜とわかめの</t>
    <phoneticPr fontId="19"/>
  </si>
  <si>
    <t>少々</t>
  </si>
  <si>
    <t>適量</t>
  </si>
  <si>
    <t>小松菜とパプリカのだし煮</t>
  </si>
  <si>
    <t>小松菜ペースト</t>
  </si>
  <si>
    <t>じゃが芋・玉ねぎ・人参ペースト</t>
  </si>
  <si>
    <t>鶏肉と野菜のほくほく煮</t>
  </si>
  <si>
    <t>豚肉と野菜のほくほく煮</t>
  </si>
  <si>
    <t>おかゆ</t>
  </si>
  <si>
    <t>かゆペースト</t>
  </si>
  <si>
    <t>50～80</t>
  </si>
  <si>
    <t>かゆ</t>
  </si>
  <si>
    <t>80～90</t>
  </si>
  <si>
    <t>分量</t>
    <rPh sb="0" eb="2">
      <t>ブンリョウ</t>
    </rPh>
    <phoneticPr fontId="3"/>
  </si>
  <si>
    <t>材料名</t>
    <rPh sb="0" eb="2">
      <t>ザイリョウ</t>
    </rPh>
    <rPh sb="2" eb="3">
      <t>メイ</t>
    </rPh>
    <phoneticPr fontId="3"/>
  </si>
  <si>
    <t>調味料</t>
    <rPh sb="0" eb="3">
      <t>チョウミリョウ</t>
    </rPh>
    <phoneticPr fontId="3"/>
  </si>
  <si>
    <t>すりつぶし</t>
    <phoneticPr fontId="3"/>
  </si>
  <si>
    <t>すりつぶし</t>
    <phoneticPr fontId="3"/>
  </si>
  <si>
    <t>みじん切り、つぶし</t>
    <rPh sb="3" eb="4">
      <t>ギ</t>
    </rPh>
    <phoneticPr fontId="3"/>
  </si>
  <si>
    <t>5ｍｍ～1ｃｍ</t>
    <phoneticPr fontId="3"/>
  </si>
  <si>
    <t>5ｍｍ～1ｃｍ</t>
    <phoneticPr fontId="3"/>
  </si>
  <si>
    <t>大きさ</t>
    <rPh sb="0" eb="1">
      <t>オオ</t>
    </rPh>
    <phoneticPr fontId="3"/>
  </si>
  <si>
    <t>5～6ヶ月</t>
    <rPh sb="4" eb="5">
      <t>ゲツ</t>
    </rPh>
    <phoneticPr fontId="3"/>
  </si>
  <si>
    <t>7～8ヶ月</t>
    <rPh sb="4" eb="5">
      <t>ゲツ</t>
    </rPh>
    <phoneticPr fontId="3"/>
  </si>
  <si>
    <t>9～11ヶ月</t>
    <rPh sb="5" eb="6">
      <t>ゲツ</t>
    </rPh>
    <phoneticPr fontId="3"/>
  </si>
  <si>
    <t>月齢</t>
    <rPh sb="0" eb="1">
      <t>ゲツ</t>
    </rPh>
    <rPh sb="1" eb="2">
      <t>レイ</t>
    </rPh>
    <phoneticPr fontId="3"/>
  </si>
  <si>
    <t>材料</t>
    <rPh sb="0" eb="2">
      <t>ザイリョウ</t>
    </rPh>
    <phoneticPr fontId="3"/>
  </si>
  <si>
    <t xml:space="preserve">特定アレルギー表示
</t>
    <phoneticPr fontId="3"/>
  </si>
  <si>
    <t>8月31日(月)配達/9月1日(火)食</t>
    <phoneticPr fontId="3"/>
  </si>
  <si>
    <t>離乳食</t>
    <rPh sb="0" eb="3">
      <t>リニュウショク</t>
    </rPh>
    <phoneticPr fontId="3"/>
  </si>
  <si>
    <t>バナナペースト</t>
  </si>
  <si>
    <t>豆腐・玉ねぎペースト</t>
  </si>
  <si>
    <t>大根・人参ペースト</t>
  </si>
  <si>
    <t>キャベツペースト</t>
  </si>
  <si>
    <t>鮭とキャベツのやわらか煮</t>
  </si>
  <si>
    <t>すりつぶし</t>
    <phoneticPr fontId="3"/>
  </si>
  <si>
    <t>特定アレルギー表示</t>
    <phoneticPr fontId="3"/>
  </si>
  <si>
    <t>9月1日(火)配達/9月2日(水)食</t>
    <phoneticPr fontId="3"/>
  </si>
  <si>
    <t>卵黄</t>
  </si>
  <si>
    <t>小松菜とトマトの玉子サラダ</t>
  </si>
  <si>
    <t>小松菜・トマトペースト</t>
  </si>
  <si>
    <t>玉ねぎ・人参ペースト</t>
  </si>
  <si>
    <t>うどんペースト</t>
  </si>
  <si>
    <t>鶏肉と野菜のくたくたうどん</t>
  </si>
  <si>
    <t>小麦※14</t>
    <phoneticPr fontId="3"/>
  </si>
  <si>
    <t>9月2日(水)配達/9月3日(木)食</t>
    <phoneticPr fontId="3"/>
  </si>
  <si>
    <t>チンゲン菜・人参ペースト</t>
  </si>
  <si>
    <t>豆腐・白菜ペースト</t>
  </si>
  <si>
    <t>豆腐と鶏肉のとろとろ煮</t>
  </si>
  <si>
    <t>豆腐と豚肉のとろとろ煮</t>
  </si>
  <si>
    <t xml:space="preserve">特定アレルギー表示
</t>
    <phoneticPr fontId="3"/>
  </si>
  <si>
    <t>9月3日(木)配達/9月4日(金)食</t>
    <phoneticPr fontId="3"/>
  </si>
  <si>
    <t>カリフラワー・インゲンペースト</t>
  </si>
  <si>
    <t>大根ペースト</t>
  </si>
  <si>
    <t>ほうれん草・人参ペースト</t>
  </si>
  <si>
    <t>鶏肉とほうれん草の玉子とじ煮</t>
    <rPh sb="13" eb="14">
      <t>ニ</t>
    </rPh>
    <phoneticPr fontId="3"/>
  </si>
  <si>
    <t>豚肉とほうれん草の玉子とじ煮</t>
    <rPh sb="13" eb="14">
      <t>ニ</t>
    </rPh>
    <phoneticPr fontId="3"/>
  </si>
  <si>
    <t xml:space="preserve">特定アレルギー表示
</t>
    <phoneticPr fontId="3"/>
  </si>
  <si>
    <t>9月4日(金)配達/9月7日(月)食</t>
    <phoneticPr fontId="3"/>
  </si>
  <si>
    <t>りんごペースト</t>
  </si>
  <si>
    <t>玉ねぎペースト</t>
  </si>
  <si>
    <t>助宗タラの野菜煮ペースト</t>
  </si>
  <si>
    <t>助宗タラとチンゲン菜のくたくた煮</t>
  </si>
  <si>
    <t>小松菜と人参の玉子サラダ</t>
  </si>
  <si>
    <t>大根・インゲンペースト</t>
  </si>
  <si>
    <t>小松菜・人参ペースト</t>
  </si>
  <si>
    <t>鶏肉となすのやわらか煮</t>
  </si>
  <si>
    <t>豚肉となすのやわらか煮</t>
  </si>
  <si>
    <t>ブロッコリーと人参のサラダ</t>
  </si>
  <si>
    <t>ブロッコリー・人参ペースト</t>
  </si>
  <si>
    <t>カラスカレイのトマト煮ペースト</t>
  </si>
  <si>
    <t>カラスカレイとトマトの玉子とじ煮</t>
    <rPh sb="15" eb="16">
      <t>ニ</t>
    </rPh>
    <phoneticPr fontId="3"/>
  </si>
  <si>
    <t>きゅうりと人参のサラダ</t>
  </si>
  <si>
    <t>キャベツ・人参ペースト</t>
  </si>
  <si>
    <t>鶏肉とキャベツのやわらか煮</t>
  </si>
  <si>
    <t>さつま芋かゆペースト</t>
  </si>
  <si>
    <t>さつま芋かゆ</t>
  </si>
  <si>
    <t>キャベツときゅうりのサラダ</t>
  </si>
  <si>
    <t>人参ペースト</t>
  </si>
  <si>
    <t>玉ねぎ・キャベツペースト</t>
  </si>
  <si>
    <t>鶏肉と玉ねぎの玉子とじ煮</t>
  </si>
  <si>
    <t>9月11日(金)配達/9月14日(月)食</t>
    <phoneticPr fontId="3"/>
  </si>
  <si>
    <t>9月14日(月)配達/9月15日(火)食</t>
    <phoneticPr fontId="3"/>
  </si>
  <si>
    <t>大根ペースト</t>
    <phoneticPr fontId="3"/>
  </si>
  <si>
    <t>9月15日(火)配達/9月16日(水)食</t>
    <phoneticPr fontId="3"/>
  </si>
  <si>
    <t>玉ねぎ・人参・インゲンペースト</t>
  </si>
  <si>
    <t>小麦※14</t>
    <phoneticPr fontId="3"/>
  </si>
  <si>
    <t>すりつぶし</t>
    <phoneticPr fontId="3"/>
  </si>
  <si>
    <t>9月15日(火)配達/9月17日(木)食</t>
    <phoneticPr fontId="3"/>
  </si>
  <si>
    <t>9月16日(水)配達/9月18日(金)食</t>
    <phoneticPr fontId="3"/>
  </si>
  <si>
    <t>鶏肉と玉ねぎのやわらか煮</t>
  </si>
  <si>
    <t>豚肉と玉ねぎのやわらか煮</t>
  </si>
  <si>
    <t xml:space="preserve">特定アレルギー表示
</t>
    <phoneticPr fontId="3"/>
  </si>
  <si>
    <t>9月18日(金)配達/9月23日(水)食</t>
    <phoneticPr fontId="3"/>
  </si>
  <si>
    <t>ブロッコリーのサラダ</t>
  </si>
  <si>
    <t>ブロッコリーペースト</t>
  </si>
  <si>
    <t>カラスカレイの野菜煮ペースト</t>
  </si>
  <si>
    <t>カラスカレイと野菜の玉子とじ煮</t>
  </si>
  <si>
    <t>9月23日(水)配達/9月24日(木)食</t>
    <phoneticPr fontId="3"/>
  </si>
  <si>
    <t>キャベツ・玉ねぎペースト</t>
  </si>
  <si>
    <t>9月24日(木)配達/9月25日(金)食</t>
    <phoneticPr fontId="3"/>
  </si>
  <si>
    <t>9月25日(金)配達/9月28日(月)食</t>
    <phoneticPr fontId="3"/>
  </si>
  <si>
    <t>9月28日(月)配達/9月29日(火)食</t>
    <phoneticPr fontId="3"/>
  </si>
  <si>
    <t>9月29日(火)配達/9月30日(水)食</t>
    <phoneticPr fontId="3"/>
  </si>
  <si>
    <t>曜日</t>
    <rPh sb="0" eb="2">
      <t>ヨウビ</t>
    </rPh>
    <phoneticPr fontId="3"/>
  </si>
  <si>
    <t>後期（9～11ヶ月）</t>
    <rPh sb="0" eb="1">
      <t>ウシ</t>
    </rPh>
    <rPh sb="1" eb="2">
      <t>キ</t>
    </rPh>
    <rPh sb="8" eb="9">
      <t>ゲツ</t>
    </rPh>
    <phoneticPr fontId="3"/>
  </si>
  <si>
    <t>中期（7～8ヶ月）</t>
    <rPh sb="0" eb="2">
      <t>チュウキ</t>
    </rPh>
    <rPh sb="7" eb="8">
      <t>ゲツ</t>
    </rPh>
    <phoneticPr fontId="3"/>
  </si>
  <si>
    <t>初期（5～6ヶ月）</t>
    <rPh sb="0" eb="2">
      <t>ショキ</t>
    </rPh>
    <rPh sb="7" eb="8">
      <t>ゲツ</t>
    </rPh>
    <phoneticPr fontId="3"/>
  </si>
  <si>
    <t>昼</t>
    <rPh sb="0" eb="1">
      <t>ヒル</t>
    </rPh>
    <phoneticPr fontId="3"/>
  </si>
  <si>
    <t>使用食材一覧</t>
    <rPh sb="0" eb="2">
      <t>シヨウ</t>
    </rPh>
    <rPh sb="2" eb="4">
      <t>ショクザイ</t>
    </rPh>
    <rPh sb="4" eb="6">
      <t>イチラン</t>
    </rPh>
    <phoneticPr fontId="3"/>
  </si>
  <si>
    <t>火</t>
  </si>
  <si>
    <t>おかゆ・豚肉・じゃが芋・玉ねぎ・人参・出し汁・砂糖・醤油・小松菜・パプリカ赤・焼ふ・えのき茸・味噌</t>
  </si>
  <si>
    <t>おかゆ・鶏肉・じゃが芋・玉ねぎ・人参・出し汁・砂糖・醤油・小松菜・パプリカ赤・焼ふ・味噌</t>
  </si>
  <si>
    <t>おかゆ・じゃが芋・玉ねぎ・人参・小松菜</t>
  </si>
  <si>
    <t>おかゆ・鮭・キャベツ・ピーマン・人参・出し汁・大根・きゅうり・豆腐・玉ねぎ・醤油・バナナ</t>
  </si>
  <si>
    <t>おかゆ・キャベツ・人参・大根・豆腐・玉ねぎ・バナナ</t>
  </si>
  <si>
    <t>すまし汁・フルーツ（バナナ）</t>
    <phoneticPr fontId="3"/>
  </si>
  <si>
    <t>豆腐・玉ねぎペースト・バナナペースト</t>
    <phoneticPr fontId="3"/>
  </si>
  <si>
    <t>おかゆ・鮭・キャベツ・ピーマン・出し汁・大根・きゅうり・人参・豆腐・玉ねぎ・醤油・バナナ</t>
  </si>
  <si>
    <t>おかゆ・キャベツ・大根・人参・豆腐・玉ねぎ・バナナ</t>
  </si>
  <si>
    <t>木</t>
  </si>
  <si>
    <t>うどん・鶏肉・玉ねぎ・人参・しめじ・インゲン・出し汁・醤油・砂糖・小松菜・トマト・玉子・ヨーグルト</t>
  </si>
  <si>
    <t>うどん・鶏肉・玉ねぎ・人参・インゲン・出し汁・醤油・砂糖・小松菜・トマト・玉子・ヨーグルト</t>
  </si>
  <si>
    <t>うどん・玉ねぎ・人参・インゲン・小松菜・トマト・ヨーグルト</t>
  </si>
  <si>
    <t>うどん・鶏肉・玉ねぎ・人参・しめじ・出し汁・醤油・砂糖・小松菜・トマト・玉子・ヨーグルト</t>
  </si>
  <si>
    <t>うどん・鶏肉・玉ねぎ・人参・出し汁・醤油・砂糖・小松菜・トマト・玉子・ヨーグルト</t>
  </si>
  <si>
    <t>うどん・玉ねぎ・人参・小松菜・トマト・ヨーグルト</t>
  </si>
  <si>
    <t>金</t>
  </si>
  <si>
    <t>おかゆ・豆腐・豚肉・白菜・長ねぎ・ワカメ・出し汁・醤油・砂糖・片栗粉・チンゲン菜・人参・水・オレンジ</t>
  </si>
  <si>
    <t>おかゆ・豆腐・鶏肉・白菜・ワカメ・出し汁・醤油・砂糖・片栗粉・チンゲン菜・人参・水・オレンジ</t>
  </si>
  <si>
    <t>おかゆ・豆腐・白菜・チンゲン菜・人参・オレンジ</t>
  </si>
  <si>
    <t>おかゆ・豚肉・玉ねぎ・出し汁・砂糖・醤油・小松菜・人参・玉子・大根・インゲン・水</t>
  </si>
  <si>
    <t>おかゆ・鶏肉・玉ねぎ・出し汁・砂糖・醤油・小松菜・人参・玉子・大根・インゲン・水</t>
  </si>
  <si>
    <t>おかゆ・玉ねぎ・小松菜・人参・大根・インゲン</t>
  </si>
  <si>
    <t>月</t>
  </si>
  <si>
    <t>おかゆ・豚肉・ほうれん草・人参・玉子・出し汁・砂糖・醤油・大根・きゅうり・カリフラワー・インゲン・水・オレンジ</t>
  </si>
  <si>
    <t>おかゆ・鶏肉・ほうれん草・人参・玉子・出し汁・砂糖・醤油・大根・きゅうり・カリフラワー・インゲン・水・オレンジ</t>
  </si>
  <si>
    <t>おかゆ・ほうれん草・人参・大根・カリフラワー・インゲン・オレンジ</t>
  </si>
  <si>
    <t>豚肉とほうれん草の玉子とじ煮</t>
  </si>
  <si>
    <t>鶏肉とほうれん草の玉子とじ煮</t>
  </si>
  <si>
    <t>おかゆ・カラスカレイ・玉ねぎ・人参・スナップエンドウ・玉子・出し汁・ブロッコリー・赤ピーマン・長ねぎ・味噌</t>
  </si>
  <si>
    <t>おかゆ・カラスカレイ・玉ねぎ・人参・玉子・出し汁・ブロッコリー・赤ピーマン</t>
    <phoneticPr fontId="3"/>
  </si>
  <si>
    <t>おかゆ・カラスカレイ・玉ねぎ・人参・ブロッコリー</t>
  </si>
  <si>
    <t>スープ・フルーツ（オレンジ）</t>
    <phoneticPr fontId="3"/>
  </si>
  <si>
    <t>カリフラワー・インゲンペースト・フルーツ（オレンジ）</t>
    <phoneticPr fontId="3"/>
  </si>
  <si>
    <t>おかゆ・スケソウタラ・チンゲン菜・人参・出し汁・玉ねぎ・味噌・りんご</t>
  </si>
  <si>
    <t>おかゆ・スケソウタラ・チンゲン菜・人参・玉ねぎ・りんご</t>
  </si>
  <si>
    <t>おかゆ・鶏肉・キャベツ・玉ねぎ・出し汁・砂糖・醤油・きゅうり・人参・オレンジ</t>
    <phoneticPr fontId="3"/>
  </si>
  <si>
    <t>おかゆ・鶏肉・キャベツ・玉ねぎ・出し汁・砂糖・醤油・きゅうり・人参・オレンジ</t>
  </si>
  <si>
    <t>おかゆ・キャベツ・玉ねぎ・人参・オレンジ</t>
  </si>
  <si>
    <t>おかゆ・豚肉・なす・玉ねぎ・出し汁・砂糖・醤油・小松菜・人参・玉子・大根・インゲン・水</t>
  </si>
  <si>
    <t>おかゆ・鶏肉・なす・玉ねぎ・出し汁・砂糖・醤油・小松菜・人参・玉子・大根・インゲン・水</t>
  </si>
  <si>
    <t>おかゆ・カラスカレイ・トマト・玉子・水・精製塩・ブロッコリー・人参・長ねぎ・出し汁・味噌・りんご</t>
  </si>
  <si>
    <t>おかゆ・カラスカレイ・トマト・玉子・水・精製塩・ブロッコリー・人参・りんご</t>
  </si>
  <si>
    <t>おかゆ・カラスカレイ・トマト・ブロッコリー・人参・りんご</t>
  </si>
  <si>
    <t>おかゆ・鶏肉・玉子・玉ねぎ・出し汁・砂糖・醤油・キャベツ・きゅうり・人参・長ねぎ・水・りんご</t>
  </si>
  <si>
    <t>おかゆ・鶏肉・玉子・玉ねぎ・出し汁・砂糖・醤油・キャベツ・きゅうり・人参・水・りんご</t>
  </si>
  <si>
    <t>おかゆ・玉ねぎ・キャベツ・人参・りんご</t>
  </si>
  <si>
    <t>カラスカレイとトマトの玉子とじ煮</t>
  </si>
  <si>
    <t>みそ汁・フルーツ（りんご）</t>
    <phoneticPr fontId="3"/>
  </si>
  <si>
    <t>スープ・フルーツ（りんご）</t>
    <phoneticPr fontId="3"/>
  </si>
  <si>
    <t>おかゆ・さつま芋・鶏肉・キャベツ・出し汁・砂糖・醤油・きゅうり・人参・オレンジ</t>
  </si>
  <si>
    <t>おかゆ・さつま芋・キャベツ・人参・オレンジ</t>
  </si>
  <si>
    <t>キッズ</t>
    <phoneticPr fontId="3"/>
  </si>
  <si>
    <t>昼食</t>
    <rPh sb="0" eb="2">
      <t>チュウショク</t>
    </rPh>
    <phoneticPr fontId="3"/>
  </si>
  <si>
    <t>３色食品群</t>
    <rPh sb="1" eb="2">
      <t>ショク</t>
    </rPh>
    <rPh sb="2" eb="5">
      <t>ショクヒングン</t>
    </rPh>
    <phoneticPr fontId="3"/>
  </si>
  <si>
    <t>3～5歳児</t>
    <rPh sb="3" eb="4">
      <t>サイ</t>
    </rPh>
    <rPh sb="4" eb="5">
      <t>ジ</t>
    </rPh>
    <phoneticPr fontId="3"/>
  </si>
  <si>
    <t>1～2歳児</t>
    <rPh sb="3" eb="4">
      <t>サイ</t>
    </rPh>
    <rPh sb="4" eb="5">
      <t>ジ</t>
    </rPh>
    <phoneticPr fontId="3"/>
  </si>
  <si>
    <t>熱や力になるもの</t>
    <rPh sb="0" eb="1">
      <t>ネツ</t>
    </rPh>
    <rPh sb="2" eb="3">
      <t>チカラ</t>
    </rPh>
    <phoneticPr fontId="3"/>
  </si>
  <si>
    <t>血や肉や骨に           なるもの</t>
    <rPh sb="0" eb="1">
      <t>チ</t>
    </rPh>
    <rPh sb="2" eb="3">
      <t>ニク</t>
    </rPh>
    <rPh sb="4" eb="5">
      <t>ホネ</t>
    </rPh>
    <phoneticPr fontId="3"/>
  </si>
  <si>
    <t>体の調子を              整えるもの</t>
    <rPh sb="0" eb="1">
      <t>カラダ</t>
    </rPh>
    <rPh sb="2" eb="4">
      <t>チョウシ</t>
    </rPh>
    <rPh sb="19" eb="20">
      <t>トトノ</t>
    </rPh>
    <phoneticPr fontId="3"/>
  </si>
  <si>
    <t>エネルギー
たんぱく質
脂質
炭水化物
塩分</t>
    <phoneticPr fontId="3"/>
  </si>
  <si>
    <r>
      <t xml:space="preserve">アレルギー
</t>
    </r>
    <r>
      <rPr>
        <sz val="5"/>
        <rFont val="ＭＳ Ｐ明朝"/>
        <family val="1"/>
        <charset val="128"/>
      </rPr>
      <t>（乳・卵・小麦・落花生・そば・えび・かに）</t>
    </r>
    <rPh sb="7" eb="8">
      <t>ニュウ</t>
    </rPh>
    <rPh sb="9" eb="10">
      <t>タマゴ</t>
    </rPh>
    <rPh sb="11" eb="13">
      <t>コムギ</t>
    </rPh>
    <rPh sb="14" eb="17">
      <t>ラッカセイ</t>
    </rPh>
    <phoneticPr fontId="3"/>
  </si>
  <si>
    <t>おやつ</t>
    <phoneticPr fontId="3"/>
  </si>
  <si>
    <t>おやつ</t>
    <phoneticPr fontId="3"/>
  </si>
  <si>
    <t>ご飯・じゃが芋・砂糖・焼ふ・油・マカロニ</t>
    <phoneticPr fontId="36"/>
  </si>
  <si>
    <t>豚肉・牛乳・きなこ</t>
    <rPh sb="3" eb="5">
      <t>ギュウニュウ</t>
    </rPh>
    <phoneticPr fontId="36"/>
  </si>
  <si>
    <t>えのき茸・キヌサヤ・パプリカ赤・玉ねぎ・小松菜・人参</t>
  </si>
  <si>
    <t>kcal</t>
    <phoneticPr fontId="3"/>
  </si>
  <si>
    <t>kcal</t>
    <phoneticPr fontId="3"/>
  </si>
  <si>
    <t>牛乳</t>
  </si>
  <si>
    <t>ご飯・じゃが芋・砂糖・焼ふ・油・マカロニ</t>
    <phoneticPr fontId="36"/>
  </si>
  <si>
    <t>kcal</t>
    <phoneticPr fontId="3"/>
  </si>
  <si>
    <t>肉じゃが</t>
    <phoneticPr fontId="3"/>
  </si>
  <si>
    <t>ｇ</t>
    <phoneticPr fontId="3"/>
  </si>
  <si>
    <t>マカロニきなこ</t>
    <phoneticPr fontId="36"/>
  </si>
  <si>
    <t>ｇ</t>
    <phoneticPr fontId="3"/>
  </si>
  <si>
    <t>ご飯・バター・砂糖・小麦粉・油・黒砂糖・ホットケーキミックス</t>
    <rPh sb="16" eb="17">
      <t>クロ</t>
    </rPh>
    <rPh sb="17" eb="19">
      <t>サトウ</t>
    </rPh>
    <phoneticPr fontId="36"/>
  </si>
  <si>
    <t>鮭・豆腐・牛乳・豆乳</t>
    <rPh sb="5" eb="7">
      <t>ギュウニュウ</t>
    </rPh>
    <rPh sb="8" eb="10">
      <t>トウニュウ</t>
    </rPh>
    <phoneticPr fontId="36"/>
  </si>
  <si>
    <t>キャベツ・きゅうり・コーン・バナナ・ピーマン・玉ねぎ・人参・大根</t>
  </si>
  <si>
    <t>kcal</t>
  </si>
  <si>
    <t>16
水</t>
    <rPh sb="3" eb="4">
      <t>スイ</t>
    </rPh>
    <phoneticPr fontId="3"/>
  </si>
  <si>
    <t>イベント献立</t>
    <rPh sb="4" eb="6">
      <t>コンダテ</t>
    </rPh>
    <phoneticPr fontId="3"/>
  </si>
  <si>
    <t>ご飯・バター・砂糖・油</t>
  </si>
  <si>
    <t>鮭・豆腐・牛乳</t>
    <rPh sb="5" eb="7">
      <t>ギュウニュウ</t>
    </rPh>
    <phoneticPr fontId="36"/>
  </si>
  <si>
    <t>黒糖入りドーナツ</t>
    <rPh sb="0" eb="2">
      <t>コクトウ</t>
    </rPh>
    <rPh sb="2" eb="3">
      <t>イ</t>
    </rPh>
    <phoneticPr fontId="36"/>
  </si>
  <si>
    <t>g</t>
    <phoneticPr fontId="3"/>
  </si>
  <si>
    <t>うどん・砂糖・油・ご飯</t>
    <rPh sb="10" eb="11">
      <t>ハン</t>
    </rPh>
    <phoneticPr fontId="36"/>
  </si>
  <si>
    <t>ツナフレーク缶・ヨーグルト・玉子・鶏肉・油揚げ・牛乳・豚肉</t>
    <rPh sb="24" eb="26">
      <t>ギュウニュウ</t>
    </rPh>
    <rPh sb="27" eb="29">
      <t>ブタニク</t>
    </rPh>
    <phoneticPr fontId="36"/>
  </si>
  <si>
    <t>しめじ・トマト・玉ねぎ・小松菜・人参・万能ねぎ</t>
  </si>
  <si>
    <t>乳・卵・小麦_x000D_
※14</t>
    <phoneticPr fontId="3"/>
  </si>
  <si>
    <t>うどん・砂糖・油・バームクーヘン・せんべい</t>
    <phoneticPr fontId="36"/>
  </si>
  <si>
    <t>ツナフレーク缶・ヨーグルト・玉子・鶏肉・油揚げ・牛乳</t>
    <rPh sb="24" eb="26">
      <t>ギュウニュウ</t>
    </rPh>
    <phoneticPr fontId="36"/>
  </si>
  <si>
    <t>インゲン・しめじ・トマト・玉ねぎ・小松菜・人参</t>
  </si>
  <si>
    <t>肉味噌おにぎり</t>
    <rPh sb="0" eb="1">
      <t>ニク</t>
    </rPh>
    <rPh sb="1" eb="3">
      <t>ミソ</t>
    </rPh>
    <phoneticPr fontId="36"/>
  </si>
  <si>
    <t>バームクーヘン</t>
    <phoneticPr fontId="36"/>
  </si>
  <si>
    <t>せんべい</t>
    <phoneticPr fontId="36"/>
  </si>
  <si>
    <t>ごま油・ご飯・砂糖・片栗粉・パイ・せんべい</t>
    <phoneticPr fontId="36"/>
  </si>
  <si>
    <t>豆腐・豚肉</t>
  </si>
  <si>
    <t>オレンジ・コーン・チンゲン菜・ニラ・ワカメ・人参・生姜・長ねぎ・白菜</t>
  </si>
  <si>
    <t>ごま油・ご飯・砂糖・片栗粉・小豆</t>
    <rPh sb="14" eb="16">
      <t>アズキ</t>
    </rPh>
    <phoneticPr fontId="36"/>
  </si>
  <si>
    <t>豆腐・豚肉・牛乳・きなこ</t>
    <rPh sb="6" eb="8">
      <t>ギュウニュウ</t>
    </rPh>
    <phoneticPr fontId="36"/>
  </si>
  <si>
    <t>パイ</t>
    <phoneticPr fontId="36"/>
  </si>
  <si>
    <t>手作りおはぎ風</t>
    <rPh sb="0" eb="2">
      <t>テヅク</t>
    </rPh>
    <rPh sb="6" eb="7">
      <t>フウ</t>
    </rPh>
    <phoneticPr fontId="36"/>
  </si>
  <si>
    <t>白菜とわかめの中華サラダ</t>
  </si>
  <si>
    <t>ごま・ごま油・ご飯・砂糖・油・ホットケーキミックス</t>
    <phoneticPr fontId="36"/>
  </si>
  <si>
    <t>玉子・豚肉・牛乳・豆乳・おから</t>
    <rPh sb="6" eb="8">
      <t>ギュウニュウ</t>
    </rPh>
    <rPh sb="9" eb="11">
      <t>トウニュウ</t>
    </rPh>
    <phoneticPr fontId="36"/>
  </si>
  <si>
    <t>インゲン・オレンジ・カリフラワー・きゅうり・ほうれん草・人参・大根</t>
  </si>
  <si>
    <t>なすのミートソースパゲッティ</t>
  </si>
  <si>
    <t>スパゲッティ・バター・マヨネーズ・砂糖・小麦粉・油・ホットケーキミックス</t>
    <phoneticPr fontId="36"/>
  </si>
  <si>
    <t>玉子・豚肉・牛乳・豆乳</t>
    <rPh sb="6" eb="8">
      <t>ギュウニュウ</t>
    </rPh>
    <rPh sb="9" eb="11">
      <t>トウニュウ</t>
    </rPh>
    <phoneticPr fontId="36"/>
  </si>
  <si>
    <t>インゲン・なす・玉ねぎ・小松菜・人参・大根・レーズン</t>
    <phoneticPr fontId="36"/>
  </si>
  <si>
    <t>おから入りカップケーキ</t>
    <rPh sb="3" eb="4">
      <t>イ</t>
    </rPh>
    <phoneticPr fontId="36"/>
  </si>
  <si>
    <t>小松菜とたまごのマヨサラダ</t>
  </si>
  <si>
    <t>レーズン蒸しパン</t>
    <rPh sb="4" eb="5">
      <t>ム</t>
    </rPh>
    <phoneticPr fontId="36"/>
  </si>
  <si>
    <t>ご飯・砂糖・油</t>
  </si>
  <si>
    <t>おから・スケソウタラ・油揚げ・牛乳・鮭</t>
    <rPh sb="15" eb="17">
      <t>ギュウニュウ</t>
    </rPh>
    <rPh sb="18" eb="19">
      <t>サケ</t>
    </rPh>
    <phoneticPr fontId="36"/>
  </si>
  <si>
    <t>キヌサヤ・ごぼう・チンゲン菜・ひじき・りんご・玉ねぎ・枝豆・人参・コーン・パセリ</t>
    <phoneticPr fontId="36"/>
  </si>
  <si>
    <t>小麦_x000D_
※46</t>
    <phoneticPr fontId="3"/>
  </si>
  <si>
    <t>ご飯・マヨネーズ・砂糖・小麦粉・油・食パン・イチゴジャム</t>
    <rPh sb="18" eb="19">
      <t>ショク</t>
    </rPh>
    <phoneticPr fontId="36"/>
  </si>
  <si>
    <t>カラスカレイ・玉子・油揚げ・牛乳</t>
    <rPh sb="14" eb="16">
      <t>ギュウニュウ</t>
    </rPh>
    <phoneticPr fontId="36"/>
  </si>
  <si>
    <t>コーン・スナップエンドウ・ブロッコリー・玉ねぎ・人参・赤ピーマン・長ねぎ・洋なし缶</t>
  </si>
  <si>
    <t>卵・小麦_x000D_
※18</t>
    <phoneticPr fontId="3"/>
  </si>
  <si>
    <t>鮭チャーハン</t>
    <rPh sb="0" eb="1">
      <t>サケ</t>
    </rPh>
    <phoneticPr fontId="36"/>
  </si>
  <si>
    <t>ジャムサンド</t>
    <phoneticPr fontId="36"/>
  </si>
  <si>
    <t>25
金</t>
    <rPh sb="3" eb="4">
      <t>キン</t>
    </rPh>
    <phoneticPr fontId="3"/>
  </si>
  <si>
    <t>ご飯・スパゲッティ・マヨネーズ・砂糖・小麦粉・片栗粉・油・ウエハース・クラッカー</t>
    <phoneticPr fontId="36"/>
  </si>
  <si>
    <t>ハム・鶏肉・竹輪・牛乳</t>
    <rPh sb="9" eb="11">
      <t>ギュウニュウ</t>
    </rPh>
    <phoneticPr fontId="3"/>
  </si>
  <si>
    <t>オレンジ・キャベツ・きゅうり・にんにく・レーズン・玉ねぎ・人参・生姜</t>
  </si>
  <si>
    <t>乳・卵・小麦_x000D_
※2・※92</t>
    <phoneticPr fontId="3"/>
  </si>
  <si>
    <t>ｇ</t>
    <phoneticPr fontId="3"/>
  </si>
  <si>
    <t>ウエハース</t>
    <phoneticPr fontId="36"/>
  </si>
  <si>
    <t>クラッカー</t>
    <phoneticPr fontId="36"/>
  </si>
  <si>
    <t>コーン・トマト・パセリ・ブロッコリー・りんご・人参・長ねぎ</t>
  </si>
  <si>
    <t>卵・小麦_x000D_
※18</t>
    <phoneticPr fontId="3"/>
  </si>
  <si>
    <t>ジャムサンド</t>
    <phoneticPr fontId="36"/>
  </si>
  <si>
    <t>ケチャップライスのふわふわ玉子のせ</t>
    <phoneticPr fontId="36"/>
  </si>
  <si>
    <t>ご飯・バター・砂糖・油・ホットケーキミックス</t>
    <phoneticPr fontId="36"/>
  </si>
  <si>
    <t>玉子・鶏肉・牛乳・豆乳・おから</t>
    <rPh sb="6" eb="8">
      <t>ギュウニュウ</t>
    </rPh>
    <rPh sb="9" eb="11">
      <t>トウニュウ</t>
    </rPh>
    <phoneticPr fontId="36"/>
  </si>
  <si>
    <t>キャベツ・きゅうり・グリンピース・コーン・りんご・玉ねぎ・人参・長ねぎ</t>
  </si>
  <si>
    <t>11
金</t>
    <rPh sb="3" eb="4">
      <t>キン</t>
    </rPh>
    <phoneticPr fontId="3"/>
  </si>
  <si>
    <t>ごま・ご飯・さつま芋・スパゲッティ・マヨネーズ・砂糖・小麦粉・片栗粉・油・ビスケット・せんべい</t>
    <phoneticPr fontId="36"/>
  </si>
  <si>
    <t>鶏肉・牛乳</t>
    <rPh sb="3" eb="5">
      <t>ギュウニュウ</t>
    </rPh>
    <phoneticPr fontId="36"/>
  </si>
  <si>
    <t>オレンジ・キャベツ・きゅうり・にんにく・人参・生姜</t>
  </si>
  <si>
    <t>ビスケット</t>
    <phoneticPr fontId="36"/>
  </si>
  <si>
    <t>せんべい</t>
    <phoneticPr fontId="36"/>
  </si>
  <si>
    <t>ご飯・じゃが芋・砂糖・焼ふ・油</t>
  </si>
  <si>
    <t>豚肉・牛乳・鮭</t>
    <rPh sb="3" eb="5">
      <t>ギュウニュウ</t>
    </rPh>
    <rPh sb="6" eb="7">
      <t>サケ</t>
    </rPh>
    <phoneticPr fontId="36"/>
  </si>
  <si>
    <t>えのき茸・キヌサヤ・パプリカ赤・玉ねぎ・小松菜・人参・コーン・パセリ</t>
    <phoneticPr fontId="36"/>
  </si>
  <si>
    <t>ケチャップライスのふわふわ玉子のせ</t>
  </si>
  <si>
    <t>ご飯・バター・砂糖・油そうめん</t>
    <phoneticPr fontId="36"/>
  </si>
  <si>
    <t>玉子・鶏肉・牛乳</t>
    <rPh sb="6" eb="8">
      <t>ギュウニュウ</t>
    </rPh>
    <phoneticPr fontId="36"/>
  </si>
  <si>
    <t>kcal</t>
    <phoneticPr fontId="3"/>
  </si>
  <si>
    <t>ご飯・バター・砂糖・小麦粉・油</t>
  </si>
  <si>
    <t>鮭・豆腐・牛乳・豚肉</t>
    <rPh sb="5" eb="7">
      <t>ギュウニュウ</t>
    </rPh>
    <rPh sb="8" eb="10">
      <t>ブタニク</t>
    </rPh>
    <phoneticPr fontId="36"/>
  </si>
  <si>
    <t>kcal</t>
    <phoneticPr fontId="3"/>
  </si>
  <si>
    <t>ｇ</t>
    <phoneticPr fontId="3"/>
  </si>
  <si>
    <t>焼うどん風そうめん</t>
    <rPh sb="0" eb="1">
      <t>ヤキ</t>
    </rPh>
    <rPh sb="4" eb="5">
      <t>フウ</t>
    </rPh>
    <phoneticPr fontId="36"/>
  </si>
  <si>
    <t>ｇ</t>
    <phoneticPr fontId="3"/>
  </si>
  <si>
    <t>年齢</t>
    <rPh sb="0" eb="2">
      <t>ネンレイ</t>
    </rPh>
    <phoneticPr fontId="3"/>
  </si>
  <si>
    <t>給与栄養目標量</t>
    <rPh sb="0" eb="2">
      <t>キュウヨ</t>
    </rPh>
    <rPh sb="2" eb="4">
      <t>エイヨウ</t>
    </rPh>
    <rPh sb="4" eb="6">
      <t>モクヒョウ</t>
    </rPh>
    <rPh sb="6" eb="7">
      <t>リョウ</t>
    </rPh>
    <phoneticPr fontId="3"/>
  </si>
  <si>
    <t>当月平均給与栄養量</t>
    <rPh sb="0" eb="2">
      <t>トウゲツ</t>
    </rPh>
    <rPh sb="2" eb="4">
      <t>ヘイキン</t>
    </rPh>
    <rPh sb="4" eb="6">
      <t>キュウヨ</t>
    </rPh>
    <rPh sb="6" eb="8">
      <t>エイヨウ</t>
    </rPh>
    <rPh sb="8" eb="9">
      <t>リョウ</t>
    </rPh>
    <phoneticPr fontId="3"/>
  </si>
  <si>
    <t>※３色食品群は食品中に含まれる栄養素を見た目で分かりやすくする為の目安です。　香辛料や正油・みそなどの調味料は３色食品群に分類されない為、記載しておりません。</t>
    <rPh sb="2" eb="3">
      <t>ショク</t>
    </rPh>
    <rPh sb="3" eb="6">
      <t>ショクヒングン</t>
    </rPh>
    <rPh sb="7" eb="10">
      <t>ショクヒンチュウ</t>
    </rPh>
    <rPh sb="11" eb="12">
      <t>フク</t>
    </rPh>
    <rPh sb="15" eb="18">
      <t>エイヨウソ</t>
    </rPh>
    <rPh sb="19" eb="20">
      <t>ミ</t>
    </rPh>
    <rPh sb="21" eb="22">
      <t>メ</t>
    </rPh>
    <rPh sb="23" eb="24">
      <t>ワ</t>
    </rPh>
    <rPh sb="31" eb="32">
      <t>タメ</t>
    </rPh>
    <rPh sb="33" eb="35">
      <t>メヤス</t>
    </rPh>
    <rPh sb="39" eb="42">
      <t>コウシンリョウ</t>
    </rPh>
    <rPh sb="43" eb="44">
      <t>ショウ</t>
    </rPh>
    <rPh sb="44" eb="45">
      <t>ユ</t>
    </rPh>
    <rPh sb="51" eb="53">
      <t>チョウミ</t>
    </rPh>
    <rPh sb="53" eb="54">
      <t>リョウ</t>
    </rPh>
    <rPh sb="56" eb="57">
      <t>ショク</t>
    </rPh>
    <rPh sb="57" eb="60">
      <t>ショクヒングン</t>
    </rPh>
    <rPh sb="61" eb="63">
      <t>ブンルイ</t>
    </rPh>
    <rPh sb="67" eb="68">
      <t>タメ</t>
    </rPh>
    <rPh sb="69" eb="71">
      <t>キサイ</t>
    </rPh>
    <phoneticPr fontId="3"/>
  </si>
  <si>
    <t>ｴﾈﾙｷﾞｰ/たんぱく質/脂質/炭水化物/塩分</t>
    <rPh sb="11" eb="12">
      <t>シツ</t>
    </rPh>
    <rPh sb="13" eb="15">
      <t>シシツ</t>
    </rPh>
    <rPh sb="16" eb="20">
      <t>タンスイカブツ</t>
    </rPh>
    <rPh sb="21" eb="23">
      <t>エンブン</t>
    </rPh>
    <phoneticPr fontId="3"/>
  </si>
  <si>
    <t>エネルギーkcal</t>
    <phoneticPr fontId="3"/>
  </si>
  <si>
    <t>たんぱく質ｇ</t>
    <rPh sb="4" eb="5">
      <t>シツ</t>
    </rPh>
    <phoneticPr fontId="3"/>
  </si>
  <si>
    <t>脂質ｇ</t>
    <rPh sb="0" eb="2">
      <t>シシツ</t>
    </rPh>
    <phoneticPr fontId="3"/>
  </si>
  <si>
    <t>炭水化物ｇ</t>
    <rPh sb="0" eb="4">
      <t>タンスイカブツ</t>
    </rPh>
    <phoneticPr fontId="3"/>
  </si>
  <si>
    <t>塩分ｇ</t>
    <rPh sb="0" eb="2">
      <t>エンブン</t>
    </rPh>
    <phoneticPr fontId="3"/>
  </si>
  <si>
    <t>※調味料のアレルギー表示は弊社でお届けしたものに限ります。また、コンタミ等のアレルギーの詳細は「予定献立表」でご確認下さい。</t>
    <rPh sb="36" eb="37">
      <t>ナド</t>
    </rPh>
    <rPh sb="44" eb="46">
      <t>ショウサイ</t>
    </rPh>
    <rPh sb="48" eb="50">
      <t>ヨテイ</t>
    </rPh>
    <rPh sb="50" eb="52">
      <t>コンダテ</t>
    </rPh>
    <rPh sb="52" eb="53">
      <t>ヒョウ</t>
    </rPh>
    <rPh sb="56" eb="59">
      <t>カクニンクダ</t>
    </rPh>
    <phoneticPr fontId="3"/>
  </si>
  <si>
    <t>3～5</t>
    <phoneticPr fontId="3"/>
  </si>
  <si>
    <t>歳</t>
    <rPh sb="0" eb="1">
      <t>サイ</t>
    </rPh>
    <phoneticPr fontId="3"/>
  </si>
  <si>
    <t>390/16.1/10.8/57.0/1.1未満</t>
    <rPh sb="22" eb="24">
      <t>ミマン</t>
    </rPh>
    <phoneticPr fontId="3"/>
  </si>
  <si>
    <t>※都合により、献立を変更する場合がございます。</t>
    <rPh sb="1" eb="3">
      <t>ツゴウ</t>
    </rPh>
    <rPh sb="7" eb="9">
      <t>コンダテ</t>
    </rPh>
    <rPh sb="10" eb="12">
      <t>ヘンコウ</t>
    </rPh>
    <rPh sb="14" eb="16">
      <t>バアイ</t>
    </rPh>
    <phoneticPr fontId="3"/>
  </si>
  <si>
    <t>1～2</t>
    <phoneticPr fontId="3"/>
  </si>
  <si>
    <t>285/11.8/7.9/41.7/0.8未満</t>
    <rPh sb="21" eb="23">
      <t>ミマン</t>
    </rPh>
    <phoneticPr fontId="3"/>
  </si>
  <si>
    <t>※2　この商品は「えび」を含む製品と同じ施設で製造しておりますが、混入を最小限に抑えるように十分に配慮して生産されております。</t>
  </si>
  <si>
    <t>※14　この商品は「そば・卵」を含む製品と同じ施設で製造しておりますが、混入を最小限に抑えるように十分に配慮して生産されております。</t>
  </si>
  <si>
    <t>※18　本製品で使用している海苔は、えび・かにの生息域で採取しています。</t>
  </si>
  <si>
    <t>※46　本商品製造工場では、小麦、乳、卵、えび、落花生を含む製品を製造しています。</t>
  </si>
  <si>
    <t>※60　本工場では小麦・乳を使用しております。</t>
  </si>
  <si>
    <t>※92　本品工場では小麦、卵、乳、えび、いか、豚肉、ゼラチン、大豆を含む製品を製造しております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</si>
</sst>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 ?/2"/>
    <numFmt numFmtId="177" formatCode="#\ ?/20"/>
    <numFmt numFmtId="178" formatCode="#\ ?/4"/>
    <numFmt numFmtId="179" formatCode="#\ ?/8"/>
    <numFmt numFmtId="180" formatCode="#\ ?/10"/>
    <numFmt numFmtId="181" formatCode="#\ ?/3"/>
    <numFmt numFmtId="182" formatCode="#\ ?/6"/>
    <numFmt numFmtId="183" formatCode="#\ ?/12"/>
    <numFmt numFmtId="184" formatCode="0.0_ "/>
    <numFmt numFmtId="185" formatCode="0_ "/>
  </numFmts>
  <fonts count="39" x14ac:knownFonts="1">
    <font>
      <sz val="11"/>
      <color theme="1"/>
      <name val="ＭＳ Ｐゴシック"/>
      <family val="3"/>
      <charset val="128"/>
      <scheme val="minor"/>
    </font>
    <font>
      <sz val="11"/>
      <name val="ＭＳ Ｐゴシック"/>
      <family val="3"/>
      <charset val="128"/>
    </font>
    <font>
      <b/>
      <sz val="28"/>
      <name val="ＭＳ Ｐゴシック"/>
      <family val="3"/>
      <charset val="128"/>
    </font>
    <font>
      <sz val="6"/>
      <name val="ＭＳ Ｐゴシック"/>
      <family val="3"/>
      <charset val="128"/>
    </font>
    <font>
      <sz val="6"/>
      <name val="ＭＳ Ｐゴシック"/>
      <family val="3"/>
      <charset val="128"/>
    </font>
    <font>
      <b/>
      <sz val="12"/>
      <name val="ＭＳ Ｐゴシック"/>
      <family val="3"/>
      <charset val="128"/>
    </font>
    <font>
      <sz val="14"/>
      <name val="ＭＳ Ｐゴシック"/>
      <family val="3"/>
      <charset val="128"/>
    </font>
    <font>
      <b/>
      <sz val="11"/>
      <name val="ＭＳ Ｐゴシック"/>
      <family val="3"/>
      <charset val="128"/>
    </font>
    <font>
      <sz val="10.5"/>
      <name val="ＭＳ Ｐゴシック"/>
      <family val="3"/>
      <charset val="128"/>
    </font>
    <font>
      <sz val="9"/>
      <name val="ＭＳ Ｐゴシック"/>
      <family val="3"/>
      <charset val="128"/>
    </font>
    <font>
      <b/>
      <sz val="24"/>
      <name val="ＭＳ Ｐゴシック"/>
      <family val="3"/>
      <charset val="128"/>
    </font>
    <font>
      <b/>
      <sz val="22"/>
      <name val="ＭＳ Ｐゴシック"/>
      <family val="3"/>
      <charset val="128"/>
    </font>
    <font>
      <b/>
      <sz val="14"/>
      <name val="ＭＳ Ｐゴシック"/>
      <family val="3"/>
      <charset val="128"/>
    </font>
    <font>
      <b/>
      <sz val="9"/>
      <name val="ＭＳ Ｐゴシック"/>
      <family val="3"/>
      <charset val="128"/>
    </font>
    <font>
      <b/>
      <sz val="8"/>
      <name val="ＭＳ Ｐゴシック"/>
      <family val="3"/>
      <charset val="128"/>
    </font>
    <font>
      <sz val="11.5"/>
      <name val="ＭＳ Ｐゴシック"/>
      <family val="3"/>
      <charset val="128"/>
    </font>
    <font>
      <sz val="12"/>
      <name val="ＭＳ Ｐゴシック"/>
      <family val="3"/>
      <charset val="128"/>
    </font>
    <font>
      <sz val="1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6"/>
      <name val="ＭＳ Ｐゴシック"/>
      <family val="3"/>
      <charset val="128"/>
      <scheme val="minor"/>
    </font>
    <font>
      <b/>
      <sz val="10"/>
      <name val="ＭＳ Ｐゴシック"/>
      <family val="3"/>
      <charset val="128"/>
    </font>
    <font>
      <sz val="11"/>
      <name val="ＭＳ Ｐ明朝"/>
      <family val="1"/>
      <charset val="128"/>
    </font>
    <font>
      <b/>
      <sz val="12"/>
      <name val="ＭＳ Ｐ明朝"/>
      <family val="1"/>
      <charset val="128"/>
    </font>
    <font>
      <sz val="8"/>
      <name val="ＭＳ Ｐ明朝"/>
      <family val="1"/>
      <charset val="128"/>
    </font>
    <font>
      <sz val="9"/>
      <name val="ＭＳ Ｐ明朝"/>
      <family val="1"/>
      <charset val="128"/>
    </font>
    <font>
      <sz val="8"/>
      <color theme="1"/>
      <name val="ＭＳ Ｐゴシック"/>
      <family val="3"/>
      <charset val="128"/>
      <scheme val="minor"/>
    </font>
    <font>
      <sz val="9"/>
      <color theme="1"/>
      <name val="ＭＳ Ｐゴシック"/>
      <family val="3"/>
      <charset val="128"/>
      <scheme val="minor"/>
    </font>
    <font>
      <b/>
      <sz val="11"/>
      <name val="ＭＳ Ｐ明朝"/>
      <family val="1"/>
      <charset val="128"/>
    </font>
    <font>
      <b/>
      <sz val="18"/>
      <name val="ＭＳ Ｐ明朝"/>
      <family val="1"/>
      <charset val="128"/>
    </font>
    <font>
      <b/>
      <sz val="36"/>
      <name val="ＭＳ Ｐ明朝"/>
      <family val="1"/>
      <charset val="128"/>
    </font>
    <font>
      <sz val="6"/>
      <name val="ＭＳ Ｐ明朝"/>
      <family val="1"/>
      <charset val="128"/>
    </font>
    <font>
      <sz val="5"/>
      <name val="ＭＳ Ｐ明朝"/>
      <family val="1"/>
      <charset val="128"/>
    </font>
    <font>
      <sz val="10"/>
      <name val="ＭＳ Ｐ明朝"/>
      <family val="1"/>
      <charset val="128"/>
    </font>
    <font>
      <sz val="6"/>
      <name val="ＭＳ Ｐゴシック"/>
      <family val="2"/>
      <charset val="128"/>
      <scheme val="minor"/>
    </font>
    <font>
      <sz val="10"/>
      <color rgb="FFFF0000"/>
      <name val="ＭＳ Ｐ明朝"/>
      <family val="1"/>
      <charset val="128"/>
    </font>
    <font>
      <sz val="11"/>
      <color rgb="FFFF0000"/>
      <name val="ＭＳ Ｐ明朝"/>
      <family val="1"/>
      <charset val="128"/>
    </font>
  </fonts>
  <fills count="15">
    <fill>
      <patternFill patternType="none"/>
    </fill>
    <fill>
      <patternFill patternType="gray125"/>
    </fill>
    <fill>
      <patternFill patternType="solid">
        <fgColor indexed="22"/>
        <bgColor indexed="64"/>
      </patternFill>
    </fill>
    <fill>
      <patternFill patternType="solid">
        <fgColor rgb="FFFFCCFF"/>
        <bgColor indexed="64"/>
      </patternFill>
    </fill>
    <fill>
      <patternFill patternType="solid">
        <fgColor theme="0"/>
        <bgColor indexed="64"/>
      </patternFill>
    </fill>
    <fill>
      <patternFill patternType="solid">
        <fgColor theme="0" tint="-0.249977111117893"/>
        <bgColor indexed="64"/>
      </patternFill>
    </fill>
    <fill>
      <patternFill patternType="solid">
        <fgColor indexed="43"/>
        <bgColor indexed="64"/>
      </patternFill>
    </fill>
    <fill>
      <patternFill patternType="solid">
        <fgColor indexed="29"/>
        <bgColor indexed="64"/>
      </patternFill>
    </fill>
    <fill>
      <patternFill patternType="solid">
        <fgColor indexed="42"/>
        <bgColor indexed="64"/>
      </patternFill>
    </fill>
    <fill>
      <patternFill patternType="solid">
        <fgColor rgb="FFFFFF00"/>
        <bgColor indexed="64"/>
      </patternFill>
    </fill>
    <fill>
      <patternFill patternType="solid">
        <fgColor rgb="FFCCFFFF"/>
        <bgColor indexed="64"/>
      </patternFill>
    </fill>
    <fill>
      <patternFill patternType="solid">
        <fgColor rgb="FFCCFF99"/>
        <bgColor indexed="64"/>
      </patternFill>
    </fill>
    <fill>
      <patternFill patternType="solid">
        <fgColor rgb="FFFFCC99"/>
        <bgColor indexed="64"/>
      </patternFill>
    </fill>
    <fill>
      <patternFill patternType="solid">
        <fgColor theme="0" tint="-0.14999847407452621"/>
        <bgColor indexed="64"/>
      </patternFill>
    </fill>
    <fill>
      <patternFill patternType="solid">
        <fgColor rgb="FFFFFFCC"/>
        <bgColor indexed="64"/>
      </patternFill>
    </fill>
  </fills>
  <borders count="7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55"/>
      </bottom>
      <diagonal/>
    </border>
    <border>
      <left style="thin">
        <color indexed="64"/>
      </left>
      <right style="thin">
        <color indexed="64"/>
      </right>
      <top style="thin">
        <color indexed="64"/>
      </top>
      <bottom/>
      <diagonal/>
    </border>
    <border>
      <left style="thin">
        <color indexed="64"/>
      </left>
      <right style="thin">
        <color indexed="64"/>
      </right>
      <top/>
      <bottom style="thin">
        <color indexed="23"/>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23"/>
      </top>
      <bottom style="thin">
        <color indexed="23"/>
      </bottom>
      <diagonal/>
    </border>
    <border>
      <left style="thin">
        <color indexed="64"/>
      </left>
      <right style="thin">
        <color indexed="64"/>
      </right>
      <top style="thin">
        <color indexed="55"/>
      </top>
      <bottom/>
      <diagonal/>
    </border>
    <border>
      <left style="thin">
        <color indexed="64"/>
      </left>
      <right style="thin">
        <color indexed="64"/>
      </right>
      <top style="thin">
        <color indexed="23"/>
      </top>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64"/>
      </top>
      <bottom style="thin">
        <color indexed="23"/>
      </bottom>
      <diagonal/>
    </border>
    <border>
      <left style="thin">
        <color indexed="64"/>
      </left>
      <right style="thin">
        <color indexed="64"/>
      </right>
      <top style="thin">
        <color indexed="55"/>
      </top>
      <bottom style="thin">
        <color indexed="64"/>
      </bottom>
      <diagonal/>
    </border>
    <border>
      <left style="thin">
        <color indexed="64"/>
      </left>
      <right style="thin">
        <color indexed="64"/>
      </right>
      <top style="thin">
        <color indexed="23"/>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1" fillId="0" borderId="0"/>
    <xf numFmtId="0" fontId="20" fillId="0" borderId="0">
      <alignment vertical="center"/>
    </xf>
    <xf numFmtId="0" fontId="1" fillId="0" borderId="0">
      <alignment vertical="center"/>
    </xf>
  </cellStyleXfs>
  <cellXfs count="426">
    <xf numFmtId="0" fontId="0" fillId="0" borderId="0" xfId="0">
      <alignment vertical="center"/>
    </xf>
    <xf numFmtId="0" fontId="2" fillId="0" borderId="0" xfId="1" applyFont="1" applyAlignment="1">
      <alignment vertical="center"/>
    </xf>
    <xf numFmtId="0" fontId="2" fillId="0" borderId="0" xfId="1" applyFont="1" applyAlignment="1">
      <alignment horizontal="center" vertical="center"/>
    </xf>
    <xf numFmtId="0" fontId="1" fillId="0" borderId="0" xfId="1" applyFont="1">
      <alignment vertical="center"/>
    </xf>
    <xf numFmtId="0" fontId="1" fillId="0" borderId="0" xfId="1" applyNumberFormat="1" applyFont="1">
      <alignment vertical="center"/>
    </xf>
    <xf numFmtId="0" fontId="2" fillId="0" borderId="0" xfId="1" applyFont="1" applyAlignment="1">
      <alignment vertical="center" shrinkToFit="1"/>
    </xf>
    <xf numFmtId="0" fontId="2" fillId="0" borderId="0" xfId="1" applyNumberFormat="1" applyFont="1" applyAlignment="1">
      <alignment horizontal="center" vertical="center" shrinkToFit="1"/>
    </xf>
    <xf numFmtId="0" fontId="2" fillId="0" borderId="0" xfId="1" applyFont="1" applyAlignment="1">
      <alignment horizontal="center" vertical="center" shrinkToFit="1"/>
    </xf>
    <xf numFmtId="0" fontId="6" fillId="0" borderId="0" xfId="1" applyFont="1" applyBorder="1" applyAlignment="1">
      <alignment horizontal="center" vertical="center" shrinkToFit="1"/>
    </xf>
    <xf numFmtId="0" fontId="7" fillId="0" borderId="2" xfId="1" applyFont="1" applyBorder="1" applyAlignment="1">
      <alignment horizontal="center" vertical="center"/>
    </xf>
    <xf numFmtId="0" fontId="8" fillId="0" borderId="0" xfId="2" applyNumberFormat="1" applyFont="1" applyFill="1" applyAlignment="1">
      <alignment shrinkToFit="1"/>
    </xf>
    <xf numFmtId="0" fontId="10" fillId="0" borderId="0" xfId="1" applyFont="1" applyBorder="1" applyAlignment="1">
      <alignment horizontal="center" vertical="center" shrinkToFit="1"/>
    </xf>
    <xf numFmtId="0" fontId="1" fillId="0" borderId="0" xfId="1" applyAlignment="1">
      <alignment horizontal="center" shrinkToFit="1"/>
    </xf>
    <xf numFmtId="0" fontId="9" fillId="0" borderId="0" xfId="1" applyNumberFormat="1" applyFont="1" applyBorder="1" applyAlignment="1">
      <alignment horizontal="center" shrinkToFit="1"/>
    </xf>
    <xf numFmtId="0" fontId="7" fillId="0" borderId="0" xfId="1" applyFont="1" applyBorder="1" applyAlignment="1">
      <alignment horizontal="center" vertical="center"/>
    </xf>
    <xf numFmtId="0" fontId="7" fillId="0" borderId="0" xfId="1" applyNumberFormat="1" applyFont="1" applyBorder="1" applyAlignment="1">
      <alignment horizontal="center" vertical="center"/>
    </xf>
    <xf numFmtId="0" fontId="12" fillId="0" borderId="3" xfId="1" applyFont="1" applyBorder="1" applyAlignment="1">
      <alignment horizontal="left" vertical="center"/>
    </xf>
    <xf numFmtId="0" fontId="12" fillId="0" borderId="4" xfId="1" applyFont="1" applyBorder="1" applyAlignment="1">
      <alignment horizontal="center" vertical="center" shrinkToFit="1"/>
    </xf>
    <xf numFmtId="0" fontId="12" fillId="0" borderId="5" xfId="1" applyFont="1" applyBorder="1" applyAlignment="1">
      <alignment horizontal="center" vertical="center" shrinkToFit="1"/>
    </xf>
    <xf numFmtId="0" fontId="13" fillId="0" borderId="6" xfId="1" applyNumberFormat="1" applyFont="1" applyBorder="1" applyAlignment="1">
      <alignment horizontal="center" vertical="center" wrapText="1"/>
    </xf>
    <xf numFmtId="0" fontId="12" fillId="0" borderId="6" xfId="1" applyFont="1" applyBorder="1" applyAlignment="1">
      <alignment horizontal="center" vertical="center" shrinkToFit="1"/>
    </xf>
    <xf numFmtId="0" fontId="12" fillId="0" borderId="6" xfId="1" applyNumberFormat="1" applyFont="1" applyBorder="1" applyAlignment="1">
      <alignment horizontal="center" vertical="center" shrinkToFit="1"/>
    </xf>
    <xf numFmtId="0" fontId="12" fillId="0" borderId="7" xfId="1" applyFont="1" applyBorder="1" applyAlignment="1">
      <alignment horizontal="center" vertical="center" shrinkToFit="1"/>
    </xf>
    <xf numFmtId="0" fontId="12" fillId="0" borderId="8" xfId="1" applyFont="1" applyBorder="1" applyAlignment="1">
      <alignment horizontal="center" vertical="center"/>
    </xf>
    <xf numFmtId="0" fontId="14" fillId="0" borderId="6" xfId="1" applyNumberFormat="1" applyFont="1" applyBorder="1" applyAlignment="1">
      <alignment horizontal="center" vertical="center" wrapText="1" shrinkToFit="1"/>
    </xf>
    <xf numFmtId="0" fontId="12" fillId="0" borderId="7" xfId="1" applyNumberFormat="1" applyFont="1" applyBorder="1" applyAlignment="1">
      <alignment horizontal="center" vertical="center" shrinkToFit="1"/>
    </xf>
    <xf numFmtId="0" fontId="1" fillId="0" borderId="0" xfId="1" applyNumberFormat="1" applyFont="1" applyFill="1" applyBorder="1" applyAlignment="1">
      <alignment horizontal="center" vertical="center"/>
    </xf>
    <xf numFmtId="0" fontId="8" fillId="0" borderId="0" xfId="1" applyFont="1" applyAlignment="1">
      <alignment vertical="center" shrinkToFit="1"/>
    </xf>
    <xf numFmtId="0" fontId="16" fillId="0" borderId="0" xfId="1" applyFont="1" applyAlignment="1">
      <alignment vertical="top" shrinkToFit="1"/>
    </xf>
    <xf numFmtId="0" fontId="15" fillId="0" borderId="0" xfId="1" applyFont="1" applyAlignment="1">
      <alignment horizontal="left" vertical="center"/>
    </xf>
    <xf numFmtId="0" fontId="6" fillId="0" borderId="0" xfId="1" applyNumberFormat="1" applyFont="1" applyAlignment="1">
      <alignment horizontal="center" vertical="top" shrinkToFit="1"/>
    </xf>
    <xf numFmtId="0" fontId="15" fillId="0" borderId="0" xfId="1" applyFont="1" applyAlignment="1">
      <alignment horizontal="center" vertical="top" shrinkToFit="1"/>
    </xf>
    <xf numFmtId="0" fontId="15" fillId="0" borderId="0" xfId="1" applyFont="1" applyAlignment="1">
      <alignment vertical="top" shrinkToFit="1"/>
    </xf>
    <xf numFmtId="0" fontId="17" fillId="0" borderId="0" xfId="1" applyFont="1" applyAlignment="1">
      <alignment horizontal="center" vertical="top" shrinkToFit="1"/>
    </xf>
    <xf numFmtId="0" fontId="17" fillId="0" borderId="0" xfId="1" applyNumberFormat="1" applyFont="1" applyAlignment="1">
      <alignment horizontal="center" vertical="top" shrinkToFit="1"/>
    </xf>
    <xf numFmtId="0" fontId="12" fillId="0" borderId="6" xfId="1" applyNumberFormat="1" applyFont="1" applyFill="1" applyBorder="1" applyAlignment="1">
      <alignment horizontal="center" vertical="center" shrinkToFit="1"/>
    </xf>
    <xf numFmtId="0" fontId="12" fillId="0" borderId="6" xfId="1" applyFont="1" applyFill="1" applyBorder="1" applyAlignment="1">
      <alignment horizontal="center" vertical="center" shrinkToFit="1"/>
    </xf>
    <xf numFmtId="0" fontId="16" fillId="0" borderId="9" xfId="1" applyFont="1" applyBorder="1" applyAlignment="1">
      <alignment vertical="top" shrinkToFit="1"/>
    </xf>
    <xf numFmtId="0" fontId="8" fillId="0" borderId="9" xfId="1" applyFont="1" applyBorder="1" applyAlignment="1">
      <alignment vertical="center" shrinkToFit="1"/>
    </xf>
    <xf numFmtId="0" fontId="6" fillId="0" borderId="9" xfId="1" applyNumberFormat="1" applyFont="1" applyBorder="1" applyAlignment="1">
      <alignment horizontal="center" vertical="top" shrinkToFit="1"/>
    </xf>
    <xf numFmtId="0" fontId="15" fillId="0" borderId="9" xfId="1" applyFont="1" applyBorder="1" applyAlignment="1">
      <alignment horizontal="center" vertical="top" shrinkToFit="1"/>
    </xf>
    <xf numFmtId="0" fontId="15" fillId="0" borderId="9" xfId="1" applyFont="1" applyBorder="1" applyAlignment="1">
      <alignment vertical="top" shrinkToFit="1"/>
    </xf>
    <xf numFmtId="0" fontId="17" fillId="0" borderId="9" xfId="1" applyNumberFormat="1" applyFont="1" applyBorder="1" applyAlignment="1">
      <alignment horizontal="center" vertical="top" shrinkToFit="1"/>
    </xf>
    <xf numFmtId="0" fontId="16" fillId="0" borderId="10" xfId="1" applyFont="1" applyBorder="1" applyAlignment="1">
      <alignment vertical="top" shrinkToFit="1"/>
    </xf>
    <xf numFmtId="0" fontId="8" fillId="0" borderId="10" xfId="1" applyFont="1" applyBorder="1" applyAlignment="1">
      <alignment vertical="center" shrinkToFit="1"/>
    </xf>
    <xf numFmtId="0" fontId="6" fillId="0" borderId="10" xfId="1" applyNumberFormat="1" applyFont="1" applyBorder="1" applyAlignment="1">
      <alignment horizontal="center" vertical="top" shrinkToFit="1"/>
    </xf>
    <xf numFmtId="0" fontId="15" fillId="0" borderId="10" xfId="1" applyFont="1" applyBorder="1" applyAlignment="1">
      <alignment horizontal="center" vertical="top" shrinkToFit="1"/>
    </xf>
    <xf numFmtId="0" fontId="15" fillId="0" borderId="10" xfId="1" applyFont="1" applyBorder="1" applyAlignment="1">
      <alignment vertical="top" shrinkToFit="1"/>
    </xf>
    <xf numFmtId="0" fontId="17" fillId="0" borderId="10" xfId="1" applyNumberFormat="1" applyFont="1" applyBorder="1" applyAlignment="1">
      <alignment horizontal="center" vertical="top" shrinkToFit="1"/>
    </xf>
    <xf numFmtId="0" fontId="16" fillId="0" borderId="11" xfId="1" applyFont="1" applyBorder="1" applyAlignment="1">
      <alignment vertical="top" shrinkToFit="1"/>
    </xf>
    <xf numFmtId="0" fontId="8" fillId="0" borderId="11" xfId="1" applyFont="1" applyBorder="1" applyAlignment="1">
      <alignment vertical="center" shrinkToFit="1"/>
    </xf>
    <xf numFmtId="0" fontId="6" fillId="0" borderId="11" xfId="1" applyNumberFormat="1" applyFont="1" applyBorder="1" applyAlignment="1">
      <alignment horizontal="center" vertical="top" shrinkToFit="1"/>
    </xf>
    <xf numFmtId="0" fontId="15" fillId="0" borderId="11" xfId="1" applyFont="1" applyBorder="1" applyAlignment="1">
      <alignment horizontal="center" vertical="top" shrinkToFit="1"/>
    </xf>
    <xf numFmtId="0" fontId="15" fillId="0" borderId="11" xfId="1" applyFont="1" applyBorder="1" applyAlignment="1">
      <alignment vertical="top" shrinkToFit="1"/>
    </xf>
    <xf numFmtId="0" fontId="17" fillId="0" borderId="11" xfId="1" applyNumberFormat="1" applyFont="1" applyBorder="1" applyAlignment="1">
      <alignment horizontal="center" vertical="top" shrinkToFit="1"/>
    </xf>
    <xf numFmtId="180" fontId="6" fillId="0" borderId="11" xfId="1" applyNumberFormat="1" applyFont="1" applyBorder="1" applyAlignment="1">
      <alignment horizontal="center" vertical="top" shrinkToFit="1"/>
    </xf>
    <xf numFmtId="0" fontId="16" fillId="0" borderId="12" xfId="1" applyFont="1" applyBorder="1" applyAlignment="1">
      <alignment vertical="top" shrinkToFit="1"/>
    </xf>
    <xf numFmtId="0" fontId="8" fillId="0" borderId="12" xfId="1" applyFont="1" applyBorder="1" applyAlignment="1">
      <alignment vertical="center" shrinkToFit="1"/>
    </xf>
    <xf numFmtId="0" fontId="6" fillId="0" borderId="12" xfId="1" applyNumberFormat="1" applyFont="1" applyBorder="1" applyAlignment="1">
      <alignment horizontal="center" vertical="top" shrinkToFit="1"/>
    </xf>
    <xf numFmtId="0" fontId="15" fillId="0" borderId="12" xfId="1" applyFont="1" applyBorder="1" applyAlignment="1">
      <alignment horizontal="center" vertical="top" shrinkToFit="1"/>
    </xf>
    <xf numFmtId="0" fontId="15" fillId="0" borderId="12" xfId="1" applyFont="1" applyBorder="1" applyAlignment="1">
      <alignment vertical="top" shrinkToFit="1"/>
    </xf>
    <xf numFmtId="0" fontId="17" fillId="0" borderId="12" xfId="1" applyNumberFormat="1" applyFont="1" applyBorder="1" applyAlignment="1">
      <alignment horizontal="center" vertical="top" shrinkToFit="1"/>
    </xf>
    <xf numFmtId="179" fontId="6" fillId="0" borderId="11" xfId="1" applyNumberFormat="1" applyFont="1" applyBorder="1" applyAlignment="1">
      <alignment horizontal="center" vertical="top" shrinkToFit="1"/>
    </xf>
    <xf numFmtId="176" fontId="6" fillId="0" borderId="11" xfId="1" applyNumberFormat="1" applyFont="1" applyBorder="1" applyAlignment="1">
      <alignment horizontal="center" vertical="top" shrinkToFit="1"/>
    </xf>
    <xf numFmtId="0" fontId="16" fillId="0" borderId="17" xfId="1" applyFont="1" applyBorder="1" applyAlignment="1">
      <alignment vertical="top" shrinkToFit="1"/>
    </xf>
    <xf numFmtId="0" fontId="16" fillId="0" borderId="18" xfId="1" applyFont="1" applyBorder="1" applyAlignment="1">
      <alignment vertical="top" shrinkToFit="1"/>
    </xf>
    <xf numFmtId="0" fontId="16" fillId="0" borderId="1" xfId="1" applyFont="1" applyBorder="1" applyAlignment="1">
      <alignment vertical="top" shrinkToFit="1"/>
    </xf>
    <xf numFmtId="0" fontId="16" fillId="0" borderId="19" xfId="1" applyFont="1" applyBorder="1" applyAlignment="1">
      <alignment vertical="top" shrinkToFit="1"/>
    </xf>
    <xf numFmtId="0" fontId="15" fillId="0" borderId="20" xfId="1" applyFont="1" applyBorder="1" applyAlignment="1">
      <alignment horizontal="center" vertical="top" shrinkToFit="1"/>
    </xf>
    <xf numFmtId="0" fontId="15" fillId="0" borderId="21" xfId="1" applyFont="1" applyBorder="1" applyAlignment="1">
      <alignment horizontal="center" vertical="top" shrinkToFit="1"/>
    </xf>
    <xf numFmtId="0" fontId="15" fillId="0" borderId="22" xfId="1" applyFont="1" applyBorder="1" applyAlignment="1">
      <alignment horizontal="center" vertical="top" shrinkToFit="1"/>
    </xf>
    <xf numFmtId="0" fontId="15" fillId="0" borderId="23" xfId="1" applyFont="1" applyBorder="1" applyAlignment="1">
      <alignment horizontal="center" vertical="top" shrinkToFit="1"/>
    </xf>
    <xf numFmtId="0" fontId="15" fillId="0" borderId="24" xfId="1" applyFont="1" applyBorder="1" applyAlignment="1">
      <alignment vertical="top" shrinkToFit="1"/>
    </xf>
    <xf numFmtId="0" fontId="15" fillId="0" borderId="25" xfId="1" applyFont="1" applyBorder="1" applyAlignment="1">
      <alignment vertical="top" shrinkToFit="1"/>
    </xf>
    <xf numFmtId="0" fontId="15" fillId="0" borderId="26" xfId="1" applyFont="1" applyBorder="1" applyAlignment="1">
      <alignment vertical="top" shrinkToFit="1"/>
    </xf>
    <xf numFmtId="0" fontId="15" fillId="0" borderId="27" xfId="1" applyFont="1" applyBorder="1" applyAlignment="1">
      <alignment vertical="top" shrinkToFit="1"/>
    </xf>
    <xf numFmtId="0" fontId="17" fillId="0" borderId="13" xfId="1" applyFont="1" applyBorder="1" applyAlignment="1">
      <alignment horizontal="center" vertical="top" shrinkToFit="1"/>
    </xf>
    <xf numFmtId="0" fontId="17" fillId="0" borderId="14" xfId="1" applyFont="1" applyBorder="1" applyAlignment="1">
      <alignment horizontal="center" vertical="top" shrinkToFit="1"/>
    </xf>
    <xf numFmtId="0" fontId="17" fillId="0" borderId="15" xfId="1" applyFont="1" applyBorder="1" applyAlignment="1">
      <alignment horizontal="center" vertical="top" shrinkToFit="1"/>
    </xf>
    <xf numFmtId="0" fontId="17" fillId="0" borderId="16" xfId="1" applyFont="1" applyBorder="1" applyAlignment="1">
      <alignment horizontal="center" vertical="top" shrinkToFit="1"/>
    </xf>
    <xf numFmtId="178" fontId="6" fillId="0" borderId="11" xfId="1" applyNumberFormat="1" applyFont="1" applyBorder="1" applyAlignment="1">
      <alignment horizontal="center" vertical="top" shrinkToFit="1"/>
    </xf>
    <xf numFmtId="181" fontId="6" fillId="0" borderId="11" xfId="1" applyNumberFormat="1" applyFont="1" applyBorder="1" applyAlignment="1">
      <alignment horizontal="center" vertical="top" shrinkToFit="1"/>
    </xf>
    <xf numFmtId="182" fontId="6" fillId="0" borderId="11" xfId="1" applyNumberFormat="1" applyFont="1" applyBorder="1" applyAlignment="1">
      <alignment horizontal="center" vertical="top" shrinkToFit="1"/>
    </xf>
    <xf numFmtId="176" fontId="6" fillId="0" borderId="9" xfId="1" applyNumberFormat="1" applyFont="1" applyBorder="1" applyAlignment="1">
      <alignment horizontal="center" vertical="top" shrinkToFit="1"/>
    </xf>
    <xf numFmtId="0" fontId="16" fillId="0" borderId="1" xfId="1" applyFont="1" applyBorder="1" applyAlignment="1">
      <alignment vertical="top" wrapText="1" shrinkToFit="1"/>
    </xf>
    <xf numFmtId="0" fontId="16" fillId="0" borderId="17" xfId="1" applyFont="1" applyBorder="1" applyAlignment="1">
      <alignment vertical="top" wrapText="1" shrinkToFit="1"/>
    </xf>
    <xf numFmtId="0" fontId="16" fillId="0" borderId="1" xfId="1" applyFont="1" applyBorder="1" applyAlignment="1">
      <alignment horizontal="right" vertical="top" shrinkToFit="1"/>
    </xf>
    <xf numFmtId="0" fontId="5" fillId="0" borderId="1" xfId="1" applyFont="1" applyBorder="1" applyAlignment="1">
      <alignment vertical="top" shrinkToFit="1"/>
    </xf>
    <xf numFmtId="0" fontId="11" fillId="0" borderId="0" xfId="1" applyFont="1" applyBorder="1" applyAlignment="1">
      <alignment horizontal="left" shrinkToFit="1"/>
    </xf>
    <xf numFmtId="0" fontId="16" fillId="0" borderId="0" xfId="1" applyFont="1" applyAlignment="1">
      <alignment vertical="center" shrinkToFit="1"/>
    </xf>
    <xf numFmtId="0" fontId="6" fillId="0" borderId="13" xfId="1" applyNumberFormat="1" applyFont="1" applyBorder="1" applyAlignment="1">
      <alignment horizontal="center" vertical="top" shrinkToFit="1"/>
    </xf>
    <xf numFmtId="0" fontId="6" fillId="0" borderId="14" xfId="1" applyNumberFormat="1" applyFont="1" applyBorder="1" applyAlignment="1">
      <alignment horizontal="center" vertical="top" shrinkToFit="1"/>
    </xf>
    <xf numFmtId="0" fontId="6" fillId="0" borderId="15" xfId="1" applyNumberFormat="1" applyFont="1" applyBorder="1" applyAlignment="1">
      <alignment horizontal="center" vertical="top" shrinkToFit="1"/>
    </xf>
    <xf numFmtId="0" fontId="6" fillId="0" borderId="16" xfId="1" applyNumberFormat="1" applyFont="1" applyBorder="1" applyAlignment="1">
      <alignment horizontal="center" vertical="top" shrinkToFit="1"/>
    </xf>
    <xf numFmtId="0" fontId="16" fillId="0" borderId="0" xfId="1" applyFont="1" applyBorder="1" applyAlignment="1">
      <alignment vertical="top" shrinkToFit="1"/>
    </xf>
    <xf numFmtId="0" fontId="16" fillId="0" borderId="0" xfId="1" applyFont="1" applyBorder="1" applyAlignment="1">
      <alignment vertical="top"/>
    </xf>
    <xf numFmtId="0" fontId="16" fillId="0" borderId="0" xfId="1" applyFont="1" applyBorder="1">
      <alignment vertical="center"/>
    </xf>
    <xf numFmtId="0" fontId="16" fillId="0" borderId="0" xfId="1" applyFont="1" applyAlignment="1">
      <alignment horizontal="right" vertical="center"/>
    </xf>
    <xf numFmtId="0" fontId="0" fillId="0" borderId="33" xfId="0" applyBorder="1">
      <alignment vertical="center"/>
    </xf>
    <xf numFmtId="0" fontId="16" fillId="0" borderId="16" xfId="1" applyFont="1" applyBorder="1" applyAlignment="1">
      <alignment horizontal="right" vertical="center"/>
    </xf>
    <xf numFmtId="0" fontId="16" fillId="0" borderId="12" xfId="1" applyFont="1" applyBorder="1" applyAlignment="1">
      <alignment vertical="center" shrinkToFit="1"/>
    </xf>
    <xf numFmtId="0" fontId="16" fillId="0" borderId="27" xfId="1" applyFont="1" applyBorder="1" applyAlignment="1">
      <alignment vertical="center" shrinkToFit="1"/>
    </xf>
    <xf numFmtId="0" fontId="16" fillId="0" borderId="23" xfId="1" applyFont="1" applyBorder="1" applyAlignment="1">
      <alignment horizontal="right" vertical="center"/>
    </xf>
    <xf numFmtId="0" fontId="16" fillId="0" borderId="19" xfId="1" applyFont="1" applyBorder="1" applyAlignment="1">
      <alignment vertical="center" shrinkToFit="1"/>
    </xf>
    <xf numFmtId="0" fontId="8" fillId="0" borderId="27" xfId="1" applyFont="1" applyBorder="1" applyAlignment="1">
      <alignment vertical="center" shrinkToFit="1"/>
    </xf>
    <xf numFmtId="0" fontId="16" fillId="0" borderId="34" xfId="1" applyFont="1" applyBorder="1" applyAlignment="1">
      <alignment vertical="center" shrinkToFit="1"/>
    </xf>
    <xf numFmtId="0" fontId="16" fillId="0" borderId="16" xfId="1" applyFont="1" applyBorder="1" applyAlignment="1">
      <alignment vertical="center" shrinkToFit="1"/>
    </xf>
    <xf numFmtId="0" fontId="0" fillId="0" borderId="35" xfId="0" applyBorder="1">
      <alignment vertical="center"/>
    </xf>
    <xf numFmtId="0" fontId="16" fillId="0" borderId="15" xfId="1" applyFont="1" applyBorder="1" applyAlignment="1">
      <alignment horizontal="right" vertical="center"/>
    </xf>
    <xf numFmtId="0" fontId="16" fillId="0" borderId="11" xfId="1" applyFont="1" applyBorder="1" applyAlignment="1">
      <alignment vertical="center" shrinkToFit="1"/>
    </xf>
    <xf numFmtId="0" fontId="16" fillId="0" borderId="26" xfId="1" applyFont="1" applyBorder="1" applyAlignment="1">
      <alignment vertical="center" shrinkToFit="1"/>
    </xf>
    <xf numFmtId="0" fontId="16" fillId="0" borderId="22" xfId="1" applyFont="1" applyBorder="1" applyAlignment="1">
      <alignment horizontal="right" vertical="center"/>
    </xf>
    <xf numFmtId="0" fontId="16" fillId="0" borderId="1" xfId="1" applyFont="1" applyBorder="1" applyAlignment="1">
      <alignment vertical="center" shrinkToFit="1"/>
    </xf>
    <xf numFmtId="0" fontId="8" fillId="0" borderId="26" xfId="1" applyFont="1" applyBorder="1" applyAlignment="1">
      <alignment vertical="center" shrinkToFit="1"/>
    </xf>
    <xf numFmtId="0" fontId="16" fillId="0" borderId="0" xfId="1" applyFont="1" applyBorder="1" applyAlignment="1">
      <alignment vertical="center" shrinkToFit="1"/>
    </xf>
    <xf numFmtId="0" fontId="16" fillId="0" borderId="15" xfId="1" applyFont="1" applyBorder="1" applyAlignment="1">
      <alignment vertical="center" shrinkToFit="1"/>
    </xf>
    <xf numFmtId="177" fontId="16" fillId="0" borderId="22" xfId="1" applyNumberFormat="1" applyFont="1" applyBorder="1" applyAlignment="1">
      <alignment horizontal="right" vertical="center"/>
    </xf>
    <xf numFmtId="177" fontId="16" fillId="0" borderId="15" xfId="1" applyNumberFormat="1" applyFont="1" applyBorder="1" applyAlignment="1">
      <alignment horizontal="right" vertical="center"/>
    </xf>
    <xf numFmtId="0" fontId="16" fillId="0" borderId="21" xfId="1" applyFont="1" applyBorder="1" applyAlignment="1">
      <alignment horizontal="right" vertical="center"/>
    </xf>
    <xf numFmtId="0" fontId="16" fillId="0" borderId="10" xfId="1" applyFont="1" applyBorder="1" applyAlignment="1">
      <alignment vertical="center" shrinkToFit="1"/>
    </xf>
    <xf numFmtId="0" fontId="16" fillId="0" borderId="18" xfId="1" applyFont="1" applyBorder="1" applyAlignment="1">
      <alignment vertical="center" shrinkToFit="1"/>
    </xf>
    <xf numFmtId="0" fontId="16" fillId="0" borderId="14" xfId="1" applyFont="1" applyBorder="1" applyAlignment="1">
      <alignment horizontal="right" vertical="center"/>
    </xf>
    <xf numFmtId="0" fontId="8" fillId="0" borderId="25" xfId="1" applyFont="1" applyBorder="1" applyAlignment="1">
      <alignment vertical="center" shrinkToFit="1"/>
    </xf>
    <xf numFmtId="0" fontId="16" fillId="0" borderId="36" xfId="1" applyFont="1" applyBorder="1" applyAlignment="1">
      <alignment vertical="center" shrinkToFit="1"/>
    </xf>
    <xf numFmtId="0" fontId="16" fillId="0" borderId="14" xfId="1" applyFont="1" applyBorder="1" applyAlignment="1">
      <alignment vertical="center" shrinkToFit="1"/>
    </xf>
    <xf numFmtId="0" fontId="8" fillId="0" borderId="11" xfId="1" applyFont="1" applyBorder="1" applyAlignment="1">
      <alignment horizontal="right" vertical="center"/>
    </xf>
    <xf numFmtId="0" fontId="0" fillId="0" borderId="37" xfId="0" applyBorder="1">
      <alignment vertical="center"/>
    </xf>
    <xf numFmtId="0" fontId="16" fillId="0" borderId="25" xfId="1" applyFont="1" applyBorder="1" applyAlignment="1">
      <alignment vertical="center" shrinkToFit="1"/>
    </xf>
    <xf numFmtId="0" fontId="16" fillId="2" borderId="11" xfId="1" applyFont="1" applyFill="1" applyBorder="1" applyAlignment="1">
      <alignment vertical="center" shrinkToFit="1"/>
    </xf>
    <xf numFmtId="0" fontId="0" fillId="0" borderId="38" xfId="0" applyBorder="1">
      <alignment vertical="center"/>
    </xf>
    <xf numFmtId="0" fontId="16" fillId="0" borderId="13" xfId="1" applyFont="1" applyBorder="1" applyAlignment="1">
      <alignment horizontal="right" vertical="center"/>
    </xf>
    <xf numFmtId="0" fontId="16" fillId="0" borderId="9" xfId="1" applyFont="1" applyBorder="1" applyAlignment="1">
      <alignment vertical="center" shrinkToFit="1"/>
    </xf>
    <xf numFmtId="0" fontId="16" fillId="0" borderId="24" xfId="1" applyFont="1" applyBorder="1" applyAlignment="1">
      <alignment vertical="center" shrinkToFit="1"/>
    </xf>
    <xf numFmtId="0" fontId="16" fillId="0" borderId="20" xfId="1" applyFont="1" applyBorder="1" applyAlignment="1">
      <alignment horizontal="right" vertical="center"/>
    </xf>
    <xf numFmtId="0" fontId="16" fillId="0" borderId="17" xfId="1" applyFont="1" applyBorder="1" applyAlignment="1">
      <alignment vertical="center" shrinkToFit="1"/>
    </xf>
    <xf numFmtId="0" fontId="8" fillId="0" borderId="24" xfId="1" applyFont="1" applyBorder="1" applyAlignment="1">
      <alignment vertical="center" shrinkToFit="1"/>
    </xf>
    <xf numFmtId="0" fontId="16" fillId="0" borderId="39" xfId="1" applyFont="1" applyBorder="1" applyAlignment="1">
      <alignment vertical="center" shrinkToFit="1"/>
    </xf>
    <xf numFmtId="0" fontId="16" fillId="0" borderId="13" xfId="1" applyFont="1" applyBorder="1" applyAlignment="1">
      <alignment vertical="center" shrinkToFit="1"/>
    </xf>
    <xf numFmtId="0" fontId="7" fillId="0" borderId="40" xfId="1" applyFont="1" applyBorder="1" applyAlignment="1">
      <alignment horizontal="center" vertical="center"/>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7" fillId="0" borderId="12" xfId="1" applyFont="1" applyBorder="1" applyAlignment="1">
      <alignment horizontal="center" vertical="center"/>
    </xf>
    <xf numFmtId="0" fontId="7" fillId="0" borderId="34" xfId="1" applyFont="1" applyBorder="1" applyAlignment="1">
      <alignment horizontal="center" vertical="center"/>
    </xf>
    <xf numFmtId="0" fontId="7" fillId="0" borderId="43" xfId="1" applyFont="1" applyBorder="1" applyAlignment="1">
      <alignment horizontal="center" vertical="center"/>
    </xf>
    <xf numFmtId="0" fontId="7" fillId="0" borderId="16" xfId="1" applyFont="1" applyBorder="1" applyAlignment="1">
      <alignment horizontal="center" vertical="center"/>
    </xf>
    <xf numFmtId="0" fontId="7" fillId="0" borderId="23" xfId="1" applyFont="1" applyBorder="1" applyAlignment="1">
      <alignment horizontal="center" vertical="center"/>
    </xf>
    <xf numFmtId="0" fontId="7" fillId="0" borderId="44" xfId="1" applyFont="1" applyBorder="1">
      <alignment vertical="center"/>
    </xf>
    <xf numFmtId="0" fontId="7" fillId="0" borderId="46" xfId="1" applyFont="1" applyBorder="1" applyAlignment="1">
      <alignment horizontal="center" vertical="center"/>
    </xf>
    <xf numFmtId="0" fontId="7" fillId="0" borderId="50" xfId="1" applyFont="1" applyBorder="1" applyAlignment="1">
      <alignment horizontal="center" vertical="center"/>
    </xf>
    <xf numFmtId="0" fontId="7" fillId="0" borderId="51" xfId="1" applyFont="1" applyBorder="1" applyAlignment="1">
      <alignment horizontal="center" vertical="center"/>
    </xf>
    <xf numFmtId="0" fontId="20" fillId="0" borderId="0" xfId="3" applyBorder="1" applyAlignment="1">
      <alignment vertical="center"/>
    </xf>
    <xf numFmtId="0" fontId="0" fillId="0" borderId="34" xfId="0" applyBorder="1" applyAlignment="1">
      <alignment horizontal="left" shrinkToFit="1"/>
    </xf>
    <xf numFmtId="182" fontId="16" fillId="0" borderId="22" xfId="1" applyNumberFormat="1" applyFont="1" applyBorder="1" applyAlignment="1">
      <alignment horizontal="right" vertical="center"/>
    </xf>
    <xf numFmtId="182" fontId="16" fillId="0" borderId="15" xfId="1" applyNumberFormat="1" applyFont="1" applyBorder="1" applyAlignment="1">
      <alignment horizontal="right" vertical="center"/>
    </xf>
    <xf numFmtId="180" fontId="16" fillId="0" borderId="22" xfId="1" applyNumberFormat="1" applyFont="1" applyBorder="1" applyAlignment="1">
      <alignment horizontal="right" vertical="center"/>
    </xf>
    <xf numFmtId="180" fontId="16" fillId="0" borderId="15" xfId="1" applyNumberFormat="1" applyFont="1" applyBorder="1" applyAlignment="1">
      <alignment horizontal="right" vertical="center"/>
    </xf>
    <xf numFmtId="179" fontId="16" fillId="0" borderId="15" xfId="1" applyNumberFormat="1" applyFont="1" applyBorder="1" applyAlignment="1">
      <alignment horizontal="right" vertical="center"/>
    </xf>
    <xf numFmtId="181" fontId="16" fillId="0" borderId="22" xfId="1" applyNumberFormat="1" applyFont="1" applyBorder="1" applyAlignment="1">
      <alignment horizontal="right" vertical="center"/>
    </xf>
    <xf numFmtId="181" fontId="16" fillId="0" borderId="15" xfId="1" applyNumberFormat="1" applyFont="1" applyBorder="1" applyAlignment="1">
      <alignment horizontal="right" vertical="center"/>
    </xf>
    <xf numFmtId="0" fontId="8" fillId="0" borderId="10" xfId="1" applyFont="1" applyBorder="1" applyAlignment="1">
      <alignment horizontal="right" vertical="center"/>
    </xf>
    <xf numFmtId="179" fontId="16" fillId="0" borderId="22" xfId="1" applyNumberFormat="1" applyFont="1" applyBorder="1" applyAlignment="1">
      <alignment horizontal="right" vertical="center"/>
    </xf>
    <xf numFmtId="0" fontId="8" fillId="0" borderId="12" xfId="1" applyFont="1" applyBorder="1" applyAlignment="1">
      <alignment horizontal="right" vertical="center"/>
    </xf>
    <xf numFmtId="183" fontId="16" fillId="0" borderId="15" xfId="1" applyNumberFormat="1" applyFont="1" applyBorder="1" applyAlignment="1">
      <alignment horizontal="right" vertical="center"/>
    </xf>
    <xf numFmtId="176" fontId="16" fillId="0" borderId="15" xfId="1" applyNumberFormat="1" applyFont="1" applyBorder="1" applyAlignment="1">
      <alignment horizontal="right" vertical="center"/>
    </xf>
    <xf numFmtId="0" fontId="7" fillId="0" borderId="31" xfId="1" applyFont="1" applyBorder="1" applyAlignment="1">
      <alignment horizontal="center" vertical="center"/>
    </xf>
    <xf numFmtId="0" fontId="7" fillId="0" borderId="55" xfId="1" applyFont="1" applyBorder="1" applyAlignment="1">
      <alignment horizontal="center" vertical="center"/>
    </xf>
    <xf numFmtId="0" fontId="2" fillId="0" borderId="0" xfId="1" applyFont="1" applyAlignment="1">
      <alignment horizontal="center" vertical="center"/>
    </xf>
    <xf numFmtId="0" fontId="0" fillId="0" borderId="0" xfId="0" applyAlignment="1">
      <alignment horizontal="center" vertical="center"/>
    </xf>
    <xf numFmtId="56" fontId="11" fillId="0" borderId="0" xfId="1" applyNumberFormat="1" applyFont="1" applyBorder="1" applyAlignment="1">
      <alignment horizontal="left" shrinkToFit="1"/>
    </xf>
    <xf numFmtId="0" fontId="11" fillId="0" borderId="0" xfId="1" applyFont="1" applyBorder="1" applyAlignment="1">
      <alignment horizontal="left" shrinkToFit="1"/>
    </xf>
    <xf numFmtId="0" fontId="15" fillId="0" borderId="28" xfId="1" applyFont="1" applyBorder="1" applyAlignment="1">
      <alignment horizontal="center" vertical="center" textRotation="255"/>
    </xf>
    <xf numFmtId="0" fontId="0" fillId="0" borderId="29" xfId="0" applyBorder="1" applyAlignment="1">
      <alignment horizontal="center" vertical="center" textRotation="255"/>
    </xf>
    <xf numFmtId="0" fontId="0" fillId="0" borderId="30" xfId="0" applyBorder="1" applyAlignment="1">
      <alignment horizontal="center" vertical="center" textRotation="255"/>
    </xf>
    <xf numFmtId="0" fontId="21" fillId="0" borderId="38" xfId="0" applyFont="1" applyBorder="1" applyAlignment="1">
      <alignment horizontal="center" vertical="center"/>
    </xf>
    <xf numFmtId="0" fontId="21" fillId="0" borderId="35" xfId="0" applyFont="1" applyBorder="1" applyAlignment="1">
      <alignment horizontal="center" vertical="center"/>
    </xf>
    <xf numFmtId="0" fontId="21" fillId="0" borderId="33" xfId="0" applyFont="1" applyBorder="1" applyAlignment="1">
      <alignment horizontal="center" vertical="center"/>
    </xf>
    <xf numFmtId="0" fontId="7" fillId="0" borderId="32" xfId="1" applyFont="1" applyBorder="1" applyAlignment="1">
      <alignment horizontal="center" vertical="center"/>
    </xf>
    <xf numFmtId="0" fontId="0" fillId="0" borderId="32" xfId="0" applyBorder="1" applyAlignment="1">
      <alignment vertical="center"/>
    </xf>
    <xf numFmtId="0" fontId="7" fillId="0" borderId="45" xfId="1" applyFont="1" applyBorder="1" applyAlignment="1">
      <alignment horizontal="center" vertical="center"/>
    </xf>
    <xf numFmtId="0" fontId="0" fillId="0" borderId="36" xfId="0" applyBorder="1" applyAlignment="1">
      <alignment vertical="center"/>
    </xf>
    <xf numFmtId="0" fontId="0" fillId="0" borderId="37" xfId="0" applyBorder="1" applyAlignment="1">
      <alignment vertical="center"/>
    </xf>
    <xf numFmtId="0" fontId="1" fillId="0" borderId="24" xfId="1" applyFont="1" applyBorder="1" applyAlignment="1">
      <alignment horizontal="center" vertical="center" textRotation="255"/>
    </xf>
    <xf numFmtId="0" fontId="0" fillId="0" borderId="26" xfId="0" applyBorder="1" applyAlignment="1">
      <alignment horizontal="center" vertical="center" textRotation="255"/>
    </xf>
    <xf numFmtId="0" fontId="0" fillId="0" borderId="27" xfId="0" applyBorder="1" applyAlignment="1">
      <alignment horizontal="center" vertical="center" textRotation="255"/>
    </xf>
    <xf numFmtId="0" fontId="2" fillId="0" borderId="0" xfId="1" applyFont="1" applyAlignment="1">
      <alignment vertical="center"/>
    </xf>
    <xf numFmtId="0" fontId="0" fillId="0" borderId="0" xfId="0" applyAlignment="1">
      <alignment vertical="center"/>
    </xf>
    <xf numFmtId="56" fontId="11" fillId="0" borderId="34" xfId="1" applyNumberFormat="1" applyFont="1" applyBorder="1" applyAlignment="1">
      <alignment horizontal="left" shrinkToFit="1"/>
    </xf>
    <xf numFmtId="0" fontId="0" fillId="0" borderId="34" xfId="0" applyBorder="1" applyAlignment="1">
      <alignment horizontal="left" shrinkToFit="1"/>
    </xf>
    <xf numFmtId="0" fontId="23" fillId="0" borderId="34" xfId="1" applyNumberFormat="1" applyFont="1" applyBorder="1" applyAlignment="1">
      <alignment horizontal="center" wrapText="1" shrinkToFit="1"/>
    </xf>
    <xf numFmtId="0" fontId="23" fillId="0" borderId="34" xfId="1" applyFont="1" applyBorder="1" applyAlignment="1">
      <alignment horizontal="center" shrinkToFit="1"/>
    </xf>
    <xf numFmtId="0" fontId="10" fillId="0" borderId="52" xfId="1" applyFont="1" applyBorder="1" applyAlignment="1">
      <alignment horizontal="center" vertical="center"/>
    </xf>
    <xf numFmtId="0" fontId="10" fillId="0" borderId="39" xfId="1" applyFont="1" applyBorder="1" applyAlignment="1">
      <alignment horizontal="center" vertical="center"/>
    </xf>
    <xf numFmtId="0" fontId="10" fillId="0" borderId="38" xfId="1" applyFont="1" applyBorder="1" applyAlignment="1">
      <alignment horizontal="center" vertical="center"/>
    </xf>
    <xf numFmtId="0" fontId="10" fillId="0" borderId="45" xfId="1" applyFont="1" applyBorder="1" applyAlignment="1">
      <alignment horizontal="center" vertical="center"/>
    </xf>
    <xf numFmtId="0" fontId="10" fillId="0" borderId="36" xfId="1" applyFont="1" applyBorder="1" applyAlignment="1">
      <alignment horizontal="center" vertical="center"/>
    </xf>
    <xf numFmtId="0" fontId="10" fillId="0" borderId="37" xfId="1" applyFont="1" applyBorder="1" applyAlignment="1">
      <alignment horizontal="center" vertical="center"/>
    </xf>
    <xf numFmtId="0" fontId="21" fillId="0" borderId="39" xfId="0" applyFont="1" applyBorder="1" applyAlignment="1">
      <alignment horizontal="center" vertical="center"/>
    </xf>
    <xf numFmtId="0" fontId="21" fillId="0" borderId="0" xfId="0" applyFont="1" applyBorder="1" applyAlignment="1">
      <alignment horizontal="center" vertical="center"/>
    </xf>
    <xf numFmtId="0" fontId="21" fillId="0" borderId="34" xfId="0" applyFont="1" applyBorder="1" applyAlignment="1">
      <alignment horizontal="center" vertical="center"/>
    </xf>
    <xf numFmtId="0" fontId="7" fillId="0" borderId="24" xfId="1" applyNumberFormat="1" applyFont="1" applyFill="1" applyBorder="1" applyAlignment="1">
      <alignment horizontal="center" vertical="center"/>
    </xf>
    <xf numFmtId="0" fontId="7" fillId="0" borderId="26" xfId="1" applyNumberFormat="1" applyFont="1" applyFill="1" applyBorder="1" applyAlignment="1">
      <alignment horizontal="center" vertical="center"/>
    </xf>
    <xf numFmtId="0" fontId="7" fillId="0" borderId="27" xfId="1" applyNumberFormat="1" applyFont="1" applyFill="1" applyBorder="1" applyAlignment="1">
      <alignment horizontal="center" vertical="center"/>
    </xf>
    <xf numFmtId="0" fontId="7" fillId="0" borderId="38" xfId="1" applyNumberFormat="1" applyFont="1" applyFill="1" applyBorder="1" applyAlignment="1">
      <alignment horizontal="center" vertical="center"/>
    </xf>
    <xf numFmtId="0" fontId="7" fillId="0" borderId="35" xfId="1" applyNumberFormat="1" applyFont="1" applyFill="1" applyBorder="1" applyAlignment="1">
      <alignment horizontal="center" vertical="center"/>
    </xf>
    <xf numFmtId="0" fontId="7" fillId="0" borderId="33" xfId="1" applyNumberFormat="1" applyFont="1" applyFill="1" applyBorder="1" applyAlignment="1">
      <alignment horizontal="center" vertical="center"/>
    </xf>
    <xf numFmtId="0" fontId="7" fillId="0" borderId="39" xfId="1" applyFont="1" applyBorder="1" applyAlignment="1">
      <alignment horizontal="center" vertical="center"/>
    </xf>
    <xf numFmtId="0" fontId="0" fillId="0" borderId="39" xfId="0" applyBorder="1" applyAlignment="1">
      <alignment vertical="center"/>
    </xf>
    <xf numFmtId="0" fontId="7" fillId="0" borderId="49" xfId="1" applyFont="1" applyBorder="1" applyAlignment="1">
      <alignment horizontal="center" vertical="center"/>
    </xf>
    <xf numFmtId="0" fontId="0" fillId="0" borderId="48" xfId="0" applyBorder="1" applyAlignment="1">
      <alignment vertical="center"/>
    </xf>
    <xf numFmtId="0" fontId="0" fillId="0" borderId="47" xfId="0" applyBorder="1" applyAlignment="1">
      <alignment vertical="center"/>
    </xf>
    <xf numFmtId="0" fontId="23" fillId="0" borderId="34" xfId="1" applyNumberFormat="1" applyFont="1" applyBorder="1" applyAlignment="1">
      <alignment horizontal="center" vertical="center" wrapText="1" shrinkToFit="1"/>
    </xf>
    <xf numFmtId="0" fontId="23" fillId="0" borderId="34" xfId="1" applyFont="1" applyBorder="1" applyAlignment="1">
      <alignment horizontal="center" vertical="center" shrinkToFit="1"/>
    </xf>
    <xf numFmtId="0" fontId="11" fillId="0" borderId="0" xfId="1" applyFont="1" applyAlignment="1">
      <alignment horizontal="center" vertical="center" shrinkToFit="1"/>
    </xf>
    <xf numFmtId="0" fontId="16" fillId="0" borderId="0" xfId="1" applyFont="1" applyAlignment="1">
      <alignment horizontal="left" vertical="center" shrinkToFit="1"/>
    </xf>
    <xf numFmtId="0" fontId="1" fillId="0" borderId="0" xfId="1" applyFont="1" applyAlignment="1">
      <alignment horizontal="left" vertical="center" shrinkToFit="1"/>
    </xf>
    <xf numFmtId="0" fontId="7" fillId="0" borderId="54" xfId="1" applyFont="1" applyBorder="1" applyAlignment="1">
      <alignment horizontal="center" vertical="center"/>
    </xf>
    <xf numFmtId="0" fontId="0" fillId="0" borderId="53" xfId="0" applyBorder="1" applyAlignment="1">
      <alignment vertical="center"/>
    </xf>
    <xf numFmtId="0" fontId="7" fillId="0" borderId="52" xfId="1" applyFont="1" applyBorder="1" applyAlignment="1">
      <alignment horizontal="center" vertical="center"/>
    </xf>
    <xf numFmtId="0" fontId="0" fillId="0" borderId="38" xfId="0" applyBorder="1" applyAlignment="1">
      <alignment vertical="center"/>
    </xf>
    <xf numFmtId="0" fontId="24" fillId="0" borderId="0" xfId="1" applyFont="1" applyAlignment="1">
      <alignment horizontal="center" vertical="center" textRotation="255"/>
    </xf>
    <xf numFmtId="0" fontId="24" fillId="0" borderId="0" xfId="1" applyFont="1">
      <alignment vertical="center"/>
    </xf>
    <xf numFmtId="0" fontId="25" fillId="3" borderId="2" xfId="1" applyFont="1" applyFill="1" applyBorder="1" applyAlignment="1">
      <alignment horizontal="center" vertical="center" textRotation="255" shrinkToFit="1"/>
    </xf>
    <xf numFmtId="0" fontId="24" fillId="0" borderId="2" xfId="1" applyFont="1" applyBorder="1" applyAlignment="1">
      <alignment horizontal="center" vertical="center" textRotation="255"/>
    </xf>
    <xf numFmtId="0" fontId="24" fillId="0" borderId="56" xfId="1" applyFont="1" applyBorder="1" applyAlignment="1">
      <alignment horizontal="center" vertical="center"/>
    </xf>
    <xf numFmtId="0" fontId="24" fillId="0" borderId="57" xfId="1" applyFont="1" applyBorder="1" applyAlignment="1">
      <alignment horizontal="center" vertical="center"/>
    </xf>
    <xf numFmtId="0" fontId="24" fillId="0" borderId="56" xfId="1" applyFont="1" applyBorder="1" applyAlignment="1">
      <alignment horizontal="center" vertical="center" shrinkToFit="1"/>
    </xf>
    <xf numFmtId="0" fontId="24" fillId="0" borderId="57" xfId="1" applyFont="1" applyBorder="1" applyAlignment="1">
      <alignment horizontal="center" vertical="center" shrinkToFit="1"/>
    </xf>
    <xf numFmtId="0" fontId="24" fillId="4" borderId="56" xfId="1" applyFont="1" applyFill="1" applyBorder="1" applyAlignment="1">
      <alignment horizontal="center" vertical="center" shrinkToFit="1"/>
    </xf>
    <xf numFmtId="0" fontId="24" fillId="4" borderId="58" xfId="1" applyFont="1" applyFill="1" applyBorder="1" applyAlignment="1">
      <alignment horizontal="center" vertical="center" shrinkToFit="1"/>
    </xf>
    <xf numFmtId="0" fontId="24" fillId="0" borderId="0" xfId="1" applyFont="1" applyAlignment="1">
      <alignment horizontal="center" vertical="center"/>
    </xf>
    <xf numFmtId="0" fontId="1" fillId="0" borderId="22" xfId="1" applyFont="1" applyBorder="1" applyAlignment="1">
      <alignment horizontal="center" vertical="center"/>
    </xf>
    <xf numFmtId="0" fontId="1" fillId="0" borderId="0" xfId="1" applyFont="1" applyBorder="1" applyAlignment="1">
      <alignment horizontal="center" vertical="center"/>
    </xf>
    <xf numFmtId="0" fontId="1" fillId="0" borderId="22" xfId="1" applyFont="1" applyBorder="1" applyAlignment="1">
      <alignment horizontal="center" vertical="center" shrinkToFit="1"/>
    </xf>
    <xf numFmtId="0" fontId="1" fillId="0" borderId="0" xfId="1" applyFont="1" applyBorder="1" applyAlignment="1">
      <alignment horizontal="center" vertical="center" shrinkToFit="1"/>
    </xf>
    <xf numFmtId="0" fontId="24" fillId="0" borderId="22" xfId="1" applyFont="1" applyBorder="1" applyAlignment="1">
      <alignment horizontal="center" vertical="center" shrinkToFit="1"/>
    </xf>
    <xf numFmtId="0" fontId="24" fillId="0" borderId="0" xfId="1" applyFont="1" applyBorder="1" applyAlignment="1">
      <alignment horizontal="center" vertical="center" shrinkToFit="1"/>
    </xf>
    <xf numFmtId="0" fontId="24" fillId="4" borderId="22" xfId="1" applyFont="1" applyFill="1" applyBorder="1" applyAlignment="1">
      <alignment horizontal="center" vertical="center" shrinkToFit="1"/>
    </xf>
    <xf numFmtId="0" fontId="24" fillId="4" borderId="1" xfId="1" applyFont="1" applyFill="1" applyBorder="1" applyAlignment="1">
      <alignment horizontal="center" vertical="center" shrinkToFit="1"/>
    </xf>
    <xf numFmtId="0" fontId="1" fillId="0" borderId="21" xfId="1" applyFont="1" applyBorder="1" applyAlignment="1">
      <alignment horizontal="center" vertical="center"/>
    </xf>
    <xf numFmtId="0" fontId="1" fillId="0" borderId="36" xfId="1" applyFont="1" applyBorder="1" applyAlignment="1">
      <alignment horizontal="center" vertical="center"/>
    </xf>
    <xf numFmtId="0" fontId="1" fillId="0" borderId="21" xfId="1" applyFont="1" applyBorder="1" applyAlignment="1">
      <alignment horizontal="center" vertical="center" shrinkToFit="1"/>
    </xf>
    <xf numFmtId="0" fontId="1" fillId="0" borderId="36" xfId="1" applyFont="1" applyBorder="1" applyAlignment="1">
      <alignment horizontal="center" vertical="center" shrinkToFit="1"/>
    </xf>
    <xf numFmtId="0" fontId="24" fillId="0" borderId="21" xfId="1" applyFont="1" applyBorder="1" applyAlignment="1">
      <alignment horizontal="center" vertical="center" shrinkToFit="1"/>
    </xf>
    <xf numFmtId="0" fontId="24" fillId="0" borderId="36" xfId="1" applyFont="1" applyBorder="1" applyAlignment="1">
      <alignment horizontal="center" vertical="center" shrinkToFit="1"/>
    </xf>
    <xf numFmtId="0" fontId="24" fillId="4" borderId="21" xfId="1" applyFont="1" applyFill="1" applyBorder="1" applyAlignment="1">
      <alignment horizontal="center" vertical="center" shrinkToFit="1"/>
    </xf>
    <xf numFmtId="0" fontId="24" fillId="4" borderId="18" xfId="1" applyFont="1" applyFill="1" applyBorder="1" applyAlignment="1">
      <alignment horizontal="center" vertical="center" shrinkToFit="1"/>
    </xf>
    <xf numFmtId="0" fontId="1" fillId="0" borderId="2" xfId="1" applyBorder="1" applyAlignment="1">
      <alignment horizontal="center" vertical="center"/>
    </xf>
    <xf numFmtId="0" fontId="1" fillId="4" borderId="2" xfId="1" applyFill="1" applyBorder="1" applyAlignment="1">
      <alignment horizontal="center" vertical="center"/>
    </xf>
    <xf numFmtId="0" fontId="24" fillId="0" borderId="11" xfId="1" applyFont="1" applyFill="1" applyBorder="1" applyAlignment="1">
      <alignment horizontal="center" vertical="center"/>
    </xf>
    <xf numFmtId="0" fontId="24" fillId="0" borderId="59" xfId="1" applyFont="1" applyFill="1" applyBorder="1" applyAlignment="1">
      <alignment horizontal="center" vertical="center"/>
    </xf>
    <xf numFmtId="0" fontId="24" fillId="0" borderId="11" xfId="1" applyFont="1" applyFill="1" applyBorder="1" applyAlignment="1">
      <alignment horizontal="left" vertical="center" shrinkToFit="1"/>
    </xf>
    <xf numFmtId="0" fontId="26" fillId="0" borderId="60" xfId="1" applyFont="1" applyFill="1" applyBorder="1" applyAlignment="1">
      <alignment horizontal="left" vertical="top" wrapText="1"/>
    </xf>
    <xf numFmtId="0" fontId="27" fillId="0" borderId="60" xfId="1" applyFont="1" applyFill="1" applyBorder="1" applyAlignment="1">
      <alignment horizontal="left" vertical="top" wrapText="1"/>
    </xf>
    <xf numFmtId="0" fontId="24" fillId="0" borderId="61" xfId="1" applyFont="1" applyFill="1" applyBorder="1" applyAlignment="1">
      <alignment horizontal="center" vertical="center"/>
    </xf>
    <xf numFmtId="0" fontId="24" fillId="0" borderId="60" xfId="1" applyFont="1" applyFill="1" applyBorder="1" applyAlignment="1">
      <alignment horizontal="left" vertical="center" shrinkToFit="1"/>
    </xf>
    <xf numFmtId="0" fontId="26" fillId="0" borderId="60" xfId="1" applyFont="1" applyFill="1" applyBorder="1" applyAlignment="1">
      <alignment horizontal="left" vertical="top" wrapText="1" shrinkToFit="1"/>
    </xf>
    <xf numFmtId="0" fontId="24" fillId="0" borderId="0" xfId="1" applyFont="1" applyFill="1" applyAlignment="1">
      <alignment horizontal="center" vertical="center"/>
    </xf>
    <xf numFmtId="0" fontId="24" fillId="0" borderId="62" xfId="1" applyFont="1" applyFill="1" applyBorder="1" applyAlignment="1">
      <alignment horizontal="center" vertical="center"/>
    </xf>
    <xf numFmtId="0" fontId="28" fillId="0" borderId="11" xfId="0" applyFont="1" applyFill="1" applyBorder="1" applyAlignment="1">
      <alignment horizontal="left" vertical="top" wrapText="1"/>
    </xf>
    <xf numFmtId="0" fontId="29" fillId="0" borderId="11" xfId="0" applyFont="1" applyFill="1" applyBorder="1" applyAlignment="1">
      <alignment horizontal="left" vertical="top" wrapText="1"/>
    </xf>
    <xf numFmtId="0" fontId="24" fillId="0" borderId="63" xfId="1" applyFont="1" applyFill="1" applyBorder="1" applyAlignment="1">
      <alignment vertical="center"/>
    </xf>
    <xf numFmtId="0" fontId="28" fillId="0" borderId="11" xfId="0" applyFont="1" applyFill="1" applyBorder="1" applyAlignment="1">
      <alignment horizontal="left" vertical="top" wrapText="1" shrinkToFit="1"/>
    </xf>
    <xf numFmtId="0" fontId="24" fillId="0" borderId="0" xfId="1" applyFont="1" applyFill="1">
      <alignment vertical="center"/>
    </xf>
    <xf numFmtId="0" fontId="24" fillId="0" borderId="64" xfId="1" applyFont="1" applyFill="1" applyBorder="1" applyAlignment="1">
      <alignment horizontal="center" vertical="center"/>
    </xf>
    <xf numFmtId="0" fontId="28" fillId="0" borderId="10" xfId="0" applyFont="1" applyFill="1" applyBorder="1" applyAlignment="1">
      <alignment horizontal="left" vertical="top" wrapText="1"/>
    </xf>
    <xf numFmtId="0" fontId="29" fillId="0" borderId="10" xfId="0" applyFont="1" applyFill="1" applyBorder="1" applyAlignment="1">
      <alignment horizontal="left" vertical="top" wrapText="1"/>
    </xf>
    <xf numFmtId="0" fontId="24" fillId="0" borderId="65" xfId="1" applyFont="1" applyFill="1" applyBorder="1" applyAlignment="1">
      <alignment vertical="center"/>
    </xf>
    <xf numFmtId="0" fontId="24" fillId="0" borderId="10" xfId="1" applyFont="1" applyFill="1" applyBorder="1" applyAlignment="1">
      <alignment horizontal="left" vertical="center" shrinkToFit="1"/>
    </xf>
    <xf numFmtId="0" fontId="28" fillId="0" borderId="10" xfId="0" applyFont="1" applyFill="1" applyBorder="1" applyAlignment="1">
      <alignment horizontal="left" vertical="top" wrapText="1" shrinkToFit="1"/>
    </xf>
    <xf numFmtId="0" fontId="24" fillId="0" borderId="60" xfId="1" applyFont="1" applyFill="1" applyBorder="1" applyAlignment="1">
      <alignment horizontal="center" vertical="center"/>
    </xf>
    <xf numFmtId="0" fontId="24" fillId="0" borderId="66" xfId="1" applyFont="1" applyFill="1" applyBorder="1" applyAlignment="1">
      <alignment horizontal="center" vertical="center"/>
    </xf>
    <xf numFmtId="0" fontId="24" fillId="0" borderId="67" xfId="1" applyFont="1" applyFill="1" applyBorder="1" applyAlignment="1">
      <alignment horizontal="center" vertical="center"/>
    </xf>
    <xf numFmtId="0" fontId="24" fillId="0" borderId="11" xfId="1" applyFont="1" applyFill="1" applyBorder="1" applyAlignment="1">
      <alignment vertical="center"/>
    </xf>
    <xf numFmtId="0" fontId="24" fillId="0" borderId="10" xfId="1" applyFont="1" applyFill="1" applyBorder="1" applyAlignment="1">
      <alignment vertical="center"/>
    </xf>
    <xf numFmtId="0" fontId="24" fillId="0" borderId="68" xfId="1" applyFont="1" applyFill="1" applyBorder="1" applyAlignment="1">
      <alignment horizontal="center" vertical="center"/>
    </xf>
    <xf numFmtId="0" fontId="24" fillId="0" borderId="69" xfId="1" applyFont="1" applyFill="1" applyBorder="1" applyAlignment="1">
      <alignment vertical="center"/>
    </xf>
    <xf numFmtId="0" fontId="24" fillId="5" borderId="56" xfId="1" applyFont="1" applyFill="1" applyBorder="1" applyAlignment="1">
      <alignment horizontal="center" vertical="center"/>
    </xf>
    <xf numFmtId="0" fontId="24" fillId="5" borderId="57" xfId="1" applyFont="1" applyFill="1" applyBorder="1" applyAlignment="1">
      <alignment horizontal="center" vertical="center"/>
    </xf>
    <xf numFmtId="0" fontId="24" fillId="5" borderId="57" xfId="1" applyFont="1" applyFill="1" applyBorder="1" applyAlignment="1">
      <alignment horizontal="left" vertical="center" shrinkToFit="1"/>
    </xf>
    <xf numFmtId="0" fontId="26" fillId="5" borderId="57" xfId="1" applyFont="1" applyFill="1" applyBorder="1" applyAlignment="1">
      <alignment horizontal="left" vertical="top" wrapText="1" shrinkToFit="1"/>
    </xf>
    <xf numFmtId="0" fontId="26" fillId="5" borderId="58" xfId="1" applyFont="1" applyFill="1" applyBorder="1" applyAlignment="1">
      <alignment horizontal="left" vertical="top" wrapText="1" shrinkToFit="1"/>
    </xf>
    <xf numFmtId="0" fontId="24" fillId="5" borderId="22" xfId="1" applyFont="1" applyFill="1" applyBorder="1" applyAlignment="1">
      <alignment vertical="center"/>
    </xf>
    <xf numFmtId="0" fontId="24" fillId="5" borderId="0" xfId="1" applyFont="1" applyFill="1" applyBorder="1" applyAlignment="1">
      <alignment horizontal="center" vertical="center"/>
    </xf>
    <xf numFmtId="0" fontId="24" fillId="5" borderId="0" xfId="1" applyFont="1" applyFill="1" applyBorder="1" applyAlignment="1">
      <alignment horizontal="left" vertical="center" shrinkToFit="1"/>
    </xf>
    <xf numFmtId="0" fontId="28" fillId="5" borderId="0" xfId="0" applyFont="1" applyFill="1" applyBorder="1" applyAlignment="1">
      <alignment horizontal="left" vertical="top" wrapText="1" shrinkToFit="1"/>
    </xf>
    <xf numFmtId="0" fontId="28" fillId="5" borderId="1" xfId="0" applyFont="1" applyFill="1" applyBorder="1" applyAlignment="1">
      <alignment horizontal="left" vertical="top" wrapText="1" shrinkToFit="1"/>
    </xf>
    <xf numFmtId="0" fontId="24" fillId="0" borderId="10" xfId="1" applyFont="1" applyFill="1" applyBorder="1" applyAlignment="1">
      <alignment horizontal="center" vertical="center"/>
    </xf>
    <xf numFmtId="0" fontId="24" fillId="5" borderId="21" xfId="1" applyFont="1" applyFill="1" applyBorder="1" applyAlignment="1">
      <alignment vertical="center"/>
    </xf>
    <xf numFmtId="0" fontId="24" fillId="5" borderId="36" xfId="1" applyFont="1" applyFill="1" applyBorder="1" applyAlignment="1">
      <alignment horizontal="center" vertical="center"/>
    </xf>
    <xf numFmtId="0" fontId="24" fillId="5" borderId="36" xfId="1" applyFont="1" applyFill="1" applyBorder="1" applyAlignment="1">
      <alignment horizontal="left" vertical="center" shrinkToFit="1"/>
    </xf>
    <xf numFmtId="0" fontId="28" fillId="5" borderId="36" xfId="0" applyFont="1" applyFill="1" applyBorder="1" applyAlignment="1">
      <alignment horizontal="left" vertical="top" wrapText="1" shrinkToFit="1"/>
    </xf>
    <xf numFmtId="0" fontId="28" fillId="5" borderId="18" xfId="0" applyFont="1" applyFill="1" applyBorder="1" applyAlignment="1">
      <alignment horizontal="left" vertical="top" wrapText="1" shrinkToFit="1"/>
    </xf>
    <xf numFmtId="0" fontId="28" fillId="5" borderId="57" xfId="0" applyFont="1" applyFill="1" applyBorder="1" applyAlignment="1">
      <alignment horizontal="left" vertical="top" wrapText="1"/>
    </xf>
    <xf numFmtId="0" fontId="29" fillId="5" borderId="58" xfId="0" applyFont="1" applyFill="1" applyBorder="1" applyAlignment="1">
      <alignment horizontal="left" vertical="top" wrapText="1"/>
    </xf>
    <xf numFmtId="0" fontId="26" fillId="0" borderId="11" xfId="1" applyFont="1" applyFill="1" applyBorder="1" applyAlignment="1">
      <alignment horizontal="left" vertical="top" wrapText="1" shrinkToFit="1"/>
    </xf>
    <xf numFmtId="0" fontId="24" fillId="5" borderId="21" xfId="1" applyFont="1" applyFill="1" applyBorder="1" applyAlignment="1">
      <alignment horizontal="center" vertical="center"/>
    </xf>
    <xf numFmtId="0" fontId="28" fillId="5" borderId="36" xfId="0" applyFont="1" applyFill="1" applyBorder="1" applyAlignment="1">
      <alignment horizontal="left" vertical="top" wrapText="1"/>
    </xf>
    <xf numFmtId="0" fontId="29" fillId="5" borderId="18" xfId="0" applyFont="1" applyFill="1" applyBorder="1" applyAlignment="1">
      <alignment horizontal="left" vertical="top" wrapText="1"/>
    </xf>
    <xf numFmtId="0" fontId="26" fillId="0" borderId="11" xfId="1" applyFont="1" applyFill="1" applyBorder="1" applyAlignment="1">
      <alignment horizontal="left" vertical="top" wrapText="1"/>
    </xf>
    <xf numFmtId="0" fontId="27" fillId="0" borderId="11" xfId="1" applyFont="1" applyFill="1" applyBorder="1" applyAlignment="1">
      <alignment horizontal="left" vertical="top" wrapText="1"/>
    </xf>
    <xf numFmtId="0" fontId="24" fillId="5" borderId="56" xfId="1" applyFont="1" applyFill="1" applyBorder="1" applyAlignment="1">
      <alignment vertical="center"/>
    </xf>
    <xf numFmtId="0" fontId="24" fillId="5" borderId="57" xfId="1" applyFont="1" applyFill="1" applyBorder="1" applyAlignment="1">
      <alignment vertical="center"/>
    </xf>
    <xf numFmtId="0" fontId="28" fillId="5" borderId="57" xfId="0" applyFont="1" applyFill="1" applyBorder="1" applyAlignment="1">
      <alignment vertical="top" wrapText="1" shrinkToFit="1"/>
    </xf>
    <xf numFmtId="0" fontId="28" fillId="5" borderId="58" xfId="0" applyFont="1" applyFill="1" applyBorder="1" applyAlignment="1">
      <alignment vertical="top" wrapText="1" shrinkToFit="1"/>
    </xf>
    <xf numFmtId="0" fontId="24" fillId="5" borderId="21" xfId="1" applyFont="1" applyFill="1" applyBorder="1" applyAlignment="1">
      <alignment vertical="center"/>
    </xf>
    <xf numFmtId="0" fontId="24" fillId="5" borderId="36" xfId="1" applyFont="1" applyFill="1" applyBorder="1" applyAlignment="1">
      <alignment vertical="center"/>
    </xf>
    <xf numFmtId="0" fontId="28" fillId="5" borderId="36" xfId="0" applyFont="1" applyFill="1" applyBorder="1" applyAlignment="1">
      <alignment vertical="top" wrapText="1" shrinkToFit="1"/>
    </xf>
    <xf numFmtId="0" fontId="28" fillId="5" borderId="18" xfId="0" applyFont="1" applyFill="1" applyBorder="1" applyAlignment="1">
      <alignment vertical="top" wrapText="1" shrinkToFit="1"/>
    </xf>
    <xf numFmtId="0" fontId="24" fillId="5" borderId="56" xfId="1" applyFont="1" applyFill="1" applyBorder="1" applyAlignment="1">
      <alignment vertical="center" wrapText="1"/>
    </xf>
    <xf numFmtId="0" fontId="26" fillId="5" borderId="57" xfId="1" applyFont="1" applyFill="1" applyBorder="1" applyAlignment="1">
      <alignment vertical="top" wrapText="1"/>
    </xf>
    <xf numFmtId="0" fontId="27" fillId="5" borderId="58" xfId="1" applyFont="1" applyFill="1" applyBorder="1" applyAlignment="1">
      <alignment vertical="top" wrapText="1"/>
    </xf>
    <xf numFmtId="0" fontId="28" fillId="5" borderId="36" xfId="0" applyFont="1" applyFill="1" applyBorder="1" applyAlignment="1">
      <alignment vertical="top" wrapText="1"/>
    </xf>
    <xf numFmtId="0" fontId="29" fillId="5" borderId="18" xfId="0" applyFont="1" applyFill="1" applyBorder="1" applyAlignment="1">
      <alignment vertical="top" wrapText="1"/>
    </xf>
    <xf numFmtId="184" fontId="24" fillId="0" borderId="0" xfId="1" applyNumberFormat="1" applyFont="1" applyFill="1">
      <alignment vertical="center"/>
    </xf>
    <xf numFmtId="0" fontId="30" fillId="3" borderId="2" xfId="1" applyFont="1" applyFill="1" applyBorder="1" applyAlignment="1">
      <alignment horizontal="center" vertical="center" textRotation="255" shrinkToFit="1"/>
    </xf>
    <xf numFmtId="0" fontId="31" fillId="0" borderId="2" xfId="1" applyFont="1" applyFill="1" applyBorder="1" applyAlignment="1">
      <alignment horizontal="center" vertical="center" textRotation="255"/>
    </xf>
    <xf numFmtId="0" fontId="32" fillId="0" borderId="2" xfId="1" applyFont="1" applyFill="1" applyBorder="1" applyAlignment="1">
      <alignment horizontal="left" vertical="center"/>
    </xf>
    <xf numFmtId="0" fontId="24" fillId="0" borderId="2" xfId="1" applyFont="1" applyFill="1" applyBorder="1" applyAlignment="1">
      <alignment horizontal="center" vertical="center"/>
    </xf>
    <xf numFmtId="0" fontId="24" fillId="0" borderId="2" xfId="1" applyFont="1" applyFill="1" applyBorder="1" applyAlignment="1">
      <alignment horizontal="center" vertical="center"/>
    </xf>
    <xf numFmtId="0" fontId="26" fillId="0" borderId="31" xfId="1" applyFont="1" applyFill="1" applyBorder="1" applyAlignment="1">
      <alignment horizontal="center" vertical="center" wrapText="1"/>
    </xf>
    <xf numFmtId="0" fontId="26" fillId="0" borderId="32" xfId="1" applyFont="1" applyFill="1" applyBorder="1" applyAlignment="1">
      <alignment horizontal="center" vertical="center" wrapText="1"/>
    </xf>
    <xf numFmtId="0" fontId="26" fillId="0" borderId="70" xfId="1" applyFont="1" applyFill="1" applyBorder="1" applyAlignment="1">
      <alignment horizontal="center" vertical="center" wrapText="1"/>
    </xf>
    <xf numFmtId="0" fontId="24" fillId="0" borderId="2" xfId="1" applyFont="1" applyFill="1" applyBorder="1" applyAlignment="1">
      <alignment vertical="center"/>
    </xf>
    <xf numFmtId="0" fontId="26" fillId="0" borderId="1" xfId="1" applyFont="1" applyFill="1" applyBorder="1" applyAlignment="1">
      <alignment horizontal="center" vertical="center" wrapText="1"/>
    </xf>
    <xf numFmtId="0" fontId="24" fillId="0" borderId="2" xfId="1" applyFont="1" applyFill="1" applyBorder="1" applyAlignment="1">
      <alignment horizontal="right" vertical="center"/>
    </xf>
    <xf numFmtId="0" fontId="24" fillId="6" borderId="2" xfId="1" applyFont="1" applyFill="1" applyBorder="1" applyAlignment="1">
      <alignment horizontal="center" wrapText="1" shrinkToFit="1"/>
    </xf>
    <xf numFmtId="0" fontId="24" fillId="7" borderId="2" xfId="1" applyFont="1" applyFill="1" applyBorder="1" applyAlignment="1">
      <alignment horizontal="center" wrapText="1" shrinkToFit="1"/>
    </xf>
    <xf numFmtId="0" fontId="24" fillId="8" borderId="2" xfId="1" applyFont="1" applyFill="1" applyBorder="1" applyAlignment="1">
      <alignment horizontal="center" wrapText="1" shrinkToFit="1"/>
    </xf>
    <xf numFmtId="0" fontId="1" fillId="0" borderId="2" xfId="1" applyBorder="1" applyAlignment="1">
      <alignment horizontal="center" wrapText="1" shrinkToFit="1"/>
    </xf>
    <xf numFmtId="0" fontId="33" fillId="0" borderId="22" xfId="1" applyFont="1" applyFill="1" applyBorder="1" applyAlignment="1">
      <alignment horizontal="center" vertical="center" wrapText="1"/>
    </xf>
    <xf numFmtId="0" fontId="33" fillId="0" borderId="1" xfId="1" applyFont="1" applyFill="1" applyBorder="1" applyAlignment="1">
      <alignment horizontal="center" vertical="center" wrapText="1"/>
    </xf>
    <xf numFmtId="0" fontId="24" fillId="0" borderId="11" xfId="4" applyFont="1" applyBorder="1" applyAlignment="1">
      <alignment horizontal="center" wrapText="1" shrinkToFit="1"/>
    </xf>
    <xf numFmtId="0" fontId="24" fillId="0" borderId="60" xfId="1" applyFont="1" applyFill="1" applyBorder="1" applyAlignment="1">
      <alignment horizontal="center" vertical="center" shrinkToFit="1"/>
    </xf>
    <xf numFmtId="0" fontId="24" fillId="0" borderId="11" xfId="4" applyFont="1" applyBorder="1" applyAlignment="1">
      <alignment horizontal="center" wrapText="1" shrinkToFit="1"/>
    </xf>
    <xf numFmtId="0" fontId="24" fillId="0" borderId="11" xfId="1" applyFont="1" applyFill="1" applyBorder="1" applyAlignment="1">
      <alignment horizontal="center" vertical="center" shrinkToFit="1"/>
    </xf>
    <xf numFmtId="0" fontId="33" fillId="0" borderId="21" xfId="1" applyFont="1" applyFill="1" applyBorder="1" applyAlignment="1">
      <alignment horizontal="center" vertical="center" wrapText="1"/>
    </xf>
    <xf numFmtId="0" fontId="33" fillId="0" borderId="18" xfId="1" applyFont="1" applyFill="1" applyBorder="1" applyAlignment="1">
      <alignment horizontal="center" vertical="center" wrapText="1"/>
    </xf>
    <xf numFmtId="0" fontId="24" fillId="0" borderId="10" xfId="4" applyFont="1" applyBorder="1" applyAlignment="1">
      <alignment horizontal="center" wrapText="1" shrinkToFit="1"/>
    </xf>
    <xf numFmtId="0" fontId="24" fillId="0" borderId="10" xfId="1" applyFont="1" applyFill="1" applyBorder="1" applyAlignment="1">
      <alignment horizontal="center" vertical="center" shrinkToFit="1"/>
    </xf>
    <xf numFmtId="0" fontId="35" fillId="0" borderId="2" xfId="1" applyFont="1" applyFill="1" applyBorder="1" applyAlignment="1">
      <alignment horizontal="center" vertical="center" textRotation="255"/>
    </xf>
    <xf numFmtId="0" fontId="35" fillId="0" borderId="60" xfId="1" applyFont="1" applyFill="1" applyBorder="1" applyAlignment="1">
      <alignment horizontal="center" vertical="center" textRotation="255" wrapText="1"/>
    </xf>
    <xf numFmtId="0" fontId="35" fillId="0" borderId="60" xfId="1" applyFont="1" applyFill="1" applyBorder="1">
      <alignment vertical="center"/>
    </xf>
    <xf numFmtId="0" fontId="27" fillId="0" borderId="2" xfId="1" applyFont="1" applyFill="1" applyBorder="1" applyAlignment="1">
      <alignment horizontal="left" vertical="top" wrapText="1"/>
    </xf>
    <xf numFmtId="0" fontId="27" fillId="0" borderId="2" xfId="1" applyFont="1" applyFill="1" applyBorder="1" applyAlignment="1">
      <alignment horizontal="left" vertical="top" wrapText="1"/>
    </xf>
    <xf numFmtId="185" fontId="35" fillId="0" borderId="60" xfId="1" applyNumberFormat="1" applyFont="1" applyFill="1" applyBorder="1" applyAlignment="1">
      <alignment horizontal="right" vertical="center"/>
    </xf>
    <xf numFmtId="0" fontId="35" fillId="0" borderId="60" xfId="1" applyFont="1" applyFill="1" applyBorder="1" applyAlignment="1">
      <alignment horizontal="left" vertical="center"/>
    </xf>
    <xf numFmtId="0" fontId="35" fillId="0" borderId="60" xfId="4" applyFont="1" applyFill="1" applyBorder="1" applyAlignment="1">
      <alignment horizontal="left" vertical="top" wrapText="1"/>
    </xf>
    <xf numFmtId="0" fontId="35" fillId="0" borderId="60" xfId="1" applyFont="1" applyFill="1" applyBorder="1" applyAlignment="1">
      <alignment horizontal="left" vertical="top" shrinkToFit="1"/>
    </xf>
    <xf numFmtId="0" fontId="35" fillId="0" borderId="11" xfId="4" applyFont="1" applyFill="1" applyBorder="1" applyAlignment="1">
      <alignment horizontal="left" vertical="top" wrapText="1"/>
    </xf>
    <xf numFmtId="0" fontId="35" fillId="0" borderId="2" xfId="1" applyFont="1" applyFill="1" applyBorder="1" applyAlignment="1">
      <alignment horizontal="center" vertical="center" wrapText="1"/>
    </xf>
    <xf numFmtId="0" fontId="35" fillId="0" borderId="11" xfId="1" applyFont="1" applyFill="1" applyBorder="1">
      <alignment vertical="center"/>
    </xf>
    <xf numFmtId="185" fontId="35" fillId="0" borderId="60" xfId="1" applyNumberFormat="1" applyFont="1" applyFill="1" applyBorder="1">
      <alignment vertical="center"/>
    </xf>
    <xf numFmtId="0" fontId="35" fillId="0" borderId="11" xfId="1" applyFont="1" applyFill="1" applyBorder="1" applyAlignment="1">
      <alignment horizontal="center" vertical="center" textRotation="255"/>
    </xf>
    <xf numFmtId="0" fontId="35" fillId="3" borderId="11" xfId="1" applyFont="1" applyFill="1" applyBorder="1">
      <alignment vertical="center"/>
    </xf>
    <xf numFmtId="184" fontId="35" fillId="0" borderId="11" xfId="1" applyNumberFormat="1" applyFont="1" applyFill="1" applyBorder="1">
      <alignment vertical="center"/>
    </xf>
    <xf numFmtId="0" fontId="35" fillId="0" borderId="11" xfId="1" applyFont="1" applyFill="1" applyBorder="1" applyAlignment="1">
      <alignment vertical="center"/>
    </xf>
    <xf numFmtId="0" fontId="35" fillId="0" borderId="11" xfId="4" applyFont="1" applyFill="1" applyBorder="1" applyAlignment="1">
      <alignment horizontal="left" vertical="top" wrapText="1"/>
    </xf>
    <xf numFmtId="0" fontId="35" fillId="0" borderId="11" xfId="1" applyFont="1" applyFill="1" applyBorder="1" applyAlignment="1">
      <alignment horizontal="left" vertical="top" shrinkToFit="1"/>
    </xf>
    <xf numFmtId="0" fontId="35" fillId="0" borderId="2" xfId="1" applyFont="1" applyFill="1" applyBorder="1" applyAlignment="1">
      <alignment horizontal="center" vertical="center"/>
    </xf>
    <xf numFmtId="0" fontId="35" fillId="0" borderId="10" xfId="1" applyFont="1" applyFill="1" applyBorder="1" applyAlignment="1">
      <alignment horizontal="center" vertical="center" textRotation="255"/>
    </xf>
    <xf numFmtId="0" fontId="35" fillId="0" borderId="10" xfId="1" applyFont="1" applyFill="1" applyBorder="1">
      <alignment vertical="center"/>
    </xf>
    <xf numFmtId="184" fontId="35" fillId="0" borderId="10" xfId="1" applyNumberFormat="1" applyFont="1" applyFill="1" applyBorder="1">
      <alignment vertical="center"/>
    </xf>
    <xf numFmtId="0" fontId="35" fillId="0" borderId="10" xfId="1" applyFont="1" applyFill="1" applyBorder="1" applyAlignment="1">
      <alignment vertical="center"/>
    </xf>
    <xf numFmtId="0" fontId="35" fillId="0" borderId="10" xfId="4" applyFont="1" applyFill="1" applyBorder="1" applyAlignment="1">
      <alignment horizontal="left" vertical="top" wrapText="1"/>
    </xf>
    <xf numFmtId="0" fontId="35" fillId="0" borderId="10" xfId="1" applyFont="1" applyFill="1" applyBorder="1" applyAlignment="1">
      <alignment horizontal="left" vertical="top" shrinkToFit="1"/>
    </xf>
    <xf numFmtId="0" fontId="35" fillId="0" borderId="2" xfId="1" applyFont="1" applyFill="1" applyBorder="1" applyAlignment="1">
      <alignment horizontal="center" vertical="center" textRotation="255" shrinkToFit="1"/>
    </xf>
    <xf numFmtId="0" fontId="35" fillId="9" borderId="2" xfId="1" applyFont="1" applyFill="1" applyBorder="1" applyAlignment="1">
      <alignment horizontal="center" vertical="center" wrapText="1"/>
    </xf>
    <xf numFmtId="0" fontId="35" fillId="9" borderId="2" xfId="1" applyFont="1" applyFill="1" applyBorder="1" applyAlignment="1">
      <alignment horizontal="center" vertical="center" textRotation="255" shrinkToFit="1"/>
    </xf>
    <xf numFmtId="0" fontId="35" fillId="10" borderId="11" xfId="1" applyFont="1" applyFill="1" applyBorder="1">
      <alignment vertical="center"/>
    </xf>
    <xf numFmtId="0" fontId="9" fillId="0" borderId="2" xfId="1" applyFont="1" applyFill="1" applyBorder="1" applyAlignment="1">
      <alignment horizontal="left" vertical="top" wrapText="1"/>
    </xf>
    <xf numFmtId="0" fontId="35" fillId="9" borderId="2" xfId="1" applyFont="1" applyFill="1" applyBorder="1" applyAlignment="1">
      <alignment vertical="center"/>
    </xf>
    <xf numFmtId="0" fontId="35" fillId="11" borderId="60" xfId="1" applyFont="1" applyFill="1" applyBorder="1">
      <alignment vertical="center"/>
    </xf>
    <xf numFmtId="0" fontId="35" fillId="0" borderId="2" xfId="1" applyFont="1" applyFill="1" applyBorder="1" applyAlignment="1">
      <alignment vertical="center" wrapText="1"/>
    </xf>
    <xf numFmtId="0" fontId="35" fillId="12" borderId="11" xfId="1" applyFont="1" applyFill="1" applyBorder="1">
      <alignment vertical="center"/>
    </xf>
    <xf numFmtId="0" fontId="35" fillId="13" borderId="56" xfId="1" applyFont="1" applyFill="1" applyBorder="1" applyAlignment="1">
      <alignment horizontal="center" vertical="center" wrapText="1"/>
    </xf>
    <xf numFmtId="0" fontId="35" fillId="13" borderId="57" xfId="1" applyFont="1" applyFill="1" applyBorder="1" applyAlignment="1">
      <alignment horizontal="center" vertical="center" wrapText="1"/>
    </xf>
    <xf numFmtId="0" fontId="35" fillId="13" borderId="58" xfId="1" applyFont="1" applyFill="1" applyBorder="1" applyAlignment="1">
      <alignment horizontal="center" vertical="center" wrapText="1"/>
    </xf>
    <xf numFmtId="0" fontId="35" fillId="13" borderId="21" xfId="1" applyFont="1" applyFill="1" applyBorder="1" applyAlignment="1">
      <alignment horizontal="center" vertical="center" wrapText="1"/>
    </xf>
    <xf numFmtId="0" fontId="35" fillId="13" borderId="36" xfId="1" applyFont="1" applyFill="1" applyBorder="1" applyAlignment="1">
      <alignment horizontal="center" vertical="center" wrapText="1"/>
    </xf>
    <xf numFmtId="0" fontId="35" fillId="13" borderId="18" xfId="1" applyFont="1" applyFill="1" applyBorder="1" applyAlignment="1">
      <alignment horizontal="center" vertical="center" wrapText="1"/>
    </xf>
    <xf numFmtId="0" fontId="35" fillId="3" borderId="60" xfId="1" applyFont="1" applyFill="1" applyBorder="1">
      <alignment vertical="center"/>
    </xf>
    <xf numFmtId="0" fontId="35" fillId="0" borderId="2" xfId="1" applyFont="1" applyFill="1" applyBorder="1" applyAlignment="1">
      <alignment vertical="center"/>
    </xf>
    <xf numFmtId="0" fontId="35" fillId="0" borderId="2" xfId="1" applyFont="1" applyFill="1" applyBorder="1" applyAlignment="1">
      <alignment vertical="center" textRotation="255"/>
    </xf>
    <xf numFmtId="0" fontId="35" fillId="0" borderId="60" xfId="1" applyFont="1" applyFill="1" applyBorder="1" applyAlignment="1">
      <alignment vertical="center" shrinkToFit="1"/>
    </xf>
    <xf numFmtId="0" fontId="35" fillId="9" borderId="2" xfId="1" applyFont="1" applyFill="1" applyBorder="1" applyAlignment="1">
      <alignment horizontal="center" vertical="center"/>
    </xf>
    <xf numFmtId="0" fontId="27" fillId="14" borderId="60" xfId="1" applyFont="1" applyFill="1" applyBorder="1" applyAlignment="1">
      <alignment horizontal="left" vertical="center"/>
    </xf>
    <xf numFmtId="0" fontId="9" fillId="0" borderId="2" xfId="1" applyFont="1" applyFill="1" applyBorder="1" applyAlignment="1">
      <alignment horizontal="left" vertical="top" wrapText="1"/>
    </xf>
    <xf numFmtId="0" fontId="35" fillId="0" borderId="22" xfId="4" applyFont="1" applyFill="1" applyBorder="1" applyAlignment="1">
      <alignment horizontal="left" vertical="top" wrapText="1"/>
    </xf>
    <xf numFmtId="0" fontId="35" fillId="0" borderId="2" xfId="1" applyFont="1" applyFill="1" applyBorder="1" applyAlignment="1">
      <alignment horizontal="center" vertical="center" shrinkToFit="1"/>
    </xf>
    <xf numFmtId="0" fontId="35" fillId="0" borderId="31" xfId="1" applyFont="1" applyFill="1" applyBorder="1" applyAlignment="1">
      <alignment horizontal="center" vertical="center"/>
    </xf>
    <xf numFmtId="0" fontId="35" fillId="0" borderId="32" xfId="1" applyFont="1" applyFill="1" applyBorder="1" applyAlignment="1">
      <alignment horizontal="center" vertical="center"/>
    </xf>
    <xf numFmtId="0" fontId="35" fillId="0" borderId="70" xfId="1" applyFont="1" applyFill="1" applyBorder="1" applyAlignment="1">
      <alignment horizontal="center" vertical="center"/>
    </xf>
    <xf numFmtId="0" fontId="24" fillId="0" borderId="57" xfId="1" applyFont="1" applyFill="1" applyBorder="1">
      <alignment vertical="center"/>
    </xf>
    <xf numFmtId="0" fontId="35" fillId="0" borderId="0" xfId="4" applyFont="1" applyFill="1" applyBorder="1" applyAlignment="1">
      <alignment horizontal="left" vertical="top" wrapText="1"/>
    </xf>
    <xf numFmtId="0" fontId="35" fillId="0" borderId="57" xfId="1" applyFont="1" applyFill="1" applyBorder="1" applyAlignment="1">
      <alignment horizontal="left" vertical="center" shrinkToFit="1"/>
    </xf>
    <xf numFmtId="0" fontId="0" fillId="0" borderId="57" xfId="0" applyBorder="1" applyAlignment="1">
      <alignment vertical="center" shrinkToFit="1"/>
    </xf>
    <xf numFmtId="0" fontId="0" fillId="0" borderId="0" xfId="0" applyBorder="1" applyAlignment="1">
      <alignment vertical="center" shrinkToFit="1"/>
    </xf>
    <xf numFmtId="0" fontId="35" fillId="0" borderId="2" xfId="1" applyFont="1" applyFill="1" applyBorder="1" applyAlignment="1">
      <alignment horizontal="center" vertical="center"/>
    </xf>
    <xf numFmtId="0" fontId="35" fillId="0" borderId="2" xfId="1" applyFont="1" applyFill="1" applyBorder="1" applyAlignment="1">
      <alignment vertical="center"/>
    </xf>
    <xf numFmtId="0" fontId="24" fillId="0" borderId="0" xfId="1" applyFont="1" applyFill="1" applyBorder="1">
      <alignment vertical="center"/>
    </xf>
    <xf numFmtId="0" fontId="35" fillId="0" borderId="0" xfId="4" applyFont="1" applyFill="1" applyBorder="1" applyAlignment="1">
      <alignment vertical="center"/>
    </xf>
    <xf numFmtId="0" fontId="37" fillId="0" borderId="0" xfId="1" applyFont="1" applyFill="1" applyBorder="1" applyAlignment="1">
      <alignment horizontal="left" vertical="center" wrapText="1"/>
    </xf>
    <xf numFmtId="0" fontId="35" fillId="0" borderId="0" xfId="1" applyFont="1" applyFill="1" applyBorder="1" applyAlignment="1">
      <alignment horizontal="left" vertical="center" wrapText="1"/>
    </xf>
    <xf numFmtId="184" fontId="24" fillId="0" borderId="0" xfId="1" applyNumberFormat="1" applyFont="1" applyFill="1" applyBorder="1">
      <alignment vertical="center"/>
    </xf>
    <xf numFmtId="0" fontId="35" fillId="0" borderId="31" xfId="1" applyFont="1" applyFill="1" applyBorder="1" applyAlignment="1">
      <alignment horizontal="center" vertical="center"/>
    </xf>
    <xf numFmtId="0" fontId="35" fillId="0" borderId="70" xfId="1" applyFont="1" applyFill="1" applyBorder="1">
      <alignment vertical="center"/>
    </xf>
    <xf numFmtId="185" fontId="35" fillId="0" borderId="2" xfId="1" applyNumberFormat="1" applyFont="1" applyFill="1" applyBorder="1" applyAlignment="1">
      <alignment horizontal="center" vertical="center"/>
    </xf>
    <xf numFmtId="184" fontId="35" fillId="0" borderId="2" xfId="1" applyNumberFormat="1" applyFont="1" applyFill="1" applyBorder="1" applyAlignment="1">
      <alignment horizontal="center" vertical="center"/>
    </xf>
    <xf numFmtId="184" fontId="35" fillId="0" borderId="2" xfId="1" applyNumberFormat="1" applyFont="1" applyFill="1" applyBorder="1" applyAlignment="1">
      <alignment vertical="center"/>
    </xf>
    <xf numFmtId="184" fontId="35" fillId="0" borderId="31" xfId="1" applyNumberFormat="1" applyFont="1" applyFill="1" applyBorder="1" applyAlignment="1">
      <alignment horizontal="center" vertical="center"/>
    </xf>
    <xf numFmtId="184" fontId="35" fillId="0" borderId="70" xfId="1" applyNumberFormat="1" applyFont="1" applyFill="1" applyBorder="1" applyAlignment="1">
      <alignment horizontal="center" vertical="center"/>
    </xf>
    <xf numFmtId="184" fontId="24" fillId="0" borderId="2" xfId="1" applyNumberFormat="1" applyFont="1" applyFill="1" applyBorder="1" applyAlignment="1">
      <alignment horizontal="center" vertical="center"/>
    </xf>
    <xf numFmtId="0" fontId="35" fillId="0" borderId="0" xfId="1" applyFont="1" applyFill="1" applyBorder="1" applyAlignment="1">
      <alignment horizontal="left" vertical="center"/>
    </xf>
    <xf numFmtId="0" fontId="35" fillId="0" borderId="0" xfId="1" applyFont="1" applyFill="1" applyBorder="1" applyAlignment="1">
      <alignment horizontal="center" vertical="center"/>
    </xf>
    <xf numFmtId="0" fontId="35" fillId="0" borderId="0" xfId="1" applyFont="1" applyFill="1" applyBorder="1" applyAlignment="1">
      <alignment vertical="center"/>
    </xf>
    <xf numFmtId="0" fontId="35" fillId="0" borderId="0" xfId="1" applyFont="1" applyFill="1" applyBorder="1" applyAlignment="1">
      <alignment horizontal="left" vertical="top"/>
    </xf>
    <xf numFmtId="0" fontId="24" fillId="0" borderId="57" xfId="1" applyFont="1" applyFill="1" applyBorder="1" applyAlignment="1">
      <alignment horizontal="center" vertical="center"/>
    </xf>
    <xf numFmtId="0" fontId="38" fillId="0" borderId="57" xfId="1" applyFont="1" applyFill="1" applyBorder="1" applyAlignment="1">
      <alignment horizontal="left" vertical="center"/>
    </xf>
    <xf numFmtId="185" fontId="24" fillId="0" borderId="57" xfId="1" applyNumberFormat="1" applyFont="1" applyFill="1" applyBorder="1" applyAlignment="1">
      <alignment horizontal="center" vertical="center"/>
    </xf>
    <xf numFmtId="184" fontId="24" fillId="0" borderId="57" xfId="1" applyNumberFormat="1" applyFont="1" applyFill="1" applyBorder="1" applyAlignment="1">
      <alignment horizontal="center" vertical="center"/>
    </xf>
    <xf numFmtId="184" fontId="24" fillId="0" borderId="0" xfId="1" applyNumberFormat="1" applyFont="1" applyFill="1" applyBorder="1" applyAlignment="1">
      <alignment horizontal="center" vertical="center"/>
    </xf>
    <xf numFmtId="0" fontId="24" fillId="0" borderId="0" xfId="1" applyFont="1" applyFill="1" applyBorder="1" applyAlignment="1">
      <alignment horizontal="left" vertical="center"/>
    </xf>
    <xf numFmtId="0" fontId="24" fillId="0" borderId="0" xfId="1" applyFont="1" applyFill="1" applyBorder="1" applyAlignment="1">
      <alignment vertical="center" wrapText="1"/>
    </xf>
    <xf numFmtId="0" fontId="35" fillId="0" borderId="0" xfId="1" applyFont="1" applyFill="1" applyBorder="1" applyAlignment="1">
      <alignment vertical="center" wrapText="1"/>
    </xf>
    <xf numFmtId="0" fontId="24" fillId="0" borderId="0" xfId="1" applyFont="1" applyFill="1" applyBorder="1" applyAlignment="1">
      <alignment horizontal="left" vertical="top" wrapText="1"/>
    </xf>
    <xf numFmtId="0" fontId="24" fillId="0" borderId="0" xfId="1" applyFont="1" applyFill="1" applyAlignment="1">
      <alignment horizontal="left" vertical="center"/>
    </xf>
  </cellXfs>
  <cellStyles count="5">
    <cellStyle name="標準" xfId="0" builtinId="0"/>
    <cellStyle name="標準 2" xfId="1"/>
    <cellStyle name="標準 2 16" xfId="4"/>
    <cellStyle name="標準 3" xfId="3"/>
    <cellStyle name="標準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8" Type="http://schemas.openxmlformats.org/officeDocument/2006/relationships/image" Target="../media/image39.png"/><Relationship Id="rId13" Type="http://schemas.openxmlformats.org/officeDocument/2006/relationships/image" Target="../media/image44.png"/><Relationship Id="rId3" Type="http://schemas.openxmlformats.org/officeDocument/2006/relationships/image" Target="../media/image34.png"/><Relationship Id="rId7" Type="http://schemas.openxmlformats.org/officeDocument/2006/relationships/image" Target="../media/image38.png"/><Relationship Id="rId12" Type="http://schemas.openxmlformats.org/officeDocument/2006/relationships/image" Target="../media/image43.png"/><Relationship Id="rId2" Type="http://schemas.openxmlformats.org/officeDocument/2006/relationships/image" Target="../media/image33.png"/><Relationship Id="rId1" Type="http://schemas.openxmlformats.org/officeDocument/2006/relationships/image" Target="../media/image32.png"/><Relationship Id="rId6" Type="http://schemas.openxmlformats.org/officeDocument/2006/relationships/image" Target="../media/image37.png"/><Relationship Id="rId11" Type="http://schemas.openxmlformats.org/officeDocument/2006/relationships/image" Target="../media/image42.png"/><Relationship Id="rId5" Type="http://schemas.openxmlformats.org/officeDocument/2006/relationships/image" Target="../media/image36.png"/><Relationship Id="rId10" Type="http://schemas.openxmlformats.org/officeDocument/2006/relationships/image" Target="../media/image41.png"/><Relationship Id="rId4" Type="http://schemas.openxmlformats.org/officeDocument/2006/relationships/image" Target="../media/image35.png"/><Relationship Id="rId9" Type="http://schemas.openxmlformats.org/officeDocument/2006/relationships/image" Target="../media/image40.png"/></Relationships>
</file>

<file path=xl/drawings/_rels/drawing3.xml.rels><?xml version="1.0" encoding="UTF-8" standalone="yes"?>
<Relationships xmlns="http://schemas.openxmlformats.org/package/2006/relationships"><Relationship Id="rId1" Type="http://schemas.openxmlformats.org/officeDocument/2006/relationships/image" Target="../media/image4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7.jpeg"/></Relationships>
</file>

<file path=xl/drawings/drawing1.xml><?xml version="1.0" encoding="utf-8"?>
<xdr:wsDr xmlns:xdr="http://schemas.openxmlformats.org/drawingml/2006/spreadsheetDrawing" xmlns:a="http://schemas.openxmlformats.org/drawingml/2006/main">
  <xdr:twoCellAnchor>
    <xdr:from>
      <xdr:col>13</xdr:col>
      <xdr:colOff>107156</xdr:colOff>
      <xdr:row>61</xdr:row>
      <xdr:rowOff>58732</xdr:rowOff>
    </xdr:from>
    <xdr:to>
      <xdr:col>14</xdr:col>
      <xdr:colOff>0</xdr:colOff>
      <xdr:row>64</xdr:row>
      <xdr:rowOff>95246</xdr:rowOff>
    </xdr:to>
    <xdr:sp macro="" textlink="">
      <xdr:nvSpPr>
        <xdr:cNvPr id="2" name="テキスト ボックス 1">
          <a:extLst>
            <a:ext uri="{FF2B5EF4-FFF2-40B4-BE49-F238E27FC236}">
              <a16:creationId xmlns:a16="http://schemas.microsoft.com/office/drawing/2014/main" xmlns="" id="{AAFA1732-5722-441A-BA39-371D7D70FF7E}"/>
            </a:ext>
          </a:extLst>
        </xdr:cNvPr>
        <xdr:cNvSpPr txBox="1"/>
      </xdr:nvSpPr>
      <xdr:spPr bwMode="auto">
        <a:xfrm>
          <a:off x="7936706" y="10155232"/>
          <a:ext cx="1083469" cy="52228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600"/>
            <a:t>食べ物は良く噛んで食べましょう。良く噛むことで、虫歯予防や消化の負担が減り、お腹に良いと言われています。</a:t>
          </a:r>
          <a:endParaRPr kumimoji="1" lang="en-US" altLang="ja-JP" sz="600"/>
        </a:p>
      </xdr:txBody>
    </xdr:sp>
    <xdr:clientData/>
  </xdr:twoCellAnchor>
  <xdr:twoCellAnchor>
    <xdr:from>
      <xdr:col>13</xdr:col>
      <xdr:colOff>97507</xdr:colOff>
      <xdr:row>60</xdr:row>
      <xdr:rowOff>107143</xdr:rowOff>
    </xdr:from>
    <xdr:to>
      <xdr:col>14</xdr:col>
      <xdr:colOff>77470</xdr:colOff>
      <xdr:row>61</xdr:row>
      <xdr:rowOff>38876</xdr:rowOff>
    </xdr:to>
    <xdr:pic>
      <xdr:nvPicPr>
        <xdr:cNvPr id="3" name="図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7057" y="10041718"/>
          <a:ext cx="1170588" cy="93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71948</xdr:colOff>
      <xdr:row>64</xdr:row>
      <xdr:rowOff>29119</xdr:rowOff>
    </xdr:from>
    <xdr:to>
      <xdr:col>14</xdr:col>
      <xdr:colOff>34775</xdr:colOff>
      <xdr:row>64</xdr:row>
      <xdr:rowOff>118162</xdr:rowOff>
    </xdr:to>
    <xdr:pic>
      <xdr:nvPicPr>
        <xdr:cNvPr id="4" name="図 2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1498" y="10611394"/>
          <a:ext cx="1153452" cy="89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1967672</xdr:colOff>
      <xdr:row>13</xdr:row>
      <xdr:rowOff>149627</xdr:rowOff>
    </xdr:from>
    <xdr:to>
      <xdr:col>18</xdr:col>
      <xdr:colOff>407498</xdr:colOff>
      <xdr:row>15</xdr:row>
      <xdr:rowOff>133597</xdr:rowOff>
    </xdr:to>
    <xdr:pic>
      <xdr:nvPicPr>
        <xdr:cNvPr id="5" name="図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68897" y="2473727"/>
          <a:ext cx="468651" cy="30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710308</xdr:colOff>
      <xdr:row>0</xdr:row>
      <xdr:rowOff>123615</xdr:rowOff>
    </xdr:from>
    <xdr:to>
      <xdr:col>18</xdr:col>
      <xdr:colOff>38680</xdr:colOff>
      <xdr:row>5</xdr:row>
      <xdr:rowOff>96056</xdr:rowOff>
    </xdr:to>
    <xdr:pic>
      <xdr:nvPicPr>
        <xdr:cNvPr id="6" name="図 832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511533" y="123615"/>
          <a:ext cx="1357197" cy="1010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389195</xdr:colOff>
      <xdr:row>0</xdr:row>
      <xdr:rowOff>0</xdr:rowOff>
    </xdr:from>
    <xdr:to>
      <xdr:col>20</xdr:col>
      <xdr:colOff>235591</xdr:colOff>
      <xdr:row>0</xdr:row>
      <xdr:rowOff>419024</xdr:rowOff>
    </xdr:to>
    <xdr:pic>
      <xdr:nvPicPr>
        <xdr:cNvPr id="7" name="図 8328"/>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447970" y="0"/>
          <a:ext cx="1075121" cy="419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268914</xdr:colOff>
      <xdr:row>0</xdr:row>
      <xdr:rowOff>0</xdr:rowOff>
    </xdr:from>
    <xdr:to>
      <xdr:col>20</xdr:col>
      <xdr:colOff>793780</xdr:colOff>
      <xdr:row>3</xdr:row>
      <xdr:rowOff>26956</xdr:rowOff>
    </xdr:to>
    <xdr:pic>
      <xdr:nvPicPr>
        <xdr:cNvPr id="8" name="図 8330"/>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556414" y="0"/>
          <a:ext cx="524866" cy="760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748512</xdr:colOff>
      <xdr:row>0</xdr:row>
      <xdr:rowOff>71438</xdr:rowOff>
    </xdr:from>
    <xdr:to>
      <xdr:col>27</xdr:col>
      <xdr:colOff>428755</xdr:colOff>
      <xdr:row>1</xdr:row>
      <xdr:rowOff>108553</xdr:rowOff>
    </xdr:to>
    <xdr:pic>
      <xdr:nvPicPr>
        <xdr:cNvPr id="9" name="図 46"/>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516225" y="71438"/>
          <a:ext cx="1133605" cy="46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320519</xdr:colOff>
      <xdr:row>0</xdr:row>
      <xdr:rowOff>0</xdr:rowOff>
    </xdr:from>
    <xdr:to>
      <xdr:col>19</xdr:col>
      <xdr:colOff>263558</xdr:colOff>
      <xdr:row>2</xdr:row>
      <xdr:rowOff>133372</xdr:rowOff>
    </xdr:to>
    <xdr:pic>
      <xdr:nvPicPr>
        <xdr:cNvPr id="10" name="図 8332"/>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150569" y="0"/>
          <a:ext cx="1171764" cy="714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885887</xdr:colOff>
      <xdr:row>0</xdr:row>
      <xdr:rowOff>304660</xdr:rowOff>
    </xdr:from>
    <xdr:to>
      <xdr:col>22</xdr:col>
      <xdr:colOff>61952</xdr:colOff>
      <xdr:row>2</xdr:row>
      <xdr:rowOff>120459</xdr:rowOff>
    </xdr:to>
    <xdr:pic>
      <xdr:nvPicPr>
        <xdr:cNvPr id="11" name="図 8334"/>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5173387" y="304660"/>
          <a:ext cx="342838" cy="396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690330</xdr:colOff>
      <xdr:row>1</xdr:row>
      <xdr:rowOff>16458</xdr:rowOff>
    </xdr:from>
    <xdr:to>
      <xdr:col>18</xdr:col>
      <xdr:colOff>848043</xdr:colOff>
      <xdr:row>3</xdr:row>
      <xdr:rowOff>29295</xdr:rowOff>
    </xdr:to>
    <xdr:pic>
      <xdr:nvPicPr>
        <xdr:cNvPr id="12" name="図 8336"/>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flipH="1">
          <a:off x="12520380" y="445083"/>
          <a:ext cx="157713" cy="317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253273</xdr:colOff>
      <xdr:row>0</xdr:row>
      <xdr:rowOff>107156</xdr:rowOff>
    </xdr:from>
    <xdr:to>
      <xdr:col>18</xdr:col>
      <xdr:colOff>523875</xdr:colOff>
      <xdr:row>1</xdr:row>
      <xdr:rowOff>35023</xdr:rowOff>
    </xdr:to>
    <xdr:pic>
      <xdr:nvPicPr>
        <xdr:cNvPr id="13" name="図 8338"/>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2083323" y="107156"/>
          <a:ext cx="270602" cy="3564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397564</xdr:colOff>
      <xdr:row>0</xdr:row>
      <xdr:rowOff>311655</xdr:rowOff>
    </xdr:from>
    <xdr:to>
      <xdr:col>2</xdr:col>
      <xdr:colOff>1751938</xdr:colOff>
      <xdr:row>7</xdr:row>
      <xdr:rowOff>11937</xdr:rowOff>
    </xdr:to>
    <xdr:pic>
      <xdr:nvPicPr>
        <xdr:cNvPr id="14" name="図 2"/>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97639" y="311655"/>
          <a:ext cx="1354374" cy="1052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199813</xdr:colOff>
      <xdr:row>0</xdr:row>
      <xdr:rowOff>0</xdr:rowOff>
    </xdr:from>
    <xdr:to>
      <xdr:col>2</xdr:col>
      <xdr:colOff>441879</xdr:colOff>
      <xdr:row>4</xdr:row>
      <xdr:rowOff>156815</xdr:rowOff>
    </xdr:to>
    <xdr:pic>
      <xdr:nvPicPr>
        <xdr:cNvPr id="15" name="図 5"/>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42713" y="0"/>
          <a:ext cx="499241" cy="1042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1120476</xdr:colOff>
      <xdr:row>0</xdr:row>
      <xdr:rowOff>79375</xdr:rowOff>
    </xdr:from>
    <xdr:to>
      <xdr:col>2</xdr:col>
      <xdr:colOff>1922617</xdr:colOff>
      <xdr:row>2</xdr:row>
      <xdr:rowOff>48497</xdr:rowOff>
    </xdr:to>
    <xdr:pic>
      <xdr:nvPicPr>
        <xdr:cNvPr id="16" name="図 7"/>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720551" y="79375"/>
          <a:ext cx="802141" cy="550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10909</xdr:colOff>
      <xdr:row>0</xdr:row>
      <xdr:rowOff>1</xdr:rowOff>
    </xdr:from>
    <xdr:to>
      <xdr:col>3</xdr:col>
      <xdr:colOff>1089760</xdr:colOff>
      <xdr:row>2</xdr:row>
      <xdr:rowOff>60256</xdr:rowOff>
    </xdr:to>
    <xdr:pic>
      <xdr:nvPicPr>
        <xdr:cNvPr id="17" name="図 22"/>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639809" y="1"/>
          <a:ext cx="1078851" cy="641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1103144</xdr:colOff>
      <xdr:row>0</xdr:row>
      <xdr:rowOff>95553</xdr:rowOff>
    </xdr:from>
    <xdr:to>
      <xdr:col>5</xdr:col>
      <xdr:colOff>220294</xdr:colOff>
      <xdr:row>0</xdr:row>
      <xdr:rowOff>338810</xdr:rowOff>
    </xdr:to>
    <xdr:pic>
      <xdr:nvPicPr>
        <xdr:cNvPr id="18" name="図 24"/>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732044" y="95553"/>
          <a:ext cx="1574600" cy="243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274907</xdr:colOff>
      <xdr:row>0</xdr:row>
      <xdr:rowOff>0</xdr:rowOff>
    </xdr:from>
    <xdr:to>
      <xdr:col>10</xdr:col>
      <xdr:colOff>112002</xdr:colOff>
      <xdr:row>2</xdr:row>
      <xdr:rowOff>41763</xdr:rowOff>
    </xdr:to>
    <xdr:pic>
      <xdr:nvPicPr>
        <xdr:cNvPr id="19" name="図 26"/>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361257" y="0"/>
          <a:ext cx="1065820" cy="622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879085</xdr:colOff>
      <xdr:row>0</xdr:row>
      <xdr:rowOff>0</xdr:rowOff>
    </xdr:from>
    <xdr:to>
      <xdr:col>15</xdr:col>
      <xdr:colOff>324708</xdr:colOff>
      <xdr:row>1</xdr:row>
      <xdr:rowOff>59752</xdr:rowOff>
    </xdr:to>
    <xdr:pic>
      <xdr:nvPicPr>
        <xdr:cNvPr id="20" name="図 30"/>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708635" y="0"/>
          <a:ext cx="817223" cy="488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177054</xdr:colOff>
      <xdr:row>0</xdr:row>
      <xdr:rowOff>101027</xdr:rowOff>
    </xdr:from>
    <xdr:to>
      <xdr:col>17</xdr:col>
      <xdr:colOff>392716</xdr:colOff>
      <xdr:row>1</xdr:row>
      <xdr:rowOff>57830</xdr:rowOff>
    </xdr:to>
    <xdr:pic>
      <xdr:nvPicPr>
        <xdr:cNvPr id="21" name="図 8320"/>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21104" y="101027"/>
          <a:ext cx="472837" cy="38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393875</xdr:colOff>
      <xdr:row>0</xdr:row>
      <xdr:rowOff>108516</xdr:rowOff>
    </xdr:from>
    <xdr:to>
      <xdr:col>17</xdr:col>
      <xdr:colOff>781990</xdr:colOff>
      <xdr:row>0</xdr:row>
      <xdr:rowOff>427023</xdr:rowOff>
    </xdr:to>
    <xdr:pic>
      <xdr:nvPicPr>
        <xdr:cNvPr id="22" name="図 8322"/>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0195100" y="108516"/>
          <a:ext cx="388115" cy="318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778502</xdr:colOff>
      <xdr:row>0</xdr:row>
      <xdr:rowOff>21235</xdr:rowOff>
    </xdr:from>
    <xdr:to>
      <xdr:col>13</xdr:col>
      <xdr:colOff>820823</xdr:colOff>
      <xdr:row>1</xdr:row>
      <xdr:rowOff>6669</xdr:rowOff>
    </xdr:to>
    <xdr:pic>
      <xdr:nvPicPr>
        <xdr:cNvPr id="23" name="図 8324"/>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798427" y="21235"/>
          <a:ext cx="851946" cy="4140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1310672</xdr:colOff>
      <xdr:row>50</xdr:row>
      <xdr:rowOff>115309</xdr:rowOff>
    </xdr:from>
    <xdr:to>
      <xdr:col>2</xdr:col>
      <xdr:colOff>1875555</xdr:colOff>
      <xdr:row>52</xdr:row>
      <xdr:rowOff>68178</xdr:rowOff>
    </xdr:to>
    <xdr:pic>
      <xdr:nvPicPr>
        <xdr:cNvPr id="24" name="図 10"/>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910747" y="8430634"/>
          <a:ext cx="564883" cy="276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190500</xdr:colOff>
      <xdr:row>62</xdr:row>
      <xdr:rowOff>121980</xdr:rowOff>
    </xdr:from>
    <xdr:to>
      <xdr:col>12</xdr:col>
      <xdr:colOff>568880</xdr:colOff>
      <xdr:row>70</xdr:row>
      <xdr:rowOff>104775</xdr:rowOff>
    </xdr:to>
    <xdr:grpSp>
      <xdr:nvGrpSpPr>
        <xdr:cNvPr id="25" name="グループ化 32"/>
        <xdr:cNvGrpSpPr>
          <a:grpSpLocks/>
        </xdr:cNvGrpSpPr>
      </xdr:nvGrpSpPr>
      <xdr:grpSpPr bwMode="auto">
        <a:xfrm>
          <a:off x="190500" y="10599480"/>
          <a:ext cx="7403068" cy="1316295"/>
          <a:chOff x="359833" y="13430251"/>
          <a:chExt cx="7165578" cy="1248833"/>
        </a:xfrm>
      </xdr:grpSpPr>
      <xdr:pic>
        <xdr:nvPicPr>
          <xdr:cNvPr id="26" name="図 14"/>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59833" y="13430251"/>
            <a:ext cx="1248834" cy="1135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図 16"/>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809749" y="14245167"/>
            <a:ext cx="677333" cy="336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20"/>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407585" y="13747749"/>
            <a:ext cx="1352264" cy="560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図 8340"/>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2741083" y="13832417"/>
            <a:ext cx="704089"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 name="図 57"/>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5623983" y="13783733"/>
            <a:ext cx="694267"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8342"/>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3979333" y="14266334"/>
            <a:ext cx="17145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図 8344"/>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6064251" y="14065252"/>
            <a:ext cx="1461160" cy="497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3" name="図 8349"/>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4624916" y="13758334"/>
            <a:ext cx="572475"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4" name="図 31"/>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3503084" y="13800668"/>
            <a:ext cx="398955" cy="878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19</xdr:col>
      <xdr:colOff>671075</xdr:colOff>
      <xdr:row>39</xdr:row>
      <xdr:rowOff>82812</xdr:rowOff>
    </xdr:from>
    <xdr:to>
      <xdr:col>19</xdr:col>
      <xdr:colOff>1114398</xdr:colOff>
      <xdr:row>43</xdr:row>
      <xdr:rowOff>81452</xdr:rowOff>
    </xdr:to>
    <xdr:pic>
      <xdr:nvPicPr>
        <xdr:cNvPr id="35" name="図 2"/>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3729850" y="6616962"/>
          <a:ext cx="443323" cy="646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16</xdr:col>
      <xdr:colOff>136763</xdr:colOff>
      <xdr:row>3</xdr:row>
      <xdr:rowOff>38100</xdr:rowOff>
    </xdr:to>
    <xdr:grpSp>
      <xdr:nvGrpSpPr>
        <xdr:cNvPr id="2" name="グループ化 76"/>
        <xdr:cNvGrpSpPr>
          <a:grpSpLocks/>
        </xdr:cNvGrpSpPr>
      </xdr:nvGrpSpPr>
      <xdr:grpSpPr bwMode="auto">
        <a:xfrm>
          <a:off x="333375" y="0"/>
          <a:ext cx="16996013" cy="1323975"/>
          <a:chOff x="624286" y="0"/>
          <a:chExt cx="17039054" cy="1285852"/>
        </a:xfrm>
      </xdr:grpSpPr>
      <xdr:pic>
        <xdr:nvPicPr>
          <xdr:cNvPr id="3" name="図 3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93974" y="120651"/>
            <a:ext cx="449152" cy="520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図 7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6497" y="41096"/>
            <a:ext cx="1543377" cy="12447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7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4286" y="0"/>
            <a:ext cx="476532" cy="1050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7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20442" y="0"/>
            <a:ext cx="786429" cy="554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5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34176" y="31750"/>
            <a:ext cx="1500742" cy="92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図 5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466025" y="31751"/>
            <a:ext cx="2630225" cy="420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図 5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242628" y="0"/>
            <a:ext cx="1491353"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図 56"/>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5382793" y="63500"/>
            <a:ext cx="1222457" cy="748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図 57"/>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457937" y="148166"/>
            <a:ext cx="670438" cy="570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図 58"/>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410997" y="280458"/>
            <a:ext cx="550667" cy="449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図 59"/>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404880" y="5292"/>
            <a:ext cx="1626301" cy="820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4" name="グループ化 75"/>
          <xdr:cNvGrpSpPr>
            <a:grpSpLocks/>
          </xdr:cNvGrpSpPr>
        </xdr:nvGrpSpPr>
        <xdr:grpSpPr bwMode="auto">
          <a:xfrm>
            <a:off x="5977422" y="0"/>
            <a:ext cx="11685918" cy="1272220"/>
            <a:chOff x="5977422" y="0"/>
            <a:chExt cx="11685918" cy="1272220"/>
          </a:xfrm>
        </xdr:grpSpPr>
        <xdr:pic>
          <xdr:nvPicPr>
            <xdr:cNvPr id="15" name="図 67"/>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6860642" y="0"/>
              <a:ext cx="802698" cy="925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70"/>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977422" y="349017"/>
              <a:ext cx="681918" cy="923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462643</xdr:colOff>
      <xdr:row>0</xdr:row>
      <xdr:rowOff>0</xdr:rowOff>
    </xdr:from>
    <xdr:to>
      <xdr:col>18</xdr:col>
      <xdr:colOff>68036</xdr:colOff>
      <xdr:row>4</xdr:row>
      <xdr:rowOff>290336</xdr:rowOff>
    </xdr:to>
    <xdr:pic>
      <xdr:nvPicPr>
        <xdr:cNvPr id="39959"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67714" y="0"/>
          <a:ext cx="2381251" cy="1787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194581</xdr:colOff>
      <xdr:row>0</xdr:row>
      <xdr:rowOff>0</xdr:rowOff>
    </xdr:from>
    <xdr:to>
      <xdr:col>17</xdr:col>
      <xdr:colOff>775605</xdr:colOff>
      <xdr:row>4</xdr:row>
      <xdr:rowOff>263547</xdr:rowOff>
    </xdr:to>
    <xdr:pic>
      <xdr:nvPicPr>
        <xdr:cNvPr id="1641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99652" y="0"/>
          <a:ext cx="2581274" cy="1760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449036</xdr:colOff>
      <xdr:row>0</xdr:row>
      <xdr:rowOff>0</xdr:rowOff>
    </xdr:from>
    <xdr:to>
      <xdr:col>18</xdr:col>
      <xdr:colOff>58511</xdr:colOff>
      <xdr:row>4</xdr:row>
      <xdr:rowOff>291581</xdr:rowOff>
    </xdr:to>
    <xdr:pic>
      <xdr:nvPicPr>
        <xdr:cNvPr id="24605"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54107" y="0"/>
          <a:ext cx="2385333" cy="1788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8626;&#20083;&#39135;&#12459;&#12524;&#12531;&#1248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キッズ離乳食月間"/>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93"/>
  <sheetViews>
    <sheetView tabSelected="1" view="pageBreakPreview" zoomScale="40" zoomScaleNormal="90" zoomScaleSheetLayoutView="40" workbookViewId="0"/>
  </sheetViews>
  <sheetFormatPr defaultRowHeight="13.5" x14ac:dyDescent="0.15"/>
  <cols>
    <col min="1" max="1" width="4.5" style="256" bestFit="1" customWidth="1"/>
    <col min="2" max="2" width="3.375" style="262" bestFit="1" customWidth="1"/>
    <col min="3" max="3" width="26.625" style="262" customWidth="1"/>
    <col min="4" max="6" width="16.125" style="262" customWidth="1"/>
    <col min="7" max="7" width="4.375" style="262" hidden="1" customWidth="1"/>
    <col min="8" max="8" width="5.125" style="313" hidden="1" customWidth="1"/>
    <col min="9" max="9" width="4.125" style="262" hidden="1" customWidth="1"/>
    <col min="10" max="10" width="10.625" style="262" hidden="1" customWidth="1"/>
    <col min="11" max="11" width="5.125" style="313" customWidth="1"/>
    <col min="12" max="12" width="4.125" style="262" bestFit="1" customWidth="1"/>
    <col min="13" max="13" width="10.625" style="262" customWidth="1"/>
    <col min="14" max="14" width="15.625" style="262" customWidth="1"/>
    <col min="15" max="15" width="2.375" style="262" customWidth="1"/>
    <col min="16" max="16" width="4.5" style="425" bestFit="1" customWidth="1"/>
    <col min="17" max="17" width="3.375" style="262" bestFit="1" customWidth="1"/>
    <col min="18" max="18" width="26.625" style="262" customWidth="1"/>
    <col min="19" max="21" width="16.125" style="262" customWidth="1"/>
    <col min="22" max="22" width="0.875" style="262" hidden="1" customWidth="1"/>
    <col min="23" max="23" width="5.125" style="313" hidden="1" customWidth="1"/>
    <col min="24" max="24" width="4.125" style="262" hidden="1" customWidth="1"/>
    <col min="25" max="25" width="10.625" style="262" hidden="1" customWidth="1"/>
    <col min="26" max="26" width="5.125" style="313" customWidth="1"/>
    <col min="27" max="27" width="4.125" style="262" bestFit="1" customWidth="1"/>
    <col min="28" max="28" width="10.625" style="262" customWidth="1"/>
    <col min="29" max="29" width="15.625" style="262" customWidth="1"/>
    <col min="30" max="16384" width="9" style="262"/>
  </cols>
  <sheetData>
    <row r="1" spans="1:29" ht="33.75" customHeight="1" x14ac:dyDescent="0.15">
      <c r="P1" s="256"/>
    </row>
    <row r="2" spans="1:29" s="256" customFormat="1" ht="12" customHeight="1" x14ac:dyDescent="0.15">
      <c r="A2" s="314" t="s">
        <v>462</v>
      </c>
      <c r="B2" s="315" t="s">
        <v>463</v>
      </c>
      <c r="C2" s="316"/>
      <c r="D2" s="317" t="s">
        <v>464</v>
      </c>
      <c r="E2" s="317"/>
      <c r="F2" s="317"/>
      <c r="G2" s="318"/>
      <c r="H2" s="319" t="s">
        <v>465</v>
      </c>
      <c r="I2" s="320"/>
      <c r="J2" s="321"/>
      <c r="K2" s="319" t="s">
        <v>466</v>
      </c>
      <c r="L2" s="320"/>
      <c r="M2" s="321"/>
      <c r="N2" s="322"/>
      <c r="O2" s="323"/>
      <c r="P2" s="314" t="s">
        <v>462</v>
      </c>
      <c r="Q2" s="315" t="s">
        <v>463</v>
      </c>
      <c r="R2" s="324"/>
      <c r="S2" s="317" t="s">
        <v>464</v>
      </c>
      <c r="T2" s="317"/>
      <c r="U2" s="317"/>
      <c r="V2" s="318"/>
      <c r="W2" s="319" t="s">
        <v>465</v>
      </c>
      <c r="X2" s="320"/>
      <c r="Y2" s="321"/>
      <c r="Z2" s="319" t="s">
        <v>466</v>
      </c>
      <c r="AA2" s="320"/>
      <c r="AB2" s="321"/>
      <c r="AC2" s="322"/>
    </row>
    <row r="3" spans="1:29" s="256" customFormat="1" ht="12" customHeight="1" x14ac:dyDescent="0.15">
      <c r="A3" s="314"/>
      <c r="B3" s="315"/>
      <c r="C3" s="316"/>
      <c r="D3" s="325" t="s">
        <v>467</v>
      </c>
      <c r="E3" s="326" t="s">
        <v>468</v>
      </c>
      <c r="F3" s="327" t="s">
        <v>469</v>
      </c>
      <c r="G3" s="328"/>
      <c r="H3" s="329" t="s">
        <v>470</v>
      </c>
      <c r="I3" s="330"/>
      <c r="J3" s="331" t="s">
        <v>471</v>
      </c>
      <c r="K3" s="329" t="s">
        <v>470</v>
      </c>
      <c r="L3" s="330"/>
      <c r="M3" s="331" t="s">
        <v>471</v>
      </c>
      <c r="N3" s="332" t="s">
        <v>472</v>
      </c>
      <c r="O3" s="333"/>
      <c r="P3" s="314"/>
      <c r="Q3" s="315"/>
      <c r="R3" s="324"/>
      <c r="S3" s="325" t="s">
        <v>467</v>
      </c>
      <c r="T3" s="326" t="s">
        <v>468</v>
      </c>
      <c r="U3" s="327" t="s">
        <v>469</v>
      </c>
      <c r="V3" s="328"/>
      <c r="W3" s="329" t="s">
        <v>470</v>
      </c>
      <c r="X3" s="330"/>
      <c r="Y3" s="331" t="s">
        <v>471</v>
      </c>
      <c r="Z3" s="329" t="s">
        <v>470</v>
      </c>
      <c r="AA3" s="330"/>
      <c r="AB3" s="331" t="s">
        <v>471</v>
      </c>
      <c r="AC3" s="332" t="s">
        <v>473</v>
      </c>
    </row>
    <row r="4" spans="1:29" s="256" customFormat="1" ht="12" customHeight="1" x14ac:dyDescent="0.15">
      <c r="A4" s="314"/>
      <c r="B4" s="315"/>
      <c r="C4" s="316"/>
      <c r="D4" s="325"/>
      <c r="E4" s="326"/>
      <c r="F4" s="327"/>
      <c r="G4" s="328"/>
      <c r="H4" s="329"/>
      <c r="I4" s="330"/>
      <c r="J4" s="331"/>
      <c r="K4" s="329"/>
      <c r="L4" s="330"/>
      <c r="M4" s="331"/>
      <c r="N4" s="334"/>
      <c r="O4" s="333"/>
      <c r="P4" s="314"/>
      <c r="Q4" s="315"/>
      <c r="R4" s="324"/>
      <c r="S4" s="325"/>
      <c r="T4" s="326"/>
      <c r="U4" s="327"/>
      <c r="V4" s="328"/>
      <c r="W4" s="329"/>
      <c r="X4" s="330"/>
      <c r="Y4" s="331"/>
      <c r="Z4" s="329"/>
      <c r="AA4" s="330"/>
      <c r="AB4" s="331"/>
      <c r="AC4" s="334"/>
    </row>
    <row r="5" spans="1:29" s="256" customFormat="1" ht="12" customHeight="1" x14ac:dyDescent="0.15">
      <c r="A5" s="314"/>
      <c r="B5" s="315"/>
      <c r="C5" s="316"/>
      <c r="D5" s="325"/>
      <c r="E5" s="326"/>
      <c r="F5" s="327"/>
      <c r="G5" s="328"/>
      <c r="H5" s="329"/>
      <c r="I5" s="330"/>
      <c r="J5" s="331"/>
      <c r="K5" s="329"/>
      <c r="L5" s="330"/>
      <c r="M5" s="331"/>
      <c r="N5" s="334"/>
      <c r="O5" s="333"/>
      <c r="P5" s="314"/>
      <c r="Q5" s="315"/>
      <c r="R5" s="324"/>
      <c r="S5" s="325"/>
      <c r="T5" s="326"/>
      <c r="U5" s="327"/>
      <c r="V5" s="328"/>
      <c r="W5" s="329"/>
      <c r="X5" s="330"/>
      <c r="Y5" s="331"/>
      <c r="Z5" s="329"/>
      <c r="AA5" s="330"/>
      <c r="AB5" s="331"/>
      <c r="AC5" s="334"/>
    </row>
    <row r="6" spans="1:29" s="256" customFormat="1" ht="12" customHeight="1" x14ac:dyDescent="0.15">
      <c r="A6" s="314"/>
      <c r="B6" s="315"/>
      <c r="C6" s="316"/>
      <c r="D6" s="325"/>
      <c r="E6" s="326"/>
      <c r="F6" s="327"/>
      <c r="G6" s="328"/>
      <c r="H6" s="335"/>
      <c r="I6" s="336"/>
      <c r="J6" s="337"/>
      <c r="K6" s="335"/>
      <c r="L6" s="336"/>
      <c r="M6" s="337"/>
      <c r="N6" s="338"/>
      <c r="O6" s="333"/>
      <c r="P6" s="314"/>
      <c r="Q6" s="315"/>
      <c r="R6" s="324"/>
      <c r="S6" s="325"/>
      <c r="T6" s="326"/>
      <c r="U6" s="327"/>
      <c r="V6" s="328"/>
      <c r="W6" s="335"/>
      <c r="X6" s="336"/>
      <c r="Y6" s="337"/>
      <c r="Z6" s="335"/>
      <c r="AA6" s="336"/>
      <c r="AB6" s="337"/>
      <c r="AC6" s="338"/>
    </row>
    <row r="7" spans="1:29" ht="12.75" customHeight="1" x14ac:dyDescent="0.15">
      <c r="A7" s="339">
        <v>1</v>
      </c>
      <c r="B7" s="340" t="s">
        <v>409</v>
      </c>
      <c r="C7" s="341" t="s">
        <v>14</v>
      </c>
      <c r="D7" s="342" t="s">
        <v>474</v>
      </c>
      <c r="E7" s="342" t="s">
        <v>475</v>
      </c>
      <c r="F7" s="342" t="s">
        <v>476</v>
      </c>
      <c r="G7" s="343"/>
      <c r="H7" s="344">
        <v>366</v>
      </c>
      <c r="I7" s="345" t="s">
        <v>477</v>
      </c>
      <c r="J7" s="346" t="s">
        <v>31</v>
      </c>
      <c r="K7" s="344">
        <f>366*0.75</f>
        <v>274.5</v>
      </c>
      <c r="L7" s="345" t="s">
        <v>478</v>
      </c>
      <c r="M7" s="346" t="s">
        <v>31</v>
      </c>
      <c r="N7" s="347" t="s">
        <v>479</v>
      </c>
      <c r="O7" s="348"/>
      <c r="P7" s="349">
        <v>15</v>
      </c>
      <c r="Q7" s="339" t="s">
        <v>409</v>
      </c>
      <c r="R7" s="350" t="s">
        <v>14</v>
      </c>
      <c r="S7" s="342" t="s">
        <v>480</v>
      </c>
      <c r="T7" s="342" t="s">
        <v>475</v>
      </c>
      <c r="U7" s="342" t="s">
        <v>476</v>
      </c>
      <c r="V7" s="343"/>
      <c r="W7" s="351">
        <v>366</v>
      </c>
      <c r="X7" s="345" t="s">
        <v>478</v>
      </c>
      <c r="Y7" s="346" t="s">
        <v>31</v>
      </c>
      <c r="Z7" s="351">
        <f>366*0.75</f>
        <v>274.5</v>
      </c>
      <c r="AA7" s="345" t="s">
        <v>481</v>
      </c>
      <c r="AB7" s="346" t="s">
        <v>31</v>
      </c>
      <c r="AC7" s="347" t="s">
        <v>479</v>
      </c>
    </row>
    <row r="8" spans="1:29" ht="12.75" customHeight="1" x14ac:dyDescent="0.15">
      <c r="A8" s="339"/>
      <c r="B8" s="352"/>
      <c r="C8" s="353" t="s">
        <v>482</v>
      </c>
      <c r="D8" s="342"/>
      <c r="E8" s="342"/>
      <c r="F8" s="342"/>
      <c r="G8" s="343"/>
      <c r="H8" s="354">
        <v>14.399999999999999</v>
      </c>
      <c r="I8" s="355" t="s">
        <v>483</v>
      </c>
      <c r="J8" s="356"/>
      <c r="K8" s="354">
        <f>14.4*0.75</f>
        <v>10.8</v>
      </c>
      <c r="L8" s="355" t="s">
        <v>483</v>
      </c>
      <c r="M8" s="356"/>
      <c r="N8" s="357" t="s">
        <v>484</v>
      </c>
      <c r="O8" s="348"/>
      <c r="P8" s="358"/>
      <c r="Q8" s="339"/>
      <c r="R8" s="353" t="s">
        <v>15</v>
      </c>
      <c r="S8" s="342"/>
      <c r="T8" s="342"/>
      <c r="U8" s="342"/>
      <c r="V8" s="343"/>
      <c r="W8" s="354">
        <v>14.399999999999999</v>
      </c>
      <c r="X8" s="350" t="s">
        <v>483</v>
      </c>
      <c r="Y8" s="356"/>
      <c r="Z8" s="354">
        <f>14.4*0.75</f>
        <v>10.8</v>
      </c>
      <c r="AA8" s="350" t="s">
        <v>483</v>
      </c>
      <c r="AB8" s="356"/>
      <c r="AC8" s="357" t="s">
        <v>484</v>
      </c>
    </row>
    <row r="9" spans="1:29" ht="12.75" customHeight="1" x14ac:dyDescent="0.15">
      <c r="A9" s="339"/>
      <c r="B9" s="352"/>
      <c r="C9" s="350" t="s">
        <v>32</v>
      </c>
      <c r="D9" s="342"/>
      <c r="E9" s="342"/>
      <c r="F9" s="342"/>
      <c r="G9" s="343"/>
      <c r="H9" s="354">
        <v>6.6999999999999993</v>
      </c>
      <c r="I9" s="355" t="s">
        <v>483</v>
      </c>
      <c r="J9" s="356"/>
      <c r="K9" s="354">
        <f>6.7*0.75</f>
        <v>5.0250000000000004</v>
      </c>
      <c r="L9" s="355" t="s">
        <v>483</v>
      </c>
      <c r="M9" s="356"/>
      <c r="N9" s="357"/>
      <c r="O9" s="348"/>
      <c r="P9" s="358"/>
      <c r="Q9" s="339"/>
      <c r="R9" s="350" t="s">
        <v>32</v>
      </c>
      <c r="S9" s="342"/>
      <c r="T9" s="342"/>
      <c r="U9" s="342"/>
      <c r="V9" s="343"/>
      <c r="W9" s="354">
        <v>6.6999999999999993</v>
      </c>
      <c r="X9" s="350" t="s">
        <v>483</v>
      </c>
      <c r="Y9" s="356"/>
      <c r="Z9" s="354">
        <f>6.7*0.75</f>
        <v>5.0250000000000004</v>
      </c>
      <c r="AA9" s="350" t="s">
        <v>483</v>
      </c>
      <c r="AB9" s="356"/>
      <c r="AC9" s="357"/>
    </row>
    <row r="10" spans="1:29" ht="12.75" customHeight="1" x14ac:dyDescent="0.15">
      <c r="A10" s="339"/>
      <c r="B10" s="352"/>
      <c r="C10" s="350" t="s">
        <v>37</v>
      </c>
      <c r="D10" s="342"/>
      <c r="E10" s="342"/>
      <c r="F10" s="342"/>
      <c r="G10" s="343"/>
      <c r="H10" s="354">
        <v>60.2</v>
      </c>
      <c r="I10" s="355" t="s">
        <v>483</v>
      </c>
      <c r="J10" s="356"/>
      <c r="K10" s="354">
        <f>60.2*0.75</f>
        <v>45.150000000000006</v>
      </c>
      <c r="L10" s="355" t="s">
        <v>483</v>
      </c>
      <c r="M10" s="356"/>
      <c r="N10" s="357"/>
      <c r="O10" s="348"/>
      <c r="P10" s="358"/>
      <c r="Q10" s="339"/>
      <c r="R10" s="350" t="s">
        <v>37</v>
      </c>
      <c r="S10" s="342"/>
      <c r="T10" s="342"/>
      <c r="U10" s="342"/>
      <c r="V10" s="343"/>
      <c r="W10" s="354">
        <v>60.2</v>
      </c>
      <c r="X10" s="350" t="s">
        <v>483</v>
      </c>
      <c r="Y10" s="356"/>
      <c r="Z10" s="354">
        <f>60.2*0.75</f>
        <v>45.150000000000006</v>
      </c>
      <c r="AA10" s="350" t="s">
        <v>483</v>
      </c>
      <c r="AB10" s="356"/>
      <c r="AC10" s="357"/>
    </row>
    <row r="11" spans="1:29" ht="12.75" customHeight="1" x14ac:dyDescent="0.15">
      <c r="A11" s="339"/>
      <c r="B11" s="359"/>
      <c r="C11" s="360"/>
      <c r="D11" s="342"/>
      <c r="E11" s="342"/>
      <c r="F11" s="342"/>
      <c r="G11" s="343"/>
      <c r="H11" s="361">
        <v>1</v>
      </c>
      <c r="I11" s="362" t="s">
        <v>483</v>
      </c>
      <c r="J11" s="363"/>
      <c r="K11" s="361">
        <f>1*0.75</f>
        <v>0.75</v>
      </c>
      <c r="L11" s="362" t="s">
        <v>485</v>
      </c>
      <c r="M11" s="363"/>
      <c r="N11" s="364"/>
      <c r="O11" s="348"/>
      <c r="P11" s="358"/>
      <c r="Q11" s="339"/>
      <c r="R11" s="360"/>
      <c r="S11" s="342"/>
      <c r="T11" s="342"/>
      <c r="U11" s="342"/>
      <c r="V11" s="343"/>
      <c r="W11" s="361">
        <v>1</v>
      </c>
      <c r="X11" s="360" t="s">
        <v>485</v>
      </c>
      <c r="Y11" s="363"/>
      <c r="Z11" s="361">
        <f>1*0.75</f>
        <v>0.75</v>
      </c>
      <c r="AA11" s="360" t="s">
        <v>485</v>
      </c>
      <c r="AB11" s="363"/>
      <c r="AC11" s="364"/>
    </row>
    <row r="12" spans="1:29" ht="12.75" customHeight="1" x14ac:dyDescent="0.15">
      <c r="A12" s="349">
        <v>2</v>
      </c>
      <c r="B12" s="365" t="s">
        <v>67</v>
      </c>
      <c r="C12" s="345" t="s">
        <v>14</v>
      </c>
      <c r="D12" s="342" t="s">
        <v>486</v>
      </c>
      <c r="E12" s="342" t="s">
        <v>487</v>
      </c>
      <c r="F12" s="342" t="s">
        <v>488</v>
      </c>
      <c r="G12" s="343"/>
      <c r="H12" s="351">
        <v>362</v>
      </c>
      <c r="I12" s="341" t="s">
        <v>489</v>
      </c>
      <c r="J12" s="346" t="s">
        <v>144</v>
      </c>
      <c r="K12" s="351">
        <f>362*0.75</f>
        <v>271.5</v>
      </c>
      <c r="L12" s="341" t="s">
        <v>489</v>
      </c>
      <c r="M12" s="346" t="s">
        <v>144</v>
      </c>
      <c r="N12" s="347" t="s">
        <v>479</v>
      </c>
      <c r="O12" s="348"/>
      <c r="P12" s="366" t="s">
        <v>490</v>
      </c>
      <c r="Q12" s="367" t="s">
        <v>491</v>
      </c>
      <c r="R12" s="345" t="s">
        <v>14</v>
      </c>
      <c r="S12" s="342" t="s">
        <v>492</v>
      </c>
      <c r="T12" s="342" t="s">
        <v>493</v>
      </c>
      <c r="U12" s="342" t="s">
        <v>488</v>
      </c>
      <c r="V12" s="343"/>
      <c r="W12" s="344">
        <v>366</v>
      </c>
      <c r="X12" s="345" t="s">
        <v>478</v>
      </c>
      <c r="Y12" s="346" t="s">
        <v>144</v>
      </c>
      <c r="Z12" s="344">
        <f>366*0.75</f>
        <v>274.5</v>
      </c>
      <c r="AA12" s="345" t="s">
        <v>481</v>
      </c>
      <c r="AB12" s="346" t="s">
        <v>144</v>
      </c>
      <c r="AC12" s="347" t="s">
        <v>479</v>
      </c>
    </row>
    <row r="13" spans="1:29" ht="12.75" customHeight="1" x14ac:dyDescent="0.15">
      <c r="A13" s="349"/>
      <c r="B13" s="365"/>
      <c r="C13" s="368" t="s">
        <v>58</v>
      </c>
      <c r="D13" s="369"/>
      <c r="E13" s="369"/>
      <c r="F13" s="342"/>
      <c r="G13" s="343"/>
      <c r="H13" s="354">
        <v>13.1</v>
      </c>
      <c r="I13" s="350" t="s">
        <v>485</v>
      </c>
      <c r="J13" s="356"/>
      <c r="K13" s="354">
        <f>13.1*0.75</f>
        <v>9.8249999999999993</v>
      </c>
      <c r="L13" s="350" t="s">
        <v>485</v>
      </c>
      <c r="M13" s="356"/>
      <c r="N13" s="357" t="s">
        <v>494</v>
      </c>
      <c r="O13" s="348"/>
      <c r="P13" s="370"/>
      <c r="Q13" s="367"/>
      <c r="R13" s="368" t="s">
        <v>204</v>
      </c>
      <c r="S13" s="369"/>
      <c r="T13" s="369"/>
      <c r="U13" s="342"/>
      <c r="V13" s="343"/>
      <c r="W13" s="354">
        <v>13.1</v>
      </c>
      <c r="X13" s="355" t="s">
        <v>485</v>
      </c>
      <c r="Y13" s="356"/>
      <c r="Z13" s="354">
        <f>13.1*0.75</f>
        <v>9.8249999999999993</v>
      </c>
      <c r="AA13" s="355" t="s">
        <v>485</v>
      </c>
      <c r="AB13" s="356"/>
      <c r="AC13" s="357" t="s">
        <v>494</v>
      </c>
    </row>
    <row r="14" spans="1:29" ht="12.75" customHeight="1" x14ac:dyDescent="0.15">
      <c r="A14" s="349"/>
      <c r="B14" s="365"/>
      <c r="C14" s="350" t="s">
        <v>73</v>
      </c>
      <c r="D14" s="369"/>
      <c r="E14" s="369"/>
      <c r="F14" s="342"/>
      <c r="G14" s="343"/>
      <c r="H14" s="354">
        <v>7.8000000000000007</v>
      </c>
      <c r="I14" s="350" t="s">
        <v>485</v>
      </c>
      <c r="J14" s="356"/>
      <c r="K14" s="354">
        <f>7.8*0.75</f>
        <v>5.85</v>
      </c>
      <c r="L14" s="350" t="s">
        <v>485</v>
      </c>
      <c r="M14" s="356"/>
      <c r="N14" s="357"/>
      <c r="O14" s="348"/>
      <c r="P14" s="370"/>
      <c r="Q14" s="367"/>
      <c r="R14" s="350" t="s">
        <v>73</v>
      </c>
      <c r="S14" s="369"/>
      <c r="T14" s="369"/>
      <c r="U14" s="342"/>
      <c r="V14" s="343"/>
      <c r="W14" s="354">
        <v>8.4</v>
      </c>
      <c r="X14" s="355" t="s">
        <v>485</v>
      </c>
      <c r="Y14" s="356"/>
      <c r="Z14" s="354">
        <f>8.4*0.75</f>
        <v>6.3000000000000007</v>
      </c>
      <c r="AA14" s="355" t="s">
        <v>485</v>
      </c>
      <c r="AB14" s="356"/>
      <c r="AC14" s="357"/>
    </row>
    <row r="15" spans="1:29" ht="12.75" customHeight="1" x14ac:dyDescent="0.15">
      <c r="A15" s="349"/>
      <c r="B15" s="365"/>
      <c r="C15" s="350" t="s">
        <v>78</v>
      </c>
      <c r="D15" s="369"/>
      <c r="E15" s="369"/>
      <c r="F15" s="342"/>
      <c r="G15" s="343"/>
      <c r="H15" s="354">
        <v>57.899999999999991</v>
      </c>
      <c r="I15" s="350" t="s">
        <v>485</v>
      </c>
      <c r="J15" s="356"/>
      <c r="K15" s="354">
        <f>57.9*0.75</f>
        <v>43.424999999999997</v>
      </c>
      <c r="L15" s="350" t="s">
        <v>485</v>
      </c>
      <c r="M15" s="356"/>
      <c r="N15" s="357"/>
      <c r="O15" s="348"/>
      <c r="P15" s="370"/>
      <c r="Q15" s="367"/>
      <c r="R15" s="350" t="s">
        <v>78</v>
      </c>
      <c r="S15" s="369"/>
      <c r="T15" s="369"/>
      <c r="U15" s="342"/>
      <c r="V15" s="343"/>
      <c r="W15" s="354">
        <v>57.699999999999989</v>
      </c>
      <c r="X15" s="355" t="s">
        <v>485</v>
      </c>
      <c r="Y15" s="356"/>
      <c r="Z15" s="354">
        <f>57.7*0.75</f>
        <v>43.275000000000006</v>
      </c>
      <c r="AA15" s="355" t="s">
        <v>485</v>
      </c>
      <c r="AB15" s="356"/>
      <c r="AC15" s="357"/>
    </row>
    <row r="16" spans="1:29" ht="12.75" customHeight="1" x14ac:dyDescent="0.15">
      <c r="A16" s="349"/>
      <c r="B16" s="365"/>
      <c r="C16" s="360" t="s">
        <v>81</v>
      </c>
      <c r="D16" s="369"/>
      <c r="E16" s="369"/>
      <c r="F16" s="342"/>
      <c r="G16" s="343"/>
      <c r="H16" s="361">
        <v>0.6</v>
      </c>
      <c r="I16" s="360" t="s">
        <v>495</v>
      </c>
      <c r="J16" s="363"/>
      <c r="K16" s="361">
        <f>0.6*0.75</f>
        <v>0.44999999999999996</v>
      </c>
      <c r="L16" s="360" t="s">
        <v>495</v>
      </c>
      <c r="M16" s="363"/>
      <c r="N16" s="364"/>
      <c r="O16" s="348"/>
      <c r="P16" s="370"/>
      <c r="Q16" s="367"/>
      <c r="R16" s="360" t="s">
        <v>81</v>
      </c>
      <c r="S16" s="369"/>
      <c r="T16" s="369"/>
      <c r="U16" s="342"/>
      <c r="V16" s="343"/>
      <c r="W16" s="361">
        <v>0.7</v>
      </c>
      <c r="X16" s="362" t="s">
        <v>485</v>
      </c>
      <c r="Y16" s="363"/>
      <c r="Z16" s="361">
        <f>0.7*0.75</f>
        <v>0.52499999999999991</v>
      </c>
      <c r="AA16" s="362" t="s">
        <v>485</v>
      </c>
      <c r="AB16" s="363"/>
      <c r="AC16" s="364"/>
    </row>
    <row r="17" spans="1:29" ht="12.75" customHeight="1" x14ac:dyDescent="0.15">
      <c r="A17" s="349">
        <v>3</v>
      </c>
      <c r="B17" s="365" t="s">
        <v>419</v>
      </c>
      <c r="C17" s="371" t="s">
        <v>93</v>
      </c>
      <c r="D17" s="342" t="s">
        <v>496</v>
      </c>
      <c r="E17" s="342" t="s">
        <v>497</v>
      </c>
      <c r="F17" s="342" t="s">
        <v>498</v>
      </c>
      <c r="G17" s="343"/>
      <c r="H17" s="351">
        <v>369</v>
      </c>
      <c r="I17" s="345" t="s">
        <v>478</v>
      </c>
      <c r="J17" s="346" t="s">
        <v>499</v>
      </c>
      <c r="K17" s="351">
        <f>369*0.75</f>
        <v>276.75</v>
      </c>
      <c r="L17" s="345" t="s">
        <v>478</v>
      </c>
      <c r="M17" s="346" t="s">
        <v>499</v>
      </c>
      <c r="N17" s="347" t="s">
        <v>479</v>
      </c>
      <c r="O17" s="348"/>
      <c r="P17" s="358">
        <v>17</v>
      </c>
      <c r="Q17" s="358" t="s">
        <v>419</v>
      </c>
      <c r="R17" s="371" t="s">
        <v>93</v>
      </c>
      <c r="S17" s="342" t="s">
        <v>500</v>
      </c>
      <c r="T17" s="342" t="s">
        <v>501</v>
      </c>
      <c r="U17" s="342" t="s">
        <v>502</v>
      </c>
      <c r="V17" s="343"/>
      <c r="W17" s="351">
        <v>369</v>
      </c>
      <c r="X17" s="341" t="s">
        <v>489</v>
      </c>
      <c r="Y17" s="346" t="s">
        <v>499</v>
      </c>
      <c r="Z17" s="351">
        <f>369*0.75</f>
        <v>276.75</v>
      </c>
      <c r="AA17" s="341" t="s">
        <v>489</v>
      </c>
      <c r="AB17" s="346" t="s">
        <v>499</v>
      </c>
      <c r="AC17" s="347" t="s">
        <v>479</v>
      </c>
    </row>
    <row r="18" spans="1:29" ht="12.75" customHeight="1" x14ac:dyDescent="0.15">
      <c r="A18" s="372"/>
      <c r="B18" s="365"/>
      <c r="C18" s="350" t="s">
        <v>293</v>
      </c>
      <c r="D18" s="342"/>
      <c r="E18" s="342"/>
      <c r="F18" s="342"/>
      <c r="G18" s="343"/>
      <c r="H18" s="354">
        <v>17.599999999999998</v>
      </c>
      <c r="I18" s="350" t="s">
        <v>485</v>
      </c>
      <c r="J18" s="356"/>
      <c r="K18" s="354">
        <f>17.6*0.75</f>
        <v>13.200000000000001</v>
      </c>
      <c r="L18" s="350" t="s">
        <v>485</v>
      </c>
      <c r="M18" s="356"/>
      <c r="N18" s="357" t="s">
        <v>503</v>
      </c>
      <c r="O18" s="348"/>
      <c r="P18" s="358"/>
      <c r="Q18" s="358"/>
      <c r="R18" s="350" t="s">
        <v>293</v>
      </c>
      <c r="S18" s="342"/>
      <c r="T18" s="342"/>
      <c r="U18" s="342"/>
      <c r="V18" s="343"/>
      <c r="W18" s="354">
        <v>17.699999999999996</v>
      </c>
      <c r="X18" s="350" t="s">
        <v>485</v>
      </c>
      <c r="Y18" s="356"/>
      <c r="Z18" s="354">
        <f>17.7*0.75</f>
        <v>13.274999999999999</v>
      </c>
      <c r="AA18" s="350" t="s">
        <v>485</v>
      </c>
      <c r="AB18" s="356"/>
      <c r="AC18" s="357" t="s">
        <v>504</v>
      </c>
    </row>
    <row r="19" spans="1:29" ht="12.75" customHeight="1" x14ac:dyDescent="0.15">
      <c r="A19" s="372"/>
      <c r="B19" s="365"/>
      <c r="C19" s="350" t="s">
        <v>104</v>
      </c>
      <c r="D19" s="342"/>
      <c r="E19" s="342"/>
      <c r="F19" s="342"/>
      <c r="G19" s="343"/>
      <c r="H19" s="354">
        <v>15.499999999999998</v>
      </c>
      <c r="I19" s="350" t="s">
        <v>485</v>
      </c>
      <c r="J19" s="356"/>
      <c r="K19" s="354">
        <f>15.5*0.75</f>
        <v>11.625</v>
      </c>
      <c r="L19" s="350" t="s">
        <v>485</v>
      </c>
      <c r="M19" s="356"/>
      <c r="N19" s="357"/>
      <c r="O19" s="348"/>
      <c r="P19" s="358"/>
      <c r="Q19" s="358"/>
      <c r="R19" s="350" t="s">
        <v>104</v>
      </c>
      <c r="S19" s="342"/>
      <c r="T19" s="342"/>
      <c r="U19" s="342"/>
      <c r="V19" s="343"/>
      <c r="W19" s="354">
        <v>15.499999999999998</v>
      </c>
      <c r="X19" s="350" t="s">
        <v>485</v>
      </c>
      <c r="Y19" s="356"/>
      <c r="Z19" s="354">
        <f>15.5*0.75</f>
        <v>11.625</v>
      </c>
      <c r="AA19" s="350" t="s">
        <v>485</v>
      </c>
      <c r="AB19" s="356"/>
      <c r="AC19" s="357" t="s">
        <v>505</v>
      </c>
    </row>
    <row r="20" spans="1:29" ht="12.75" customHeight="1" x14ac:dyDescent="0.15">
      <c r="A20" s="372"/>
      <c r="B20" s="365"/>
      <c r="C20" s="350"/>
      <c r="D20" s="342"/>
      <c r="E20" s="342"/>
      <c r="F20" s="342"/>
      <c r="G20" s="343"/>
      <c r="H20" s="354">
        <v>38.6</v>
      </c>
      <c r="I20" s="350" t="s">
        <v>485</v>
      </c>
      <c r="J20" s="356"/>
      <c r="K20" s="354">
        <f>38.6*0.75</f>
        <v>28.950000000000003</v>
      </c>
      <c r="L20" s="350" t="s">
        <v>485</v>
      </c>
      <c r="M20" s="356"/>
      <c r="N20" s="357"/>
      <c r="O20" s="348"/>
      <c r="P20" s="358"/>
      <c r="Q20" s="358"/>
      <c r="R20" s="350"/>
      <c r="S20" s="342"/>
      <c r="T20" s="342"/>
      <c r="U20" s="342"/>
      <c r="V20" s="343"/>
      <c r="W20" s="354">
        <v>38.799999999999997</v>
      </c>
      <c r="X20" s="350" t="s">
        <v>485</v>
      </c>
      <c r="Y20" s="356"/>
      <c r="Z20" s="354">
        <f>38.8*0.75</f>
        <v>29.099999999999998</v>
      </c>
      <c r="AA20" s="350" t="s">
        <v>485</v>
      </c>
      <c r="AB20" s="356"/>
      <c r="AC20" s="357"/>
    </row>
    <row r="21" spans="1:29" ht="12.75" customHeight="1" x14ac:dyDescent="0.15">
      <c r="A21" s="372"/>
      <c r="B21" s="365"/>
      <c r="C21" s="360"/>
      <c r="D21" s="342"/>
      <c r="E21" s="342"/>
      <c r="F21" s="342"/>
      <c r="G21" s="343"/>
      <c r="H21" s="361">
        <v>2.4000000000000004</v>
      </c>
      <c r="I21" s="360" t="s">
        <v>485</v>
      </c>
      <c r="J21" s="363"/>
      <c r="K21" s="361">
        <f>2.4*0.75</f>
        <v>1.7999999999999998</v>
      </c>
      <c r="L21" s="360" t="s">
        <v>485</v>
      </c>
      <c r="M21" s="363"/>
      <c r="N21" s="364"/>
      <c r="O21" s="348"/>
      <c r="P21" s="358"/>
      <c r="Q21" s="358"/>
      <c r="R21" s="360"/>
      <c r="S21" s="342"/>
      <c r="T21" s="342"/>
      <c r="U21" s="342"/>
      <c r="V21" s="343"/>
      <c r="W21" s="361">
        <v>2.4000000000000004</v>
      </c>
      <c r="X21" s="360" t="s">
        <v>495</v>
      </c>
      <c r="Y21" s="363"/>
      <c r="Z21" s="361">
        <f>2.4*0.75</f>
        <v>1.7999999999999998</v>
      </c>
      <c r="AA21" s="360" t="s">
        <v>495</v>
      </c>
      <c r="AB21" s="363"/>
      <c r="AC21" s="364"/>
    </row>
    <row r="22" spans="1:29" ht="12.75" customHeight="1" x14ac:dyDescent="0.15">
      <c r="A22" s="349">
        <v>4</v>
      </c>
      <c r="B22" s="365" t="s">
        <v>426</v>
      </c>
      <c r="C22" s="341" t="s">
        <v>14</v>
      </c>
      <c r="D22" s="342" t="s">
        <v>506</v>
      </c>
      <c r="E22" s="342" t="s">
        <v>507</v>
      </c>
      <c r="F22" s="342" t="s">
        <v>508</v>
      </c>
      <c r="G22" s="343"/>
      <c r="H22" s="351">
        <v>394</v>
      </c>
      <c r="I22" s="345" t="s">
        <v>478</v>
      </c>
      <c r="J22" s="346" t="s">
        <v>31</v>
      </c>
      <c r="K22" s="351">
        <f>394*0.75</f>
        <v>295.5</v>
      </c>
      <c r="L22" s="345" t="s">
        <v>481</v>
      </c>
      <c r="M22" s="346" t="s">
        <v>31</v>
      </c>
      <c r="N22" s="347" t="s">
        <v>479</v>
      </c>
      <c r="O22" s="348"/>
      <c r="P22" s="349">
        <v>18</v>
      </c>
      <c r="Q22" s="365" t="s">
        <v>426</v>
      </c>
      <c r="R22" s="341" t="s">
        <v>14</v>
      </c>
      <c r="S22" s="342" t="s">
        <v>509</v>
      </c>
      <c r="T22" s="342" t="s">
        <v>510</v>
      </c>
      <c r="U22" s="342" t="s">
        <v>508</v>
      </c>
      <c r="V22" s="343"/>
      <c r="W22" s="351">
        <v>394</v>
      </c>
      <c r="X22" s="345" t="s">
        <v>481</v>
      </c>
      <c r="Y22" s="346" t="s">
        <v>31</v>
      </c>
      <c r="Z22" s="351">
        <f>394*0.75</f>
        <v>295.5</v>
      </c>
      <c r="AA22" s="345" t="s">
        <v>478</v>
      </c>
      <c r="AB22" s="346" t="s">
        <v>31</v>
      </c>
      <c r="AC22" s="347" t="s">
        <v>479</v>
      </c>
    </row>
    <row r="23" spans="1:29" ht="12.75" customHeight="1" x14ac:dyDescent="0.15">
      <c r="A23" s="372"/>
      <c r="B23" s="365"/>
      <c r="C23" s="373" t="s">
        <v>115</v>
      </c>
      <c r="D23" s="342"/>
      <c r="E23" s="342"/>
      <c r="F23" s="342"/>
      <c r="G23" s="343"/>
      <c r="H23" s="354">
        <v>15.099999999999994</v>
      </c>
      <c r="I23" s="350" t="s">
        <v>485</v>
      </c>
      <c r="J23" s="356"/>
      <c r="K23" s="354">
        <f>15.1*0.75</f>
        <v>11.324999999999999</v>
      </c>
      <c r="L23" s="350" t="s">
        <v>485</v>
      </c>
      <c r="M23" s="356"/>
      <c r="N23" s="357" t="s">
        <v>511</v>
      </c>
      <c r="O23" s="348"/>
      <c r="P23" s="372"/>
      <c r="Q23" s="365"/>
      <c r="R23" s="373" t="s">
        <v>115</v>
      </c>
      <c r="S23" s="342"/>
      <c r="T23" s="342"/>
      <c r="U23" s="342"/>
      <c r="V23" s="343"/>
      <c r="W23" s="354">
        <v>15.099999999999994</v>
      </c>
      <c r="X23" s="350" t="s">
        <v>485</v>
      </c>
      <c r="Y23" s="356"/>
      <c r="Z23" s="354">
        <f>15.1*0.75</f>
        <v>11.324999999999999</v>
      </c>
      <c r="AA23" s="350" t="s">
        <v>485</v>
      </c>
      <c r="AB23" s="356"/>
      <c r="AC23" s="357" t="s">
        <v>512</v>
      </c>
    </row>
    <row r="24" spans="1:29" ht="12.75" customHeight="1" x14ac:dyDescent="0.15">
      <c r="A24" s="372"/>
      <c r="B24" s="365"/>
      <c r="C24" s="350" t="s">
        <v>513</v>
      </c>
      <c r="D24" s="342"/>
      <c r="E24" s="342"/>
      <c r="F24" s="342"/>
      <c r="G24" s="343"/>
      <c r="H24" s="354">
        <v>12</v>
      </c>
      <c r="I24" s="350" t="s">
        <v>485</v>
      </c>
      <c r="J24" s="356"/>
      <c r="K24" s="354">
        <f>12*0.75</f>
        <v>9</v>
      </c>
      <c r="L24" s="350" t="s">
        <v>485</v>
      </c>
      <c r="M24" s="356"/>
      <c r="N24" s="357" t="s">
        <v>505</v>
      </c>
      <c r="O24" s="348"/>
      <c r="P24" s="372"/>
      <c r="Q24" s="365"/>
      <c r="R24" s="350" t="s">
        <v>513</v>
      </c>
      <c r="S24" s="342"/>
      <c r="T24" s="342"/>
      <c r="U24" s="342"/>
      <c r="V24" s="343"/>
      <c r="W24" s="354">
        <v>12</v>
      </c>
      <c r="X24" s="350" t="s">
        <v>485</v>
      </c>
      <c r="Y24" s="356"/>
      <c r="Z24" s="354">
        <f>12*0.75</f>
        <v>9</v>
      </c>
      <c r="AA24" s="350" t="s">
        <v>485</v>
      </c>
      <c r="AB24" s="356"/>
      <c r="AC24" s="357"/>
    </row>
    <row r="25" spans="1:29" ht="12.75" customHeight="1" x14ac:dyDescent="0.15">
      <c r="A25" s="372"/>
      <c r="B25" s="365"/>
      <c r="C25" s="350" t="s">
        <v>128</v>
      </c>
      <c r="D25" s="342"/>
      <c r="E25" s="342"/>
      <c r="F25" s="342"/>
      <c r="G25" s="343"/>
      <c r="H25" s="354">
        <v>54.1</v>
      </c>
      <c r="I25" s="350" t="s">
        <v>485</v>
      </c>
      <c r="J25" s="356"/>
      <c r="K25" s="354">
        <f>54.1*0.75</f>
        <v>40.575000000000003</v>
      </c>
      <c r="L25" s="350" t="s">
        <v>485</v>
      </c>
      <c r="M25" s="356"/>
      <c r="N25" s="357"/>
      <c r="O25" s="348"/>
      <c r="P25" s="372"/>
      <c r="Q25" s="365"/>
      <c r="R25" s="350" t="s">
        <v>128</v>
      </c>
      <c r="S25" s="342"/>
      <c r="T25" s="342"/>
      <c r="U25" s="342"/>
      <c r="V25" s="343"/>
      <c r="W25" s="354">
        <v>54.1</v>
      </c>
      <c r="X25" s="350" t="s">
        <v>485</v>
      </c>
      <c r="Y25" s="356"/>
      <c r="Z25" s="354">
        <f>54.1*0.75</f>
        <v>40.575000000000003</v>
      </c>
      <c r="AA25" s="350" t="s">
        <v>485</v>
      </c>
      <c r="AB25" s="356"/>
      <c r="AC25" s="357"/>
    </row>
    <row r="26" spans="1:29" ht="12.75" customHeight="1" x14ac:dyDescent="0.15">
      <c r="A26" s="372"/>
      <c r="B26" s="365"/>
      <c r="C26" s="360" t="s">
        <v>130</v>
      </c>
      <c r="D26" s="342"/>
      <c r="E26" s="342"/>
      <c r="F26" s="342"/>
      <c r="G26" s="343"/>
      <c r="H26" s="361">
        <v>0.79999999999999993</v>
      </c>
      <c r="I26" s="360" t="s">
        <v>485</v>
      </c>
      <c r="J26" s="363"/>
      <c r="K26" s="361">
        <f>0.8*0.75</f>
        <v>0.60000000000000009</v>
      </c>
      <c r="L26" s="360" t="s">
        <v>485</v>
      </c>
      <c r="M26" s="363"/>
      <c r="N26" s="364"/>
      <c r="O26" s="348"/>
      <c r="P26" s="372"/>
      <c r="Q26" s="365"/>
      <c r="R26" s="360" t="s">
        <v>130</v>
      </c>
      <c r="S26" s="342"/>
      <c r="T26" s="342"/>
      <c r="U26" s="342"/>
      <c r="V26" s="343"/>
      <c r="W26" s="361">
        <v>0.79999999999999993</v>
      </c>
      <c r="X26" s="360" t="s">
        <v>485</v>
      </c>
      <c r="Y26" s="363"/>
      <c r="Z26" s="361">
        <f>0.8*0.75</f>
        <v>0.60000000000000009</v>
      </c>
      <c r="AA26" s="360" t="s">
        <v>485</v>
      </c>
      <c r="AB26" s="363"/>
      <c r="AC26" s="364"/>
    </row>
    <row r="27" spans="1:29" ht="12.75" customHeight="1" x14ac:dyDescent="0.15">
      <c r="A27" s="374"/>
      <c r="B27" s="375"/>
      <c r="C27" s="375"/>
      <c r="D27" s="375"/>
      <c r="E27" s="375"/>
      <c r="F27" s="375"/>
      <c r="G27" s="375"/>
      <c r="H27" s="375"/>
      <c r="I27" s="375"/>
      <c r="J27" s="375"/>
      <c r="K27" s="375"/>
      <c r="L27" s="375"/>
      <c r="M27" s="375"/>
      <c r="N27" s="376"/>
      <c r="O27" s="348"/>
      <c r="P27" s="374"/>
      <c r="Q27" s="375"/>
      <c r="R27" s="375"/>
      <c r="S27" s="375"/>
      <c r="T27" s="375"/>
      <c r="U27" s="375"/>
      <c r="V27" s="375"/>
      <c r="W27" s="375"/>
      <c r="X27" s="375"/>
      <c r="Y27" s="375"/>
      <c r="Z27" s="375"/>
      <c r="AA27" s="375"/>
      <c r="AB27" s="375"/>
      <c r="AC27" s="376"/>
    </row>
    <row r="28" spans="1:29" ht="12.75" customHeight="1" x14ac:dyDescent="0.15">
      <c r="A28" s="377"/>
      <c r="B28" s="378"/>
      <c r="C28" s="378"/>
      <c r="D28" s="378"/>
      <c r="E28" s="378"/>
      <c r="F28" s="378"/>
      <c r="G28" s="378"/>
      <c r="H28" s="378"/>
      <c r="I28" s="378"/>
      <c r="J28" s="378"/>
      <c r="K28" s="378"/>
      <c r="L28" s="378"/>
      <c r="M28" s="378"/>
      <c r="N28" s="379"/>
      <c r="O28" s="348"/>
      <c r="P28" s="377"/>
      <c r="Q28" s="378"/>
      <c r="R28" s="378"/>
      <c r="S28" s="378"/>
      <c r="T28" s="378"/>
      <c r="U28" s="378"/>
      <c r="V28" s="378"/>
      <c r="W28" s="378"/>
      <c r="X28" s="378"/>
      <c r="Y28" s="378"/>
      <c r="Z28" s="378"/>
      <c r="AA28" s="378"/>
      <c r="AB28" s="378"/>
      <c r="AC28" s="379"/>
    </row>
    <row r="29" spans="1:29" ht="12.75" customHeight="1" x14ac:dyDescent="0.15">
      <c r="A29" s="358">
        <v>7</v>
      </c>
      <c r="B29" s="365" t="s">
        <v>433</v>
      </c>
      <c r="C29" s="380" t="s">
        <v>145</v>
      </c>
      <c r="D29" s="342" t="s">
        <v>514</v>
      </c>
      <c r="E29" s="342" t="s">
        <v>515</v>
      </c>
      <c r="F29" s="342" t="s">
        <v>516</v>
      </c>
      <c r="G29" s="343"/>
      <c r="H29" s="351">
        <v>393</v>
      </c>
      <c r="I29" s="345" t="s">
        <v>481</v>
      </c>
      <c r="J29" s="346" t="s">
        <v>44</v>
      </c>
      <c r="K29" s="351">
        <f>393*0.75</f>
        <v>294.75</v>
      </c>
      <c r="L29" s="345" t="s">
        <v>478</v>
      </c>
      <c r="M29" s="346" t="s">
        <v>44</v>
      </c>
      <c r="N29" s="347" t="s">
        <v>479</v>
      </c>
      <c r="O29" s="348"/>
      <c r="P29" s="358">
        <v>23</v>
      </c>
      <c r="Q29" s="358" t="s">
        <v>67</v>
      </c>
      <c r="R29" s="371" t="s">
        <v>517</v>
      </c>
      <c r="S29" s="342" t="s">
        <v>518</v>
      </c>
      <c r="T29" s="342" t="s">
        <v>519</v>
      </c>
      <c r="U29" s="342" t="s">
        <v>520</v>
      </c>
      <c r="V29" s="343"/>
      <c r="W29" s="351">
        <v>396</v>
      </c>
      <c r="X29" s="345" t="s">
        <v>478</v>
      </c>
      <c r="Y29" s="346" t="s">
        <v>44</v>
      </c>
      <c r="Z29" s="351">
        <f>396*0.75</f>
        <v>297</v>
      </c>
      <c r="AA29" s="345" t="s">
        <v>478</v>
      </c>
      <c r="AB29" s="346" t="s">
        <v>44</v>
      </c>
      <c r="AC29" s="347" t="s">
        <v>479</v>
      </c>
    </row>
    <row r="30" spans="1:29" ht="12.75" customHeight="1" x14ac:dyDescent="0.15">
      <c r="A30" s="381"/>
      <c r="B30" s="365"/>
      <c r="C30" s="350" t="s">
        <v>150</v>
      </c>
      <c r="D30" s="342"/>
      <c r="E30" s="342"/>
      <c r="F30" s="342"/>
      <c r="G30" s="343"/>
      <c r="H30" s="354">
        <v>13.699999999999998</v>
      </c>
      <c r="I30" s="350" t="s">
        <v>485</v>
      </c>
      <c r="J30" s="356"/>
      <c r="K30" s="354">
        <f>13.7*0.75</f>
        <v>10.274999999999999</v>
      </c>
      <c r="L30" s="350" t="s">
        <v>485</v>
      </c>
      <c r="M30" s="356"/>
      <c r="N30" s="357" t="s">
        <v>521</v>
      </c>
      <c r="O30" s="348"/>
      <c r="P30" s="358"/>
      <c r="Q30" s="358"/>
      <c r="R30" s="350" t="s">
        <v>522</v>
      </c>
      <c r="S30" s="342"/>
      <c r="T30" s="342"/>
      <c r="U30" s="342"/>
      <c r="V30" s="343"/>
      <c r="W30" s="354">
        <v>16.900000000000002</v>
      </c>
      <c r="X30" s="350" t="s">
        <v>485</v>
      </c>
      <c r="Y30" s="356"/>
      <c r="Z30" s="354">
        <f>16.9*0.75</f>
        <v>12.674999999999999</v>
      </c>
      <c r="AA30" s="350" t="s">
        <v>485</v>
      </c>
      <c r="AB30" s="356"/>
      <c r="AC30" s="357" t="s">
        <v>523</v>
      </c>
    </row>
    <row r="31" spans="1:29" ht="12.75" customHeight="1" x14ac:dyDescent="0.15">
      <c r="A31" s="381"/>
      <c r="B31" s="365"/>
      <c r="C31" s="350" t="s">
        <v>142</v>
      </c>
      <c r="D31" s="342"/>
      <c r="E31" s="342"/>
      <c r="F31" s="342"/>
      <c r="G31" s="343"/>
      <c r="H31" s="354">
        <v>13.4</v>
      </c>
      <c r="I31" s="350" t="s">
        <v>485</v>
      </c>
      <c r="J31" s="356"/>
      <c r="K31" s="354">
        <f>13.4*0.75</f>
        <v>10.050000000000001</v>
      </c>
      <c r="L31" s="350" t="s">
        <v>485</v>
      </c>
      <c r="M31" s="356"/>
      <c r="N31" s="357"/>
      <c r="O31" s="348"/>
      <c r="P31" s="358"/>
      <c r="Q31" s="358"/>
      <c r="R31" s="350" t="s">
        <v>142</v>
      </c>
      <c r="S31" s="342"/>
      <c r="T31" s="342"/>
      <c r="U31" s="342"/>
      <c r="V31" s="343"/>
      <c r="W31" s="354">
        <v>16.600000000000001</v>
      </c>
      <c r="X31" s="350" t="s">
        <v>485</v>
      </c>
      <c r="Y31" s="356"/>
      <c r="Z31" s="354">
        <f>16.6*0.75</f>
        <v>12.450000000000001</v>
      </c>
      <c r="AA31" s="350" t="s">
        <v>485</v>
      </c>
      <c r="AB31" s="356"/>
      <c r="AC31" s="357"/>
    </row>
    <row r="32" spans="1:29" ht="12.75" customHeight="1" x14ac:dyDescent="0.15">
      <c r="A32" s="381"/>
      <c r="B32" s="365"/>
      <c r="C32" s="350" t="s">
        <v>130</v>
      </c>
      <c r="D32" s="342"/>
      <c r="E32" s="342"/>
      <c r="F32" s="342"/>
      <c r="G32" s="343"/>
      <c r="H32" s="354">
        <v>53.2</v>
      </c>
      <c r="I32" s="350" t="s">
        <v>485</v>
      </c>
      <c r="J32" s="356"/>
      <c r="K32" s="354">
        <f>53.2*0.75</f>
        <v>39.900000000000006</v>
      </c>
      <c r="L32" s="350" t="s">
        <v>485</v>
      </c>
      <c r="M32" s="356"/>
      <c r="N32" s="357"/>
      <c r="O32" s="348"/>
      <c r="P32" s="358"/>
      <c r="Q32" s="358"/>
      <c r="R32" s="350"/>
      <c r="S32" s="342"/>
      <c r="T32" s="342"/>
      <c r="U32" s="342"/>
      <c r="V32" s="343"/>
      <c r="W32" s="354">
        <v>43.2</v>
      </c>
      <c r="X32" s="350" t="s">
        <v>485</v>
      </c>
      <c r="Y32" s="356"/>
      <c r="Z32" s="354">
        <f>43.2*0.75</f>
        <v>32.400000000000006</v>
      </c>
      <c r="AA32" s="350" t="s">
        <v>485</v>
      </c>
      <c r="AB32" s="356"/>
      <c r="AC32" s="357"/>
    </row>
    <row r="33" spans="1:29" ht="12.75" customHeight="1" x14ac:dyDescent="0.15">
      <c r="A33" s="381"/>
      <c r="B33" s="365"/>
      <c r="C33" s="360"/>
      <c r="D33" s="342"/>
      <c r="E33" s="342"/>
      <c r="F33" s="342"/>
      <c r="G33" s="343"/>
      <c r="H33" s="361">
        <v>0.9</v>
      </c>
      <c r="I33" s="360" t="s">
        <v>485</v>
      </c>
      <c r="J33" s="363"/>
      <c r="K33" s="361">
        <f>0.9*0.75</f>
        <v>0.67500000000000004</v>
      </c>
      <c r="L33" s="360" t="s">
        <v>485</v>
      </c>
      <c r="M33" s="363"/>
      <c r="N33" s="364"/>
      <c r="O33" s="348"/>
      <c r="P33" s="358"/>
      <c r="Q33" s="358"/>
      <c r="R33" s="360"/>
      <c r="S33" s="342"/>
      <c r="T33" s="342"/>
      <c r="U33" s="342"/>
      <c r="V33" s="343"/>
      <c r="W33" s="361">
        <v>1.2</v>
      </c>
      <c r="X33" s="360" t="s">
        <v>485</v>
      </c>
      <c r="Y33" s="363"/>
      <c r="Z33" s="361">
        <f>1.2*0.75</f>
        <v>0.89999999999999991</v>
      </c>
      <c r="AA33" s="360" t="s">
        <v>485</v>
      </c>
      <c r="AB33" s="363"/>
      <c r="AC33" s="364"/>
    </row>
    <row r="34" spans="1:29" ht="12.75" customHeight="1" x14ac:dyDescent="0.15">
      <c r="A34" s="339">
        <v>8</v>
      </c>
      <c r="B34" s="365" t="s">
        <v>409</v>
      </c>
      <c r="C34" s="341" t="s">
        <v>14</v>
      </c>
      <c r="D34" s="342" t="s">
        <v>524</v>
      </c>
      <c r="E34" s="342" t="s">
        <v>525</v>
      </c>
      <c r="F34" s="342" t="s">
        <v>526</v>
      </c>
      <c r="G34" s="343"/>
      <c r="H34" s="351">
        <v>355</v>
      </c>
      <c r="I34" s="345" t="s">
        <v>478</v>
      </c>
      <c r="J34" s="346" t="s">
        <v>527</v>
      </c>
      <c r="K34" s="351">
        <f>355*0.75</f>
        <v>266.25</v>
      </c>
      <c r="L34" s="345" t="s">
        <v>478</v>
      </c>
      <c r="M34" s="346" t="s">
        <v>527</v>
      </c>
      <c r="N34" s="347" t="s">
        <v>479</v>
      </c>
      <c r="O34" s="348"/>
      <c r="P34" s="358">
        <v>24</v>
      </c>
      <c r="Q34" s="358" t="s">
        <v>419</v>
      </c>
      <c r="R34" s="341" t="s">
        <v>133</v>
      </c>
      <c r="S34" s="342" t="s">
        <v>528</v>
      </c>
      <c r="T34" s="342" t="s">
        <v>529</v>
      </c>
      <c r="U34" s="342" t="s">
        <v>530</v>
      </c>
      <c r="V34" s="343"/>
      <c r="W34" s="351">
        <v>414</v>
      </c>
      <c r="X34" s="345" t="s">
        <v>478</v>
      </c>
      <c r="Y34" s="346" t="s">
        <v>531</v>
      </c>
      <c r="Z34" s="351">
        <f>414*0.75</f>
        <v>310.5</v>
      </c>
      <c r="AA34" s="345" t="s">
        <v>478</v>
      </c>
      <c r="AB34" s="346" t="s">
        <v>531</v>
      </c>
      <c r="AC34" s="347" t="s">
        <v>479</v>
      </c>
    </row>
    <row r="35" spans="1:29" ht="12.75" customHeight="1" x14ac:dyDescent="0.15">
      <c r="A35" s="382"/>
      <c r="B35" s="365"/>
      <c r="C35" s="368" t="s">
        <v>153</v>
      </c>
      <c r="D35" s="342"/>
      <c r="E35" s="342"/>
      <c r="F35" s="342"/>
      <c r="G35" s="343"/>
      <c r="H35" s="354">
        <v>14.299999999999995</v>
      </c>
      <c r="I35" s="350" t="s">
        <v>485</v>
      </c>
      <c r="J35" s="356"/>
      <c r="K35" s="354">
        <f>14.3*0.75</f>
        <v>10.725000000000001</v>
      </c>
      <c r="L35" s="350" t="s">
        <v>485</v>
      </c>
      <c r="M35" s="356"/>
      <c r="N35" s="357" t="s">
        <v>532</v>
      </c>
      <c r="O35" s="348"/>
      <c r="P35" s="358"/>
      <c r="Q35" s="358"/>
      <c r="R35" s="368" t="s">
        <v>173</v>
      </c>
      <c r="S35" s="342"/>
      <c r="T35" s="342"/>
      <c r="U35" s="342"/>
      <c r="V35" s="343"/>
      <c r="W35" s="354">
        <v>12.499999999999996</v>
      </c>
      <c r="X35" s="350" t="s">
        <v>485</v>
      </c>
      <c r="Y35" s="356"/>
      <c r="Z35" s="354">
        <f>12.5*0.75</f>
        <v>9.375</v>
      </c>
      <c r="AA35" s="350" t="s">
        <v>485</v>
      </c>
      <c r="AB35" s="356"/>
      <c r="AC35" s="357" t="s">
        <v>533</v>
      </c>
    </row>
    <row r="36" spans="1:29" ht="12.75" customHeight="1" x14ac:dyDescent="0.15">
      <c r="A36" s="382"/>
      <c r="B36" s="365"/>
      <c r="C36" s="350" t="s">
        <v>157</v>
      </c>
      <c r="D36" s="342"/>
      <c r="E36" s="342"/>
      <c r="F36" s="342"/>
      <c r="G36" s="343"/>
      <c r="H36" s="354">
        <v>6.6</v>
      </c>
      <c r="I36" s="350" t="s">
        <v>485</v>
      </c>
      <c r="J36" s="356"/>
      <c r="K36" s="354">
        <f>6.6*0.75</f>
        <v>4.9499999999999993</v>
      </c>
      <c r="L36" s="350" t="s">
        <v>485</v>
      </c>
      <c r="M36" s="356"/>
      <c r="N36" s="357"/>
      <c r="O36" s="348"/>
      <c r="P36" s="358"/>
      <c r="Q36" s="358"/>
      <c r="R36" s="350" t="s">
        <v>177</v>
      </c>
      <c r="S36" s="342"/>
      <c r="T36" s="342"/>
      <c r="U36" s="342"/>
      <c r="V36" s="343"/>
      <c r="W36" s="354">
        <v>14.399999999999999</v>
      </c>
      <c r="X36" s="350" t="s">
        <v>485</v>
      </c>
      <c r="Y36" s="356"/>
      <c r="Z36" s="354">
        <f>14.4*0.75</f>
        <v>10.8</v>
      </c>
      <c r="AA36" s="350" t="s">
        <v>485</v>
      </c>
      <c r="AB36" s="356"/>
      <c r="AC36" s="357"/>
    </row>
    <row r="37" spans="1:29" ht="12.75" customHeight="1" x14ac:dyDescent="0.15">
      <c r="A37" s="382"/>
      <c r="B37" s="365"/>
      <c r="C37" s="350" t="s">
        <v>37</v>
      </c>
      <c r="D37" s="342"/>
      <c r="E37" s="342"/>
      <c r="F37" s="342"/>
      <c r="G37" s="343"/>
      <c r="H37" s="354">
        <v>59.70000000000001</v>
      </c>
      <c r="I37" s="350" t="s">
        <v>485</v>
      </c>
      <c r="J37" s="356"/>
      <c r="K37" s="354">
        <f>59.7*0.75</f>
        <v>44.775000000000006</v>
      </c>
      <c r="L37" s="350" t="s">
        <v>485</v>
      </c>
      <c r="M37" s="356"/>
      <c r="N37" s="357"/>
      <c r="O37" s="348"/>
      <c r="P37" s="358"/>
      <c r="Q37" s="358"/>
      <c r="R37" s="350" t="s">
        <v>37</v>
      </c>
      <c r="S37" s="342"/>
      <c r="T37" s="342"/>
      <c r="U37" s="342"/>
      <c r="V37" s="343"/>
      <c r="W37" s="354">
        <v>57</v>
      </c>
      <c r="X37" s="350" t="s">
        <v>485</v>
      </c>
      <c r="Y37" s="356"/>
      <c r="Z37" s="354">
        <f>57*0.75</f>
        <v>42.75</v>
      </c>
      <c r="AA37" s="350" t="s">
        <v>483</v>
      </c>
      <c r="AB37" s="356"/>
      <c r="AC37" s="357"/>
    </row>
    <row r="38" spans="1:29" ht="12.75" customHeight="1" x14ac:dyDescent="0.15">
      <c r="A38" s="382"/>
      <c r="B38" s="365"/>
      <c r="C38" s="360" t="s">
        <v>134</v>
      </c>
      <c r="D38" s="342"/>
      <c r="E38" s="342"/>
      <c r="F38" s="342"/>
      <c r="G38" s="343"/>
      <c r="H38" s="361">
        <v>1.2</v>
      </c>
      <c r="I38" s="360" t="s">
        <v>483</v>
      </c>
      <c r="J38" s="363"/>
      <c r="K38" s="361">
        <f>1.2*0.75</f>
        <v>0.89999999999999991</v>
      </c>
      <c r="L38" s="360" t="s">
        <v>483</v>
      </c>
      <c r="M38" s="363"/>
      <c r="N38" s="364"/>
      <c r="O38" s="348"/>
      <c r="P38" s="358"/>
      <c r="Q38" s="358"/>
      <c r="R38" s="360" t="s">
        <v>163</v>
      </c>
      <c r="S38" s="342"/>
      <c r="T38" s="342"/>
      <c r="U38" s="342"/>
      <c r="V38" s="343"/>
      <c r="W38" s="361">
        <v>1</v>
      </c>
      <c r="X38" s="360" t="s">
        <v>483</v>
      </c>
      <c r="Y38" s="363"/>
      <c r="Z38" s="361">
        <f>1*0.75</f>
        <v>0.75</v>
      </c>
      <c r="AA38" s="360" t="s">
        <v>485</v>
      </c>
      <c r="AB38" s="363"/>
      <c r="AC38" s="364"/>
    </row>
    <row r="39" spans="1:29" ht="12.75" customHeight="1" x14ac:dyDescent="0.15">
      <c r="A39" s="358">
        <v>9</v>
      </c>
      <c r="B39" s="365" t="s">
        <v>67</v>
      </c>
      <c r="C39" s="371" t="s">
        <v>517</v>
      </c>
      <c r="D39" s="342" t="s">
        <v>518</v>
      </c>
      <c r="E39" s="342" t="s">
        <v>519</v>
      </c>
      <c r="F39" s="342" t="s">
        <v>520</v>
      </c>
      <c r="G39" s="343"/>
      <c r="H39" s="351">
        <v>386</v>
      </c>
      <c r="I39" s="345" t="s">
        <v>478</v>
      </c>
      <c r="J39" s="346" t="s">
        <v>44</v>
      </c>
      <c r="K39" s="351">
        <f>386*0.75</f>
        <v>289.5</v>
      </c>
      <c r="L39" s="345" t="s">
        <v>478</v>
      </c>
      <c r="M39" s="346" t="s">
        <v>44</v>
      </c>
      <c r="N39" s="347" t="s">
        <v>479</v>
      </c>
      <c r="O39" s="348"/>
      <c r="P39" s="366" t="s">
        <v>534</v>
      </c>
      <c r="Q39" s="367" t="s">
        <v>491</v>
      </c>
      <c r="R39" s="383" t="s">
        <v>225</v>
      </c>
      <c r="S39" s="342" t="s">
        <v>535</v>
      </c>
      <c r="T39" s="342" t="s">
        <v>536</v>
      </c>
      <c r="U39" s="342" t="s">
        <v>537</v>
      </c>
      <c r="V39" s="343"/>
      <c r="W39" s="351">
        <v>488</v>
      </c>
      <c r="X39" s="345" t="s">
        <v>477</v>
      </c>
      <c r="Y39" s="346" t="s">
        <v>538</v>
      </c>
      <c r="Z39" s="351">
        <f>488*0.75</f>
        <v>366</v>
      </c>
      <c r="AA39" s="345" t="s">
        <v>477</v>
      </c>
      <c r="AB39" s="346" t="s">
        <v>538</v>
      </c>
      <c r="AC39" s="347" t="s">
        <v>479</v>
      </c>
    </row>
    <row r="40" spans="1:29" ht="12.75" customHeight="1" x14ac:dyDescent="0.15">
      <c r="A40" s="381"/>
      <c r="B40" s="365"/>
      <c r="C40" s="350" t="s">
        <v>522</v>
      </c>
      <c r="D40" s="342"/>
      <c r="E40" s="342"/>
      <c r="F40" s="342"/>
      <c r="G40" s="343"/>
      <c r="H40" s="354">
        <v>16.900000000000002</v>
      </c>
      <c r="I40" s="350" t="s">
        <v>539</v>
      </c>
      <c r="J40" s="356"/>
      <c r="K40" s="354">
        <f>16.9*0.75</f>
        <v>12.674999999999999</v>
      </c>
      <c r="L40" s="350" t="s">
        <v>539</v>
      </c>
      <c r="M40" s="356"/>
      <c r="N40" s="357" t="s">
        <v>523</v>
      </c>
      <c r="O40" s="348"/>
      <c r="P40" s="384"/>
      <c r="Q40" s="367"/>
      <c r="R40" s="353" t="s">
        <v>184</v>
      </c>
      <c r="S40" s="342"/>
      <c r="T40" s="342"/>
      <c r="U40" s="342"/>
      <c r="V40" s="343"/>
      <c r="W40" s="354">
        <v>14.799999999999995</v>
      </c>
      <c r="X40" s="350" t="s">
        <v>539</v>
      </c>
      <c r="Y40" s="356"/>
      <c r="Z40" s="354">
        <f>14.8*0.75</f>
        <v>11.100000000000001</v>
      </c>
      <c r="AA40" s="350" t="s">
        <v>539</v>
      </c>
      <c r="AB40" s="356"/>
      <c r="AC40" s="357" t="s">
        <v>540</v>
      </c>
    </row>
    <row r="41" spans="1:29" ht="12.75" customHeight="1" x14ac:dyDescent="0.15">
      <c r="A41" s="381"/>
      <c r="B41" s="365"/>
      <c r="C41" s="350" t="s">
        <v>142</v>
      </c>
      <c r="D41" s="342"/>
      <c r="E41" s="342"/>
      <c r="F41" s="342"/>
      <c r="G41" s="343"/>
      <c r="H41" s="354">
        <v>15.6</v>
      </c>
      <c r="I41" s="350" t="s">
        <v>539</v>
      </c>
      <c r="J41" s="356"/>
      <c r="K41" s="354">
        <f>15.6*0.75</f>
        <v>11.7</v>
      </c>
      <c r="L41" s="350" t="s">
        <v>539</v>
      </c>
      <c r="M41" s="356"/>
      <c r="N41" s="357"/>
      <c r="O41" s="348"/>
      <c r="P41" s="384"/>
      <c r="Q41" s="367"/>
      <c r="R41" s="350" t="s">
        <v>190</v>
      </c>
      <c r="S41" s="342"/>
      <c r="T41" s="342"/>
      <c r="U41" s="342"/>
      <c r="V41" s="343"/>
      <c r="W41" s="354">
        <v>15.6</v>
      </c>
      <c r="X41" s="350" t="s">
        <v>539</v>
      </c>
      <c r="Y41" s="356"/>
      <c r="Z41" s="354">
        <f>15.6*0.75</f>
        <v>11.7</v>
      </c>
      <c r="AA41" s="350" t="s">
        <v>539</v>
      </c>
      <c r="AB41" s="356"/>
      <c r="AC41" s="357" t="s">
        <v>541</v>
      </c>
    </row>
    <row r="42" spans="1:29" ht="12.75" customHeight="1" x14ac:dyDescent="0.15">
      <c r="A42" s="381"/>
      <c r="B42" s="365"/>
      <c r="C42" s="350"/>
      <c r="D42" s="342"/>
      <c r="E42" s="342"/>
      <c r="F42" s="342"/>
      <c r="G42" s="343"/>
      <c r="H42" s="354">
        <v>43.2</v>
      </c>
      <c r="I42" s="350" t="s">
        <v>539</v>
      </c>
      <c r="J42" s="356"/>
      <c r="K42" s="354">
        <f>43.2*0.75</f>
        <v>32.400000000000006</v>
      </c>
      <c r="L42" s="350" t="s">
        <v>539</v>
      </c>
      <c r="M42" s="356"/>
      <c r="N42" s="357"/>
      <c r="O42" s="348"/>
      <c r="P42" s="384"/>
      <c r="Q42" s="367"/>
      <c r="R42" s="350" t="s">
        <v>130</v>
      </c>
      <c r="S42" s="342"/>
      <c r="T42" s="342"/>
      <c r="U42" s="342"/>
      <c r="V42" s="343"/>
      <c r="W42" s="354">
        <v>68.600000000000009</v>
      </c>
      <c r="X42" s="350" t="s">
        <v>539</v>
      </c>
      <c r="Y42" s="356"/>
      <c r="Z42" s="354">
        <f>68.6*0.75</f>
        <v>51.449999999999996</v>
      </c>
      <c r="AA42" s="350" t="s">
        <v>539</v>
      </c>
      <c r="AB42" s="356"/>
      <c r="AC42" s="357"/>
    </row>
    <row r="43" spans="1:29" ht="12.75" customHeight="1" x14ac:dyDescent="0.15">
      <c r="A43" s="381"/>
      <c r="B43" s="365"/>
      <c r="C43" s="360"/>
      <c r="D43" s="342"/>
      <c r="E43" s="342"/>
      <c r="F43" s="342"/>
      <c r="G43" s="343"/>
      <c r="H43" s="361">
        <v>1.2</v>
      </c>
      <c r="I43" s="360" t="s">
        <v>539</v>
      </c>
      <c r="J43" s="363"/>
      <c r="K43" s="361">
        <f>1.2*0.75</f>
        <v>0.89999999999999991</v>
      </c>
      <c r="L43" s="360" t="s">
        <v>539</v>
      </c>
      <c r="M43" s="363"/>
      <c r="N43" s="364"/>
      <c r="O43" s="348"/>
      <c r="P43" s="384"/>
      <c r="Q43" s="367"/>
      <c r="R43" s="360"/>
      <c r="S43" s="342"/>
      <c r="T43" s="342"/>
      <c r="U43" s="342"/>
      <c r="V43" s="343"/>
      <c r="W43" s="361">
        <v>1.5000000000000002</v>
      </c>
      <c r="X43" s="360" t="s">
        <v>539</v>
      </c>
      <c r="Y43" s="363"/>
      <c r="Z43" s="361">
        <f>1.5*0.75</f>
        <v>1.125</v>
      </c>
      <c r="AA43" s="360" t="s">
        <v>539</v>
      </c>
      <c r="AB43" s="363"/>
      <c r="AC43" s="364"/>
    </row>
    <row r="44" spans="1:29" ht="12.75" customHeight="1" x14ac:dyDescent="0.15">
      <c r="A44" s="358">
        <v>10</v>
      </c>
      <c r="B44" s="365" t="s">
        <v>419</v>
      </c>
      <c r="C44" s="341" t="s">
        <v>133</v>
      </c>
      <c r="D44" s="342" t="s">
        <v>528</v>
      </c>
      <c r="E44" s="342" t="s">
        <v>529</v>
      </c>
      <c r="F44" s="342" t="s">
        <v>542</v>
      </c>
      <c r="G44" s="343"/>
      <c r="H44" s="351">
        <v>406</v>
      </c>
      <c r="I44" s="345" t="s">
        <v>477</v>
      </c>
      <c r="J44" s="346" t="s">
        <v>543</v>
      </c>
      <c r="K44" s="351">
        <f>406*0.75</f>
        <v>304.5</v>
      </c>
      <c r="L44" s="345" t="s">
        <v>477</v>
      </c>
      <c r="M44" s="346" t="s">
        <v>543</v>
      </c>
      <c r="N44" s="347" t="s">
        <v>479</v>
      </c>
      <c r="O44" s="348"/>
      <c r="P44" s="374"/>
      <c r="Q44" s="375"/>
      <c r="R44" s="375"/>
      <c r="S44" s="375"/>
      <c r="T44" s="375"/>
      <c r="U44" s="375"/>
      <c r="V44" s="375"/>
      <c r="W44" s="375"/>
      <c r="X44" s="375"/>
      <c r="Y44" s="375"/>
      <c r="Z44" s="375"/>
      <c r="AA44" s="375"/>
      <c r="AB44" s="375"/>
      <c r="AC44" s="376"/>
    </row>
    <row r="45" spans="1:29" ht="12.75" customHeight="1" x14ac:dyDescent="0.15">
      <c r="A45" s="381"/>
      <c r="B45" s="365"/>
      <c r="C45" s="368" t="s">
        <v>173</v>
      </c>
      <c r="D45" s="342"/>
      <c r="E45" s="342"/>
      <c r="F45" s="342"/>
      <c r="G45" s="343"/>
      <c r="H45" s="354">
        <v>11.899999999999997</v>
      </c>
      <c r="I45" s="350" t="s">
        <v>539</v>
      </c>
      <c r="J45" s="356"/>
      <c r="K45" s="354">
        <f>11.9*0.75</f>
        <v>8.9250000000000007</v>
      </c>
      <c r="L45" s="350" t="s">
        <v>539</v>
      </c>
      <c r="M45" s="356"/>
      <c r="N45" s="357" t="s">
        <v>544</v>
      </c>
      <c r="O45" s="348"/>
      <c r="P45" s="377"/>
      <c r="Q45" s="378"/>
      <c r="R45" s="378"/>
      <c r="S45" s="378"/>
      <c r="T45" s="378"/>
      <c r="U45" s="378"/>
      <c r="V45" s="378"/>
      <c r="W45" s="378"/>
      <c r="X45" s="378"/>
      <c r="Y45" s="378"/>
      <c r="Z45" s="378"/>
      <c r="AA45" s="378"/>
      <c r="AB45" s="378"/>
      <c r="AC45" s="379"/>
    </row>
    <row r="46" spans="1:29" ht="12.75" customHeight="1" x14ac:dyDescent="0.15">
      <c r="A46" s="381"/>
      <c r="B46" s="365"/>
      <c r="C46" s="350" t="s">
        <v>177</v>
      </c>
      <c r="D46" s="342"/>
      <c r="E46" s="342"/>
      <c r="F46" s="342"/>
      <c r="G46" s="343"/>
      <c r="H46" s="354">
        <v>15.299999999999997</v>
      </c>
      <c r="I46" s="350" t="s">
        <v>539</v>
      </c>
      <c r="J46" s="356"/>
      <c r="K46" s="354">
        <f>15.3*0.75</f>
        <v>11.475000000000001</v>
      </c>
      <c r="L46" s="350" t="s">
        <v>539</v>
      </c>
      <c r="M46" s="356"/>
      <c r="N46" s="357"/>
      <c r="O46" s="348"/>
      <c r="P46" s="358">
        <v>28</v>
      </c>
      <c r="Q46" s="358" t="s">
        <v>433</v>
      </c>
      <c r="R46" s="385" t="s">
        <v>545</v>
      </c>
      <c r="S46" s="342" t="s">
        <v>546</v>
      </c>
      <c r="T46" s="342" t="s">
        <v>547</v>
      </c>
      <c r="U46" s="342" t="s">
        <v>548</v>
      </c>
      <c r="V46" s="343"/>
      <c r="W46" s="351">
        <v>388</v>
      </c>
      <c r="X46" s="345" t="s">
        <v>477</v>
      </c>
      <c r="Y46" s="346" t="s">
        <v>44</v>
      </c>
      <c r="Z46" s="351">
        <f>388*0.75</f>
        <v>291</v>
      </c>
      <c r="AA46" s="345" t="s">
        <v>477</v>
      </c>
      <c r="AB46" s="346" t="s">
        <v>44</v>
      </c>
      <c r="AC46" s="347" t="s">
        <v>479</v>
      </c>
    </row>
    <row r="47" spans="1:29" ht="12.75" customHeight="1" x14ac:dyDescent="0.15">
      <c r="A47" s="381"/>
      <c r="B47" s="365"/>
      <c r="C47" s="350" t="s">
        <v>37</v>
      </c>
      <c r="D47" s="342"/>
      <c r="E47" s="342"/>
      <c r="F47" s="342"/>
      <c r="G47" s="343"/>
      <c r="H47" s="354">
        <v>53.6</v>
      </c>
      <c r="I47" s="350" t="s">
        <v>539</v>
      </c>
      <c r="J47" s="356"/>
      <c r="K47" s="354">
        <f>53.6*0.75</f>
        <v>40.200000000000003</v>
      </c>
      <c r="L47" s="350" t="s">
        <v>539</v>
      </c>
      <c r="M47" s="356"/>
      <c r="N47" s="357"/>
      <c r="O47" s="348"/>
      <c r="P47" s="358"/>
      <c r="Q47" s="358"/>
      <c r="R47" s="350" t="s">
        <v>200</v>
      </c>
      <c r="S47" s="369"/>
      <c r="T47" s="369"/>
      <c r="U47" s="369"/>
      <c r="V47" s="386"/>
      <c r="W47" s="354">
        <v>12.1</v>
      </c>
      <c r="X47" s="350" t="s">
        <v>539</v>
      </c>
      <c r="Y47" s="356"/>
      <c r="Z47" s="354">
        <f>12.1*0.75</f>
        <v>9.0749999999999993</v>
      </c>
      <c r="AA47" s="350" t="s">
        <v>539</v>
      </c>
      <c r="AB47" s="356"/>
      <c r="AC47" s="357" t="s">
        <v>521</v>
      </c>
    </row>
    <row r="48" spans="1:29" ht="12.75" customHeight="1" x14ac:dyDescent="0.15">
      <c r="A48" s="381"/>
      <c r="B48" s="365"/>
      <c r="C48" s="360" t="s">
        <v>134</v>
      </c>
      <c r="D48" s="342"/>
      <c r="E48" s="342"/>
      <c r="F48" s="342"/>
      <c r="G48" s="343"/>
      <c r="H48" s="361">
        <v>1</v>
      </c>
      <c r="I48" s="360" t="s">
        <v>539</v>
      </c>
      <c r="J48" s="363"/>
      <c r="K48" s="361">
        <f>1*0.75</f>
        <v>0.75</v>
      </c>
      <c r="L48" s="360" t="s">
        <v>539</v>
      </c>
      <c r="M48" s="363"/>
      <c r="N48" s="364"/>
      <c r="O48" s="348"/>
      <c r="P48" s="358"/>
      <c r="Q48" s="358"/>
      <c r="R48" s="350" t="s">
        <v>142</v>
      </c>
      <c r="S48" s="369"/>
      <c r="T48" s="369"/>
      <c r="U48" s="369"/>
      <c r="V48" s="386"/>
      <c r="W48" s="354">
        <v>11.499999999999998</v>
      </c>
      <c r="X48" s="350" t="s">
        <v>539</v>
      </c>
      <c r="Y48" s="356"/>
      <c r="Z48" s="354">
        <f>11.5*0.75</f>
        <v>8.625</v>
      </c>
      <c r="AA48" s="350" t="s">
        <v>539</v>
      </c>
      <c r="AB48" s="356"/>
      <c r="AC48" s="357"/>
    </row>
    <row r="49" spans="1:29" ht="12.75" customHeight="1" x14ac:dyDescent="0.15">
      <c r="A49" s="366" t="s">
        <v>549</v>
      </c>
      <c r="B49" s="367" t="s">
        <v>491</v>
      </c>
      <c r="C49" s="383" t="s">
        <v>180</v>
      </c>
      <c r="D49" s="342" t="s">
        <v>550</v>
      </c>
      <c r="E49" s="342" t="s">
        <v>551</v>
      </c>
      <c r="F49" s="342" t="s">
        <v>552</v>
      </c>
      <c r="G49" s="343"/>
      <c r="H49" s="351">
        <v>467</v>
      </c>
      <c r="I49" s="345" t="s">
        <v>477</v>
      </c>
      <c r="J49" s="346" t="s">
        <v>90</v>
      </c>
      <c r="K49" s="351">
        <f>467*0.75</f>
        <v>350.25</v>
      </c>
      <c r="L49" s="345" t="s">
        <v>477</v>
      </c>
      <c r="M49" s="346" t="s">
        <v>90</v>
      </c>
      <c r="N49" s="347" t="s">
        <v>479</v>
      </c>
      <c r="O49" s="348"/>
      <c r="P49" s="358"/>
      <c r="Q49" s="358"/>
      <c r="R49" s="350" t="s">
        <v>134</v>
      </c>
      <c r="S49" s="369"/>
      <c r="T49" s="369"/>
      <c r="U49" s="369"/>
      <c r="V49" s="386"/>
      <c r="W49" s="354">
        <v>56.4</v>
      </c>
      <c r="X49" s="350" t="s">
        <v>539</v>
      </c>
      <c r="Y49" s="356"/>
      <c r="Z49" s="354">
        <f>56.4*0.75</f>
        <v>42.3</v>
      </c>
      <c r="AA49" s="350" t="s">
        <v>539</v>
      </c>
      <c r="AB49" s="356"/>
      <c r="AC49" s="357"/>
    </row>
    <row r="50" spans="1:29" ht="12.75" customHeight="1" x14ac:dyDescent="0.15">
      <c r="A50" s="370"/>
      <c r="B50" s="367"/>
      <c r="C50" s="353" t="s">
        <v>184</v>
      </c>
      <c r="D50" s="342"/>
      <c r="E50" s="342"/>
      <c r="F50" s="342"/>
      <c r="G50" s="343"/>
      <c r="H50" s="354">
        <v>12.399999999999997</v>
      </c>
      <c r="I50" s="350" t="s">
        <v>539</v>
      </c>
      <c r="J50" s="356"/>
      <c r="K50" s="354">
        <f>12.4*0.75</f>
        <v>9.3000000000000007</v>
      </c>
      <c r="L50" s="350" t="s">
        <v>539</v>
      </c>
      <c r="M50" s="356"/>
      <c r="N50" s="357" t="s">
        <v>553</v>
      </c>
      <c r="O50" s="348"/>
      <c r="P50" s="358"/>
      <c r="Q50" s="358"/>
      <c r="R50" s="360"/>
      <c r="S50" s="369"/>
      <c r="T50" s="369"/>
      <c r="U50" s="369"/>
      <c r="V50" s="386"/>
      <c r="W50" s="361">
        <v>0.99999999999999989</v>
      </c>
      <c r="X50" s="360" t="s">
        <v>539</v>
      </c>
      <c r="Y50" s="363"/>
      <c r="Z50" s="361">
        <f>1*0.75</f>
        <v>0.75</v>
      </c>
      <c r="AA50" s="360" t="s">
        <v>539</v>
      </c>
      <c r="AB50" s="363"/>
      <c r="AC50" s="364"/>
    </row>
    <row r="51" spans="1:29" ht="12.75" customHeight="1" x14ac:dyDescent="0.15">
      <c r="A51" s="370"/>
      <c r="B51" s="367"/>
      <c r="C51" s="350" t="s">
        <v>190</v>
      </c>
      <c r="D51" s="342"/>
      <c r="E51" s="342"/>
      <c r="F51" s="342"/>
      <c r="G51" s="343"/>
      <c r="H51" s="354">
        <v>14.399999999999999</v>
      </c>
      <c r="I51" s="350" t="s">
        <v>539</v>
      </c>
      <c r="J51" s="356"/>
      <c r="K51" s="354">
        <f>14.4*0.75</f>
        <v>10.8</v>
      </c>
      <c r="L51" s="350" t="s">
        <v>539</v>
      </c>
      <c r="M51" s="356"/>
      <c r="N51" s="357" t="s">
        <v>554</v>
      </c>
      <c r="O51" s="348"/>
      <c r="P51" s="349">
        <v>29</v>
      </c>
      <c r="Q51" s="358" t="s">
        <v>409</v>
      </c>
      <c r="R51" s="341" t="s">
        <v>14</v>
      </c>
      <c r="S51" s="342" t="s">
        <v>555</v>
      </c>
      <c r="T51" s="342" t="s">
        <v>556</v>
      </c>
      <c r="U51" s="342" t="s">
        <v>557</v>
      </c>
      <c r="V51" s="343"/>
      <c r="W51" s="351">
        <v>366</v>
      </c>
      <c r="X51" s="345" t="s">
        <v>477</v>
      </c>
      <c r="Y51" s="346" t="s">
        <v>31</v>
      </c>
      <c r="Z51" s="351">
        <f>366*0.75</f>
        <v>274.5</v>
      </c>
      <c r="AA51" s="345" t="s">
        <v>477</v>
      </c>
      <c r="AB51" s="346" t="s">
        <v>31</v>
      </c>
      <c r="AC51" s="347" t="s">
        <v>479</v>
      </c>
    </row>
    <row r="52" spans="1:29" ht="12.75" customHeight="1" x14ac:dyDescent="0.15">
      <c r="A52" s="370"/>
      <c r="B52" s="367"/>
      <c r="C52" s="350" t="s">
        <v>130</v>
      </c>
      <c r="D52" s="342"/>
      <c r="E52" s="342"/>
      <c r="F52" s="342"/>
      <c r="G52" s="343"/>
      <c r="H52" s="354">
        <v>68.600000000000009</v>
      </c>
      <c r="I52" s="350" t="s">
        <v>539</v>
      </c>
      <c r="J52" s="356"/>
      <c r="K52" s="354">
        <f>68.6*0.75</f>
        <v>51.449999999999996</v>
      </c>
      <c r="L52" s="350" t="s">
        <v>539</v>
      </c>
      <c r="M52" s="356"/>
      <c r="N52" s="357"/>
      <c r="O52" s="387"/>
      <c r="P52" s="349"/>
      <c r="Q52" s="358"/>
      <c r="R52" s="353" t="s">
        <v>15</v>
      </c>
      <c r="S52" s="342"/>
      <c r="T52" s="342"/>
      <c r="U52" s="342"/>
      <c r="V52" s="343"/>
      <c r="W52" s="354">
        <v>14.399999999999999</v>
      </c>
      <c r="X52" s="350" t="s">
        <v>539</v>
      </c>
      <c r="Y52" s="356"/>
      <c r="Z52" s="354">
        <f>14.4*0.75</f>
        <v>10.8</v>
      </c>
      <c r="AA52" s="350" t="s">
        <v>539</v>
      </c>
      <c r="AB52" s="356"/>
      <c r="AC52" s="357" t="s">
        <v>532</v>
      </c>
    </row>
    <row r="53" spans="1:29" ht="12.75" customHeight="1" x14ac:dyDescent="0.15">
      <c r="A53" s="370"/>
      <c r="B53" s="367"/>
      <c r="C53" s="360"/>
      <c r="D53" s="342"/>
      <c r="E53" s="342"/>
      <c r="F53" s="342"/>
      <c r="G53" s="343"/>
      <c r="H53" s="361">
        <v>0.5</v>
      </c>
      <c r="I53" s="360" t="s">
        <v>539</v>
      </c>
      <c r="J53" s="363"/>
      <c r="K53" s="361">
        <f>0.5*0.75</f>
        <v>0.375</v>
      </c>
      <c r="L53" s="360" t="s">
        <v>539</v>
      </c>
      <c r="M53" s="363"/>
      <c r="N53" s="364"/>
      <c r="O53" s="387"/>
      <c r="P53" s="349"/>
      <c r="Q53" s="358"/>
      <c r="R53" s="350" t="s">
        <v>32</v>
      </c>
      <c r="S53" s="342"/>
      <c r="T53" s="342"/>
      <c r="U53" s="342"/>
      <c r="V53" s="343"/>
      <c r="W53" s="354">
        <v>6.6999999999999993</v>
      </c>
      <c r="X53" s="350" t="s">
        <v>539</v>
      </c>
      <c r="Y53" s="356"/>
      <c r="Z53" s="354">
        <f>6.7*0.75</f>
        <v>5.0250000000000004</v>
      </c>
      <c r="AA53" s="350" t="s">
        <v>539</v>
      </c>
      <c r="AB53" s="356"/>
      <c r="AC53" s="357"/>
    </row>
    <row r="54" spans="1:29" ht="12.75" customHeight="1" x14ac:dyDescent="0.15">
      <c r="A54" s="374"/>
      <c r="B54" s="375"/>
      <c r="C54" s="375"/>
      <c r="D54" s="375"/>
      <c r="E54" s="375"/>
      <c r="F54" s="375"/>
      <c r="G54" s="375"/>
      <c r="H54" s="375"/>
      <c r="I54" s="375"/>
      <c r="J54" s="375"/>
      <c r="K54" s="375"/>
      <c r="L54" s="375"/>
      <c r="M54" s="375"/>
      <c r="N54" s="376"/>
      <c r="O54" s="387"/>
      <c r="P54" s="349"/>
      <c r="Q54" s="358"/>
      <c r="R54" s="350" t="s">
        <v>37</v>
      </c>
      <c r="S54" s="342"/>
      <c r="T54" s="342"/>
      <c r="U54" s="342"/>
      <c r="V54" s="343"/>
      <c r="W54" s="354">
        <v>60.2</v>
      </c>
      <c r="X54" s="350" t="s">
        <v>539</v>
      </c>
      <c r="Y54" s="356"/>
      <c r="Z54" s="354">
        <f>60.2*0.75</f>
        <v>45.150000000000006</v>
      </c>
      <c r="AA54" s="350" t="s">
        <v>539</v>
      </c>
      <c r="AB54" s="356"/>
      <c r="AC54" s="357"/>
    </row>
    <row r="55" spans="1:29" ht="12.75" customHeight="1" x14ac:dyDescent="0.15">
      <c r="A55" s="377"/>
      <c r="B55" s="378"/>
      <c r="C55" s="378"/>
      <c r="D55" s="378"/>
      <c r="E55" s="378"/>
      <c r="F55" s="378"/>
      <c r="G55" s="378"/>
      <c r="H55" s="378"/>
      <c r="I55" s="378"/>
      <c r="J55" s="378"/>
      <c r="K55" s="378"/>
      <c r="L55" s="378"/>
      <c r="M55" s="378"/>
      <c r="N55" s="379"/>
      <c r="O55" s="387"/>
      <c r="P55" s="349"/>
      <c r="Q55" s="358"/>
      <c r="R55" s="360"/>
      <c r="S55" s="342"/>
      <c r="T55" s="342"/>
      <c r="U55" s="342"/>
      <c r="V55" s="343"/>
      <c r="W55" s="361">
        <v>1</v>
      </c>
      <c r="X55" s="360" t="s">
        <v>539</v>
      </c>
      <c r="Y55" s="363"/>
      <c r="Z55" s="361">
        <f>1*0.75</f>
        <v>0.75</v>
      </c>
      <c r="AA55" s="360" t="s">
        <v>539</v>
      </c>
      <c r="AB55" s="363"/>
      <c r="AC55" s="364"/>
    </row>
    <row r="56" spans="1:29" ht="12.75" customHeight="1" x14ac:dyDescent="0.15">
      <c r="A56" s="358">
        <v>14</v>
      </c>
      <c r="B56" s="365" t="s">
        <v>433</v>
      </c>
      <c r="C56" s="385" t="s">
        <v>558</v>
      </c>
      <c r="D56" s="342" t="s">
        <v>559</v>
      </c>
      <c r="E56" s="342" t="s">
        <v>560</v>
      </c>
      <c r="F56" s="342" t="s">
        <v>548</v>
      </c>
      <c r="G56" s="343"/>
      <c r="H56" s="351">
        <v>388</v>
      </c>
      <c r="I56" s="345" t="s">
        <v>477</v>
      </c>
      <c r="J56" s="346" t="s">
        <v>44</v>
      </c>
      <c r="K56" s="351">
        <f>388*0.75</f>
        <v>291</v>
      </c>
      <c r="L56" s="345" t="s">
        <v>561</v>
      </c>
      <c r="M56" s="346" t="s">
        <v>44</v>
      </c>
      <c r="N56" s="347" t="s">
        <v>479</v>
      </c>
      <c r="O56" s="387"/>
      <c r="P56" s="349">
        <v>30</v>
      </c>
      <c r="Q56" s="358" t="s">
        <v>67</v>
      </c>
      <c r="R56" s="345" t="s">
        <v>14</v>
      </c>
      <c r="S56" s="342" t="s">
        <v>562</v>
      </c>
      <c r="T56" s="342" t="s">
        <v>563</v>
      </c>
      <c r="U56" s="342" t="s">
        <v>488</v>
      </c>
      <c r="V56" s="343"/>
      <c r="W56" s="351">
        <v>362</v>
      </c>
      <c r="X56" s="345" t="s">
        <v>561</v>
      </c>
      <c r="Y56" s="346" t="s">
        <v>144</v>
      </c>
      <c r="Z56" s="351">
        <f>362*0.75</f>
        <v>271.5</v>
      </c>
      <c r="AA56" s="345" t="s">
        <v>564</v>
      </c>
      <c r="AB56" s="346" t="s">
        <v>144</v>
      </c>
      <c r="AC56" s="347" t="s">
        <v>479</v>
      </c>
    </row>
    <row r="57" spans="1:29" ht="12.75" customHeight="1" x14ac:dyDescent="0.15">
      <c r="A57" s="381"/>
      <c r="B57" s="365"/>
      <c r="C57" s="350" t="s">
        <v>200</v>
      </c>
      <c r="D57" s="369"/>
      <c r="E57" s="369"/>
      <c r="F57" s="369"/>
      <c r="G57" s="386"/>
      <c r="H57" s="354">
        <v>12.1</v>
      </c>
      <c r="I57" s="350" t="s">
        <v>565</v>
      </c>
      <c r="J57" s="356"/>
      <c r="K57" s="354">
        <f>12.1*0.75</f>
        <v>9.0749999999999993</v>
      </c>
      <c r="L57" s="350" t="s">
        <v>565</v>
      </c>
      <c r="M57" s="356"/>
      <c r="N57" s="357" t="s">
        <v>566</v>
      </c>
      <c r="O57" s="387"/>
      <c r="P57" s="349"/>
      <c r="Q57" s="358"/>
      <c r="R57" s="368" t="s">
        <v>58</v>
      </c>
      <c r="S57" s="369"/>
      <c r="T57" s="369"/>
      <c r="U57" s="342"/>
      <c r="V57" s="343"/>
      <c r="W57" s="354">
        <v>13.1</v>
      </c>
      <c r="X57" s="350" t="s">
        <v>565</v>
      </c>
      <c r="Y57" s="356"/>
      <c r="Z57" s="354">
        <f>13.1*0.75</f>
        <v>9.8249999999999993</v>
      </c>
      <c r="AA57" s="350" t="s">
        <v>565</v>
      </c>
      <c r="AB57" s="356"/>
      <c r="AC57" s="357" t="s">
        <v>503</v>
      </c>
    </row>
    <row r="58" spans="1:29" ht="12.75" customHeight="1" x14ac:dyDescent="0.15">
      <c r="A58" s="381"/>
      <c r="B58" s="365"/>
      <c r="C58" s="350" t="s">
        <v>142</v>
      </c>
      <c r="D58" s="369"/>
      <c r="E58" s="369"/>
      <c r="F58" s="369"/>
      <c r="G58" s="386"/>
      <c r="H58" s="354">
        <v>11.499999999999998</v>
      </c>
      <c r="I58" s="350" t="s">
        <v>565</v>
      </c>
      <c r="J58" s="356"/>
      <c r="K58" s="354">
        <f>11.5*0.75</f>
        <v>8.625</v>
      </c>
      <c r="L58" s="350" t="s">
        <v>565</v>
      </c>
      <c r="M58" s="356"/>
      <c r="N58" s="357"/>
      <c r="O58" s="387"/>
      <c r="P58" s="349"/>
      <c r="Q58" s="358"/>
      <c r="R58" s="350" t="s">
        <v>73</v>
      </c>
      <c r="S58" s="369"/>
      <c r="T58" s="369"/>
      <c r="U58" s="342"/>
      <c r="V58" s="343"/>
      <c r="W58" s="354">
        <v>7.8000000000000007</v>
      </c>
      <c r="X58" s="350" t="s">
        <v>565</v>
      </c>
      <c r="Y58" s="356"/>
      <c r="Z58" s="354">
        <f>7.8*0.75</f>
        <v>5.85</v>
      </c>
      <c r="AA58" s="350" t="s">
        <v>565</v>
      </c>
      <c r="AB58" s="356"/>
      <c r="AC58" s="357"/>
    </row>
    <row r="59" spans="1:29" ht="12.75" customHeight="1" x14ac:dyDescent="0.15">
      <c r="A59" s="381"/>
      <c r="B59" s="365"/>
      <c r="C59" s="350" t="s">
        <v>134</v>
      </c>
      <c r="D59" s="369"/>
      <c r="E59" s="369"/>
      <c r="F59" s="369"/>
      <c r="G59" s="386"/>
      <c r="H59" s="354">
        <v>56.4</v>
      </c>
      <c r="I59" s="350" t="s">
        <v>565</v>
      </c>
      <c r="J59" s="356"/>
      <c r="K59" s="354">
        <f>56.4*0.75</f>
        <v>42.3</v>
      </c>
      <c r="L59" s="350" t="s">
        <v>565</v>
      </c>
      <c r="M59" s="356"/>
      <c r="N59" s="357"/>
      <c r="O59" s="387"/>
      <c r="P59" s="349"/>
      <c r="Q59" s="358"/>
      <c r="R59" s="350" t="s">
        <v>78</v>
      </c>
      <c r="S59" s="369"/>
      <c r="T59" s="369"/>
      <c r="U59" s="342"/>
      <c r="V59" s="343"/>
      <c r="W59" s="354">
        <v>57.899999999999991</v>
      </c>
      <c r="X59" s="350" t="s">
        <v>565</v>
      </c>
      <c r="Y59" s="356"/>
      <c r="Z59" s="354">
        <f>57.9*0.75</f>
        <v>43.424999999999997</v>
      </c>
      <c r="AA59" s="350" t="s">
        <v>565</v>
      </c>
      <c r="AB59" s="356"/>
      <c r="AC59" s="357"/>
    </row>
    <row r="60" spans="1:29" ht="12.75" customHeight="1" x14ac:dyDescent="0.15">
      <c r="A60" s="381"/>
      <c r="B60" s="365"/>
      <c r="C60" s="360"/>
      <c r="D60" s="369"/>
      <c r="E60" s="369"/>
      <c r="F60" s="369"/>
      <c r="G60" s="386"/>
      <c r="H60" s="361">
        <v>0.99999999999999989</v>
      </c>
      <c r="I60" s="360" t="s">
        <v>565</v>
      </c>
      <c r="J60" s="363"/>
      <c r="K60" s="361">
        <f>1*0.75</f>
        <v>0.75</v>
      </c>
      <c r="L60" s="360" t="s">
        <v>567</v>
      </c>
      <c r="M60" s="363"/>
      <c r="N60" s="364"/>
      <c r="O60" s="387"/>
      <c r="P60" s="349"/>
      <c r="Q60" s="358"/>
      <c r="R60" s="360" t="s">
        <v>81</v>
      </c>
      <c r="S60" s="369"/>
      <c r="T60" s="369"/>
      <c r="U60" s="342"/>
      <c r="V60" s="343"/>
      <c r="W60" s="361">
        <v>0.6</v>
      </c>
      <c r="X60" s="360" t="s">
        <v>567</v>
      </c>
      <c r="Y60" s="363"/>
      <c r="Z60" s="361">
        <f>0.6*0.75</f>
        <v>0.44999999999999996</v>
      </c>
      <c r="AA60" s="360" t="s">
        <v>567</v>
      </c>
      <c r="AB60" s="363"/>
      <c r="AC60" s="364"/>
    </row>
    <row r="61" spans="1:29" ht="12.75" customHeight="1" x14ac:dyDescent="0.15">
      <c r="A61" s="358" t="s">
        <v>568</v>
      </c>
      <c r="B61" s="358"/>
      <c r="C61" s="388" t="s">
        <v>569</v>
      </c>
      <c r="D61" s="389" t="s">
        <v>570</v>
      </c>
      <c r="E61" s="390"/>
      <c r="F61" s="390"/>
      <c r="G61" s="390"/>
      <c r="H61" s="390"/>
      <c r="I61" s="390"/>
      <c r="J61" s="390"/>
      <c r="K61" s="390"/>
      <c r="L61" s="390"/>
      <c r="M61" s="391"/>
      <c r="N61" s="392"/>
      <c r="O61" s="393"/>
      <c r="P61" s="394" t="s">
        <v>571</v>
      </c>
      <c r="Q61" s="395"/>
      <c r="R61" s="395"/>
      <c r="S61" s="395"/>
      <c r="T61" s="395"/>
      <c r="U61" s="395"/>
      <c r="V61" s="395"/>
      <c r="W61" s="395"/>
      <c r="X61" s="395"/>
      <c r="Y61" s="395"/>
      <c r="Z61" s="395"/>
      <c r="AA61" s="395"/>
      <c r="AB61" s="395"/>
      <c r="AC61" s="396"/>
    </row>
    <row r="62" spans="1:29" ht="12.75" customHeight="1" x14ac:dyDescent="0.15">
      <c r="A62" s="358"/>
      <c r="B62" s="358"/>
      <c r="C62" s="388" t="s">
        <v>572</v>
      </c>
      <c r="D62" s="397" t="s">
        <v>573</v>
      </c>
      <c r="E62" s="397" t="s">
        <v>574</v>
      </c>
      <c r="F62" s="397" t="s">
        <v>575</v>
      </c>
      <c r="G62" s="397"/>
      <c r="J62" s="398"/>
      <c r="K62" s="389" t="s">
        <v>576</v>
      </c>
      <c r="L62" s="391"/>
      <c r="M62" s="397" t="s">
        <v>577</v>
      </c>
      <c r="N62" s="399"/>
      <c r="O62" s="393"/>
      <c r="P62" s="400" t="s">
        <v>578</v>
      </c>
      <c r="Q62" s="401"/>
      <c r="R62" s="402"/>
      <c r="S62" s="402"/>
      <c r="T62" s="402"/>
      <c r="U62" s="402"/>
      <c r="V62" s="402"/>
      <c r="W62" s="402"/>
      <c r="X62" s="402"/>
      <c r="Y62" s="399"/>
      <c r="Z62" s="403"/>
      <c r="AA62" s="399"/>
      <c r="AB62" s="399"/>
      <c r="AC62" s="402"/>
    </row>
    <row r="63" spans="1:29" ht="12.75" customHeight="1" x14ac:dyDescent="0.15">
      <c r="A63" s="404" t="s">
        <v>579</v>
      </c>
      <c r="B63" s="405" t="s">
        <v>580</v>
      </c>
      <c r="C63" s="388" t="s">
        <v>581</v>
      </c>
      <c r="D63" s="406">
        <f>11767/30</f>
        <v>392.23333333333335</v>
      </c>
      <c r="E63" s="407">
        <f>433.600000000001/30</f>
        <v>14.453333333333367</v>
      </c>
      <c r="F63" s="407">
        <f>328.5/30</f>
        <v>10.95</v>
      </c>
      <c r="G63" s="407"/>
      <c r="J63" s="408"/>
      <c r="K63" s="409">
        <f>1709.9/30</f>
        <v>56.99666666666667</v>
      </c>
      <c r="L63" s="410"/>
      <c r="M63" s="411">
        <f>32.5000000000001/30</f>
        <v>1.0833333333333366</v>
      </c>
      <c r="N63" s="399"/>
      <c r="O63" s="393"/>
      <c r="P63" s="412" t="s">
        <v>582</v>
      </c>
      <c r="Q63" s="413"/>
      <c r="R63" s="414"/>
      <c r="S63" s="415"/>
      <c r="T63" s="415"/>
      <c r="U63" s="415"/>
      <c r="V63" s="415"/>
      <c r="W63" s="403"/>
      <c r="X63" s="399"/>
      <c r="Y63" s="399"/>
      <c r="Z63" s="403"/>
      <c r="AA63" s="399"/>
      <c r="AB63" s="399"/>
      <c r="AC63" s="313"/>
    </row>
    <row r="64" spans="1:29" ht="12.75" customHeight="1" x14ac:dyDescent="0.15">
      <c r="A64" s="404" t="s">
        <v>583</v>
      </c>
      <c r="B64" s="405" t="s">
        <v>580</v>
      </c>
      <c r="C64" s="388" t="s">
        <v>584</v>
      </c>
      <c r="D64" s="406">
        <f>(11767*0.75)/30</f>
        <v>294.17500000000001</v>
      </c>
      <c r="E64" s="407">
        <f>(433.600000000001*0.75)/30</f>
        <v>10.840000000000025</v>
      </c>
      <c r="F64" s="407">
        <f>(328.5*0.75)/30</f>
        <v>8.2125000000000004</v>
      </c>
      <c r="G64" s="407"/>
      <c r="J64" s="408"/>
      <c r="K64" s="409">
        <f>(1709.9*0.75)/30</f>
        <v>42.747500000000009</v>
      </c>
      <c r="L64" s="410"/>
      <c r="M64" s="411">
        <f>(32.5000000000001*0.75)/30</f>
        <v>0.81250000000000244</v>
      </c>
      <c r="N64" s="399"/>
      <c r="O64" s="393"/>
      <c r="P64" s="412" t="s">
        <v>585</v>
      </c>
      <c r="Q64" s="413"/>
      <c r="R64" s="414"/>
      <c r="S64" s="415"/>
      <c r="T64" s="415"/>
      <c r="U64" s="415"/>
      <c r="V64" s="415"/>
      <c r="W64" s="403"/>
      <c r="X64" s="399"/>
      <c r="Y64" s="399"/>
      <c r="Z64" s="403"/>
      <c r="AA64" s="399"/>
      <c r="AB64" s="399"/>
      <c r="AC64" s="415"/>
    </row>
    <row r="65" spans="1:29" ht="12.75" customHeight="1" x14ac:dyDescent="0.15">
      <c r="A65" s="416"/>
      <c r="B65" s="392"/>
      <c r="C65" s="417"/>
      <c r="D65" s="418"/>
      <c r="E65" s="419"/>
      <c r="F65" s="419"/>
      <c r="G65" s="419"/>
      <c r="H65" s="403"/>
      <c r="I65" s="399"/>
      <c r="J65" s="420"/>
      <c r="K65" s="403"/>
      <c r="L65" s="399"/>
      <c r="N65" s="403"/>
      <c r="O65" s="393"/>
      <c r="P65" s="421" t="s">
        <v>586</v>
      </c>
      <c r="Q65" s="421"/>
      <c r="R65" s="421"/>
      <c r="S65" s="421"/>
      <c r="T65" s="421"/>
      <c r="U65" s="421"/>
      <c r="V65" s="421"/>
      <c r="W65" s="403"/>
      <c r="X65" s="399"/>
      <c r="Y65" s="399"/>
      <c r="Z65" s="403"/>
      <c r="AA65" s="399"/>
      <c r="AB65" s="399"/>
      <c r="AC65" s="422"/>
    </row>
    <row r="66" spans="1:29" ht="12.75" customHeight="1" x14ac:dyDescent="0.15">
      <c r="I66" s="399"/>
      <c r="L66" s="399"/>
      <c r="M66" s="423"/>
      <c r="N66" s="399"/>
      <c r="O66" s="393"/>
      <c r="P66" s="421" t="s">
        <v>587</v>
      </c>
      <c r="Q66" s="421"/>
      <c r="R66" s="421"/>
      <c r="S66" s="421"/>
      <c r="T66" s="421"/>
      <c r="U66" s="421"/>
      <c r="V66" s="421"/>
      <c r="W66" s="403"/>
      <c r="X66" s="399"/>
      <c r="Y66" s="399"/>
      <c r="Z66" s="403"/>
      <c r="AA66" s="399"/>
      <c r="AB66" s="399"/>
      <c r="AC66" s="422"/>
    </row>
    <row r="67" spans="1:29" ht="12.75" customHeight="1" x14ac:dyDescent="0.15">
      <c r="M67" s="423"/>
      <c r="N67" s="399"/>
      <c r="O67" s="393"/>
      <c r="P67" s="421" t="s">
        <v>588</v>
      </c>
      <c r="Q67" s="399"/>
      <c r="R67" s="399"/>
      <c r="S67" s="399"/>
      <c r="T67" s="403"/>
      <c r="U67" s="399"/>
      <c r="V67" s="399"/>
      <c r="W67" s="403"/>
      <c r="X67" s="399"/>
      <c r="Y67" s="399"/>
      <c r="Z67" s="403"/>
      <c r="AA67" s="399"/>
      <c r="AB67" s="399"/>
      <c r="AC67" s="424"/>
    </row>
    <row r="68" spans="1:29" ht="12.75" customHeight="1" x14ac:dyDescent="0.15">
      <c r="N68" s="399"/>
      <c r="O68" s="393"/>
      <c r="P68" s="421" t="s">
        <v>589</v>
      </c>
      <c r="Q68" s="399"/>
      <c r="R68" s="399"/>
      <c r="S68" s="399"/>
      <c r="T68" s="399"/>
      <c r="U68" s="399"/>
      <c r="V68" s="399"/>
      <c r="W68" s="403"/>
      <c r="X68" s="399"/>
      <c r="Y68" s="399"/>
      <c r="Z68" s="403"/>
      <c r="AA68" s="399"/>
      <c r="AB68" s="399"/>
      <c r="AC68" s="399"/>
    </row>
    <row r="69" spans="1:29" ht="12.75" customHeight="1" x14ac:dyDescent="0.15">
      <c r="N69" s="399"/>
      <c r="O69" s="393"/>
      <c r="P69" s="421" t="s">
        <v>590</v>
      </c>
      <c r="Q69" s="399"/>
      <c r="R69" s="399"/>
      <c r="S69" s="399"/>
      <c r="T69" s="399"/>
      <c r="U69" s="399"/>
      <c r="V69" s="399"/>
      <c r="W69" s="403"/>
      <c r="X69" s="399"/>
      <c r="Y69" s="399"/>
      <c r="Z69" s="403"/>
      <c r="AA69" s="399"/>
      <c r="AB69" s="399"/>
    </row>
    <row r="70" spans="1:29" ht="12.75" customHeight="1" x14ac:dyDescent="0.15">
      <c r="N70" s="399"/>
      <c r="O70" s="393"/>
      <c r="P70" s="421"/>
      <c r="Q70" s="399"/>
      <c r="R70" s="399"/>
      <c r="S70" s="399"/>
      <c r="T70" s="399"/>
      <c r="U70" s="399"/>
      <c r="V70" s="399"/>
      <c r="W70" s="403"/>
      <c r="X70" s="399"/>
      <c r="Y70" s="399"/>
      <c r="Z70" s="403"/>
      <c r="AA70" s="399"/>
      <c r="AB70" s="399"/>
    </row>
    <row r="71" spans="1:29" ht="12.75" customHeight="1" x14ac:dyDescent="0.15">
      <c r="N71" s="399"/>
      <c r="O71" s="393"/>
      <c r="P71" s="421"/>
      <c r="Q71" s="399"/>
      <c r="R71" s="399"/>
      <c r="S71" s="399"/>
      <c r="T71" s="399"/>
      <c r="U71" s="399"/>
      <c r="V71" s="399"/>
      <c r="W71" s="403"/>
      <c r="X71" s="399"/>
      <c r="Y71" s="399"/>
      <c r="Z71" s="403"/>
      <c r="AA71" s="399"/>
      <c r="AB71" s="399"/>
    </row>
    <row r="72" spans="1:29" ht="12.75" customHeight="1" x14ac:dyDescent="0.15">
      <c r="N72" s="399"/>
      <c r="O72" s="393"/>
      <c r="P72" s="421"/>
      <c r="Q72" s="399"/>
      <c r="R72" s="399"/>
      <c r="S72" s="399"/>
      <c r="T72" s="399"/>
      <c r="U72" s="399"/>
      <c r="V72" s="399"/>
      <c r="W72" s="403"/>
      <c r="X72" s="399"/>
      <c r="Y72" s="399"/>
      <c r="Z72" s="403"/>
      <c r="AA72" s="399"/>
      <c r="AB72" s="399"/>
    </row>
    <row r="73" spans="1:29" ht="12.75" customHeight="1" x14ac:dyDescent="0.15">
      <c r="N73" s="399"/>
      <c r="O73" s="393"/>
      <c r="P73" s="421"/>
      <c r="Q73" s="399"/>
      <c r="R73" s="399"/>
      <c r="S73" s="399"/>
      <c r="T73" s="399"/>
      <c r="U73" s="399"/>
      <c r="V73" s="399"/>
      <c r="W73" s="403"/>
      <c r="X73" s="399"/>
      <c r="Y73" s="399"/>
      <c r="Z73" s="403"/>
      <c r="AA73" s="399"/>
      <c r="AB73" s="399"/>
    </row>
    <row r="74" spans="1:29" ht="12.75" customHeight="1" x14ac:dyDescent="0.15">
      <c r="N74" s="399"/>
      <c r="O74" s="393"/>
      <c r="P74" s="421"/>
      <c r="Q74" s="399"/>
      <c r="R74" s="399"/>
      <c r="S74" s="399"/>
      <c r="T74" s="399"/>
      <c r="U74" s="399"/>
      <c r="V74" s="399"/>
      <c r="W74" s="403"/>
      <c r="X74" s="399"/>
      <c r="Y74" s="399"/>
      <c r="Z74" s="403"/>
      <c r="AA74" s="399"/>
      <c r="AB74" s="399"/>
    </row>
    <row r="75" spans="1:29" ht="12.75" customHeight="1" x14ac:dyDescent="0.15">
      <c r="N75" s="399"/>
      <c r="O75" s="393"/>
      <c r="P75" s="421"/>
      <c r="Q75" s="399"/>
      <c r="R75" s="399"/>
      <c r="S75" s="399"/>
      <c r="T75" s="399"/>
      <c r="U75" s="399"/>
      <c r="V75" s="399"/>
      <c r="W75" s="403"/>
      <c r="X75" s="399"/>
      <c r="Y75" s="399"/>
      <c r="Z75" s="403"/>
      <c r="AA75" s="399"/>
      <c r="AB75" s="399"/>
    </row>
    <row r="76" spans="1:29" ht="12.75" customHeight="1" x14ac:dyDescent="0.15">
      <c r="N76" s="399"/>
      <c r="O76" s="393"/>
      <c r="P76" s="421"/>
      <c r="Q76" s="399"/>
      <c r="R76" s="399"/>
      <c r="S76" s="399"/>
      <c r="T76" s="399"/>
      <c r="U76" s="399"/>
      <c r="V76" s="399"/>
      <c r="W76" s="403"/>
      <c r="X76" s="399"/>
      <c r="Y76" s="399"/>
      <c r="Z76" s="403"/>
      <c r="AA76" s="399"/>
      <c r="AB76" s="399"/>
    </row>
    <row r="77" spans="1:29" ht="12.75" customHeight="1" x14ac:dyDescent="0.15">
      <c r="N77" s="399"/>
      <c r="O77" s="393"/>
      <c r="P77" s="421"/>
      <c r="Q77" s="399"/>
      <c r="R77" s="399"/>
      <c r="S77" s="399"/>
      <c r="T77" s="399"/>
      <c r="U77" s="399"/>
      <c r="V77" s="399"/>
      <c r="W77" s="403"/>
      <c r="X77" s="399"/>
      <c r="Y77" s="399"/>
      <c r="Z77" s="403"/>
      <c r="AA77" s="399"/>
      <c r="AB77" s="399"/>
    </row>
    <row r="78" spans="1:29" ht="12.75" customHeight="1" x14ac:dyDescent="0.15">
      <c r="N78" s="399"/>
      <c r="O78" s="393"/>
      <c r="P78" s="421"/>
      <c r="Q78" s="399"/>
      <c r="R78" s="399"/>
      <c r="S78" s="399"/>
      <c r="T78" s="399"/>
      <c r="U78" s="399"/>
      <c r="V78" s="399"/>
      <c r="W78" s="403"/>
      <c r="X78" s="399"/>
      <c r="Y78" s="399"/>
      <c r="Z78" s="403"/>
      <c r="AA78" s="399"/>
      <c r="AB78" s="399"/>
    </row>
    <row r="79" spans="1:29" ht="12.75" customHeight="1" x14ac:dyDescent="0.15">
      <c r="N79" s="399"/>
      <c r="O79" s="393"/>
      <c r="P79" s="421"/>
      <c r="Q79" s="399"/>
      <c r="R79" s="399"/>
      <c r="S79" s="399"/>
      <c r="T79" s="399"/>
      <c r="U79" s="399"/>
      <c r="V79" s="399"/>
      <c r="W79" s="403"/>
      <c r="X79" s="399"/>
      <c r="Y79" s="399"/>
      <c r="Z79" s="403"/>
      <c r="AA79" s="399"/>
      <c r="AB79" s="399"/>
    </row>
    <row r="80" spans="1:29" ht="12.75" customHeight="1" x14ac:dyDescent="0.15">
      <c r="O80" s="393"/>
      <c r="P80" s="421"/>
      <c r="Q80" s="399"/>
      <c r="R80" s="399"/>
      <c r="S80" s="399"/>
      <c r="T80" s="399"/>
      <c r="U80" s="399"/>
      <c r="V80" s="399"/>
      <c r="W80" s="403"/>
      <c r="X80" s="399"/>
      <c r="Y80" s="399"/>
      <c r="Z80" s="403"/>
      <c r="AA80" s="399"/>
      <c r="AB80" s="399"/>
    </row>
    <row r="81" spans="15:28" ht="12.75" customHeight="1" x14ac:dyDescent="0.15">
      <c r="O81" s="393"/>
      <c r="P81" s="421"/>
      <c r="Q81" s="399"/>
      <c r="R81" s="399"/>
      <c r="S81" s="399"/>
      <c r="T81" s="399"/>
      <c r="U81" s="399"/>
      <c r="V81" s="399"/>
      <c r="W81" s="403"/>
      <c r="X81" s="399"/>
      <c r="Y81" s="399"/>
      <c r="Z81" s="403"/>
      <c r="AA81" s="399"/>
      <c r="AB81" s="399"/>
    </row>
    <row r="82" spans="15:28" ht="12.75" customHeight="1" x14ac:dyDescent="0.15">
      <c r="O82" s="399"/>
      <c r="P82" s="421"/>
      <c r="Q82" s="399"/>
      <c r="R82" s="399"/>
      <c r="S82" s="399"/>
      <c r="T82" s="399"/>
      <c r="U82" s="399"/>
      <c r="V82" s="399"/>
      <c r="W82" s="403"/>
      <c r="X82" s="399"/>
      <c r="Y82" s="399"/>
      <c r="Z82" s="403"/>
      <c r="AA82" s="399"/>
      <c r="AB82" s="399"/>
    </row>
    <row r="83" spans="15:28" ht="12.75" customHeight="1" x14ac:dyDescent="0.15">
      <c r="O83" s="420"/>
      <c r="P83" s="421"/>
      <c r="Q83" s="399"/>
      <c r="R83" s="399"/>
      <c r="S83" s="399"/>
      <c r="T83" s="399"/>
      <c r="U83" s="399"/>
      <c r="V83" s="399"/>
      <c r="W83" s="403"/>
      <c r="X83" s="399"/>
      <c r="Y83" s="399"/>
      <c r="Z83" s="403"/>
      <c r="AA83" s="399"/>
      <c r="AB83" s="399"/>
    </row>
    <row r="84" spans="15:28" ht="12.75" customHeight="1" x14ac:dyDescent="0.15">
      <c r="O84" s="399"/>
      <c r="P84" s="421"/>
      <c r="Q84" s="399"/>
      <c r="R84" s="399"/>
      <c r="S84" s="399"/>
      <c r="T84" s="399"/>
      <c r="U84" s="399"/>
      <c r="V84" s="399"/>
      <c r="W84" s="403"/>
      <c r="X84" s="399"/>
      <c r="Y84" s="399"/>
      <c r="Z84" s="403"/>
      <c r="AA84" s="399"/>
      <c r="AB84" s="399"/>
    </row>
    <row r="85" spans="15:28" ht="12.75" customHeight="1" x14ac:dyDescent="0.15">
      <c r="O85" s="399"/>
      <c r="P85" s="421"/>
      <c r="Q85" s="399"/>
      <c r="R85" s="399"/>
      <c r="S85" s="399"/>
      <c r="T85" s="399"/>
      <c r="U85" s="399"/>
      <c r="V85" s="399"/>
      <c r="W85" s="403"/>
      <c r="X85" s="399"/>
      <c r="Y85" s="399"/>
      <c r="Z85" s="403"/>
      <c r="AA85" s="399"/>
      <c r="AB85" s="399"/>
    </row>
    <row r="86" spans="15:28" ht="12.75" customHeight="1" x14ac:dyDescent="0.15">
      <c r="P86" s="421"/>
      <c r="Q86" s="399"/>
      <c r="R86" s="399"/>
      <c r="S86" s="399"/>
      <c r="T86" s="399"/>
      <c r="U86" s="399"/>
      <c r="V86" s="399"/>
      <c r="W86" s="403"/>
      <c r="X86" s="399"/>
      <c r="Y86" s="399"/>
      <c r="Z86" s="403"/>
      <c r="AA86" s="399"/>
      <c r="AB86" s="399"/>
    </row>
    <row r="87" spans="15:28" ht="12.75" customHeight="1" x14ac:dyDescent="0.15">
      <c r="O87" s="423"/>
      <c r="P87" s="421"/>
      <c r="Q87" s="399"/>
      <c r="R87" s="399"/>
      <c r="S87" s="399"/>
      <c r="T87" s="399"/>
      <c r="U87" s="399"/>
      <c r="V87" s="399"/>
      <c r="W87" s="403"/>
      <c r="X87" s="399"/>
      <c r="Y87" s="399"/>
      <c r="Z87" s="403"/>
      <c r="AA87" s="399"/>
      <c r="AB87" s="399"/>
    </row>
    <row r="88" spans="15:28" ht="12.75" customHeight="1" x14ac:dyDescent="0.15">
      <c r="O88" s="423"/>
      <c r="P88" s="421"/>
      <c r="Q88" s="399"/>
      <c r="R88" s="399"/>
      <c r="S88" s="399"/>
      <c r="T88" s="399"/>
      <c r="U88" s="399"/>
      <c r="V88" s="399"/>
      <c r="W88" s="403"/>
      <c r="X88" s="399"/>
      <c r="Y88" s="399"/>
      <c r="Z88" s="403"/>
      <c r="AA88" s="399"/>
      <c r="AB88" s="399"/>
    </row>
    <row r="89" spans="15:28" ht="12.75" customHeight="1" x14ac:dyDescent="0.15">
      <c r="P89" s="421"/>
      <c r="Q89" s="399"/>
      <c r="R89" s="399"/>
      <c r="S89" s="399"/>
      <c r="T89" s="399"/>
      <c r="U89" s="399"/>
      <c r="V89" s="399"/>
      <c r="W89" s="403"/>
      <c r="X89" s="399"/>
      <c r="Y89" s="399"/>
      <c r="Z89" s="403"/>
      <c r="AA89" s="399"/>
      <c r="AB89" s="399"/>
    </row>
    <row r="90" spans="15:28" ht="12.75" customHeight="1" x14ac:dyDescent="0.15">
      <c r="P90" s="421"/>
      <c r="Q90" s="399"/>
      <c r="R90" s="399"/>
      <c r="S90" s="399"/>
      <c r="T90" s="399"/>
      <c r="U90" s="399"/>
      <c r="V90" s="399"/>
      <c r="W90" s="403"/>
      <c r="X90" s="399"/>
      <c r="Y90" s="399"/>
      <c r="Z90" s="403"/>
      <c r="AA90" s="399"/>
      <c r="AB90" s="399"/>
    </row>
    <row r="91" spans="15:28" ht="12.75" customHeight="1" x14ac:dyDescent="0.15">
      <c r="P91" s="421"/>
      <c r="Q91" s="399"/>
      <c r="R91" s="399"/>
      <c r="S91" s="399"/>
      <c r="T91" s="399"/>
      <c r="U91" s="399"/>
      <c r="V91" s="399"/>
      <c r="W91" s="403"/>
      <c r="X91" s="399"/>
      <c r="Y91" s="399"/>
      <c r="Z91" s="403"/>
      <c r="AA91" s="399"/>
      <c r="AB91" s="399"/>
    </row>
    <row r="92" spans="15:28" ht="12.75" customHeight="1" x14ac:dyDescent="0.15">
      <c r="P92" s="421"/>
      <c r="Q92" s="399"/>
      <c r="R92" s="399"/>
      <c r="S92" s="399"/>
      <c r="T92" s="399"/>
      <c r="U92" s="399"/>
      <c r="V92" s="399"/>
      <c r="W92" s="403"/>
      <c r="X92" s="399"/>
      <c r="Y92" s="399"/>
      <c r="Z92" s="403"/>
      <c r="AA92" s="399"/>
      <c r="AB92" s="399"/>
    </row>
    <row r="93" spans="15:28" ht="12.75" customHeight="1" x14ac:dyDescent="0.15">
      <c r="P93" s="421"/>
      <c r="Q93" s="399"/>
    </row>
  </sheetData>
  <mergeCells count="178">
    <mergeCell ref="K63:L63"/>
    <mergeCell ref="K64:L64"/>
    <mergeCell ref="Y56:Y60"/>
    <mergeCell ref="AB56:AB60"/>
    <mergeCell ref="A61:B62"/>
    <mergeCell ref="D61:M61"/>
    <mergeCell ref="P61:AB61"/>
    <mergeCell ref="K62:L62"/>
    <mergeCell ref="M56:M60"/>
    <mergeCell ref="P56:P60"/>
    <mergeCell ref="Q56:Q60"/>
    <mergeCell ref="S56:S60"/>
    <mergeCell ref="T56:T60"/>
    <mergeCell ref="U56:U60"/>
    <mergeCell ref="A56:A60"/>
    <mergeCell ref="B56:B60"/>
    <mergeCell ref="D56:D60"/>
    <mergeCell ref="E56:E60"/>
    <mergeCell ref="F56:F60"/>
    <mergeCell ref="J56:J60"/>
    <mergeCell ref="S51:S55"/>
    <mergeCell ref="T51:T55"/>
    <mergeCell ref="U51:U55"/>
    <mergeCell ref="Y51:Y55"/>
    <mergeCell ref="AB51:AB55"/>
    <mergeCell ref="A54:N55"/>
    <mergeCell ref="AB46:AB50"/>
    <mergeCell ref="A49:A53"/>
    <mergeCell ref="B49:B53"/>
    <mergeCell ref="D49:D53"/>
    <mergeCell ref="E49:E53"/>
    <mergeCell ref="F49:F53"/>
    <mergeCell ref="J49:J53"/>
    <mergeCell ref="M49:M53"/>
    <mergeCell ref="P51:P55"/>
    <mergeCell ref="Q51:Q55"/>
    <mergeCell ref="P46:P50"/>
    <mergeCell ref="Q46:Q50"/>
    <mergeCell ref="S46:S50"/>
    <mergeCell ref="T46:T50"/>
    <mergeCell ref="U46:U50"/>
    <mergeCell ref="Y46:Y50"/>
    <mergeCell ref="Y39:Y43"/>
    <mergeCell ref="AB39:AB43"/>
    <mergeCell ref="A44:A48"/>
    <mergeCell ref="B44:B48"/>
    <mergeCell ref="D44:D48"/>
    <mergeCell ref="E44:E48"/>
    <mergeCell ref="F44:F48"/>
    <mergeCell ref="J44:J48"/>
    <mergeCell ref="M44:M48"/>
    <mergeCell ref="P44:AC45"/>
    <mergeCell ref="M39:M43"/>
    <mergeCell ref="P39:P43"/>
    <mergeCell ref="Q39:Q43"/>
    <mergeCell ref="S39:S43"/>
    <mergeCell ref="T39:T43"/>
    <mergeCell ref="U39:U43"/>
    <mergeCell ref="A39:A43"/>
    <mergeCell ref="B39:B43"/>
    <mergeCell ref="D39:D43"/>
    <mergeCell ref="E39:E43"/>
    <mergeCell ref="F39:F43"/>
    <mergeCell ref="J39:J43"/>
    <mergeCell ref="Q34:Q38"/>
    <mergeCell ref="S34:S38"/>
    <mergeCell ref="T34:T38"/>
    <mergeCell ref="U34:U38"/>
    <mergeCell ref="Y34:Y38"/>
    <mergeCell ref="AB34:AB38"/>
    <mergeCell ref="Y29:Y33"/>
    <mergeCell ref="AB29:AB33"/>
    <mergeCell ref="A34:A38"/>
    <mergeCell ref="B34:B38"/>
    <mergeCell ref="D34:D38"/>
    <mergeCell ref="E34:E38"/>
    <mergeCell ref="F34:F38"/>
    <mergeCell ref="J34:J38"/>
    <mergeCell ref="M34:M38"/>
    <mergeCell ref="P34:P38"/>
    <mergeCell ref="M29:M33"/>
    <mergeCell ref="P29:P33"/>
    <mergeCell ref="Q29:Q33"/>
    <mergeCell ref="S29:S33"/>
    <mergeCell ref="T29:T33"/>
    <mergeCell ref="U29:U33"/>
    <mergeCell ref="Y22:Y26"/>
    <mergeCell ref="AB22:AB26"/>
    <mergeCell ref="A27:N28"/>
    <mergeCell ref="P27:AC28"/>
    <mergeCell ref="A29:A33"/>
    <mergeCell ref="B29:B33"/>
    <mergeCell ref="D29:D33"/>
    <mergeCell ref="E29:E33"/>
    <mergeCell ref="F29:F33"/>
    <mergeCell ref="J29:J33"/>
    <mergeCell ref="M22:M26"/>
    <mergeCell ref="P22:P26"/>
    <mergeCell ref="Q22:Q26"/>
    <mergeCell ref="S22:S26"/>
    <mergeCell ref="T22:T26"/>
    <mergeCell ref="U22:U26"/>
    <mergeCell ref="A22:A26"/>
    <mergeCell ref="B22:B26"/>
    <mergeCell ref="D22:D26"/>
    <mergeCell ref="E22:E26"/>
    <mergeCell ref="F22:F26"/>
    <mergeCell ref="J22:J26"/>
    <mergeCell ref="Q17:Q21"/>
    <mergeCell ref="S17:S21"/>
    <mergeCell ref="T17:T21"/>
    <mergeCell ref="U17:U21"/>
    <mergeCell ref="Y17:Y21"/>
    <mergeCell ref="AB17:AB21"/>
    <mergeCell ref="Y12:Y16"/>
    <mergeCell ref="AB12:AB16"/>
    <mergeCell ref="A17:A21"/>
    <mergeCell ref="B17:B21"/>
    <mergeCell ref="D17:D21"/>
    <mergeCell ref="E17:E21"/>
    <mergeCell ref="F17:F21"/>
    <mergeCell ref="J17:J21"/>
    <mergeCell ref="M17:M21"/>
    <mergeCell ref="P17:P21"/>
    <mergeCell ref="M12:M16"/>
    <mergeCell ref="P12:P16"/>
    <mergeCell ref="Q12:Q16"/>
    <mergeCell ref="S12:S16"/>
    <mergeCell ref="T12:T16"/>
    <mergeCell ref="U12:U16"/>
    <mergeCell ref="A12:A16"/>
    <mergeCell ref="B12:B16"/>
    <mergeCell ref="D12:D16"/>
    <mergeCell ref="E12:E16"/>
    <mergeCell ref="F12:F16"/>
    <mergeCell ref="J12:J16"/>
    <mergeCell ref="Q7:Q11"/>
    <mergeCell ref="S7:S11"/>
    <mergeCell ref="T7:T11"/>
    <mergeCell ref="U7:U11"/>
    <mergeCell ref="Y7:Y11"/>
    <mergeCell ref="AB7:AB11"/>
    <mergeCell ref="AB3:AB6"/>
    <mergeCell ref="AC3:AC6"/>
    <mergeCell ref="A7:A11"/>
    <mergeCell ref="B7:B11"/>
    <mergeCell ref="D7:D11"/>
    <mergeCell ref="E7:E11"/>
    <mergeCell ref="F7:F11"/>
    <mergeCell ref="J7:J11"/>
    <mergeCell ref="M7:M11"/>
    <mergeCell ref="P7:P11"/>
    <mergeCell ref="J3:J6"/>
    <mergeCell ref="K3:L6"/>
    <mergeCell ref="M3:M6"/>
    <mergeCell ref="N3:N6"/>
    <mergeCell ref="S3:S6"/>
    <mergeCell ref="T3:T6"/>
    <mergeCell ref="P2:P6"/>
    <mergeCell ref="Q2:Q6"/>
    <mergeCell ref="R2:R6"/>
    <mergeCell ref="S2:U2"/>
    <mergeCell ref="W2:Y2"/>
    <mergeCell ref="Z2:AB2"/>
    <mergeCell ref="U3:V6"/>
    <mergeCell ref="W3:X6"/>
    <mergeCell ref="Y3:Y6"/>
    <mergeCell ref="Z3:AA6"/>
    <mergeCell ref="A2:A6"/>
    <mergeCell ref="B2:B6"/>
    <mergeCell ref="C2:C6"/>
    <mergeCell ref="D2:F2"/>
    <mergeCell ref="H2:J2"/>
    <mergeCell ref="K2:M2"/>
    <mergeCell ref="D3:D6"/>
    <mergeCell ref="E3:E6"/>
    <mergeCell ref="F3:G6"/>
    <mergeCell ref="H3:I6"/>
  </mergeCells>
  <phoneticPr fontId="22"/>
  <printOptions horizontalCentered="1" verticalCentered="1"/>
  <pageMargins left="0.39370078740157483" right="0.39370078740157483" top="0.39370078740157483" bottom="0.39370078740157483" header="0.19685039370078741" footer="0.19685039370078741"/>
  <pageSetup paperSize="12" scale="74"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showZeros="0" zoomScale="60" zoomScaleNormal="60" zoomScaleSheetLayoutView="90" workbookViewId="0"/>
  </sheetViews>
  <sheetFormatPr defaultRowHeight="13.5" x14ac:dyDescent="0.15"/>
  <cols>
    <col min="1" max="1" width="4.5" style="3" customWidth="1"/>
    <col min="2" max="2" width="24.375" style="3" customWidth="1"/>
    <col min="3" max="3" width="28.25" style="3" customWidth="1"/>
    <col min="4" max="4" width="12.5" style="3" hidden="1" customWidth="1"/>
    <col min="5" max="6" width="10.375" style="27" customWidth="1"/>
    <col min="7" max="7" width="10" style="3" customWidth="1"/>
    <col min="8" max="8" width="18.75" style="3" customWidth="1"/>
    <col min="9" max="9" width="22.5" style="3" customWidth="1"/>
    <col min="10" max="10" width="21.25" style="3" customWidth="1"/>
    <col min="11" max="11" width="11.125" style="3" customWidth="1"/>
    <col min="12" max="12" width="22.375" style="3" customWidth="1"/>
    <col min="13" max="13" width="21.25" style="3" customWidth="1"/>
    <col min="14" max="14" width="11.25" style="3" customWidth="1"/>
    <col min="15" max="15" width="12.5" hidden="1" customWidth="1"/>
  </cols>
  <sheetData>
    <row r="1" spans="1:21" s="3" customFormat="1" ht="37.5" customHeight="1" x14ac:dyDescent="0.15">
      <c r="A1" s="1" t="s">
        <v>328</v>
      </c>
      <c r="B1" s="5"/>
      <c r="C1" s="1"/>
      <c r="D1" s="1"/>
      <c r="E1" s="184"/>
      <c r="F1" s="185"/>
      <c r="G1" s="185"/>
      <c r="H1" s="185"/>
      <c r="I1" s="185"/>
      <c r="J1" s="185"/>
      <c r="K1" s="185"/>
      <c r="L1" s="185"/>
      <c r="M1" s="185"/>
      <c r="N1" s="185"/>
      <c r="O1"/>
      <c r="P1"/>
      <c r="Q1"/>
      <c r="R1"/>
      <c r="S1"/>
      <c r="T1"/>
      <c r="U1"/>
    </row>
    <row r="2" spans="1:21" s="3" customFormat="1" ht="36" customHeight="1" x14ac:dyDescent="0.15">
      <c r="A2" s="166" t="s">
        <v>265</v>
      </c>
      <c r="B2" s="167"/>
      <c r="C2" s="167"/>
      <c r="D2" s="167"/>
      <c r="E2" s="167"/>
      <c r="F2" s="167"/>
      <c r="G2" s="167"/>
      <c r="H2" s="167"/>
      <c r="I2" s="167"/>
      <c r="J2" s="167"/>
      <c r="K2" s="167"/>
      <c r="L2" s="167"/>
      <c r="M2" s="167"/>
      <c r="N2" s="167"/>
      <c r="O2" s="185"/>
      <c r="P2"/>
      <c r="Q2"/>
      <c r="R2"/>
      <c r="S2"/>
      <c r="T2"/>
      <c r="U2"/>
    </row>
    <row r="3" spans="1:21" ht="33.75" customHeight="1" thickBot="1" x14ac:dyDescent="0.3">
      <c r="A3" s="186" t="s">
        <v>350</v>
      </c>
      <c r="B3" s="187"/>
      <c r="C3" s="187"/>
      <c r="D3" s="151"/>
      <c r="E3" s="188" t="s">
        <v>349</v>
      </c>
      <c r="F3" s="189"/>
      <c r="G3" s="88"/>
      <c r="H3" s="88"/>
      <c r="I3" s="88"/>
      <c r="J3" s="88"/>
      <c r="K3" s="150"/>
      <c r="L3" s="88"/>
      <c r="M3" s="88"/>
    </row>
    <row r="4" spans="1:21" ht="18.75" customHeight="1" x14ac:dyDescent="0.15">
      <c r="A4" s="190"/>
      <c r="B4" s="191"/>
      <c r="C4" s="192"/>
      <c r="D4" s="196" t="s">
        <v>258</v>
      </c>
      <c r="E4" s="199" t="s">
        <v>325</v>
      </c>
      <c r="F4" s="202" t="s">
        <v>314</v>
      </c>
      <c r="G4" s="149" t="s">
        <v>324</v>
      </c>
      <c r="H4" s="148" t="s">
        <v>323</v>
      </c>
      <c r="I4" s="205" t="s">
        <v>322</v>
      </c>
      <c r="J4" s="206"/>
      <c r="K4" s="206"/>
      <c r="L4" s="207" t="s">
        <v>321</v>
      </c>
      <c r="M4" s="208"/>
      <c r="N4" s="209"/>
      <c r="O4" s="173" t="s">
        <v>258</v>
      </c>
    </row>
    <row r="5" spans="1:21" ht="18.75" customHeight="1" x14ac:dyDescent="0.15">
      <c r="A5" s="193"/>
      <c r="B5" s="194"/>
      <c r="C5" s="195"/>
      <c r="D5" s="197"/>
      <c r="E5" s="200"/>
      <c r="F5" s="203"/>
      <c r="G5" s="9" t="s">
        <v>320</v>
      </c>
      <c r="H5" s="147" t="s">
        <v>318</v>
      </c>
      <c r="I5" s="176" t="s">
        <v>317</v>
      </c>
      <c r="J5" s="177"/>
      <c r="K5" s="177"/>
      <c r="L5" s="178" t="s">
        <v>315</v>
      </c>
      <c r="M5" s="179"/>
      <c r="N5" s="180"/>
      <c r="O5" s="174"/>
    </row>
    <row r="6" spans="1:21" ht="18.75" customHeight="1" thickBot="1" x14ac:dyDescent="0.2">
      <c r="A6" s="146"/>
      <c r="B6" s="145" t="s">
        <v>263</v>
      </c>
      <c r="C6" s="144" t="s">
        <v>313</v>
      </c>
      <c r="D6" s="198"/>
      <c r="E6" s="201"/>
      <c r="F6" s="204"/>
      <c r="G6" s="143" t="s">
        <v>314</v>
      </c>
      <c r="H6" s="138" t="s">
        <v>312</v>
      </c>
      <c r="I6" s="142" t="s">
        <v>263</v>
      </c>
      <c r="J6" s="141" t="s">
        <v>313</v>
      </c>
      <c r="K6" s="139" t="s">
        <v>312</v>
      </c>
      <c r="L6" s="140" t="s">
        <v>263</v>
      </c>
      <c r="M6" s="139" t="s">
        <v>313</v>
      </c>
      <c r="N6" s="138" t="s">
        <v>312</v>
      </c>
      <c r="O6" s="175"/>
    </row>
    <row r="7" spans="1:21" ht="24.95" customHeight="1" x14ac:dyDescent="0.15">
      <c r="A7" s="181" t="s">
        <v>42</v>
      </c>
      <c r="B7" s="131" t="s">
        <v>310</v>
      </c>
      <c r="C7" s="137" t="s">
        <v>307</v>
      </c>
      <c r="D7" s="136"/>
      <c r="E7" s="135"/>
      <c r="F7" s="38"/>
      <c r="G7" s="131"/>
      <c r="H7" s="130" t="s">
        <v>311</v>
      </c>
      <c r="I7" s="134" t="s">
        <v>310</v>
      </c>
      <c r="J7" s="131" t="s">
        <v>307</v>
      </c>
      <c r="K7" s="133" t="s">
        <v>309</v>
      </c>
      <c r="L7" s="132" t="s">
        <v>308</v>
      </c>
      <c r="M7" s="131" t="s">
        <v>307</v>
      </c>
      <c r="N7" s="130">
        <v>30</v>
      </c>
      <c r="O7" s="129"/>
    </row>
    <row r="8" spans="1:21" ht="24.95" customHeight="1" x14ac:dyDescent="0.15">
      <c r="A8" s="182"/>
      <c r="B8" s="119"/>
      <c r="C8" s="124"/>
      <c r="D8" s="123"/>
      <c r="E8" s="122"/>
      <c r="F8" s="44"/>
      <c r="G8" s="119"/>
      <c r="H8" s="121"/>
      <c r="I8" s="120"/>
      <c r="J8" s="119"/>
      <c r="K8" s="118"/>
      <c r="L8" s="127"/>
      <c r="M8" s="119"/>
      <c r="N8" s="121"/>
      <c r="O8" s="126"/>
    </row>
    <row r="9" spans="1:21" ht="24.95" customHeight="1" x14ac:dyDescent="0.15">
      <c r="A9" s="182"/>
      <c r="B9" s="109" t="s">
        <v>348</v>
      </c>
      <c r="C9" s="115" t="s">
        <v>79</v>
      </c>
      <c r="D9" s="114"/>
      <c r="E9" s="113"/>
      <c r="F9" s="50"/>
      <c r="G9" s="109"/>
      <c r="H9" s="155">
        <v>0.1</v>
      </c>
      <c r="I9" s="112" t="s">
        <v>347</v>
      </c>
      <c r="J9" s="109" t="s">
        <v>79</v>
      </c>
      <c r="K9" s="154">
        <v>0.1</v>
      </c>
      <c r="L9" s="110" t="s">
        <v>346</v>
      </c>
      <c r="M9" s="109" t="s">
        <v>79</v>
      </c>
      <c r="N9" s="155">
        <v>0.1</v>
      </c>
      <c r="O9" s="107"/>
    </row>
    <row r="10" spans="1:21" ht="24.95" customHeight="1" x14ac:dyDescent="0.15">
      <c r="A10" s="182"/>
      <c r="B10" s="109"/>
      <c r="C10" s="115" t="s">
        <v>120</v>
      </c>
      <c r="D10" s="114"/>
      <c r="E10" s="113"/>
      <c r="F10" s="50"/>
      <c r="G10" s="109"/>
      <c r="H10" s="108">
        <v>10</v>
      </c>
      <c r="I10" s="112"/>
      <c r="J10" s="128" t="s">
        <v>47</v>
      </c>
      <c r="K10" s="111">
        <v>5</v>
      </c>
      <c r="L10" s="110"/>
      <c r="M10" s="109" t="s">
        <v>88</v>
      </c>
      <c r="N10" s="108">
        <v>20</v>
      </c>
      <c r="O10" s="107"/>
    </row>
    <row r="11" spans="1:21" ht="24.95" customHeight="1" x14ac:dyDescent="0.15">
      <c r="A11" s="182"/>
      <c r="B11" s="109"/>
      <c r="C11" s="115" t="s">
        <v>88</v>
      </c>
      <c r="D11" s="114"/>
      <c r="E11" s="113"/>
      <c r="F11" s="50"/>
      <c r="G11" s="109"/>
      <c r="H11" s="108">
        <v>20</v>
      </c>
      <c r="I11" s="112"/>
      <c r="J11" s="109" t="s">
        <v>88</v>
      </c>
      <c r="K11" s="111">
        <v>20</v>
      </c>
      <c r="L11" s="127"/>
      <c r="M11" s="119"/>
      <c r="N11" s="121"/>
      <c r="O11" s="126"/>
    </row>
    <row r="12" spans="1:21" ht="24.95" customHeight="1" x14ac:dyDescent="0.15">
      <c r="A12" s="182"/>
      <c r="B12" s="109"/>
      <c r="C12" s="115" t="s">
        <v>122</v>
      </c>
      <c r="D12" s="114"/>
      <c r="E12" s="113"/>
      <c r="F12" s="50"/>
      <c r="G12" s="109"/>
      <c r="H12" s="108">
        <v>5</v>
      </c>
      <c r="I12" s="112"/>
      <c r="J12" s="109" t="s">
        <v>127</v>
      </c>
      <c r="K12" s="111">
        <v>0.5</v>
      </c>
      <c r="L12" s="110" t="s">
        <v>345</v>
      </c>
      <c r="M12" s="109" t="s">
        <v>85</v>
      </c>
      <c r="N12" s="108">
        <v>10</v>
      </c>
      <c r="O12" s="107"/>
    </row>
    <row r="13" spans="1:21" ht="24.95" customHeight="1" x14ac:dyDescent="0.15">
      <c r="A13" s="182"/>
      <c r="B13" s="109"/>
      <c r="C13" s="115" t="s">
        <v>127</v>
      </c>
      <c r="D13" s="114"/>
      <c r="E13" s="113"/>
      <c r="F13" s="50"/>
      <c r="G13" s="109"/>
      <c r="H13" s="108">
        <v>0.5</v>
      </c>
      <c r="I13" s="112"/>
      <c r="J13" s="109"/>
      <c r="K13" s="111"/>
      <c r="L13" s="110"/>
      <c r="M13" s="109" t="s">
        <v>24</v>
      </c>
      <c r="N13" s="108">
        <v>5</v>
      </c>
      <c r="O13" s="107"/>
    </row>
    <row r="14" spans="1:21" ht="24.95" customHeight="1" x14ac:dyDescent="0.15">
      <c r="A14" s="182"/>
      <c r="B14" s="109"/>
      <c r="C14" s="115"/>
      <c r="D14" s="114"/>
      <c r="E14" s="113"/>
      <c r="F14" s="50"/>
      <c r="G14" s="109" t="s">
        <v>27</v>
      </c>
      <c r="H14" s="108" t="s">
        <v>301</v>
      </c>
      <c r="I14" s="112"/>
      <c r="J14" s="109"/>
      <c r="K14" s="111"/>
      <c r="L14" s="127"/>
      <c r="M14" s="119"/>
      <c r="N14" s="121"/>
      <c r="O14" s="126"/>
    </row>
    <row r="15" spans="1:21" ht="24.95" customHeight="1" x14ac:dyDescent="0.15">
      <c r="A15" s="182"/>
      <c r="B15" s="109"/>
      <c r="C15" s="115"/>
      <c r="D15" s="114"/>
      <c r="E15" s="113"/>
      <c r="F15" s="50" t="s">
        <v>31</v>
      </c>
      <c r="G15" s="109" t="s">
        <v>30</v>
      </c>
      <c r="H15" s="108" t="s">
        <v>300</v>
      </c>
      <c r="I15" s="112"/>
      <c r="J15" s="109"/>
      <c r="K15" s="111"/>
      <c r="L15" s="110" t="s">
        <v>130</v>
      </c>
      <c r="M15" s="109" t="s">
        <v>131</v>
      </c>
      <c r="N15" s="155">
        <v>0.1</v>
      </c>
      <c r="O15" s="107"/>
    </row>
    <row r="16" spans="1:21" ht="24.95" customHeight="1" x14ac:dyDescent="0.15">
      <c r="A16" s="182"/>
      <c r="B16" s="109"/>
      <c r="C16" s="115"/>
      <c r="D16" s="114"/>
      <c r="E16" s="113"/>
      <c r="F16" s="50"/>
      <c r="G16" s="109" t="s">
        <v>28</v>
      </c>
      <c r="H16" s="108" t="s">
        <v>300</v>
      </c>
      <c r="I16" s="112"/>
      <c r="J16" s="109"/>
      <c r="K16" s="111"/>
      <c r="L16" s="110"/>
      <c r="M16" s="109"/>
      <c r="N16" s="108"/>
      <c r="O16" s="107"/>
    </row>
    <row r="17" spans="1:15" ht="24.95" customHeight="1" x14ac:dyDescent="0.15">
      <c r="A17" s="182"/>
      <c r="B17" s="109"/>
      <c r="C17" s="115"/>
      <c r="D17" s="114"/>
      <c r="E17" s="113"/>
      <c r="F17" s="50"/>
      <c r="G17" s="109" t="s">
        <v>124</v>
      </c>
      <c r="H17" s="108" t="s">
        <v>300</v>
      </c>
      <c r="I17" s="120"/>
      <c r="J17" s="119"/>
      <c r="K17" s="118"/>
      <c r="L17" s="110"/>
      <c r="M17" s="109"/>
      <c r="N17" s="108"/>
      <c r="O17" s="107"/>
    </row>
    <row r="18" spans="1:15" ht="24.95" customHeight="1" x14ac:dyDescent="0.15">
      <c r="A18" s="182"/>
      <c r="B18" s="119"/>
      <c r="C18" s="124"/>
      <c r="D18" s="123"/>
      <c r="E18" s="122"/>
      <c r="F18" s="44"/>
      <c r="G18" s="119"/>
      <c r="H18" s="121"/>
      <c r="I18" s="112" t="s">
        <v>142</v>
      </c>
      <c r="J18" s="109" t="s">
        <v>85</v>
      </c>
      <c r="K18" s="111">
        <v>20</v>
      </c>
      <c r="L18" s="110"/>
      <c r="M18" s="109"/>
      <c r="N18" s="108"/>
      <c r="O18" s="107"/>
    </row>
    <row r="19" spans="1:15" ht="24.95" customHeight="1" x14ac:dyDescent="0.15">
      <c r="A19" s="182"/>
      <c r="B19" s="109" t="s">
        <v>142</v>
      </c>
      <c r="C19" s="115" t="s">
        <v>85</v>
      </c>
      <c r="D19" s="114"/>
      <c r="E19" s="113"/>
      <c r="F19" s="125"/>
      <c r="G19" s="109"/>
      <c r="H19" s="108">
        <v>20</v>
      </c>
      <c r="I19" s="112"/>
      <c r="J19" s="109" t="s">
        <v>24</v>
      </c>
      <c r="K19" s="111">
        <v>5</v>
      </c>
      <c r="L19" s="110"/>
      <c r="M19" s="109"/>
      <c r="N19" s="108"/>
      <c r="O19" s="107"/>
    </row>
    <row r="20" spans="1:15" ht="24.95" customHeight="1" x14ac:dyDescent="0.15">
      <c r="A20" s="182"/>
      <c r="B20" s="109"/>
      <c r="C20" s="115" t="s">
        <v>24</v>
      </c>
      <c r="D20" s="114"/>
      <c r="E20" s="113"/>
      <c r="F20" s="50"/>
      <c r="G20" s="109"/>
      <c r="H20" s="108">
        <v>5</v>
      </c>
      <c r="I20" s="112"/>
      <c r="J20" s="109"/>
      <c r="K20" s="111"/>
      <c r="L20" s="110"/>
      <c r="M20" s="109"/>
      <c r="N20" s="108"/>
      <c r="O20" s="107"/>
    </row>
    <row r="21" spans="1:15" ht="24.95" customHeight="1" x14ac:dyDescent="0.15">
      <c r="A21" s="182"/>
      <c r="B21" s="109"/>
      <c r="C21" s="115"/>
      <c r="D21" s="114"/>
      <c r="E21" s="113"/>
      <c r="F21" s="50"/>
      <c r="G21" s="109" t="s">
        <v>67</v>
      </c>
      <c r="H21" s="108" t="s">
        <v>301</v>
      </c>
      <c r="I21" s="120"/>
      <c r="J21" s="119"/>
      <c r="K21" s="118"/>
      <c r="L21" s="110"/>
      <c r="M21" s="109"/>
      <c r="N21" s="108"/>
      <c r="O21" s="107"/>
    </row>
    <row r="22" spans="1:15" ht="24.95" customHeight="1" x14ac:dyDescent="0.15">
      <c r="A22" s="182"/>
      <c r="B22" s="119"/>
      <c r="C22" s="124"/>
      <c r="D22" s="123"/>
      <c r="E22" s="122"/>
      <c r="F22" s="44"/>
      <c r="G22" s="119"/>
      <c r="H22" s="121"/>
      <c r="I22" s="112" t="s">
        <v>130</v>
      </c>
      <c r="J22" s="109" t="s">
        <v>131</v>
      </c>
      <c r="K22" s="160">
        <v>0.13</v>
      </c>
      <c r="L22" s="110"/>
      <c r="M22" s="109"/>
      <c r="N22" s="108"/>
      <c r="O22" s="107"/>
    </row>
    <row r="23" spans="1:15" ht="24.95" customHeight="1" x14ac:dyDescent="0.15">
      <c r="A23" s="182"/>
      <c r="B23" s="109" t="s">
        <v>130</v>
      </c>
      <c r="C23" s="115" t="s">
        <v>131</v>
      </c>
      <c r="D23" s="114"/>
      <c r="E23" s="113"/>
      <c r="F23" s="50"/>
      <c r="G23" s="109"/>
      <c r="H23" s="156">
        <v>0.13</v>
      </c>
      <c r="I23" s="112"/>
      <c r="J23" s="109"/>
      <c r="K23" s="111"/>
      <c r="L23" s="110"/>
      <c r="M23" s="109"/>
      <c r="N23" s="108"/>
      <c r="O23" s="107"/>
    </row>
    <row r="24" spans="1:15" ht="24.95" customHeight="1" thickBot="1" x14ac:dyDescent="0.2">
      <c r="A24" s="183"/>
      <c r="B24" s="100"/>
      <c r="C24" s="106"/>
      <c r="D24" s="105"/>
      <c r="E24" s="104"/>
      <c r="F24" s="57"/>
      <c r="G24" s="100"/>
      <c r="H24" s="99"/>
      <c r="I24" s="103"/>
      <c r="J24" s="100"/>
      <c r="K24" s="102"/>
      <c r="L24" s="101"/>
      <c r="M24" s="100"/>
      <c r="N24" s="99"/>
      <c r="O24" s="98"/>
    </row>
    <row r="25" spans="1:15" ht="24.95" customHeight="1" x14ac:dyDescent="0.15">
      <c r="B25" s="89"/>
      <c r="C25" s="89"/>
      <c r="D25" s="89"/>
      <c r="G25" s="89"/>
      <c r="H25" s="97"/>
      <c r="I25" s="89"/>
      <c r="J25" s="89"/>
      <c r="K25" s="97"/>
      <c r="L25" s="89"/>
      <c r="M25" s="89"/>
      <c r="N25" s="97"/>
    </row>
    <row r="26" spans="1:15" ht="14.25" x14ac:dyDescent="0.15">
      <c r="B26" s="89"/>
      <c r="C26" s="89"/>
      <c r="D26" s="89"/>
      <c r="G26" s="89"/>
      <c r="H26" s="97"/>
      <c r="I26" s="89"/>
      <c r="J26" s="89"/>
      <c r="K26" s="97"/>
      <c r="L26" s="89"/>
      <c r="M26" s="89"/>
      <c r="N26" s="97"/>
    </row>
    <row r="27" spans="1:15" ht="14.25" x14ac:dyDescent="0.15">
      <c r="B27" s="89"/>
      <c r="C27" s="89"/>
      <c r="D27" s="89"/>
      <c r="G27" s="89"/>
      <c r="H27" s="97"/>
      <c r="I27" s="89"/>
      <c r="J27" s="89"/>
      <c r="K27" s="97"/>
      <c r="L27" s="89"/>
      <c r="M27" s="89"/>
      <c r="N27" s="97"/>
    </row>
    <row r="28" spans="1:15" ht="14.25" x14ac:dyDescent="0.15">
      <c r="B28" s="89"/>
      <c r="C28" s="89"/>
      <c r="D28" s="89"/>
      <c r="G28" s="89"/>
      <c r="H28" s="97"/>
      <c r="I28" s="89"/>
      <c r="J28" s="89"/>
      <c r="K28" s="97"/>
      <c r="L28" s="89"/>
      <c r="M28" s="89"/>
      <c r="N28" s="97"/>
    </row>
    <row r="29" spans="1:15" ht="14.25" x14ac:dyDescent="0.15">
      <c r="B29" s="89"/>
      <c r="C29" s="89"/>
      <c r="D29" s="89"/>
      <c r="G29" s="89"/>
      <c r="H29" s="97"/>
      <c r="I29" s="89"/>
      <c r="J29" s="89"/>
      <c r="K29" s="97"/>
      <c r="L29" s="89"/>
      <c r="M29" s="89"/>
      <c r="N29" s="97"/>
    </row>
    <row r="30" spans="1:15" ht="14.25" x14ac:dyDescent="0.15">
      <c r="B30" s="89"/>
      <c r="C30" s="89"/>
      <c r="D30" s="89"/>
      <c r="G30" s="89"/>
      <c r="H30" s="97"/>
      <c r="I30" s="89"/>
      <c r="J30" s="89"/>
      <c r="K30" s="97"/>
      <c r="L30" s="89"/>
      <c r="M30" s="89"/>
      <c r="N30" s="97"/>
    </row>
    <row r="31" spans="1:15" ht="14.25" x14ac:dyDescent="0.15">
      <c r="B31" s="89"/>
      <c r="C31" s="89"/>
      <c r="D31" s="89"/>
      <c r="G31" s="89"/>
      <c r="H31" s="97"/>
      <c r="I31" s="89"/>
      <c r="J31" s="89"/>
      <c r="K31" s="97"/>
      <c r="L31" s="89"/>
      <c r="M31" s="89"/>
      <c r="N31" s="97"/>
    </row>
    <row r="32" spans="1:15" ht="14.25" x14ac:dyDescent="0.15">
      <c r="B32" s="89"/>
      <c r="C32" s="89"/>
      <c r="D32" s="89"/>
      <c r="G32" s="89"/>
      <c r="H32" s="97"/>
      <c r="I32" s="89"/>
      <c r="J32" s="89"/>
      <c r="K32" s="97"/>
      <c r="L32" s="89"/>
      <c r="M32" s="89"/>
      <c r="N32" s="97"/>
    </row>
    <row r="33" spans="2:14" ht="14.25" x14ac:dyDescent="0.15">
      <c r="B33" s="89"/>
      <c r="C33" s="89"/>
      <c r="D33" s="89"/>
      <c r="G33" s="89"/>
      <c r="H33" s="97"/>
      <c r="I33" s="89"/>
      <c r="J33" s="89"/>
      <c r="K33" s="97"/>
      <c r="L33" s="89"/>
      <c r="M33" s="89"/>
      <c r="N33" s="97"/>
    </row>
    <row r="34" spans="2:14" ht="14.25" x14ac:dyDescent="0.15">
      <c r="B34" s="89"/>
      <c r="C34" s="89"/>
      <c r="D34" s="89"/>
      <c r="G34" s="89"/>
      <c r="H34" s="97"/>
      <c r="I34" s="89"/>
      <c r="J34" s="89"/>
      <c r="K34" s="97"/>
      <c r="L34" s="89"/>
      <c r="M34" s="89"/>
      <c r="N34" s="97"/>
    </row>
    <row r="35" spans="2:14" ht="14.25" x14ac:dyDescent="0.15">
      <c r="B35" s="89"/>
      <c r="C35" s="89"/>
      <c r="D35" s="89"/>
      <c r="G35" s="89"/>
      <c r="H35" s="97"/>
      <c r="I35" s="89"/>
      <c r="J35" s="89"/>
      <c r="K35" s="97"/>
      <c r="L35" s="89"/>
      <c r="M35" s="89"/>
      <c r="N35" s="97"/>
    </row>
    <row r="36" spans="2:14" ht="14.25" x14ac:dyDescent="0.15">
      <c r="B36" s="89"/>
      <c r="C36" s="89"/>
      <c r="D36" s="89"/>
      <c r="G36" s="89"/>
      <c r="H36" s="97"/>
      <c r="I36" s="89"/>
      <c r="J36" s="89"/>
      <c r="K36" s="97"/>
      <c r="L36" s="89"/>
      <c r="M36" s="89"/>
      <c r="N36" s="97"/>
    </row>
    <row r="37" spans="2:14" ht="14.25" x14ac:dyDescent="0.15">
      <c r="B37" s="89"/>
      <c r="C37" s="89"/>
      <c r="D37" s="89"/>
      <c r="G37" s="89"/>
      <c r="H37" s="97"/>
      <c r="I37" s="89"/>
      <c r="J37" s="89"/>
      <c r="K37" s="97"/>
      <c r="L37" s="89"/>
      <c r="M37" s="89"/>
      <c r="N37" s="97"/>
    </row>
    <row r="38" spans="2:14" ht="14.25" x14ac:dyDescent="0.15">
      <c r="B38" s="89"/>
      <c r="C38" s="89"/>
      <c r="D38" s="89"/>
      <c r="G38" s="89"/>
      <c r="H38" s="97"/>
      <c r="I38" s="89"/>
      <c r="J38" s="89"/>
      <c r="K38" s="97"/>
      <c r="L38" s="89"/>
      <c r="M38" s="89"/>
      <c r="N38" s="97"/>
    </row>
    <row r="39" spans="2:14" ht="14.25" x14ac:dyDescent="0.15">
      <c r="B39" s="89"/>
      <c r="C39" s="89"/>
      <c r="D39" s="89"/>
      <c r="G39" s="89"/>
      <c r="H39" s="97"/>
      <c r="I39" s="89"/>
      <c r="J39" s="89"/>
      <c r="K39" s="97"/>
      <c r="L39" s="89"/>
      <c r="M39" s="89"/>
      <c r="N39" s="97"/>
    </row>
    <row r="40" spans="2:14" ht="14.25" x14ac:dyDescent="0.15">
      <c r="B40" s="89"/>
      <c r="C40" s="89"/>
      <c r="D40" s="89"/>
      <c r="G40" s="89"/>
      <c r="H40" s="97"/>
      <c r="I40" s="89"/>
      <c r="J40" s="89"/>
      <c r="K40" s="97"/>
      <c r="L40" s="89"/>
      <c r="M40" s="89"/>
      <c r="N40" s="97"/>
    </row>
    <row r="41" spans="2:14" ht="14.25" x14ac:dyDescent="0.15">
      <c r="B41" s="89"/>
      <c r="C41" s="89"/>
      <c r="D41" s="89"/>
      <c r="G41" s="89"/>
      <c r="H41" s="97"/>
      <c r="I41" s="89"/>
      <c r="J41" s="89"/>
      <c r="K41" s="97"/>
      <c r="L41" s="89"/>
      <c r="M41" s="89"/>
      <c r="N41" s="97"/>
    </row>
    <row r="42" spans="2:14" ht="14.25" x14ac:dyDescent="0.15">
      <c r="B42" s="89"/>
      <c r="C42" s="89"/>
      <c r="D42" s="89"/>
      <c r="G42" s="89"/>
      <c r="H42" s="97"/>
      <c r="I42" s="89"/>
      <c r="J42" s="89"/>
      <c r="K42" s="97"/>
      <c r="L42" s="89"/>
      <c r="M42" s="89"/>
      <c r="N42" s="97"/>
    </row>
    <row r="43" spans="2:14" ht="14.25" x14ac:dyDescent="0.15">
      <c r="B43" s="89"/>
      <c r="C43" s="89"/>
      <c r="D43" s="89"/>
      <c r="G43" s="89"/>
      <c r="H43" s="97"/>
      <c r="I43" s="89"/>
      <c r="J43" s="89"/>
      <c r="K43" s="97"/>
      <c r="L43" s="89"/>
      <c r="M43" s="89"/>
      <c r="N43" s="97"/>
    </row>
    <row r="44" spans="2:14" ht="14.25" x14ac:dyDescent="0.15">
      <c r="B44" s="89"/>
      <c r="C44" s="89"/>
      <c r="D44" s="89"/>
      <c r="G44" s="89"/>
      <c r="H44" s="97"/>
      <c r="I44" s="89"/>
      <c r="J44" s="89"/>
      <c r="K44" s="97"/>
      <c r="L44" s="89"/>
      <c r="M44" s="89"/>
      <c r="N44" s="97"/>
    </row>
    <row r="45" spans="2:14" ht="14.25" x14ac:dyDescent="0.15">
      <c r="B45" s="89"/>
      <c r="C45" s="89"/>
      <c r="D45" s="89"/>
      <c r="G45" s="89"/>
      <c r="H45" s="97"/>
      <c r="I45" s="89"/>
      <c r="J45" s="89"/>
      <c r="K45" s="97"/>
      <c r="L45" s="89"/>
      <c r="M45" s="89"/>
      <c r="N45" s="97"/>
    </row>
    <row r="46" spans="2:14" ht="14.25" x14ac:dyDescent="0.15">
      <c r="B46" s="89"/>
      <c r="C46" s="89"/>
      <c r="D46" s="89"/>
      <c r="G46" s="89"/>
      <c r="H46" s="97"/>
      <c r="I46" s="89"/>
      <c r="J46" s="89"/>
      <c r="K46" s="97"/>
      <c r="L46" s="89"/>
      <c r="M46" s="89"/>
      <c r="N46" s="97"/>
    </row>
    <row r="47" spans="2:14" ht="14.25" x14ac:dyDescent="0.15">
      <c r="B47" s="89"/>
      <c r="C47" s="89"/>
      <c r="D47" s="89"/>
      <c r="G47" s="89"/>
      <c r="H47" s="97"/>
      <c r="I47" s="89"/>
      <c r="J47" s="89"/>
      <c r="K47" s="97"/>
      <c r="L47" s="89"/>
      <c r="M47" s="89"/>
      <c r="N47" s="97"/>
    </row>
    <row r="48" spans="2:14" ht="14.25" x14ac:dyDescent="0.15">
      <c r="B48" s="89"/>
      <c r="C48" s="89"/>
      <c r="D48" s="89"/>
      <c r="G48" s="89"/>
      <c r="H48" s="97"/>
      <c r="I48" s="89"/>
      <c r="J48" s="89"/>
      <c r="K48" s="97"/>
      <c r="L48" s="89"/>
      <c r="M48" s="89"/>
      <c r="N48" s="97"/>
    </row>
    <row r="49" spans="2:14" ht="14.25" x14ac:dyDescent="0.15">
      <c r="B49" s="89"/>
      <c r="C49" s="89"/>
      <c r="D49" s="89"/>
      <c r="G49" s="89"/>
      <c r="H49" s="97"/>
      <c r="I49" s="89"/>
      <c r="J49" s="89"/>
      <c r="K49" s="97"/>
      <c r="L49" s="89"/>
      <c r="M49" s="89"/>
      <c r="N49" s="97"/>
    </row>
    <row r="50" spans="2:14" ht="14.25" x14ac:dyDescent="0.15">
      <c r="B50" s="89"/>
      <c r="C50" s="89"/>
      <c r="D50" s="89"/>
      <c r="G50" s="89"/>
      <c r="H50" s="97"/>
      <c r="I50" s="89"/>
      <c r="J50" s="89"/>
      <c r="K50" s="97"/>
      <c r="L50" s="89"/>
      <c r="M50" s="89"/>
      <c r="N50" s="97"/>
    </row>
    <row r="51" spans="2:14" ht="14.25" x14ac:dyDescent="0.15">
      <c r="B51" s="89"/>
      <c r="C51" s="89"/>
      <c r="D51" s="89"/>
      <c r="G51" s="89"/>
      <c r="H51" s="97"/>
      <c r="I51" s="89"/>
      <c r="J51" s="89"/>
      <c r="K51" s="97"/>
      <c r="L51" s="89"/>
      <c r="M51" s="89"/>
      <c r="N51" s="97"/>
    </row>
    <row r="52" spans="2:14" ht="14.25" x14ac:dyDescent="0.15">
      <c r="B52" s="89"/>
      <c r="C52" s="89"/>
      <c r="D52" s="89"/>
      <c r="G52" s="89"/>
      <c r="H52" s="97"/>
      <c r="I52" s="89"/>
      <c r="J52" s="89"/>
      <c r="K52" s="97"/>
      <c r="L52" s="89"/>
      <c r="M52" s="89"/>
      <c r="N52" s="97"/>
    </row>
    <row r="53" spans="2:14" ht="14.25" x14ac:dyDescent="0.15">
      <c r="B53" s="89"/>
      <c r="C53" s="89"/>
      <c r="D53" s="89"/>
      <c r="G53" s="89"/>
      <c r="H53" s="97"/>
      <c r="I53" s="89"/>
      <c r="J53" s="89"/>
      <c r="K53" s="97"/>
      <c r="L53" s="89"/>
      <c r="M53" s="89"/>
      <c r="N53" s="97"/>
    </row>
    <row r="54" spans="2:14" ht="14.25" x14ac:dyDescent="0.15">
      <c r="B54" s="89"/>
      <c r="C54" s="89"/>
      <c r="D54" s="89"/>
      <c r="G54" s="89"/>
      <c r="H54" s="97"/>
      <c r="I54" s="89"/>
      <c r="J54" s="89"/>
      <c r="K54" s="97"/>
      <c r="L54" s="89"/>
      <c r="M54" s="89"/>
      <c r="N54" s="97"/>
    </row>
    <row r="55" spans="2:14" ht="14.25" x14ac:dyDescent="0.15">
      <c r="B55" s="89"/>
      <c r="C55" s="89"/>
      <c r="D55" s="89"/>
      <c r="G55" s="89"/>
      <c r="H55" s="97"/>
      <c r="I55" s="89"/>
      <c r="J55" s="89"/>
      <c r="K55" s="97"/>
      <c r="L55" s="89"/>
      <c r="M55" s="89"/>
      <c r="N55" s="97"/>
    </row>
    <row r="56" spans="2:14" ht="14.25" x14ac:dyDescent="0.15">
      <c r="B56" s="89"/>
      <c r="C56" s="89"/>
      <c r="D56" s="89"/>
      <c r="G56" s="89"/>
      <c r="H56" s="97"/>
      <c r="I56" s="89"/>
      <c r="J56" s="89"/>
      <c r="K56" s="97"/>
      <c r="L56" s="89"/>
      <c r="M56" s="89"/>
      <c r="N56" s="97"/>
    </row>
    <row r="57" spans="2:14" ht="14.25" x14ac:dyDescent="0.15">
      <c r="B57" s="89"/>
      <c r="C57" s="89"/>
      <c r="D57" s="89"/>
      <c r="G57" s="89"/>
      <c r="H57" s="97"/>
      <c r="I57" s="89"/>
      <c r="J57" s="89"/>
      <c r="K57" s="97"/>
      <c r="L57" s="89"/>
      <c r="M57" s="89"/>
      <c r="N57" s="97"/>
    </row>
    <row r="58" spans="2:14" ht="14.25" x14ac:dyDescent="0.15">
      <c r="B58" s="89"/>
      <c r="C58" s="89"/>
      <c r="D58" s="89"/>
      <c r="G58" s="89"/>
      <c r="H58" s="97"/>
      <c r="I58" s="89"/>
      <c r="J58" s="89"/>
      <c r="K58" s="97"/>
      <c r="L58" s="89"/>
      <c r="M58" s="89"/>
      <c r="N58" s="97"/>
    </row>
  </sheetData>
  <mergeCells count="14">
    <mergeCell ref="O4:O6"/>
    <mergeCell ref="I5:K5"/>
    <mergeCell ref="L5:N5"/>
    <mergeCell ref="A7:A24"/>
    <mergeCell ref="E1:N1"/>
    <mergeCell ref="A2:O2"/>
    <mergeCell ref="A3:C3"/>
    <mergeCell ref="E3:F3"/>
    <mergeCell ref="A4:C5"/>
    <mergeCell ref="D4:D6"/>
    <mergeCell ref="E4:E6"/>
    <mergeCell ref="F4:F6"/>
    <mergeCell ref="I4:K4"/>
    <mergeCell ref="L4:N4"/>
  </mergeCells>
  <phoneticPr fontId="22"/>
  <printOptions horizontalCentered="1" verticalCentered="1"/>
  <pageMargins left="0.39370078740157483" right="0.39370078740157483" top="0.39370078740157483" bottom="0.39370078740157483" header="0.31496062992125984" footer="0.31496062992125984"/>
  <pageSetup paperSize="12" scale="8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
  <sheetViews>
    <sheetView showZeros="0" zoomScale="60" zoomScaleNormal="60" zoomScaleSheetLayoutView="80" workbookViewId="0"/>
  </sheetViews>
  <sheetFormatPr defaultRowHeight="18.75" customHeight="1" x14ac:dyDescent="0.15"/>
  <cols>
    <col min="1" max="1" width="4.125" style="29" customWidth="1"/>
    <col min="2" max="2" width="22.5" style="28" customWidth="1"/>
    <col min="3" max="3" width="26.625" style="28" customWidth="1"/>
    <col min="4" max="4" width="17.125" style="27" customWidth="1"/>
    <col min="5" max="5" width="8.125" style="30" customWidth="1"/>
    <col min="6" max="6" width="4" style="31" customWidth="1"/>
    <col min="7" max="7" width="10.25" style="31" hidden="1" customWidth="1"/>
    <col min="8" max="8" width="23.25" style="32" customWidth="1"/>
    <col min="9" max="9" width="17.125" style="27" customWidth="1"/>
    <col min="10" max="10" width="8.125" style="31" customWidth="1"/>
    <col min="11" max="11" width="4" style="31" customWidth="1"/>
    <col min="12" max="12" width="10.25" style="31" hidden="1" customWidth="1"/>
    <col min="13" max="13" width="8.625" style="33" hidden="1" customWidth="1"/>
    <col min="14" max="14" width="97.75" style="28" customWidth="1"/>
    <col min="15" max="15" width="14.125" style="32" customWidth="1"/>
    <col min="16" max="16" width="16" style="27" customWidth="1"/>
    <col min="17" max="17" width="10.125" style="34" customWidth="1"/>
    <col min="18" max="18" width="10.125" style="30" customWidth="1"/>
    <col min="19" max="19" width="5.125" style="27" customWidth="1"/>
    <col min="27" max="16384" width="9" style="3"/>
  </cols>
  <sheetData>
    <row r="1" spans="1:19" ht="36.75" customHeight="1" x14ac:dyDescent="0.15">
      <c r="A1" s="1" t="s">
        <v>266</v>
      </c>
      <c r="B1" s="1"/>
      <c r="C1" s="2"/>
      <c r="D1" s="3"/>
      <c r="E1" s="2"/>
      <c r="F1" s="2"/>
      <c r="G1" s="2"/>
      <c r="H1" s="166"/>
      <c r="I1" s="166"/>
      <c r="J1" s="167"/>
      <c r="K1" s="167"/>
      <c r="L1" s="167"/>
      <c r="M1" s="167"/>
      <c r="N1" s="167"/>
      <c r="O1" s="2"/>
      <c r="P1" s="2"/>
      <c r="Q1" s="4"/>
      <c r="R1" s="4"/>
      <c r="S1" s="3"/>
    </row>
    <row r="2" spans="1:19" ht="36.75" customHeight="1" x14ac:dyDescent="0.15">
      <c r="A2" s="166" t="s">
        <v>265</v>
      </c>
      <c r="B2" s="166"/>
      <c r="C2" s="167"/>
      <c r="D2" s="167"/>
      <c r="E2" s="167"/>
      <c r="F2" s="167"/>
      <c r="G2" s="167"/>
      <c r="H2" s="167"/>
      <c r="I2" s="167"/>
      <c r="J2" s="167"/>
      <c r="K2" s="167"/>
      <c r="L2" s="167"/>
      <c r="M2" s="167"/>
      <c r="N2" s="167"/>
      <c r="O2" s="167"/>
      <c r="P2" s="167"/>
      <c r="Q2" s="167"/>
      <c r="R2" s="167"/>
      <c r="S2" s="3"/>
    </row>
    <row r="3" spans="1:19" ht="27.75" customHeight="1" thickBot="1" x14ac:dyDescent="0.3">
      <c r="A3" s="168" t="s">
        <v>272</v>
      </c>
      <c r="B3" s="169"/>
      <c r="C3" s="169"/>
      <c r="D3" s="169"/>
      <c r="E3" s="169"/>
      <c r="F3" s="169"/>
      <c r="G3" s="2"/>
      <c r="H3" s="2"/>
      <c r="I3" s="13"/>
      <c r="J3" s="2"/>
      <c r="K3" s="7"/>
      <c r="L3" s="7"/>
      <c r="M3" s="11"/>
      <c r="N3" s="2"/>
      <c r="O3" s="14"/>
      <c r="P3" s="13"/>
      <c r="Q3" s="15"/>
      <c r="R3" s="15"/>
      <c r="S3" s="12"/>
    </row>
    <row r="4" spans="1:19" customFormat="1" ht="42" customHeight="1" thickBot="1" x14ac:dyDescent="0.2">
      <c r="A4" s="16"/>
      <c r="B4" s="17" t="s">
        <v>263</v>
      </c>
      <c r="C4" s="18" t="s">
        <v>261</v>
      </c>
      <c r="D4" s="19" t="s">
        <v>254</v>
      </c>
      <c r="E4" s="35" t="s">
        <v>262</v>
      </c>
      <c r="F4" s="20" t="s">
        <v>259</v>
      </c>
      <c r="G4" s="18" t="s">
        <v>258</v>
      </c>
      <c r="H4" s="17" t="s">
        <v>261</v>
      </c>
      <c r="I4" s="19" t="s">
        <v>254</v>
      </c>
      <c r="J4" s="36" t="s">
        <v>260</v>
      </c>
      <c r="K4" s="20" t="s">
        <v>259</v>
      </c>
      <c r="L4" s="20" t="s">
        <v>258</v>
      </c>
      <c r="M4" s="22" t="s">
        <v>257</v>
      </c>
      <c r="N4" s="23" t="s">
        <v>256</v>
      </c>
      <c r="O4" s="20" t="s">
        <v>255</v>
      </c>
      <c r="P4" s="24" t="s">
        <v>254</v>
      </c>
      <c r="Q4" s="21" t="s">
        <v>253</v>
      </c>
      <c r="R4" s="25" t="s">
        <v>252</v>
      </c>
      <c r="S4" s="26"/>
    </row>
    <row r="5" spans="1:19" ht="23.1" customHeight="1" x14ac:dyDescent="0.15">
      <c r="A5" s="170" t="s">
        <v>42</v>
      </c>
      <c r="B5" s="64" t="s">
        <v>145</v>
      </c>
      <c r="C5" s="37" t="s">
        <v>120</v>
      </c>
      <c r="D5" s="38"/>
      <c r="E5" s="39">
        <v>30</v>
      </c>
      <c r="F5" s="40" t="s">
        <v>20</v>
      </c>
      <c r="G5" s="68"/>
      <c r="H5" s="72" t="s">
        <v>120</v>
      </c>
      <c r="I5" s="38"/>
      <c r="J5" s="40">
        <f>ROUNDUP(E5*0.75,2)</f>
        <v>22.5</v>
      </c>
      <c r="K5" s="40" t="s">
        <v>20</v>
      </c>
      <c r="L5" s="40"/>
      <c r="M5" s="76" t="e">
        <f>#REF!</f>
        <v>#REF!</v>
      </c>
      <c r="N5" s="64" t="s">
        <v>146</v>
      </c>
      <c r="O5" s="41" t="s">
        <v>14</v>
      </c>
      <c r="P5" s="38"/>
      <c r="Q5" s="42">
        <v>110</v>
      </c>
      <c r="R5" s="90">
        <f t="shared" ref="R5:R15" si="0">ROUNDUP(Q5*0.75,2)</f>
        <v>82.5</v>
      </c>
    </row>
    <row r="6" spans="1:19" ht="23.1" customHeight="1" x14ac:dyDescent="0.15">
      <c r="A6" s="171"/>
      <c r="B6" s="66"/>
      <c r="C6" s="49" t="s">
        <v>48</v>
      </c>
      <c r="D6" s="50"/>
      <c r="E6" s="51">
        <v>20</v>
      </c>
      <c r="F6" s="52" t="s">
        <v>20</v>
      </c>
      <c r="G6" s="70"/>
      <c r="H6" s="74" t="s">
        <v>48</v>
      </c>
      <c r="I6" s="50"/>
      <c r="J6" s="52">
        <f>ROUNDUP(E6*0.75,2)</f>
        <v>15</v>
      </c>
      <c r="K6" s="52" t="s">
        <v>20</v>
      </c>
      <c r="L6" s="52"/>
      <c r="M6" s="78" t="e">
        <f>#REF!</f>
        <v>#REF!</v>
      </c>
      <c r="N6" s="66" t="s">
        <v>147</v>
      </c>
      <c r="O6" s="53" t="s">
        <v>86</v>
      </c>
      <c r="P6" s="50"/>
      <c r="Q6" s="54">
        <v>1</v>
      </c>
      <c r="R6" s="92">
        <f t="shared" si="0"/>
        <v>0.75</v>
      </c>
    </row>
    <row r="7" spans="1:19" ht="23.1" customHeight="1" x14ac:dyDescent="0.15">
      <c r="A7" s="171"/>
      <c r="B7" s="66"/>
      <c r="C7" s="49" t="s">
        <v>24</v>
      </c>
      <c r="D7" s="50"/>
      <c r="E7" s="51">
        <v>10</v>
      </c>
      <c r="F7" s="52" t="s">
        <v>20</v>
      </c>
      <c r="G7" s="70"/>
      <c r="H7" s="74" t="s">
        <v>24</v>
      </c>
      <c r="I7" s="50"/>
      <c r="J7" s="52">
        <f>ROUNDUP(E7*0.75,2)</f>
        <v>7.5</v>
      </c>
      <c r="K7" s="52" t="s">
        <v>20</v>
      </c>
      <c r="L7" s="52"/>
      <c r="M7" s="78" t="e">
        <f>ROUND(#REF!+(#REF!*10/100),2)</f>
        <v>#REF!</v>
      </c>
      <c r="N7" s="66" t="s">
        <v>148</v>
      </c>
      <c r="O7" s="53" t="s">
        <v>67</v>
      </c>
      <c r="P7" s="50"/>
      <c r="Q7" s="54">
        <v>20</v>
      </c>
      <c r="R7" s="92">
        <f t="shared" si="0"/>
        <v>15</v>
      </c>
    </row>
    <row r="8" spans="1:19" ht="23.1" customHeight="1" x14ac:dyDescent="0.15">
      <c r="A8" s="171"/>
      <c r="B8" s="66"/>
      <c r="C8" s="49" t="s">
        <v>112</v>
      </c>
      <c r="D8" s="50"/>
      <c r="E8" s="51">
        <v>2</v>
      </c>
      <c r="F8" s="52" t="s">
        <v>20</v>
      </c>
      <c r="G8" s="70"/>
      <c r="H8" s="74" t="s">
        <v>112</v>
      </c>
      <c r="I8" s="50"/>
      <c r="J8" s="52">
        <f>ROUNDUP(E8*0.75,2)</f>
        <v>1.5</v>
      </c>
      <c r="K8" s="52" t="s">
        <v>20</v>
      </c>
      <c r="L8" s="52"/>
      <c r="M8" s="78" t="e">
        <f>#REF!</f>
        <v>#REF!</v>
      </c>
      <c r="N8" s="66" t="s">
        <v>149</v>
      </c>
      <c r="O8" s="53" t="s">
        <v>28</v>
      </c>
      <c r="P8" s="50"/>
      <c r="Q8" s="54">
        <v>2</v>
      </c>
      <c r="R8" s="92">
        <f t="shared" si="0"/>
        <v>1.5</v>
      </c>
    </row>
    <row r="9" spans="1:19" ht="23.1" customHeight="1" x14ac:dyDescent="0.15">
      <c r="A9" s="171"/>
      <c r="B9" s="66"/>
      <c r="C9" s="49" t="s">
        <v>49</v>
      </c>
      <c r="D9" s="50" t="s">
        <v>50</v>
      </c>
      <c r="E9" s="63">
        <v>0.5</v>
      </c>
      <c r="F9" s="52" t="s">
        <v>51</v>
      </c>
      <c r="G9" s="70"/>
      <c r="H9" s="74" t="s">
        <v>49</v>
      </c>
      <c r="I9" s="50" t="s">
        <v>50</v>
      </c>
      <c r="J9" s="52">
        <f>ROUNDUP(E9*0.75,2)</f>
        <v>0.38</v>
      </c>
      <c r="K9" s="52" t="s">
        <v>51</v>
      </c>
      <c r="L9" s="52"/>
      <c r="M9" s="78" t="e">
        <f>#REF!</f>
        <v>#REF!</v>
      </c>
      <c r="N9" s="66" t="s">
        <v>46</v>
      </c>
      <c r="O9" s="53" t="s">
        <v>29</v>
      </c>
      <c r="P9" s="50"/>
      <c r="Q9" s="54">
        <v>1</v>
      </c>
      <c r="R9" s="92">
        <f t="shared" si="0"/>
        <v>0.75</v>
      </c>
    </row>
    <row r="10" spans="1:19" ht="23.1" customHeight="1" x14ac:dyDescent="0.15">
      <c r="A10" s="171"/>
      <c r="B10" s="66"/>
      <c r="C10" s="49"/>
      <c r="D10" s="50"/>
      <c r="E10" s="51"/>
      <c r="F10" s="52"/>
      <c r="G10" s="70"/>
      <c r="H10" s="74"/>
      <c r="I10" s="50"/>
      <c r="J10" s="52"/>
      <c r="K10" s="52"/>
      <c r="L10" s="52"/>
      <c r="M10" s="78"/>
      <c r="N10" s="66"/>
      <c r="O10" s="53" t="s">
        <v>41</v>
      </c>
      <c r="P10" s="50"/>
      <c r="Q10" s="54">
        <v>2</v>
      </c>
      <c r="R10" s="92">
        <f t="shared" si="0"/>
        <v>1.5</v>
      </c>
    </row>
    <row r="11" spans="1:19" ht="23.1" customHeight="1" x14ac:dyDescent="0.15">
      <c r="A11" s="171"/>
      <c r="B11" s="66"/>
      <c r="C11" s="49"/>
      <c r="D11" s="50"/>
      <c r="E11" s="51"/>
      <c r="F11" s="52"/>
      <c r="G11" s="70"/>
      <c r="H11" s="74"/>
      <c r="I11" s="50"/>
      <c r="J11" s="52"/>
      <c r="K11" s="52"/>
      <c r="L11" s="52"/>
      <c r="M11" s="78"/>
      <c r="N11" s="66"/>
      <c r="O11" s="53" t="s">
        <v>71</v>
      </c>
      <c r="P11" s="50"/>
      <c r="Q11" s="54">
        <v>0.05</v>
      </c>
      <c r="R11" s="92">
        <f t="shared" si="0"/>
        <v>0.04</v>
      </c>
    </row>
    <row r="12" spans="1:19" ht="23.1" customHeight="1" x14ac:dyDescent="0.15">
      <c r="A12" s="171"/>
      <c r="B12" s="66"/>
      <c r="C12" s="49"/>
      <c r="D12" s="50"/>
      <c r="E12" s="51"/>
      <c r="F12" s="52"/>
      <c r="G12" s="70"/>
      <c r="H12" s="74"/>
      <c r="I12" s="50"/>
      <c r="J12" s="52"/>
      <c r="K12" s="52"/>
      <c r="L12" s="52"/>
      <c r="M12" s="78"/>
      <c r="N12" s="66"/>
      <c r="O12" s="53" t="s">
        <v>86</v>
      </c>
      <c r="P12" s="50"/>
      <c r="Q12" s="54">
        <v>1</v>
      </c>
      <c r="R12" s="92">
        <f t="shared" si="0"/>
        <v>0.75</v>
      </c>
    </row>
    <row r="13" spans="1:19" ht="23.1" customHeight="1" x14ac:dyDescent="0.15">
      <c r="A13" s="171"/>
      <c r="B13" s="66"/>
      <c r="C13" s="49"/>
      <c r="D13" s="50"/>
      <c r="E13" s="51"/>
      <c r="F13" s="52"/>
      <c r="G13" s="70"/>
      <c r="H13" s="74"/>
      <c r="I13" s="50"/>
      <c r="J13" s="52"/>
      <c r="K13" s="52"/>
      <c r="L13" s="52"/>
      <c r="M13" s="78"/>
      <c r="N13" s="66"/>
      <c r="O13" s="53" t="s">
        <v>28</v>
      </c>
      <c r="P13" s="50"/>
      <c r="Q13" s="54">
        <v>0.5</v>
      </c>
      <c r="R13" s="92">
        <f t="shared" si="0"/>
        <v>0.38</v>
      </c>
    </row>
    <row r="14" spans="1:19" ht="23.1" customHeight="1" x14ac:dyDescent="0.15">
      <c r="A14" s="171"/>
      <c r="B14" s="66"/>
      <c r="C14" s="49"/>
      <c r="D14" s="50"/>
      <c r="E14" s="51"/>
      <c r="F14" s="52"/>
      <c r="G14" s="70"/>
      <c r="H14" s="74"/>
      <c r="I14" s="50"/>
      <c r="J14" s="52"/>
      <c r="K14" s="52"/>
      <c r="L14" s="52"/>
      <c r="M14" s="78"/>
      <c r="N14" s="66"/>
      <c r="O14" s="53" t="s">
        <v>71</v>
      </c>
      <c r="P14" s="50"/>
      <c r="Q14" s="54">
        <v>0.05</v>
      </c>
      <c r="R14" s="92">
        <f t="shared" si="0"/>
        <v>0.04</v>
      </c>
    </row>
    <row r="15" spans="1:19" ht="23.1" customHeight="1" x14ac:dyDescent="0.15">
      <c r="A15" s="171"/>
      <c r="B15" s="66"/>
      <c r="C15" s="49"/>
      <c r="D15" s="50"/>
      <c r="E15" s="51"/>
      <c r="F15" s="52"/>
      <c r="G15" s="70"/>
      <c r="H15" s="74"/>
      <c r="I15" s="50"/>
      <c r="J15" s="52"/>
      <c r="K15" s="52"/>
      <c r="L15" s="52"/>
      <c r="M15" s="78"/>
      <c r="N15" s="66"/>
      <c r="O15" s="53" t="s">
        <v>26</v>
      </c>
      <c r="P15" s="50"/>
      <c r="Q15" s="54">
        <v>1</v>
      </c>
      <c r="R15" s="92">
        <f t="shared" si="0"/>
        <v>0.75</v>
      </c>
    </row>
    <row r="16" spans="1:19" ht="23.1" customHeight="1" x14ac:dyDescent="0.15">
      <c r="A16" s="171"/>
      <c r="B16" s="65"/>
      <c r="C16" s="43"/>
      <c r="D16" s="44"/>
      <c r="E16" s="45"/>
      <c r="F16" s="46"/>
      <c r="G16" s="69"/>
      <c r="H16" s="73"/>
      <c r="I16" s="44"/>
      <c r="J16" s="46"/>
      <c r="K16" s="46"/>
      <c r="L16" s="46"/>
      <c r="M16" s="77"/>
      <c r="N16" s="65"/>
      <c r="O16" s="47"/>
      <c r="P16" s="44"/>
      <c r="Q16" s="48"/>
      <c r="R16" s="91"/>
    </row>
    <row r="17" spans="1:18" ht="23.1" customHeight="1" x14ac:dyDescent="0.15">
      <c r="A17" s="171"/>
      <c r="B17" s="66" t="s">
        <v>150</v>
      </c>
      <c r="C17" s="49" t="s">
        <v>76</v>
      </c>
      <c r="D17" s="50"/>
      <c r="E17" s="51">
        <v>30</v>
      </c>
      <c r="F17" s="52" t="s">
        <v>20</v>
      </c>
      <c r="G17" s="70"/>
      <c r="H17" s="74" t="s">
        <v>76</v>
      </c>
      <c r="I17" s="50"/>
      <c r="J17" s="52">
        <f>ROUNDUP(E17*0.75,2)</f>
        <v>22.5</v>
      </c>
      <c r="K17" s="52" t="s">
        <v>20</v>
      </c>
      <c r="L17" s="52"/>
      <c r="M17" s="78" t="e">
        <f>ROUND(#REF!+(#REF!*15/100),2)</f>
        <v>#REF!</v>
      </c>
      <c r="N17" s="84" t="s">
        <v>298</v>
      </c>
      <c r="O17" s="53" t="s">
        <v>28</v>
      </c>
      <c r="P17" s="50"/>
      <c r="Q17" s="54">
        <v>0.5</v>
      </c>
      <c r="R17" s="92">
        <f>ROUNDUP(Q17*0.75,2)</f>
        <v>0.38</v>
      </c>
    </row>
    <row r="18" spans="1:18" ht="23.1" customHeight="1" x14ac:dyDescent="0.15">
      <c r="A18" s="171"/>
      <c r="B18" s="66"/>
      <c r="C18" s="49" t="s">
        <v>77</v>
      </c>
      <c r="D18" s="50"/>
      <c r="E18" s="51">
        <v>10</v>
      </c>
      <c r="F18" s="52" t="s">
        <v>20</v>
      </c>
      <c r="G18" s="70"/>
      <c r="H18" s="74" t="s">
        <v>77</v>
      </c>
      <c r="I18" s="50"/>
      <c r="J18" s="52">
        <f>ROUNDUP(E18*0.75,2)</f>
        <v>7.5</v>
      </c>
      <c r="K18" s="52" t="s">
        <v>20</v>
      </c>
      <c r="L18" s="52"/>
      <c r="M18" s="78" t="e">
        <f>ROUND(#REF!+(#REF!*2/100),2)</f>
        <v>#REF!</v>
      </c>
      <c r="N18" s="66" t="s">
        <v>141</v>
      </c>
      <c r="O18" s="53" t="s">
        <v>30</v>
      </c>
      <c r="P18" s="50" t="s">
        <v>31</v>
      </c>
      <c r="Q18" s="54">
        <v>0.5</v>
      </c>
      <c r="R18" s="92">
        <f>ROUNDUP(Q18*0.75,2)</f>
        <v>0.38</v>
      </c>
    </row>
    <row r="19" spans="1:18" ht="23.1" customHeight="1" x14ac:dyDescent="0.15">
      <c r="A19" s="171"/>
      <c r="B19" s="66"/>
      <c r="C19" s="49"/>
      <c r="D19" s="50"/>
      <c r="E19" s="51"/>
      <c r="F19" s="52"/>
      <c r="G19" s="70"/>
      <c r="H19" s="74"/>
      <c r="I19" s="50"/>
      <c r="J19" s="52"/>
      <c r="K19" s="52"/>
      <c r="L19" s="52"/>
      <c r="M19" s="78"/>
      <c r="N19" s="66" t="s">
        <v>18</v>
      </c>
      <c r="O19" s="53" t="s">
        <v>71</v>
      </c>
      <c r="P19" s="50"/>
      <c r="Q19" s="54">
        <v>0.1</v>
      </c>
      <c r="R19" s="92">
        <f>ROUNDUP(Q19*0.75,2)</f>
        <v>0.08</v>
      </c>
    </row>
    <row r="20" spans="1:18" ht="23.1" customHeight="1" x14ac:dyDescent="0.15">
      <c r="A20" s="171"/>
      <c r="B20" s="66"/>
      <c r="C20" s="49"/>
      <c r="D20" s="50"/>
      <c r="E20" s="51"/>
      <c r="F20" s="52"/>
      <c r="G20" s="70"/>
      <c r="H20" s="74"/>
      <c r="I20" s="50"/>
      <c r="J20" s="52"/>
      <c r="K20" s="52"/>
      <c r="L20" s="52"/>
      <c r="M20" s="78"/>
      <c r="N20" s="66"/>
      <c r="O20" s="53" t="s">
        <v>86</v>
      </c>
      <c r="P20" s="50"/>
      <c r="Q20" s="54">
        <v>2</v>
      </c>
      <c r="R20" s="92">
        <f>ROUNDUP(Q20*0.75,2)</f>
        <v>1.5</v>
      </c>
    </row>
    <row r="21" spans="1:18" ht="23.1" customHeight="1" x14ac:dyDescent="0.15">
      <c r="A21" s="171"/>
      <c r="B21" s="65"/>
      <c r="C21" s="43"/>
      <c r="D21" s="44"/>
      <c r="E21" s="45"/>
      <c r="F21" s="46"/>
      <c r="G21" s="69"/>
      <c r="H21" s="73"/>
      <c r="I21" s="44"/>
      <c r="J21" s="46"/>
      <c r="K21" s="46"/>
      <c r="L21" s="46"/>
      <c r="M21" s="77"/>
      <c r="N21" s="65"/>
      <c r="O21" s="47"/>
      <c r="P21" s="44"/>
      <c r="Q21" s="48"/>
      <c r="R21" s="91"/>
    </row>
    <row r="22" spans="1:18" ht="23.1" customHeight="1" x14ac:dyDescent="0.15">
      <c r="A22" s="171"/>
      <c r="B22" s="66" t="s">
        <v>142</v>
      </c>
      <c r="C22" s="49" t="s">
        <v>151</v>
      </c>
      <c r="D22" s="50"/>
      <c r="E22" s="51">
        <v>20</v>
      </c>
      <c r="F22" s="52" t="s">
        <v>20</v>
      </c>
      <c r="G22" s="70"/>
      <c r="H22" s="74" t="s">
        <v>151</v>
      </c>
      <c r="I22" s="50"/>
      <c r="J22" s="52">
        <f>ROUNDUP(E22*0.75,2)</f>
        <v>15</v>
      </c>
      <c r="K22" s="52" t="s">
        <v>20</v>
      </c>
      <c r="L22" s="52"/>
      <c r="M22" s="78" t="e">
        <f>#REF!</f>
        <v>#REF!</v>
      </c>
      <c r="N22" s="66" t="s">
        <v>18</v>
      </c>
      <c r="O22" s="53" t="s">
        <v>67</v>
      </c>
      <c r="P22" s="50"/>
      <c r="Q22" s="54">
        <v>100</v>
      </c>
      <c r="R22" s="92">
        <f>ROUNDUP(Q22*0.75,2)</f>
        <v>75</v>
      </c>
    </row>
    <row r="23" spans="1:18" ht="23.1" customHeight="1" x14ac:dyDescent="0.15">
      <c r="A23" s="171"/>
      <c r="B23" s="66"/>
      <c r="C23" s="49" t="s">
        <v>152</v>
      </c>
      <c r="D23" s="50"/>
      <c r="E23" s="51">
        <v>5</v>
      </c>
      <c r="F23" s="52" t="s">
        <v>20</v>
      </c>
      <c r="G23" s="70"/>
      <c r="H23" s="74" t="s">
        <v>152</v>
      </c>
      <c r="I23" s="50"/>
      <c r="J23" s="52">
        <f>ROUNDUP(E23*0.75,2)</f>
        <v>3.75</v>
      </c>
      <c r="K23" s="52" t="s">
        <v>20</v>
      </c>
      <c r="L23" s="52"/>
      <c r="M23" s="78" t="e">
        <f>#REF!</f>
        <v>#REF!</v>
      </c>
      <c r="N23" s="66"/>
      <c r="O23" s="53" t="s">
        <v>143</v>
      </c>
      <c r="P23" s="50" t="s">
        <v>144</v>
      </c>
      <c r="Q23" s="54">
        <v>0.5</v>
      </c>
      <c r="R23" s="92">
        <f>ROUNDUP(Q23*0.75,2)</f>
        <v>0.38</v>
      </c>
    </row>
    <row r="24" spans="1:18" ht="23.1" customHeight="1" x14ac:dyDescent="0.15">
      <c r="A24" s="171"/>
      <c r="B24" s="66"/>
      <c r="C24" s="49"/>
      <c r="D24" s="50"/>
      <c r="E24" s="51"/>
      <c r="F24" s="52"/>
      <c r="G24" s="70"/>
      <c r="H24" s="74"/>
      <c r="I24" s="50"/>
      <c r="J24" s="52"/>
      <c r="K24" s="52"/>
      <c r="L24" s="52"/>
      <c r="M24" s="78"/>
      <c r="N24" s="66"/>
      <c r="O24" s="53" t="s">
        <v>71</v>
      </c>
      <c r="P24" s="50"/>
      <c r="Q24" s="54">
        <v>0.1</v>
      </c>
      <c r="R24" s="92">
        <f>ROUNDUP(Q24*0.75,2)</f>
        <v>0.08</v>
      </c>
    </row>
    <row r="25" spans="1:18" ht="23.1" customHeight="1" x14ac:dyDescent="0.15">
      <c r="A25" s="171"/>
      <c r="B25" s="65"/>
      <c r="C25" s="43"/>
      <c r="D25" s="44"/>
      <c r="E25" s="45"/>
      <c r="F25" s="46"/>
      <c r="G25" s="69"/>
      <c r="H25" s="73"/>
      <c r="I25" s="44"/>
      <c r="J25" s="46"/>
      <c r="K25" s="46"/>
      <c r="L25" s="46"/>
      <c r="M25" s="77"/>
      <c r="N25" s="65"/>
      <c r="O25" s="47"/>
      <c r="P25" s="44"/>
      <c r="Q25" s="48"/>
      <c r="R25" s="91"/>
    </row>
    <row r="26" spans="1:18" ht="23.1" customHeight="1" x14ac:dyDescent="0.15">
      <c r="A26" s="171"/>
      <c r="B26" s="66" t="s">
        <v>130</v>
      </c>
      <c r="C26" s="49" t="s">
        <v>131</v>
      </c>
      <c r="D26" s="50"/>
      <c r="E26" s="82">
        <v>0.16666666666666666</v>
      </c>
      <c r="F26" s="52" t="s">
        <v>51</v>
      </c>
      <c r="G26" s="70"/>
      <c r="H26" s="74" t="s">
        <v>131</v>
      </c>
      <c r="I26" s="50"/>
      <c r="J26" s="52">
        <f>ROUNDUP(E26*0.75,2)</f>
        <v>0.13</v>
      </c>
      <c r="K26" s="52" t="s">
        <v>51</v>
      </c>
      <c r="L26" s="52"/>
      <c r="M26" s="78" t="e">
        <f>#REF!</f>
        <v>#REF!</v>
      </c>
      <c r="N26" s="66" t="s">
        <v>82</v>
      </c>
      <c r="O26" s="53"/>
      <c r="P26" s="50"/>
      <c r="Q26" s="54"/>
      <c r="R26" s="92"/>
    </row>
    <row r="27" spans="1:18" ht="23.1" customHeight="1" thickBot="1" x14ac:dyDescent="0.2">
      <c r="A27" s="172"/>
      <c r="B27" s="67"/>
      <c r="C27" s="56"/>
      <c r="D27" s="57"/>
      <c r="E27" s="58"/>
      <c r="F27" s="59"/>
      <c r="G27" s="71"/>
      <c r="H27" s="75"/>
      <c r="I27" s="57"/>
      <c r="J27" s="59"/>
      <c r="K27" s="59"/>
      <c r="L27" s="59"/>
      <c r="M27" s="79"/>
      <c r="N27" s="67"/>
      <c r="O27" s="60"/>
      <c r="P27" s="57"/>
      <c r="Q27" s="61"/>
      <c r="R27" s="93"/>
    </row>
  </sheetData>
  <mergeCells count="4">
    <mergeCell ref="H1:N1"/>
    <mergeCell ref="A2:R2"/>
    <mergeCell ref="A3:F3"/>
    <mergeCell ref="A5:A27"/>
  </mergeCells>
  <phoneticPr fontId="19"/>
  <printOptions horizontalCentered="1" verticalCentered="1"/>
  <pageMargins left="0.39370078740157483" right="0.39370078740157483" top="0.39370078740157483" bottom="0.39370078740157483" header="0.39370078740157483" footer="0.39370078740157483"/>
  <pageSetup paperSize="12" scale="5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1"/>
  <sheetViews>
    <sheetView showZeros="0" zoomScale="60" zoomScaleNormal="60" zoomScaleSheetLayoutView="90" workbookViewId="0"/>
  </sheetViews>
  <sheetFormatPr defaultRowHeight="13.5" x14ac:dyDescent="0.15"/>
  <cols>
    <col min="1" max="1" width="4.5" style="3" customWidth="1"/>
    <col min="2" max="2" width="24.375" style="3" customWidth="1"/>
    <col min="3" max="3" width="28.25" style="3" customWidth="1"/>
    <col min="4" max="4" width="12.5" style="3" hidden="1" customWidth="1"/>
    <col min="5" max="6" width="10.375" style="27" customWidth="1"/>
    <col min="7" max="7" width="10" style="3" customWidth="1"/>
    <col min="8" max="8" width="18.75" style="3" customWidth="1"/>
    <col min="9" max="9" width="22.5" style="3" customWidth="1"/>
    <col min="10" max="10" width="21.25" style="3" customWidth="1"/>
    <col min="11" max="11" width="11.125" style="3" customWidth="1"/>
    <col min="12" max="12" width="22.375" style="3" customWidth="1"/>
    <col min="13" max="13" width="21.25" style="3" customWidth="1"/>
    <col min="14" max="14" width="11.25" style="3" customWidth="1"/>
    <col min="15" max="15" width="12.5" hidden="1" customWidth="1"/>
  </cols>
  <sheetData>
    <row r="1" spans="1:21" s="3" customFormat="1" ht="37.5" customHeight="1" x14ac:dyDescent="0.15">
      <c r="A1" s="1" t="s">
        <v>328</v>
      </c>
      <c r="B1" s="5"/>
      <c r="C1" s="1"/>
      <c r="D1" s="1"/>
      <c r="E1" s="184"/>
      <c r="F1" s="185"/>
      <c r="G1" s="185"/>
      <c r="H1" s="185"/>
      <c r="I1" s="185"/>
      <c r="J1" s="185"/>
      <c r="K1" s="185"/>
      <c r="L1" s="185"/>
      <c r="M1" s="185"/>
      <c r="N1" s="185"/>
      <c r="O1"/>
      <c r="P1"/>
      <c r="Q1"/>
      <c r="R1"/>
      <c r="S1"/>
      <c r="T1"/>
      <c r="U1"/>
    </row>
    <row r="2" spans="1:21" s="3" customFormat="1" ht="36" customHeight="1" x14ac:dyDescent="0.15">
      <c r="A2" s="166" t="s">
        <v>265</v>
      </c>
      <c r="B2" s="167"/>
      <c r="C2" s="167"/>
      <c r="D2" s="167"/>
      <c r="E2" s="167"/>
      <c r="F2" s="167"/>
      <c r="G2" s="167"/>
      <c r="H2" s="167"/>
      <c r="I2" s="167"/>
      <c r="J2" s="167"/>
      <c r="K2" s="167"/>
      <c r="L2" s="167"/>
      <c r="M2" s="167"/>
      <c r="N2" s="167"/>
      <c r="O2" s="185"/>
      <c r="P2"/>
      <c r="Q2"/>
      <c r="R2"/>
      <c r="S2"/>
      <c r="T2"/>
      <c r="U2"/>
    </row>
    <row r="3" spans="1:21" ht="33.75" customHeight="1" thickBot="1" x14ac:dyDescent="0.3">
      <c r="A3" s="186" t="s">
        <v>357</v>
      </c>
      <c r="B3" s="187"/>
      <c r="C3" s="187"/>
      <c r="D3" s="151"/>
      <c r="E3" s="188" t="s">
        <v>356</v>
      </c>
      <c r="F3" s="189"/>
      <c r="G3" s="88"/>
      <c r="H3" s="88"/>
      <c r="I3" s="88"/>
      <c r="J3" s="88"/>
      <c r="K3" s="150"/>
      <c r="L3" s="88"/>
      <c r="M3" s="88"/>
    </row>
    <row r="4" spans="1:21" ht="18.75" customHeight="1" x14ac:dyDescent="0.15">
      <c r="A4" s="190"/>
      <c r="B4" s="191"/>
      <c r="C4" s="192"/>
      <c r="D4" s="196" t="s">
        <v>258</v>
      </c>
      <c r="E4" s="199" t="s">
        <v>325</v>
      </c>
      <c r="F4" s="202" t="s">
        <v>314</v>
      </c>
      <c r="G4" s="149" t="s">
        <v>324</v>
      </c>
      <c r="H4" s="148" t="s">
        <v>323</v>
      </c>
      <c r="I4" s="205" t="s">
        <v>322</v>
      </c>
      <c r="J4" s="206"/>
      <c r="K4" s="206"/>
      <c r="L4" s="207" t="s">
        <v>321</v>
      </c>
      <c r="M4" s="208"/>
      <c r="N4" s="209"/>
      <c r="O4" s="173" t="s">
        <v>258</v>
      </c>
    </row>
    <row r="5" spans="1:21" ht="18.75" customHeight="1" x14ac:dyDescent="0.15">
      <c r="A5" s="193"/>
      <c r="B5" s="194"/>
      <c r="C5" s="195"/>
      <c r="D5" s="197"/>
      <c r="E5" s="200"/>
      <c r="F5" s="203"/>
      <c r="G5" s="9" t="s">
        <v>320</v>
      </c>
      <c r="H5" s="147" t="s">
        <v>319</v>
      </c>
      <c r="I5" s="176" t="s">
        <v>317</v>
      </c>
      <c r="J5" s="177"/>
      <c r="K5" s="177"/>
      <c r="L5" s="178" t="s">
        <v>316</v>
      </c>
      <c r="M5" s="179"/>
      <c r="N5" s="180"/>
      <c r="O5" s="174"/>
    </row>
    <row r="6" spans="1:21" ht="18.75" customHeight="1" thickBot="1" x14ac:dyDescent="0.2">
      <c r="A6" s="146"/>
      <c r="B6" s="145" t="s">
        <v>263</v>
      </c>
      <c r="C6" s="144" t="s">
        <v>313</v>
      </c>
      <c r="D6" s="198"/>
      <c r="E6" s="201"/>
      <c r="F6" s="204"/>
      <c r="G6" s="143" t="s">
        <v>314</v>
      </c>
      <c r="H6" s="138" t="s">
        <v>312</v>
      </c>
      <c r="I6" s="142" t="s">
        <v>263</v>
      </c>
      <c r="J6" s="141" t="s">
        <v>313</v>
      </c>
      <c r="K6" s="139" t="s">
        <v>312</v>
      </c>
      <c r="L6" s="140" t="s">
        <v>263</v>
      </c>
      <c r="M6" s="139" t="s">
        <v>313</v>
      </c>
      <c r="N6" s="138" t="s">
        <v>312</v>
      </c>
      <c r="O6" s="175"/>
    </row>
    <row r="7" spans="1:21" ht="24.95" customHeight="1" x14ac:dyDescent="0.15">
      <c r="A7" s="181" t="s">
        <v>42</v>
      </c>
      <c r="B7" s="131" t="s">
        <v>310</v>
      </c>
      <c r="C7" s="137" t="s">
        <v>307</v>
      </c>
      <c r="D7" s="136"/>
      <c r="E7" s="135"/>
      <c r="F7" s="38"/>
      <c r="G7" s="131"/>
      <c r="H7" s="130" t="s">
        <v>311</v>
      </c>
      <c r="I7" s="134" t="s">
        <v>310</v>
      </c>
      <c r="J7" s="131" t="s">
        <v>307</v>
      </c>
      <c r="K7" s="133" t="s">
        <v>309</v>
      </c>
      <c r="L7" s="132" t="s">
        <v>308</v>
      </c>
      <c r="M7" s="131" t="s">
        <v>307</v>
      </c>
      <c r="N7" s="130">
        <v>30</v>
      </c>
      <c r="O7" s="129"/>
    </row>
    <row r="8" spans="1:21" ht="24.95" customHeight="1" x14ac:dyDescent="0.15">
      <c r="A8" s="182"/>
      <c r="B8" s="119"/>
      <c r="C8" s="124"/>
      <c r="D8" s="123"/>
      <c r="E8" s="122"/>
      <c r="F8" s="44"/>
      <c r="G8" s="119"/>
      <c r="H8" s="121"/>
      <c r="I8" s="120"/>
      <c r="J8" s="119"/>
      <c r="K8" s="118"/>
      <c r="L8" s="127"/>
      <c r="M8" s="119"/>
      <c r="N8" s="121"/>
      <c r="O8" s="126"/>
    </row>
    <row r="9" spans="1:21" ht="24.95" customHeight="1" x14ac:dyDescent="0.15">
      <c r="A9" s="182"/>
      <c r="B9" s="109" t="s">
        <v>355</v>
      </c>
      <c r="C9" s="115" t="s">
        <v>120</v>
      </c>
      <c r="D9" s="114"/>
      <c r="E9" s="113"/>
      <c r="F9" s="50"/>
      <c r="G9" s="109"/>
      <c r="H9" s="108">
        <v>20</v>
      </c>
      <c r="I9" s="112" t="s">
        <v>354</v>
      </c>
      <c r="J9" s="128" t="s">
        <v>47</v>
      </c>
      <c r="K9" s="111">
        <v>10</v>
      </c>
      <c r="L9" s="110" t="s">
        <v>353</v>
      </c>
      <c r="M9" s="109" t="s">
        <v>48</v>
      </c>
      <c r="N9" s="108">
        <v>10</v>
      </c>
      <c r="O9" s="107"/>
    </row>
    <row r="10" spans="1:21" ht="24.95" customHeight="1" x14ac:dyDescent="0.15">
      <c r="A10" s="182"/>
      <c r="B10" s="109"/>
      <c r="C10" s="115" t="s">
        <v>48</v>
      </c>
      <c r="D10" s="114"/>
      <c r="E10" s="113"/>
      <c r="F10" s="50"/>
      <c r="G10" s="109"/>
      <c r="H10" s="108">
        <v>20</v>
      </c>
      <c r="I10" s="112"/>
      <c r="J10" s="109" t="s">
        <v>48</v>
      </c>
      <c r="K10" s="111">
        <v>10</v>
      </c>
      <c r="L10" s="110"/>
      <c r="M10" s="109" t="s">
        <v>24</v>
      </c>
      <c r="N10" s="108">
        <v>5</v>
      </c>
      <c r="O10" s="107"/>
    </row>
    <row r="11" spans="1:21" ht="24.95" customHeight="1" x14ac:dyDescent="0.15">
      <c r="A11" s="182"/>
      <c r="B11" s="109"/>
      <c r="C11" s="115" t="s">
        <v>24</v>
      </c>
      <c r="D11" s="114"/>
      <c r="E11" s="113"/>
      <c r="F11" s="50"/>
      <c r="G11" s="109"/>
      <c r="H11" s="108">
        <v>10</v>
      </c>
      <c r="I11" s="112"/>
      <c r="J11" s="109" t="s">
        <v>24</v>
      </c>
      <c r="K11" s="111">
        <v>5</v>
      </c>
      <c r="L11" s="127"/>
      <c r="M11" s="119"/>
      <c r="N11" s="121"/>
      <c r="O11" s="126"/>
    </row>
    <row r="12" spans="1:21" ht="24.95" customHeight="1" x14ac:dyDescent="0.15">
      <c r="A12" s="182"/>
      <c r="B12" s="109"/>
      <c r="C12" s="115" t="s">
        <v>49</v>
      </c>
      <c r="D12" s="114"/>
      <c r="E12" s="113" t="s">
        <v>50</v>
      </c>
      <c r="F12" s="50"/>
      <c r="G12" s="109"/>
      <c r="H12" s="156">
        <v>0.13</v>
      </c>
      <c r="I12" s="112"/>
      <c r="J12" s="109" t="s">
        <v>337</v>
      </c>
      <c r="K12" s="160">
        <v>0.13</v>
      </c>
      <c r="L12" s="110" t="s">
        <v>352</v>
      </c>
      <c r="M12" s="109" t="s">
        <v>76</v>
      </c>
      <c r="N12" s="108">
        <v>5</v>
      </c>
      <c r="O12" s="107"/>
    </row>
    <row r="13" spans="1:21" ht="24.95" customHeight="1" x14ac:dyDescent="0.15">
      <c r="A13" s="182"/>
      <c r="B13" s="109"/>
      <c r="C13" s="115"/>
      <c r="D13" s="114"/>
      <c r="E13" s="113"/>
      <c r="F13" s="50"/>
      <c r="G13" s="109" t="s">
        <v>27</v>
      </c>
      <c r="H13" s="108" t="s">
        <v>301</v>
      </c>
      <c r="I13" s="112"/>
      <c r="J13" s="109"/>
      <c r="K13" s="111"/>
      <c r="L13" s="127"/>
      <c r="M13" s="119"/>
      <c r="N13" s="121"/>
      <c r="O13" s="126"/>
    </row>
    <row r="14" spans="1:21" ht="24.95" customHeight="1" x14ac:dyDescent="0.15">
      <c r="A14" s="182"/>
      <c r="B14" s="109"/>
      <c r="C14" s="115"/>
      <c r="D14" s="114"/>
      <c r="E14" s="113"/>
      <c r="F14" s="50"/>
      <c r="G14" s="109" t="s">
        <v>28</v>
      </c>
      <c r="H14" s="108" t="s">
        <v>300</v>
      </c>
      <c r="I14" s="112"/>
      <c r="J14" s="109"/>
      <c r="K14" s="111"/>
      <c r="L14" s="110" t="s">
        <v>351</v>
      </c>
      <c r="M14" s="109" t="s">
        <v>151</v>
      </c>
      <c r="N14" s="108">
        <v>10</v>
      </c>
      <c r="O14" s="107"/>
    </row>
    <row r="15" spans="1:21" ht="24.95" customHeight="1" x14ac:dyDescent="0.15">
      <c r="A15" s="182"/>
      <c r="B15" s="109"/>
      <c r="C15" s="115"/>
      <c r="D15" s="114"/>
      <c r="E15" s="113"/>
      <c r="F15" s="50" t="s">
        <v>31</v>
      </c>
      <c r="G15" s="109" t="s">
        <v>30</v>
      </c>
      <c r="H15" s="108" t="s">
        <v>300</v>
      </c>
      <c r="I15" s="112"/>
      <c r="J15" s="109"/>
      <c r="K15" s="111"/>
      <c r="L15" s="110"/>
      <c r="M15" s="109" t="s">
        <v>152</v>
      </c>
      <c r="N15" s="108">
        <v>5</v>
      </c>
      <c r="O15" s="107"/>
    </row>
    <row r="16" spans="1:21" ht="24.95" customHeight="1" x14ac:dyDescent="0.15">
      <c r="A16" s="182"/>
      <c r="B16" s="119"/>
      <c r="C16" s="124"/>
      <c r="D16" s="123"/>
      <c r="E16" s="122"/>
      <c r="F16" s="44"/>
      <c r="G16" s="119"/>
      <c r="H16" s="121"/>
      <c r="I16" s="120"/>
      <c r="J16" s="119"/>
      <c r="K16" s="118"/>
      <c r="L16" s="127"/>
      <c r="M16" s="119"/>
      <c r="N16" s="121"/>
      <c r="O16" s="126"/>
    </row>
    <row r="17" spans="1:15" ht="24.95" customHeight="1" x14ac:dyDescent="0.15">
      <c r="A17" s="182"/>
      <c r="B17" s="109" t="s">
        <v>73</v>
      </c>
      <c r="C17" s="115" t="s">
        <v>76</v>
      </c>
      <c r="D17" s="114"/>
      <c r="E17" s="113"/>
      <c r="F17" s="50"/>
      <c r="G17" s="109"/>
      <c r="H17" s="108">
        <v>10</v>
      </c>
      <c r="I17" s="112" t="s">
        <v>73</v>
      </c>
      <c r="J17" s="109" t="s">
        <v>76</v>
      </c>
      <c r="K17" s="111">
        <v>10</v>
      </c>
      <c r="L17" s="110" t="s">
        <v>130</v>
      </c>
      <c r="M17" s="109" t="s">
        <v>131</v>
      </c>
      <c r="N17" s="155">
        <v>0.1</v>
      </c>
      <c r="O17" s="107"/>
    </row>
    <row r="18" spans="1:15" ht="24.95" customHeight="1" x14ac:dyDescent="0.15">
      <c r="A18" s="182"/>
      <c r="B18" s="109"/>
      <c r="C18" s="115" t="s">
        <v>77</v>
      </c>
      <c r="D18" s="114"/>
      <c r="E18" s="113"/>
      <c r="F18" s="50"/>
      <c r="G18" s="109"/>
      <c r="H18" s="108">
        <v>5</v>
      </c>
      <c r="I18" s="112"/>
      <c r="J18" s="109" t="s">
        <v>77</v>
      </c>
      <c r="K18" s="111">
        <v>5</v>
      </c>
      <c r="L18" s="110"/>
      <c r="M18" s="109"/>
      <c r="N18" s="108"/>
      <c r="O18" s="107"/>
    </row>
    <row r="19" spans="1:15" ht="24.95" customHeight="1" x14ac:dyDescent="0.15">
      <c r="A19" s="182"/>
      <c r="B19" s="119"/>
      <c r="C19" s="124"/>
      <c r="D19" s="123"/>
      <c r="E19" s="122"/>
      <c r="F19" s="159"/>
      <c r="G19" s="119"/>
      <c r="H19" s="121"/>
      <c r="I19" s="120"/>
      <c r="J19" s="119"/>
      <c r="K19" s="118"/>
      <c r="L19" s="110"/>
      <c r="M19" s="109"/>
      <c r="N19" s="108"/>
      <c r="O19" s="107"/>
    </row>
    <row r="20" spans="1:15" ht="24.95" customHeight="1" x14ac:dyDescent="0.15">
      <c r="A20" s="182"/>
      <c r="B20" s="109" t="s">
        <v>142</v>
      </c>
      <c r="C20" s="115" t="s">
        <v>151</v>
      </c>
      <c r="D20" s="114"/>
      <c r="E20" s="113"/>
      <c r="F20" s="50"/>
      <c r="G20" s="109"/>
      <c r="H20" s="108">
        <v>10</v>
      </c>
      <c r="I20" s="112" t="s">
        <v>142</v>
      </c>
      <c r="J20" s="109" t="s">
        <v>151</v>
      </c>
      <c r="K20" s="111">
        <v>10</v>
      </c>
      <c r="L20" s="110"/>
      <c r="M20" s="109"/>
      <c r="N20" s="108"/>
      <c r="O20" s="107"/>
    </row>
    <row r="21" spans="1:15" ht="24.95" customHeight="1" x14ac:dyDescent="0.15">
      <c r="A21" s="182"/>
      <c r="B21" s="109"/>
      <c r="C21" s="115" t="s">
        <v>152</v>
      </c>
      <c r="D21" s="114"/>
      <c r="E21" s="113"/>
      <c r="F21" s="50"/>
      <c r="G21" s="109"/>
      <c r="H21" s="108">
        <v>5</v>
      </c>
      <c r="I21" s="112"/>
      <c r="J21" s="109" t="s">
        <v>152</v>
      </c>
      <c r="K21" s="111">
        <v>5</v>
      </c>
      <c r="L21" s="110"/>
      <c r="M21" s="109"/>
      <c r="N21" s="108"/>
      <c r="O21" s="107"/>
    </row>
    <row r="22" spans="1:15" ht="24.95" customHeight="1" x14ac:dyDescent="0.15">
      <c r="A22" s="182"/>
      <c r="B22" s="109"/>
      <c r="C22" s="115"/>
      <c r="D22" s="114"/>
      <c r="E22" s="113"/>
      <c r="F22" s="50"/>
      <c r="G22" s="109" t="s">
        <v>67</v>
      </c>
      <c r="H22" s="108" t="s">
        <v>301</v>
      </c>
      <c r="I22" s="112"/>
      <c r="J22" s="109"/>
      <c r="K22" s="111"/>
      <c r="L22" s="110"/>
      <c r="M22" s="109"/>
      <c r="N22" s="108"/>
      <c r="O22" s="107"/>
    </row>
    <row r="23" spans="1:15" ht="24.95" customHeight="1" x14ac:dyDescent="0.15">
      <c r="A23" s="182"/>
      <c r="B23" s="119"/>
      <c r="C23" s="124"/>
      <c r="D23" s="123"/>
      <c r="E23" s="122"/>
      <c r="F23" s="44"/>
      <c r="G23" s="119"/>
      <c r="H23" s="121"/>
      <c r="I23" s="120"/>
      <c r="J23" s="119"/>
      <c r="K23" s="118"/>
      <c r="L23" s="110"/>
      <c r="M23" s="109"/>
      <c r="N23" s="108"/>
      <c r="O23" s="107"/>
    </row>
    <row r="24" spans="1:15" ht="24.95" customHeight="1" x14ac:dyDescent="0.15">
      <c r="A24" s="182"/>
      <c r="B24" s="109" t="s">
        <v>130</v>
      </c>
      <c r="C24" s="115" t="s">
        <v>131</v>
      </c>
      <c r="D24" s="114"/>
      <c r="E24" s="113"/>
      <c r="F24" s="50"/>
      <c r="G24" s="109"/>
      <c r="H24" s="156">
        <v>0.13</v>
      </c>
      <c r="I24" s="112" t="s">
        <v>130</v>
      </c>
      <c r="J24" s="109" t="s">
        <v>131</v>
      </c>
      <c r="K24" s="160">
        <v>0.13</v>
      </c>
      <c r="L24" s="110"/>
      <c r="M24" s="109"/>
      <c r="N24" s="108"/>
      <c r="O24" s="107"/>
    </row>
    <row r="25" spans="1:15" ht="24.95" customHeight="1" thickBot="1" x14ac:dyDescent="0.2">
      <c r="A25" s="183"/>
      <c r="B25" s="100"/>
      <c r="C25" s="106"/>
      <c r="D25" s="105"/>
      <c r="E25" s="104"/>
      <c r="F25" s="57"/>
      <c r="G25" s="100"/>
      <c r="H25" s="99"/>
      <c r="I25" s="103"/>
      <c r="J25" s="100"/>
      <c r="K25" s="102"/>
      <c r="L25" s="101"/>
      <c r="M25" s="100"/>
      <c r="N25" s="99"/>
      <c r="O25" s="98"/>
    </row>
    <row r="26" spans="1:15" ht="14.25" x14ac:dyDescent="0.15">
      <c r="B26" s="89"/>
      <c r="C26" s="89"/>
      <c r="D26" s="89"/>
      <c r="G26" s="89"/>
      <c r="H26" s="97"/>
      <c r="I26" s="89"/>
      <c r="J26" s="89"/>
      <c r="K26" s="97"/>
      <c r="L26" s="89"/>
      <c r="M26" s="89"/>
      <c r="N26" s="97"/>
    </row>
    <row r="27" spans="1:15" ht="14.25" x14ac:dyDescent="0.15">
      <c r="B27" s="89"/>
      <c r="C27" s="89"/>
      <c r="D27" s="89"/>
      <c r="G27" s="89"/>
      <c r="H27" s="97"/>
      <c r="I27" s="89"/>
      <c r="J27" s="89"/>
      <c r="K27" s="97"/>
      <c r="L27" s="89"/>
      <c r="M27" s="89"/>
      <c r="N27" s="97"/>
    </row>
    <row r="28" spans="1:15" ht="14.25" x14ac:dyDescent="0.15">
      <c r="B28" s="89"/>
      <c r="C28" s="89"/>
      <c r="D28" s="89"/>
      <c r="G28" s="89"/>
      <c r="H28" s="97"/>
      <c r="I28" s="89"/>
      <c r="J28" s="89"/>
      <c r="K28" s="97"/>
      <c r="L28" s="89"/>
      <c r="M28" s="89"/>
      <c r="N28" s="97"/>
    </row>
    <row r="29" spans="1:15" ht="14.25" x14ac:dyDescent="0.15">
      <c r="B29" s="89"/>
      <c r="C29" s="89"/>
      <c r="D29" s="89"/>
      <c r="G29" s="89"/>
      <c r="H29" s="97"/>
      <c r="I29" s="89"/>
      <c r="J29" s="89"/>
      <c r="K29" s="97"/>
      <c r="L29" s="89"/>
      <c r="M29" s="89"/>
      <c r="N29" s="97"/>
    </row>
    <row r="30" spans="1:15" ht="14.25" x14ac:dyDescent="0.15">
      <c r="B30" s="89"/>
      <c r="C30" s="89"/>
      <c r="D30" s="89"/>
      <c r="G30" s="89"/>
      <c r="H30" s="97"/>
      <c r="I30" s="89"/>
      <c r="J30" s="89"/>
      <c r="K30" s="97"/>
      <c r="L30" s="89"/>
      <c r="M30" s="89"/>
      <c r="N30" s="97"/>
    </row>
    <row r="31" spans="1:15" ht="14.25" x14ac:dyDescent="0.15">
      <c r="B31" s="89"/>
      <c r="C31" s="89"/>
      <c r="D31" s="89"/>
      <c r="G31" s="89"/>
      <c r="H31" s="97"/>
      <c r="I31" s="89"/>
      <c r="J31" s="89"/>
      <c r="K31" s="97"/>
      <c r="L31" s="89"/>
      <c r="M31" s="89"/>
      <c r="N31" s="97"/>
    </row>
    <row r="32" spans="1:15" ht="14.25" x14ac:dyDescent="0.15">
      <c r="B32" s="89"/>
      <c r="C32" s="89"/>
      <c r="D32" s="89"/>
      <c r="G32" s="89"/>
      <c r="H32" s="97"/>
      <c r="I32" s="89"/>
      <c r="J32" s="89"/>
      <c r="K32" s="97"/>
      <c r="L32" s="89"/>
      <c r="M32" s="89"/>
      <c r="N32" s="97"/>
    </row>
    <row r="33" spans="2:14" ht="14.25" x14ac:dyDescent="0.15">
      <c r="B33" s="89"/>
      <c r="C33" s="89"/>
      <c r="D33" s="89"/>
      <c r="G33" s="89"/>
      <c r="H33" s="97"/>
      <c r="I33" s="89"/>
      <c r="J33" s="89"/>
      <c r="K33" s="97"/>
      <c r="L33" s="89"/>
      <c r="M33" s="89"/>
      <c r="N33" s="97"/>
    </row>
    <row r="34" spans="2:14" ht="14.25" x14ac:dyDescent="0.15">
      <c r="B34" s="89"/>
      <c r="C34" s="89"/>
      <c r="D34" s="89"/>
      <c r="G34" s="89"/>
      <c r="H34" s="97"/>
      <c r="I34" s="89"/>
      <c r="J34" s="89"/>
      <c r="K34" s="97"/>
      <c r="L34" s="89"/>
      <c r="M34" s="89"/>
      <c r="N34" s="97"/>
    </row>
    <row r="35" spans="2:14" ht="14.25" x14ac:dyDescent="0.15">
      <c r="B35" s="89"/>
      <c r="C35" s="89"/>
      <c r="D35" s="89"/>
      <c r="G35" s="89"/>
      <c r="H35" s="97"/>
      <c r="I35" s="89"/>
      <c r="J35" s="89"/>
      <c r="K35" s="97"/>
      <c r="L35" s="89"/>
      <c r="M35" s="89"/>
      <c r="N35" s="97"/>
    </row>
    <row r="36" spans="2:14" ht="14.25" x14ac:dyDescent="0.15">
      <c r="B36" s="89"/>
      <c r="C36" s="89"/>
      <c r="D36" s="89"/>
      <c r="G36" s="89"/>
      <c r="H36" s="97"/>
      <c r="I36" s="89"/>
      <c r="J36" s="89"/>
      <c r="K36" s="97"/>
      <c r="L36" s="89"/>
      <c r="M36" s="89"/>
      <c r="N36" s="97"/>
    </row>
    <row r="37" spans="2:14" ht="14.25" x14ac:dyDescent="0.15">
      <c r="B37" s="89"/>
      <c r="C37" s="89"/>
      <c r="D37" s="89"/>
      <c r="G37" s="89"/>
      <c r="H37" s="97"/>
      <c r="I37" s="89"/>
      <c r="J37" s="89"/>
      <c r="K37" s="97"/>
      <c r="L37" s="89"/>
      <c r="M37" s="89"/>
      <c r="N37" s="97"/>
    </row>
    <row r="38" spans="2:14" ht="14.25" x14ac:dyDescent="0.15">
      <c r="B38" s="89"/>
      <c r="C38" s="89"/>
      <c r="D38" s="89"/>
      <c r="G38" s="89"/>
      <c r="H38" s="97"/>
      <c r="I38" s="89"/>
      <c r="J38" s="89"/>
      <c r="K38" s="97"/>
      <c r="L38" s="89"/>
      <c r="M38" s="89"/>
      <c r="N38" s="97"/>
    </row>
    <row r="39" spans="2:14" ht="14.25" x14ac:dyDescent="0.15">
      <c r="B39" s="89"/>
      <c r="C39" s="89"/>
      <c r="D39" s="89"/>
      <c r="G39" s="89"/>
      <c r="H39" s="97"/>
      <c r="I39" s="89"/>
      <c r="J39" s="89"/>
      <c r="K39" s="97"/>
      <c r="L39" s="89"/>
      <c r="M39" s="89"/>
      <c r="N39" s="97"/>
    </row>
    <row r="40" spans="2:14" ht="14.25" x14ac:dyDescent="0.15">
      <c r="B40" s="89"/>
      <c r="C40" s="89"/>
      <c r="D40" s="89"/>
      <c r="G40" s="89"/>
      <c r="H40" s="97"/>
      <c r="I40" s="89"/>
      <c r="J40" s="89"/>
      <c r="K40" s="97"/>
      <c r="L40" s="89"/>
      <c r="M40" s="89"/>
      <c r="N40" s="97"/>
    </row>
    <row r="41" spans="2:14" ht="14.25" x14ac:dyDescent="0.15">
      <c r="B41" s="89"/>
      <c r="C41" s="89"/>
      <c r="D41" s="89"/>
      <c r="G41" s="89"/>
      <c r="H41" s="97"/>
      <c r="I41" s="89"/>
      <c r="J41" s="89"/>
      <c r="K41" s="97"/>
      <c r="L41" s="89"/>
      <c r="M41" s="89"/>
      <c r="N41" s="97"/>
    </row>
    <row r="42" spans="2:14" ht="14.25" x14ac:dyDescent="0.15">
      <c r="B42" s="89"/>
      <c r="C42" s="89"/>
      <c r="D42" s="89"/>
      <c r="G42" s="89"/>
      <c r="H42" s="97"/>
      <c r="I42" s="89"/>
      <c r="J42" s="89"/>
      <c r="K42" s="97"/>
      <c r="L42" s="89"/>
      <c r="M42" s="89"/>
      <c r="N42" s="97"/>
    </row>
    <row r="43" spans="2:14" ht="14.25" x14ac:dyDescent="0.15">
      <c r="B43" s="89"/>
      <c r="C43" s="89"/>
      <c r="D43" s="89"/>
      <c r="G43" s="89"/>
      <c r="H43" s="97"/>
      <c r="I43" s="89"/>
      <c r="J43" s="89"/>
      <c r="K43" s="97"/>
      <c r="L43" s="89"/>
      <c r="M43" s="89"/>
      <c r="N43" s="97"/>
    </row>
    <row r="44" spans="2:14" ht="14.25" x14ac:dyDescent="0.15">
      <c r="B44" s="89"/>
      <c r="C44" s="89"/>
      <c r="D44" s="89"/>
      <c r="G44" s="89"/>
      <c r="H44" s="97"/>
      <c r="I44" s="89"/>
      <c r="J44" s="89"/>
      <c r="K44" s="97"/>
      <c r="L44" s="89"/>
      <c r="M44" s="89"/>
      <c r="N44" s="97"/>
    </row>
    <row r="45" spans="2:14" ht="14.25" x14ac:dyDescent="0.15">
      <c r="B45" s="89"/>
      <c r="C45" s="89"/>
      <c r="D45" s="89"/>
      <c r="G45" s="89"/>
      <c r="H45" s="97"/>
      <c r="I45" s="89"/>
      <c r="J45" s="89"/>
      <c r="K45" s="97"/>
      <c r="L45" s="89"/>
      <c r="M45" s="89"/>
      <c r="N45" s="97"/>
    </row>
    <row r="46" spans="2:14" ht="14.25" x14ac:dyDescent="0.15">
      <c r="B46" s="89"/>
      <c r="C46" s="89"/>
      <c r="D46" s="89"/>
      <c r="G46" s="89"/>
      <c r="H46" s="97"/>
      <c r="I46" s="89"/>
      <c r="J46" s="89"/>
      <c r="K46" s="97"/>
      <c r="L46" s="89"/>
      <c r="M46" s="89"/>
      <c r="N46" s="97"/>
    </row>
    <row r="47" spans="2:14" ht="14.25" x14ac:dyDescent="0.15">
      <c r="B47" s="89"/>
      <c r="C47" s="89"/>
      <c r="D47" s="89"/>
      <c r="G47" s="89"/>
      <c r="H47" s="97"/>
      <c r="I47" s="89"/>
      <c r="J47" s="89"/>
      <c r="K47" s="97"/>
      <c r="L47" s="89"/>
      <c r="M47" s="89"/>
      <c r="N47" s="97"/>
    </row>
    <row r="48" spans="2:14" ht="14.25" x14ac:dyDescent="0.15">
      <c r="B48" s="89"/>
      <c r="C48" s="89"/>
      <c r="D48" s="89"/>
      <c r="G48" s="89"/>
      <c r="H48" s="97"/>
      <c r="I48" s="89"/>
      <c r="J48" s="89"/>
      <c r="K48" s="97"/>
      <c r="L48" s="89"/>
      <c r="M48" s="89"/>
      <c r="N48" s="97"/>
    </row>
    <row r="49" spans="2:14" ht="14.25" x14ac:dyDescent="0.15">
      <c r="B49" s="89"/>
      <c r="C49" s="89"/>
      <c r="D49" s="89"/>
      <c r="G49" s="89"/>
      <c r="H49" s="97"/>
      <c r="I49" s="89"/>
      <c r="J49" s="89"/>
      <c r="K49" s="97"/>
      <c r="L49" s="89"/>
      <c r="M49" s="89"/>
      <c r="N49" s="97"/>
    </row>
    <row r="50" spans="2:14" ht="14.25" x14ac:dyDescent="0.15">
      <c r="B50" s="89"/>
      <c r="C50" s="89"/>
      <c r="D50" s="89"/>
      <c r="G50" s="89"/>
      <c r="H50" s="97"/>
      <c r="I50" s="89"/>
      <c r="J50" s="89"/>
      <c r="K50" s="97"/>
      <c r="L50" s="89"/>
      <c r="M50" s="89"/>
      <c r="N50" s="97"/>
    </row>
    <row r="51" spans="2:14" ht="14.25" x14ac:dyDescent="0.15">
      <c r="B51" s="89"/>
      <c r="C51" s="89"/>
      <c r="D51" s="89"/>
      <c r="G51" s="89"/>
      <c r="H51" s="97"/>
      <c r="I51" s="89"/>
      <c r="J51" s="89"/>
      <c r="K51" s="97"/>
      <c r="L51" s="89"/>
      <c r="M51" s="89"/>
      <c r="N51" s="97"/>
    </row>
    <row r="52" spans="2:14" ht="14.25" x14ac:dyDescent="0.15">
      <c r="B52" s="89"/>
      <c r="C52" s="89"/>
      <c r="D52" s="89"/>
      <c r="G52" s="89"/>
      <c r="H52" s="97"/>
      <c r="I52" s="89"/>
      <c r="J52" s="89"/>
      <c r="K52" s="97"/>
      <c r="L52" s="89"/>
      <c r="M52" s="89"/>
      <c r="N52" s="97"/>
    </row>
    <row r="53" spans="2:14" ht="14.25" x14ac:dyDescent="0.15">
      <c r="B53" s="89"/>
      <c r="C53" s="89"/>
      <c r="D53" s="89"/>
      <c r="G53" s="89"/>
      <c r="H53" s="97"/>
      <c r="I53" s="89"/>
      <c r="J53" s="89"/>
      <c r="K53" s="97"/>
      <c r="L53" s="89"/>
      <c r="M53" s="89"/>
      <c r="N53" s="97"/>
    </row>
    <row r="54" spans="2:14" ht="14.25" x14ac:dyDescent="0.15">
      <c r="B54" s="89"/>
      <c r="C54" s="89"/>
      <c r="D54" s="89"/>
      <c r="G54" s="89"/>
      <c r="H54" s="97"/>
      <c r="I54" s="89"/>
      <c r="J54" s="89"/>
      <c r="K54" s="97"/>
      <c r="L54" s="89"/>
      <c r="M54" s="89"/>
      <c r="N54" s="97"/>
    </row>
    <row r="55" spans="2:14" ht="14.25" x14ac:dyDescent="0.15">
      <c r="B55" s="89"/>
      <c r="C55" s="89"/>
      <c r="D55" s="89"/>
      <c r="G55" s="89"/>
      <c r="H55" s="97"/>
      <c r="I55" s="89"/>
      <c r="J55" s="89"/>
      <c r="K55" s="97"/>
      <c r="L55" s="89"/>
      <c r="M55" s="89"/>
      <c r="N55" s="97"/>
    </row>
    <row r="56" spans="2:14" ht="14.25" x14ac:dyDescent="0.15">
      <c r="B56" s="89"/>
      <c r="C56" s="89"/>
      <c r="D56" s="89"/>
      <c r="G56" s="89"/>
      <c r="H56" s="97"/>
      <c r="I56" s="89"/>
      <c r="J56" s="89"/>
      <c r="K56" s="97"/>
      <c r="L56" s="89"/>
      <c r="M56" s="89"/>
      <c r="N56" s="97"/>
    </row>
    <row r="57" spans="2:14" ht="14.25" x14ac:dyDescent="0.15">
      <c r="B57" s="89"/>
      <c r="C57" s="89"/>
      <c r="D57" s="89"/>
      <c r="G57" s="89"/>
      <c r="H57" s="97"/>
      <c r="I57" s="89"/>
      <c r="J57" s="89"/>
      <c r="K57" s="97"/>
      <c r="L57" s="89"/>
      <c r="M57" s="89"/>
      <c r="N57" s="97"/>
    </row>
    <row r="58" spans="2:14" ht="14.25" x14ac:dyDescent="0.15">
      <c r="B58" s="89"/>
      <c r="C58" s="89"/>
      <c r="D58" s="89"/>
      <c r="G58" s="89"/>
      <c r="H58" s="97"/>
      <c r="I58" s="89"/>
      <c r="J58" s="89"/>
      <c r="K58" s="97"/>
      <c r="L58" s="89"/>
      <c r="M58" s="89"/>
      <c r="N58" s="97"/>
    </row>
    <row r="59" spans="2:14" ht="14.25" x14ac:dyDescent="0.15">
      <c r="B59" s="89"/>
      <c r="C59" s="89"/>
      <c r="D59" s="89"/>
      <c r="G59" s="89"/>
      <c r="H59" s="97"/>
      <c r="I59" s="89"/>
      <c r="J59" s="89"/>
      <c r="K59" s="97"/>
      <c r="L59" s="89"/>
      <c r="M59" s="89"/>
      <c r="N59" s="97"/>
    </row>
    <row r="60" spans="2:14" ht="14.25" x14ac:dyDescent="0.15">
      <c r="B60" s="89"/>
      <c r="C60" s="89"/>
      <c r="D60" s="89"/>
      <c r="G60" s="89"/>
      <c r="H60" s="97"/>
      <c r="I60" s="89"/>
      <c r="J60" s="89"/>
      <c r="K60" s="97"/>
      <c r="L60" s="89"/>
      <c r="M60" s="89"/>
      <c r="N60" s="97"/>
    </row>
    <row r="61" spans="2:14" ht="14.25" x14ac:dyDescent="0.15">
      <c r="B61" s="89"/>
      <c r="C61" s="89"/>
      <c r="D61" s="89"/>
      <c r="G61" s="89"/>
      <c r="H61" s="97"/>
      <c r="I61" s="89"/>
      <c r="J61" s="89"/>
      <c r="K61" s="97"/>
      <c r="L61" s="89"/>
      <c r="M61" s="89"/>
      <c r="N61" s="97"/>
    </row>
  </sheetData>
  <mergeCells count="14">
    <mergeCell ref="O4:O6"/>
    <mergeCell ref="I5:K5"/>
    <mergeCell ref="L5:N5"/>
    <mergeCell ref="A7:A25"/>
    <mergeCell ref="E1:N1"/>
    <mergeCell ref="A2:O2"/>
    <mergeCell ref="A3:C3"/>
    <mergeCell ref="E3:F3"/>
    <mergeCell ref="A4:C5"/>
    <mergeCell ref="D4:D6"/>
    <mergeCell ref="E4:E6"/>
    <mergeCell ref="F4:F6"/>
    <mergeCell ref="I4:K4"/>
    <mergeCell ref="L4:N4"/>
  </mergeCells>
  <phoneticPr fontId="22"/>
  <printOptions horizontalCentered="1" verticalCentered="1"/>
  <pageMargins left="0.39370078740157483" right="0.39370078740157483" top="0.39370078740157483" bottom="0.39370078740157483" header="0.31496062992125984" footer="0.31496062992125984"/>
  <pageSetup paperSize="12" scale="8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
  <sheetViews>
    <sheetView showZeros="0" zoomScale="60" zoomScaleNormal="60" zoomScaleSheetLayoutView="80" workbookViewId="0"/>
  </sheetViews>
  <sheetFormatPr defaultRowHeight="18.75" customHeight="1" x14ac:dyDescent="0.15"/>
  <cols>
    <col min="1" max="1" width="4.125" style="29" customWidth="1"/>
    <col min="2" max="2" width="22.5" style="28" customWidth="1"/>
    <col min="3" max="3" width="26.625" style="28" customWidth="1"/>
    <col min="4" max="4" width="17.125" style="27" customWidth="1"/>
    <col min="5" max="5" width="8.125" style="30" customWidth="1"/>
    <col min="6" max="6" width="4" style="31" customWidth="1"/>
    <col min="7" max="7" width="10.25" style="31" hidden="1" customWidth="1"/>
    <col min="8" max="8" width="23.25" style="32" customWidth="1"/>
    <col min="9" max="9" width="17.125" style="27" customWidth="1"/>
    <col min="10" max="10" width="8.125" style="31" customWidth="1"/>
    <col min="11" max="11" width="4" style="31" customWidth="1"/>
    <col min="12" max="12" width="10.25" style="31" hidden="1" customWidth="1"/>
    <col min="13" max="13" width="8.625" style="33" hidden="1" customWidth="1"/>
    <col min="14" max="14" width="97.75" style="28" customWidth="1"/>
    <col min="15" max="15" width="14.125" style="32" customWidth="1"/>
    <col min="16" max="16" width="16" style="27" customWidth="1"/>
    <col min="17" max="17" width="10.125" style="34" customWidth="1"/>
    <col min="18" max="18" width="10.125" style="30" customWidth="1"/>
    <col min="19" max="19" width="5.125" style="27" customWidth="1"/>
    <col min="27" max="16384" width="9" style="3"/>
  </cols>
  <sheetData>
    <row r="1" spans="1:19" ht="36.75" customHeight="1" x14ac:dyDescent="0.15">
      <c r="A1" s="1" t="s">
        <v>266</v>
      </c>
      <c r="B1" s="1"/>
      <c r="C1" s="2"/>
      <c r="D1" s="3"/>
      <c r="E1" s="2"/>
      <c r="F1" s="2"/>
      <c r="G1" s="2"/>
      <c r="H1" s="166"/>
      <c r="I1" s="166"/>
      <c r="J1" s="167"/>
      <c r="K1" s="167"/>
      <c r="L1" s="167"/>
      <c r="M1" s="167"/>
      <c r="N1" s="167"/>
      <c r="O1" s="2"/>
      <c r="P1" s="2"/>
      <c r="Q1" s="4"/>
      <c r="R1" s="4"/>
      <c r="S1" s="3"/>
    </row>
    <row r="2" spans="1:19" ht="36.75" customHeight="1" x14ac:dyDescent="0.15">
      <c r="A2" s="166" t="s">
        <v>265</v>
      </c>
      <c r="B2" s="166"/>
      <c r="C2" s="167"/>
      <c r="D2" s="167"/>
      <c r="E2" s="167"/>
      <c r="F2" s="167"/>
      <c r="G2" s="167"/>
      <c r="H2" s="167"/>
      <c r="I2" s="167"/>
      <c r="J2" s="167"/>
      <c r="K2" s="167"/>
      <c r="L2" s="167"/>
      <c r="M2" s="167"/>
      <c r="N2" s="167"/>
      <c r="O2" s="167"/>
      <c r="P2" s="167"/>
      <c r="Q2" s="167"/>
      <c r="R2" s="167"/>
      <c r="S2" s="3"/>
    </row>
    <row r="3" spans="1:19" ht="27.75" customHeight="1" thickBot="1" x14ac:dyDescent="0.3">
      <c r="A3" s="168" t="s">
        <v>274</v>
      </c>
      <c r="B3" s="169"/>
      <c r="C3" s="169"/>
      <c r="D3" s="169"/>
      <c r="E3" s="169"/>
      <c r="F3" s="169"/>
      <c r="G3" s="2"/>
      <c r="H3" s="2"/>
      <c r="I3" s="13"/>
      <c r="J3" s="2"/>
      <c r="K3" s="7"/>
      <c r="L3" s="7"/>
      <c r="M3" s="11"/>
      <c r="N3" s="2"/>
      <c r="O3" s="14"/>
      <c r="P3" s="13"/>
      <c r="Q3" s="15"/>
      <c r="R3" s="15"/>
      <c r="S3" s="12"/>
    </row>
    <row r="4" spans="1:19" customFormat="1" ht="42" customHeight="1" thickBot="1" x14ac:dyDescent="0.2">
      <c r="A4" s="16"/>
      <c r="B4" s="17" t="s">
        <v>263</v>
      </c>
      <c r="C4" s="18" t="s">
        <v>261</v>
      </c>
      <c r="D4" s="19" t="s">
        <v>254</v>
      </c>
      <c r="E4" s="35" t="s">
        <v>262</v>
      </c>
      <c r="F4" s="20" t="s">
        <v>259</v>
      </c>
      <c r="G4" s="18" t="s">
        <v>258</v>
      </c>
      <c r="H4" s="17" t="s">
        <v>261</v>
      </c>
      <c r="I4" s="19" t="s">
        <v>254</v>
      </c>
      <c r="J4" s="36" t="s">
        <v>260</v>
      </c>
      <c r="K4" s="20" t="s">
        <v>259</v>
      </c>
      <c r="L4" s="20" t="s">
        <v>258</v>
      </c>
      <c r="M4" s="22" t="s">
        <v>257</v>
      </c>
      <c r="N4" s="23" t="s">
        <v>256</v>
      </c>
      <c r="O4" s="20" t="s">
        <v>255</v>
      </c>
      <c r="P4" s="24" t="s">
        <v>254</v>
      </c>
      <c r="Q4" s="21" t="s">
        <v>253</v>
      </c>
      <c r="R4" s="25" t="s">
        <v>252</v>
      </c>
      <c r="S4" s="26"/>
    </row>
    <row r="5" spans="1:19" ht="23.1" customHeight="1" x14ac:dyDescent="0.15">
      <c r="A5" s="170" t="s">
        <v>42</v>
      </c>
      <c r="B5" s="64" t="s">
        <v>14</v>
      </c>
      <c r="C5" s="37"/>
      <c r="D5" s="38"/>
      <c r="E5" s="39"/>
      <c r="F5" s="40"/>
      <c r="G5" s="68"/>
      <c r="H5" s="72"/>
      <c r="I5" s="38"/>
      <c r="J5" s="40"/>
      <c r="K5" s="40"/>
      <c r="L5" s="40"/>
      <c r="M5" s="76"/>
      <c r="N5" s="64"/>
      <c r="O5" s="41" t="s">
        <v>14</v>
      </c>
      <c r="P5" s="38"/>
      <c r="Q5" s="42">
        <v>110</v>
      </c>
      <c r="R5" s="90">
        <f>ROUNDUP(Q5*0.75,2)</f>
        <v>82.5</v>
      </c>
    </row>
    <row r="6" spans="1:19" ht="23.1" customHeight="1" x14ac:dyDescent="0.15">
      <c r="A6" s="171"/>
      <c r="B6" s="65"/>
      <c r="C6" s="43"/>
      <c r="D6" s="44"/>
      <c r="E6" s="45"/>
      <c r="F6" s="46"/>
      <c r="G6" s="69"/>
      <c r="H6" s="73"/>
      <c r="I6" s="44"/>
      <c r="J6" s="46"/>
      <c r="K6" s="46"/>
      <c r="L6" s="46"/>
      <c r="M6" s="77"/>
      <c r="N6" s="65"/>
      <c r="O6" s="47"/>
      <c r="P6" s="44"/>
      <c r="Q6" s="48"/>
      <c r="R6" s="91"/>
    </row>
    <row r="7" spans="1:19" ht="23.1" customHeight="1" x14ac:dyDescent="0.15">
      <c r="A7" s="171"/>
      <c r="B7" s="66" t="s">
        <v>153</v>
      </c>
      <c r="C7" s="49" t="s">
        <v>111</v>
      </c>
      <c r="D7" s="50"/>
      <c r="E7" s="51">
        <v>1</v>
      </c>
      <c r="F7" s="52" t="s">
        <v>64</v>
      </c>
      <c r="G7" s="70" t="s">
        <v>63</v>
      </c>
      <c r="H7" s="74" t="s">
        <v>111</v>
      </c>
      <c r="I7" s="50"/>
      <c r="J7" s="52">
        <f>ROUNDUP(E7*0.75,2)</f>
        <v>0.75</v>
      </c>
      <c r="K7" s="52" t="s">
        <v>64</v>
      </c>
      <c r="L7" s="52" t="s">
        <v>63</v>
      </c>
      <c r="M7" s="78" t="e">
        <f>#REF!</f>
        <v>#REF!</v>
      </c>
      <c r="N7" s="66" t="s">
        <v>154</v>
      </c>
      <c r="O7" s="53" t="s">
        <v>21</v>
      </c>
      <c r="P7" s="50"/>
      <c r="Q7" s="54">
        <v>0.5</v>
      </c>
      <c r="R7" s="92">
        <f>ROUNDUP(Q7*0.75,2)</f>
        <v>0.38</v>
      </c>
    </row>
    <row r="8" spans="1:19" ht="23.1" customHeight="1" x14ac:dyDescent="0.15">
      <c r="A8" s="171"/>
      <c r="B8" s="66"/>
      <c r="C8" s="49" t="s">
        <v>24</v>
      </c>
      <c r="D8" s="50"/>
      <c r="E8" s="51">
        <v>10</v>
      </c>
      <c r="F8" s="52" t="s">
        <v>20</v>
      </c>
      <c r="G8" s="70"/>
      <c r="H8" s="74" t="s">
        <v>24</v>
      </c>
      <c r="I8" s="50"/>
      <c r="J8" s="52">
        <f>ROUNDUP(E8*0.75,2)</f>
        <v>7.5</v>
      </c>
      <c r="K8" s="52" t="s">
        <v>20</v>
      </c>
      <c r="L8" s="52"/>
      <c r="M8" s="78" t="e">
        <f>ROUND(#REF!+(#REF!*10/100),2)</f>
        <v>#REF!</v>
      </c>
      <c r="N8" s="66" t="s">
        <v>155</v>
      </c>
      <c r="O8" s="53" t="s">
        <v>27</v>
      </c>
      <c r="P8" s="50"/>
      <c r="Q8" s="54">
        <v>30</v>
      </c>
      <c r="R8" s="92">
        <f>ROUNDUP(Q8*0.75,2)</f>
        <v>22.5</v>
      </c>
    </row>
    <row r="9" spans="1:19" ht="23.1" customHeight="1" x14ac:dyDescent="0.15">
      <c r="A9" s="171"/>
      <c r="B9" s="66"/>
      <c r="C9" s="49" t="s">
        <v>85</v>
      </c>
      <c r="D9" s="50"/>
      <c r="E9" s="51">
        <v>20</v>
      </c>
      <c r="F9" s="52" t="s">
        <v>20</v>
      </c>
      <c r="G9" s="70"/>
      <c r="H9" s="74" t="s">
        <v>85</v>
      </c>
      <c r="I9" s="50"/>
      <c r="J9" s="52">
        <f>ROUNDUP(E9*0.75,2)</f>
        <v>15</v>
      </c>
      <c r="K9" s="52" t="s">
        <v>20</v>
      </c>
      <c r="L9" s="52"/>
      <c r="M9" s="78" t="e">
        <f>#REF!</f>
        <v>#REF!</v>
      </c>
      <c r="N9" s="66" t="s">
        <v>156</v>
      </c>
      <c r="O9" s="53" t="s">
        <v>30</v>
      </c>
      <c r="P9" s="50" t="s">
        <v>31</v>
      </c>
      <c r="Q9" s="54">
        <v>1.5</v>
      </c>
      <c r="R9" s="92">
        <f>ROUNDUP(Q9*0.75,2)</f>
        <v>1.1300000000000001</v>
      </c>
    </row>
    <row r="10" spans="1:19" ht="23.1" customHeight="1" x14ac:dyDescent="0.15">
      <c r="A10" s="171"/>
      <c r="B10" s="66"/>
      <c r="C10" s="49"/>
      <c r="D10" s="50"/>
      <c r="E10" s="51"/>
      <c r="F10" s="52"/>
      <c r="G10" s="70"/>
      <c r="H10" s="74"/>
      <c r="I10" s="50"/>
      <c r="J10" s="52"/>
      <c r="K10" s="52"/>
      <c r="L10" s="52"/>
      <c r="M10" s="78"/>
      <c r="N10" s="66" t="s">
        <v>18</v>
      </c>
      <c r="O10" s="53" t="s">
        <v>21</v>
      </c>
      <c r="P10" s="50"/>
      <c r="Q10" s="54">
        <v>1.5</v>
      </c>
      <c r="R10" s="92">
        <f>ROUNDUP(Q10*0.75,2)</f>
        <v>1.1300000000000001</v>
      </c>
    </row>
    <row r="11" spans="1:19" ht="23.1" customHeight="1" x14ac:dyDescent="0.15">
      <c r="A11" s="171"/>
      <c r="B11" s="66"/>
      <c r="C11" s="49"/>
      <c r="D11" s="50"/>
      <c r="E11" s="51"/>
      <c r="F11" s="52"/>
      <c r="G11" s="70"/>
      <c r="H11" s="74"/>
      <c r="I11" s="50"/>
      <c r="J11" s="52"/>
      <c r="K11" s="52"/>
      <c r="L11" s="52"/>
      <c r="M11" s="78"/>
      <c r="N11" s="66"/>
      <c r="O11" s="53" t="s">
        <v>28</v>
      </c>
      <c r="P11" s="50"/>
      <c r="Q11" s="54">
        <v>3</v>
      </c>
      <c r="R11" s="92">
        <f>ROUNDUP(Q11*0.75,2)</f>
        <v>2.25</v>
      </c>
    </row>
    <row r="12" spans="1:19" ht="23.1" customHeight="1" x14ac:dyDescent="0.15">
      <c r="A12" s="171"/>
      <c r="B12" s="65"/>
      <c r="C12" s="43"/>
      <c r="D12" s="44"/>
      <c r="E12" s="45"/>
      <c r="F12" s="46"/>
      <c r="G12" s="69"/>
      <c r="H12" s="73"/>
      <c r="I12" s="44"/>
      <c r="J12" s="46"/>
      <c r="K12" s="46"/>
      <c r="L12" s="46"/>
      <c r="M12" s="77"/>
      <c r="N12" s="65"/>
      <c r="O12" s="47"/>
      <c r="P12" s="44"/>
      <c r="Q12" s="48"/>
      <c r="R12" s="91"/>
    </row>
    <row r="13" spans="1:19" ht="23.1" customHeight="1" x14ac:dyDescent="0.15">
      <c r="A13" s="171"/>
      <c r="B13" s="66" t="s">
        <v>157</v>
      </c>
      <c r="C13" s="49" t="s">
        <v>87</v>
      </c>
      <c r="D13" s="50"/>
      <c r="E13" s="55">
        <v>0.1</v>
      </c>
      <c r="F13" s="52" t="s">
        <v>39</v>
      </c>
      <c r="G13" s="70" t="s">
        <v>63</v>
      </c>
      <c r="H13" s="74" t="s">
        <v>87</v>
      </c>
      <c r="I13" s="50"/>
      <c r="J13" s="52">
        <f>ROUNDUP(E13*0.75,2)</f>
        <v>0.08</v>
      </c>
      <c r="K13" s="52" t="s">
        <v>39</v>
      </c>
      <c r="L13" s="52" t="s">
        <v>63</v>
      </c>
      <c r="M13" s="78" t="e">
        <f>#REF!</f>
        <v>#REF!</v>
      </c>
      <c r="N13" s="66" t="s">
        <v>273</v>
      </c>
      <c r="O13" s="53" t="s">
        <v>26</v>
      </c>
      <c r="P13" s="50"/>
      <c r="Q13" s="54">
        <v>1.5</v>
      </c>
      <c r="R13" s="92">
        <f t="shared" ref="R13:R18" si="0">ROUNDUP(Q13*0.75,2)</f>
        <v>1.1300000000000001</v>
      </c>
    </row>
    <row r="14" spans="1:19" ht="23.1" customHeight="1" x14ac:dyDescent="0.15">
      <c r="A14" s="171"/>
      <c r="B14" s="66"/>
      <c r="C14" s="49" t="s">
        <v>114</v>
      </c>
      <c r="D14" s="50"/>
      <c r="E14" s="51">
        <v>5</v>
      </c>
      <c r="F14" s="52" t="s">
        <v>20</v>
      </c>
      <c r="G14" s="70"/>
      <c r="H14" s="74" t="s">
        <v>114</v>
      </c>
      <c r="I14" s="50"/>
      <c r="J14" s="52">
        <f>ROUNDUP(E14*0.75,2)</f>
        <v>3.75</v>
      </c>
      <c r="K14" s="52" t="s">
        <v>20</v>
      </c>
      <c r="L14" s="52"/>
      <c r="M14" s="78" t="e">
        <f>ROUND(#REF!+(#REF!*10/100),2)</f>
        <v>#REF!</v>
      </c>
      <c r="N14" s="66" t="s">
        <v>158</v>
      </c>
      <c r="O14" s="53" t="s">
        <v>27</v>
      </c>
      <c r="P14" s="50"/>
      <c r="Q14" s="54">
        <v>50</v>
      </c>
      <c r="R14" s="92">
        <f t="shared" si="0"/>
        <v>37.5</v>
      </c>
    </row>
    <row r="15" spans="1:19" ht="23.1" customHeight="1" x14ac:dyDescent="0.15">
      <c r="A15" s="171"/>
      <c r="B15" s="66"/>
      <c r="C15" s="49" t="s">
        <v>99</v>
      </c>
      <c r="D15" s="50"/>
      <c r="E15" s="51">
        <v>10</v>
      </c>
      <c r="F15" s="52" t="s">
        <v>20</v>
      </c>
      <c r="G15" s="70"/>
      <c r="H15" s="74" t="s">
        <v>99</v>
      </c>
      <c r="I15" s="50"/>
      <c r="J15" s="52">
        <f>ROUNDUP(E15*0.75,2)</f>
        <v>7.5</v>
      </c>
      <c r="K15" s="52" t="s">
        <v>20</v>
      </c>
      <c r="L15" s="52"/>
      <c r="M15" s="78" t="e">
        <f>#REF!</f>
        <v>#REF!</v>
      </c>
      <c r="N15" s="66" t="s">
        <v>159</v>
      </c>
      <c r="O15" s="53" t="s">
        <v>29</v>
      </c>
      <c r="P15" s="50"/>
      <c r="Q15" s="54">
        <v>1.5</v>
      </c>
      <c r="R15" s="92">
        <f t="shared" si="0"/>
        <v>1.1300000000000001</v>
      </c>
    </row>
    <row r="16" spans="1:19" ht="23.1" customHeight="1" x14ac:dyDescent="0.15">
      <c r="A16" s="171"/>
      <c r="B16" s="66"/>
      <c r="C16" s="49" t="s">
        <v>53</v>
      </c>
      <c r="D16" s="50"/>
      <c r="E16" s="51">
        <v>5</v>
      </c>
      <c r="F16" s="52" t="s">
        <v>20</v>
      </c>
      <c r="G16" s="70"/>
      <c r="H16" s="74" t="s">
        <v>53</v>
      </c>
      <c r="I16" s="50"/>
      <c r="J16" s="52">
        <f>ROUNDUP(E16*0.75,2)</f>
        <v>3.75</v>
      </c>
      <c r="K16" s="52" t="s">
        <v>20</v>
      </c>
      <c r="L16" s="52"/>
      <c r="M16" s="78" t="e">
        <f>#REF!</f>
        <v>#REF!</v>
      </c>
      <c r="N16" s="66" t="s">
        <v>52</v>
      </c>
      <c r="O16" s="53" t="s">
        <v>21</v>
      </c>
      <c r="P16" s="50"/>
      <c r="Q16" s="54">
        <v>1</v>
      </c>
      <c r="R16" s="92">
        <f t="shared" si="0"/>
        <v>0.75</v>
      </c>
    </row>
    <row r="17" spans="1:18" ht="23.1" customHeight="1" x14ac:dyDescent="0.15">
      <c r="A17" s="171"/>
      <c r="B17" s="66"/>
      <c r="C17" s="49" t="s">
        <v>136</v>
      </c>
      <c r="D17" s="50" t="s">
        <v>137</v>
      </c>
      <c r="E17" s="55">
        <v>0.1</v>
      </c>
      <c r="F17" s="52" t="s">
        <v>39</v>
      </c>
      <c r="G17" s="70" t="s">
        <v>63</v>
      </c>
      <c r="H17" s="74" t="s">
        <v>136</v>
      </c>
      <c r="I17" s="50" t="s">
        <v>137</v>
      </c>
      <c r="J17" s="52">
        <f>ROUNDUP(E17*0.75,2)</f>
        <v>0.08</v>
      </c>
      <c r="K17" s="52" t="s">
        <v>39</v>
      </c>
      <c r="L17" s="52" t="s">
        <v>63</v>
      </c>
      <c r="M17" s="78" t="e">
        <f>#REF!</f>
        <v>#REF!</v>
      </c>
      <c r="N17" s="66" t="s">
        <v>46</v>
      </c>
      <c r="O17" s="53" t="s">
        <v>28</v>
      </c>
      <c r="P17" s="50"/>
      <c r="Q17" s="54">
        <v>1</v>
      </c>
      <c r="R17" s="92">
        <f t="shared" si="0"/>
        <v>0.75</v>
      </c>
    </row>
    <row r="18" spans="1:18" ht="23.1" customHeight="1" x14ac:dyDescent="0.15">
      <c r="A18" s="171"/>
      <c r="B18" s="66"/>
      <c r="C18" s="49"/>
      <c r="D18" s="50"/>
      <c r="E18" s="51"/>
      <c r="F18" s="52"/>
      <c r="G18" s="70"/>
      <c r="H18" s="74"/>
      <c r="I18" s="50"/>
      <c r="J18" s="52"/>
      <c r="K18" s="52"/>
      <c r="L18" s="52"/>
      <c r="M18" s="78"/>
      <c r="N18" s="66"/>
      <c r="O18" s="53" t="s">
        <v>30</v>
      </c>
      <c r="P18" s="50" t="s">
        <v>31</v>
      </c>
      <c r="Q18" s="54">
        <v>1.5</v>
      </c>
      <c r="R18" s="92">
        <f t="shared" si="0"/>
        <v>1.1300000000000001</v>
      </c>
    </row>
    <row r="19" spans="1:18" ht="23.1" customHeight="1" x14ac:dyDescent="0.15">
      <c r="A19" s="171"/>
      <c r="B19" s="65"/>
      <c r="C19" s="43"/>
      <c r="D19" s="44"/>
      <c r="E19" s="45"/>
      <c r="F19" s="46"/>
      <c r="G19" s="69"/>
      <c r="H19" s="73"/>
      <c r="I19" s="44"/>
      <c r="J19" s="46"/>
      <c r="K19" s="46"/>
      <c r="L19" s="46"/>
      <c r="M19" s="77"/>
      <c r="N19" s="65"/>
      <c r="O19" s="47"/>
      <c r="P19" s="44"/>
      <c r="Q19" s="48"/>
      <c r="R19" s="91"/>
    </row>
    <row r="20" spans="1:18" ht="23.1" customHeight="1" x14ac:dyDescent="0.15">
      <c r="A20" s="171"/>
      <c r="B20" s="66" t="s">
        <v>37</v>
      </c>
      <c r="C20" s="49" t="s">
        <v>23</v>
      </c>
      <c r="D20" s="50"/>
      <c r="E20" s="51">
        <v>20</v>
      </c>
      <c r="F20" s="52" t="s">
        <v>20</v>
      </c>
      <c r="G20" s="70"/>
      <c r="H20" s="74" t="s">
        <v>23</v>
      </c>
      <c r="I20" s="50"/>
      <c r="J20" s="52">
        <f>ROUNDUP(E20*0.75,2)</f>
        <v>15</v>
      </c>
      <c r="K20" s="52" t="s">
        <v>20</v>
      </c>
      <c r="L20" s="52"/>
      <c r="M20" s="78" t="e">
        <f>ROUND(#REF!+(#REF!*6/100),2)</f>
        <v>#REF!</v>
      </c>
      <c r="N20" s="66" t="s">
        <v>18</v>
      </c>
      <c r="O20" s="53" t="s">
        <v>27</v>
      </c>
      <c r="P20" s="50"/>
      <c r="Q20" s="54">
        <v>100</v>
      </c>
      <c r="R20" s="92">
        <f>ROUNDUP(Q20*0.75,2)</f>
        <v>75</v>
      </c>
    </row>
    <row r="21" spans="1:18" ht="23.1" customHeight="1" x14ac:dyDescent="0.15">
      <c r="A21" s="171"/>
      <c r="B21" s="66"/>
      <c r="C21" s="49" t="s">
        <v>25</v>
      </c>
      <c r="D21" s="50"/>
      <c r="E21" s="51">
        <v>3</v>
      </c>
      <c r="F21" s="52" t="s">
        <v>20</v>
      </c>
      <c r="G21" s="70"/>
      <c r="H21" s="74" t="s">
        <v>25</v>
      </c>
      <c r="I21" s="50"/>
      <c r="J21" s="52">
        <f>ROUNDUP(E21*0.75,2)</f>
        <v>2.25</v>
      </c>
      <c r="K21" s="52" t="s">
        <v>20</v>
      </c>
      <c r="L21" s="52"/>
      <c r="M21" s="78" t="e">
        <f>ROUND(#REF!+(#REF!*9/100),2)</f>
        <v>#REF!</v>
      </c>
      <c r="N21" s="66"/>
      <c r="O21" s="53" t="s">
        <v>41</v>
      </c>
      <c r="P21" s="50"/>
      <c r="Q21" s="54">
        <v>3</v>
      </c>
      <c r="R21" s="92">
        <f>ROUNDUP(Q21*0.75,2)</f>
        <v>2.25</v>
      </c>
    </row>
    <row r="22" spans="1:18" ht="23.1" customHeight="1" x14ac:dyDescent="0.15">
      <c r="A22" s="171"/>
      <c r="B22" s="65"/>
      <c r="C22" s="43"/>
      <c r="D22" s="44"/>
      <c r="E22" s="45"/>
      <c r="F22" s="46"/>
      <c r="G22" s="69"/>
      <c r="H22" s="73"/>
      <c r="I22" s="44"/>
      <c r="J22" s="46"/>
      <c r="K22" s="46"/>
      <c r="L22" s="46"/>
      <c r="M22" s="77"/>
      <c r="N22" s="65"/>
      <c r="O22" s="47"/>
      <c r="P22" s="44"/>
      <c r="Q22" s="48"/>
      <c r="R22" s="91"/>
    </row>
    <row r="23" spans="1:18" ht="23.1" customHeight="1" x14ac:dyDescent="0.15">
      <c r="A23" s="171"/>
      <c r="B23" s="66" t="s">
        <v>134</v>
      </c>
      <c r="C23" s="49" t="s">
        <v>135</v>
      </c>
      <c r="D23" s="50"/>
      <c r="E23" s="62">
        <v>0.125</v>
      </c>
      <c r="F23" s="52" t="s">
        <v>51</v>
      </c>
      <c r="G23" s="70"/>
      <c r="H23" s="74" t="s">
        <v>135</v>
      </c>
      <c r="I23" s="50"/>
      <c r="J23" s="52">
        <f>ROUNDUP(E23*0.75,2)</f>
        <v>9.9999999999999992E-2</v>
      </c>
      <c r="K23" s="52" t="s">
        <v>51</v>
      </c>
      <c r="L23" s="52"/>
      <c r="M23" s="78" t="e">
        <f>#REF!</f>
        <v>#REF!</v>
      </c>
      <c r="N23" s="66" t="s">
        <v>82</v>
      </c>
      <c r="O23" s="53"/>
      <c r="P23" s="50"/>
      <c r="Q23" s="54"/>
      <c r="R23" s="92"/>
    </row>
    <row r="24" spans="1:18" ht="23.1" customHeight="1" thickBot="1" x14ac:dyDescent="0.2">
      <c r="A24" s="172"/>
      <c r="B24" s="67"/>
      <c r="C24" s="56"/>
      <c r="D24" s="57"/>
      <c r="E24" s="58"/>
      <c r="F24" s="59"/>
      <c r="G24" s="71"/>
      <c r="H24" s="75"/>
      <c r="I24" s="57"/>
      <c r="J24" s="59"/>
      <c r="K24" s="59"/>
      <c r="L24" s="59"/>
      <c r="M24" s="79"/>
      <c r="N24" s="67"/>
      <c r="O24" s="60"/>
      <c r="P24" s="57"/>
      <c r="Q24" s="61"/>
      <c r="R24" s="93"/>
    </row>
    <row r="25" spans="1:18" ht="23.1" customHeight="1" x14ac:dyDescent="0.15"/>
    <row r="26" spans="1:18" ht="23.1" customHeight="1" x14ac:dyDescent="0.15"/>
    <row r="27" spans="1:18" ht="23.1" customHeight="1" x14ac:dyDescent="0.15"/>
  </sheetData>
  <mergeCells count="4">
    <mergeCell ref="H1:N1"/>
    <mergeCell ref="A2:R2"/>
    <mergeCell ref="A3:F3"/>
    <mergeCell ref="A5:A24"/>
  </mergeCells>
  <phoneticPr fontId="19"/>
  <printOptions horizontalCentered="1" verticalCentered="1"/>
  <pageMargins left="0.39370078740157483" right="0.39370078740157483" top="0.39370078740157483" bottom="0.39370078740157483" header="0.39370078740157483" footer="0.39370078740157483"/>
  <pageSetup paperSize="12" scale="5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5"/>
  <sheetViews>
    <sheetView showZeros="0" zoomScale="60" zoomScaleNormal="60" zoomScaleSheetLayoutView="90" workbookViewId="0"/>
  </sheetViews>
  <sheetFormatPr defaultRowHeight="13.5" x14ac:dyDescent="0.15"/>
  <cols>
    <col min="1" max="1" width="4.5" style="3" customWidth="1"/>
    <col min="2" max="2" width="24.375" style="3" customWidth="1"/>
    <col min="3" max="3" width="28.25" style="3" customWidth="1"/>
    <col min="4" max="4" width="12.5" style="3" hidden="1" customWidth="1"/>
    <col min="5" max="6" width="10.375" style="27" customWidth="1"/>
    <col min="7" max="7" width="10" style="3" customWidth="1"/>
    <col min="8" max="8" width="18.75" style="3" customWidth="1"/>
    <col min="9" max="9" width="22.5" style="3" customWidth="1"/>
    <col min="10" max="10" width="21.25" style="3" customWidth="1"/>
    <col min="11" max="11" width="11.125" style="3" customWidth="1"/>
    <col min="12" max="12" width="22.375" style="3" customWidth="1"/>
    <col min="13" max="13" width="21.25" style="3" customWidth="1"/>
    <col min="14" max="14" width="11.25" style="3" customWidth="1"/>
    <col min="15" max="15" width="12.5" hidden="1" customWidth="1"/>
  </cols>
  <sheetData>
    <row r="1" spans="1:21" s="3" customFormat="1" ht="37.5" customHeight="1" x14ac:dyDescent="0.15">
      <c r="A1" s="1" t="s">
        <v>328</v>
      </c>
      <c r="B1" s="5"/>
      <c r="C1" s="1"/>
      <c r="D1" s="1"/>
      <c r="E1" s="184"/>
      <c r="F1" s="185"/>
      <c r="G1" s="185"/>
      <c r="H1" s="185"/>
      <c r="I1" s="185"/>
      <c r="J1" s="185"/>
      <c r="K1" s="185"/>
      <c r="L1" s="185"/>
      <c r="M1" s="185"/>
      <c r="N1" s="185"/>
      <c r="O1"/>
      <c r="P1"/>
      <c r="Q1"/>
      <c r="R1"/>
      <c r="S1"/>
      <c r="T1"/>
      <c r="U1"/>
    </row>
    <row r="2" spans="1:21" s="3" customFormat="1" ht="36" customHeight="1" x14ac:dyDescent="0.15">
      <c r="A2" s="166" t="s">
        <v>265</v>
      </c>
      <c r="B2" s="167"/>
      <c r="C2" s="167"/>
      <c r="D2" s="167"/>
      <c r="E2" s="167"/>
      <c r="F2" s="167"/>
      <c r="G2" s="167"/>
      <c r="H2" s="167"/>
      <c r="I2" s="167"/>
      <c r="J2" s="167"/>
      <c r="K2" s="167"/>
      <c r="L2" s="167"/>
      <c r="M2" s="167"/>
      <c r="N2" s="167"/>
      <c r="O2" s="185"/>
      <c r="P2"/>
      <c r="Q2"/>
      <c r="R2"/>
      <c r="S2"/>
      <c r="T2"/>
      <c r="U2"/>
    </row>
    <row r="3" spans="1:21" ht="33.75" customHeight="1" thickBot="1" x14ac:dyDescent="0.3">
      <c r="A3" s="186" t="s">
        <v>274</v>
      </c>
      <c r="B3" s="187"/>
      <c r="C3" s="187"/>
      <c r="D3" s="151"/>
      <c r="E3" s="188" t="s">
        <v>349</v>
      </c>
      <c r="F3" s="189"/>
      <c r="G3" s="88"/>
      <c r="H3" s="88"/>
      <c r="I3" s="88"/>
      <c r="J3" s="88"/>
      <c r="K3" s="150"/>
      <c r="L3" s="88"/>
      <c r="M3" s="88"/>
    </row>
    <row r="4" spans="1:21" ht="18.75" customHeight="1" x14ac:dyDescent="0.15">
      <c r="A4" s="190"/>
      <c r="B4" s="191"/>
      <c r="C4" s="192"/>
      <c r="D4" s="196" t="s">
        <v>258</v>
      </c>
      <c r="E4" s="199" t="s">
        <v>325</v>
      </c>
      <c r="F4" s="202" t="s">
        <v>314</v>
      </c>
      <c r="G4" s="149" t="s">
        <v>324</v>
      </c>
      <c r="H4" s="148" t="s">
        <v>323</v>
      </c>
      <c r="I4" s="205" t="s">
        <v>322</v>
      </c>
      <c r="J4" s="206"/>
      <c r="K4" s="206"/>
      <c r="L4" s="207" t="s">
        <v>321</v>
      </c>
      <c r="M4" s="208"/>
      <c r="N4" s="209"/>
      <c r="O4" s="173" t="s">
        <v>258</v>
      </c>
    </row>
    <row r="5" spans="1:21" ht="18.75" customHeight="1" x14ac:dyDescent="0.15">
      <c r="A5" s="193"/>
      <c r="B5" s="194"/>
      <c r="C5" s="195"/>
      <c r="D5" s="197"/>
      <c r="E5" s="200"/>
      <c r="F5" s="203"/>
      <c r="G5" s="9" t="s">
        <v>320</v>
      </c>
      <c r="H5" s="147" t="s">
        <v>319</v>
      </c>
      <c r="I5" s="176" t="s">
        <v>317</v>
      </c>
      <c r="J5" s="177"/>
      <c r="K5" s="177"/>
      <c r="L5" s="178" t="s">
        <v>316</v>
      </c>
      <c r="M5" s="179"/>
      <c r="N5" s="180"/>
      <c r="O5" s="174"/>
    </row>
    <row r="6" spans="1:21" ht="18.75" customHeight="1" thickBot="1" x14ac:dyDescent="0.2">
      <c r="A6" s="146"/>
      <c r="B6" s="145" t="s">
        <v>263</v>
      </c>
      <c r="C6" s="144" t="s">
        <v>313</v>
      </c>
      <c r="D6" s="198"/>
      <c r="E6" s="201"/>
      <c r="F6" s="204"/>
      <c r="G6" s="143" t="s">
        <v>314</v>
      </c>
      <c r="H6" s="138" t="s">
        <v>312</v>
      </c>
      <c r="I6" s="142" t="s">
        <v>263</v>
      </c>
      <c r="J6" s="141" t="s">
        <v>313</v>
      </c>
      <c r="K6" s="139" t="s">
        <v>312</v>
      </c>
      <c r="L6" s="140" t="s">
        <v>263</v>
      </c>
      <c r="M6" s="139" t="s">
        <v>313</v>
      </c>
      <c r="N6" s="138" t="s">
        <v>312</v>
      </c>
      <c r="O6" s="175"/>
    </row>
    <row r="7" spans="1:21" ht="24.95" customHeight="1" x14ac:dyDescent="0.15">
      <c r="A7" s="181" t="s">
        <v>42</v>
      </c>
      <c r="B7" s="131" t="s">
        <v>310</v>
      </c>
      <c r="C7" s="137" t="s">
        <v>307</v>
      </c>
      <c r="D7" s="136"/>
      <c r="E7" s="135"/>
      <c r="F7" s="38"/>
      <c r="G7" s="131"/>
      <c r="H7" s="130" t="s">
        <v>311</v>
      </c>
      <c r="I7" s="134" t="s">
        <v>310</v>
      </c>
      <c r="J7" s="131" t="s">
        <v>307</v>
      </c>
      <c r="K7" s="133" t="s">
        <v>309</v>
      </c>
      <c r="L7" s="132" t="s">
        <v>308</v>
      </c>
      <c r="M7" s="131" t="s">
        <v>307</v>
      </c>
      <c r="N7" s="130">
        <v>30</v>
      </c>
      <c r="O7" s="129"/>
    </row>
    <row r="8" spans="1:21" ht="24.95" customHeight="1" x14ac:dyDescent="0.15">
      <c r="A8" s="182"/>
      <c r="B8" s="119"/>
      <c r="C8" s="124"/>
      <c r="D8" s="123"/>
      <c r="E8" s="122"/>
      <c r="F8" s="44"/>
      <c r="G8" s="119"/>
      <c r="H8" s="121"/>
      <c r="I8" s="120"/>
      <c r="J8" s="119"/>
      <c r="K8" s="118"/>
      <c r="L8" s="127"/>
      <c r="M8" s="119"/>
      <c r="N8" s="121"/>
      <c r="O8" s="126"/>
    </row>
    <row r="9" spans="1:21" ht="24.95" customHeight="1" x14ac:dyDescent="0.15">
      <c r="A9" s="182"/>
      <c r="B9" s="109" t="s">
        <v>361</v>
      </c>
      <c r="C9" s="115" t="s">
        <v>111</v>
      </c>
      <c r="D9" s="114" t="s">
        <v>63</v>
      </c>
      <c r="E9" s="113"/>
      <c r="F9" s="50"/>
      <c r="G9" s="109"/>
      <c r="H9" s="158">
        <v>0.7</v>
      </c>
      <c r="I9" s="112" t="s">
        <v>361</v>
      </c>
      <c r="J9" s="109" t="s">
        <v>111</v>
      </c>
      <c r="K9" s="157">
        <v>0.3</v>
      </c>
      <c r="L9" s="110" t="s">
        <v>360</v>
      </c>
      <c r="M9" s="109" t="s">
        <v>111</v>
      </c>
      <c r="N9" s="153">
        <v>0.2</v>
      </c>
      <c r="O9" s="107" t="s">
        <v>63</v>
      </c>
    </row>
    <row r="10" spans="1:21" ht="24.95" customHeight="1" x14ac:dyDescent="0.15">
      <c r="A10" s="182"/>
      <c r="B10" s="109"/>
      <c r="C10" s="115" t="s">
        <v>85</v>
      </c>
      <c r="D10" s="114"/>
      <c r="E10" s="113"/>
      <c r="F10" s="50"/>
      <c r="G10" s="109"/>
      <c r="H10" s="108">
        <v>20</v>
      </c>
      <c r="I10" s="112"/>
      <c r="J10" s="109" t="s">
        <v>85</v>
      </c>
      <c r="K10" s="111">
        <v>10</v>
      </c>
      <c r="L10" s="110"/>
      <c r="M10" s="109" t="s">
        <v>85</v>
      </c>
      <c r="N10" s="108">
        <v>10</v>
      </c>
      <c r="O10" s="107"/>
    </row>
    <row r="11" spans="1:21" ht="24.95" customHeight="1" x14ac:dyDescent="0.15">
      <c r="A11" s="182"/>
      <c r="B11" s="109"/>
      <c r="C11" s="115" t="s">
        <v>24</v>
      </c>
      <c r="D11" s="114"/>
      <c r="E11" s="113"/>
      <c r="F11" s="50"/>
      <c r="G11" s="109"/>
      <c r="H11" s="108">
        <v>10</v>
      </c>
      <c r="I11" s="112"/>
      <c r="J11" s="109" t="s">
        <v>24</v>
      </c>
      <c r="K11" s="111">
        <v>10</v>
      </c>
      <c r="L11" s="110"/>
      <c r="M11" s="109" t="s">
        <v>24</v>
      </c>
      <c r="N11" s="108">
        <v>10</v>
      </c>
      <c r="O11" s="107"/>
    </row>
    <row r="12" spans="1:21" ht="24.95" customHeight="1" x14ac:dyDescent="0.15">
      <c r="A12" s="182"/>
      <c r="B12" s="109"/>
      <c r="C12" s="115"/>
      <c r="D12" s="114"/>
      <c r="E12" s="113"/>
      <c r="F12" s="50"/>
      <c r="G12" s="109" t="s">
        <v>27</v>
      </c>
      <c r="H12" s="108" t="s">
        <v>301</v>
      </c>
      <c r="I12" s="112"/>
      <c r="J12" s="109"/>
      <c r="K12" s="111"/>
      <c r="L12" s="127"/>
      <c r="M12" s="119"/>
      <c r="N12" s="121"/>
      <c r="O12" s="126"/>
    </row>
    <row r="13" spans="1:21" ht="24.95" customHeight="1" x14ac:dyDescent="0.15">
      <c r="A13" s="182"/>
      <c r="B13" s="119"/>
      <c r="C13" s="124"/>
      <c r="D13" s="123"/>
      <c r="E13" s="122"/>
      <c r="F13" s="44"/>
      <c r="G13" s="119"/>
      <c r="H13" s="121"/>
      <c r="I13" s="120"/>
      <c r="J13" s="119"/>
      <c r="K13" s="118"/>
      <c r="L13" s="110" t="s">
        <v>359</v>
      </c>
      <c r="M13" s="109" t="s">
        <v>23</v>
      </c>
      <c r="N13" s="108">
        <v>10</v>
      </c>
      <c r="O13" s="107"/>
    </row>
    <row r="14" spans="1:21" ht="24.95" customHeight="1" x14ac:dyDescent="0.15">
      <c r="A14" s="182"/>
      <c r="B14" s="109" t="s">
        <v>37</v>
      </c>
      <c r="C14" s="115" t="s">
        <v>23</v>
      </c>
      <c r="D14" s="114"/>
      <c r="E14" s="113"/>
      <c r="F14" s="50"/>
      <c r="G14" s="109"/>
      <c r="H14" s="108">
        <v>20</v>
      </c>
      <c r="I14" s="112" t="s">
        <v>37</v>
      </c>
      <c r="J14" s="109" t="s">
        <v>23</v>
      </c>
      <c r="K14" s="111">
        <v>20</v>
      </c>
      <c r="L14" s="127"/>
      <c r="M14" s="119"/>
      <c r="N14" s="121"/>
      <c r="O14" s="126"/>
    </row>
    <row r="15" spans="1:21" ht="24.95" customHeight="1" x14ac:dyDescent="0.15">
      <c r="A15" s="182"/>
      <c r="B15" s="109"/>
      <c r="C15" s="115"/>
      <c r="D15" s="114"/>
      <c r="E15" s="113"/>
      <c r="F15" s="50"/>
      <c r="G15" s="109" t="s">
        <v>27</v>
      </c>
      <c r="H15" s="108" t="s">
        <v>301</v>
      </c>
      <c r="I15" s="112"/>
      <c r="J15" s="109"/>
      <c r="K15" s="111"/>
      <c r="L15" s="110" t="s">
        <v>358</v>
      </c>
      <c r="M15" s="109" t="s">
        <v>135</v>
      </c>
      <c r="N15" s="162">
        <v>0.08</v>
      </c>
      <c r="O15" s="107"/>
    </row>
    <row r="16" spans="1:21" ht="24.95" customHeight="1" x14ac:dyDescent="0.15">
      <c r="A16" s="182"/>
      <c r="B16" s="109"/>
      <c r="C16" s="115"/>
      <c r="D16" s="114"/>
      <c r="E16" s="113"/>
      <c r="F16" s="50"/>
      <c r="G16" s="109" t="s">
        <v>41</v>
      </c>
      <c r="H16" s="108" t="s">
        <v>300</v>
      </c>
      <c r="I16" s="112"/>
      <c r="J16" s="109"/>
      <c r="K16" s="111"/>
      <c r="L16" s="110"/>
      <c r="M16" s="109"/>
      <c r="N16" s="108"/>
      <c r="O16" s="107"/>
    </row>
    <row r="17" spans="1:15" ht="24.95" customHeight="1" x14ac:dyDescent="0.15">
      <c r="A17" s="182"/>
      <c r="B17" s="119"/>
      <c r="C17" s="124"/>
      <c r="D17" s="123"/>
      <c r="E17" s="122"/>
      <c r="F17" s="44"/>
      <c r="G17" s="119"/>
      <c r="H17" s="121"/>
      <c r="I17" s="120"/>
      <c r="J17" s="119"/>
      <c r="K17" s="118"/>
      <c r="L17" s="110"/>
      <c r="M17" s="109"/>
      <c r="N17" s="108"/>
      <c r="O17" s="107"/>
    </row>
    <row r="18" spans="1:15" ht="24.95" customHeight="1" x14ac:dyDescent="0.15">
      <c r="A18" s="182"/>
      <c r="B18" s="109" t="s">
        <v>134</v>
      </c>
      <c r="C18" s="115" t="s">
        <v>135</v>
      </c>
      <c r="D18" s="114"/>
      <c r="E18" s="113"/>
      <c r="F18" s="50"/>
      <c r="G18" s="109"/>
      <c r="H18" s="155">
        <v>0.1</v>
      </c>
      <c r="I18" s="112" t="s">
        <v>134</v>
      </c>
      <c r="J18" s="109" t="s">
        <v>135</v>
      </c>
      <c r="K18" s="154">
        <v>0.1</v>
      </c>
      <c r="L18" s="110"/>
      <c r="M18" s="109"/>
      <c r="N18" s="108"/>
      <c r="O18" s="107"/>
    </row>
    <row r="19" spans="1:15" ht="24.95" customHeight="1" thickBot="1" x14ac:dyDescent="0.2">
      <c r="A19" s="183"/>
      <c r="B19" s="100"/>
      <c r="C19" s="106"/>
      <c r="D19" s="105"/>
      <c r="E19" s="104"/>
      <c r="F19" s="161"/>
      <c r="G19" s="100"/>
      <c r="H19" s="99"/>
      <c r="I19" s="103"/>
      <c r="J19" s="100"/>
      <c r="K19" s="102"/>
      <c r="L19" s="101"/>
      <c r="M19" s="100"/>
      <c r="N19" s="99"/>
      <c r="O19" s="98"/>
    </row>
    <row r="20" spans="1:15" ht="24.95" customHeight="1" x14ac:dyDescent="0.15">
      <c r="B20" s="89"/>
      <c r="C20" s="89"/>
      <c r="D20" s="89"/>
      <c r="G20" s="89"/>
      <c r="H20" s="97"/>
      <c r="I20" s="89"/>
      <c r="J20" s="89"/>
      <c r="K20" s="97"/>
      <c r="L20" s="89"/>
      <c r="M20" s="89"/>
      <c r="N20" s="97"/>
    </row>
    <row r="21" spans="1:15" ht="24.95" customHeight="1" x14ac:dyDescent="0.15">
      <c r="B21" s="89"/>
      <c r="C21" s="89"/>
      <c r="D21" s="89"/>
      <c r="G21" s="89"/>
      <c r="H21" s="97"/>
      <c r="I21" s="89"/>
      <c r="J21" s="89"/>
      <c r="K21" s="97"/>
      <c r="L21" s="89"/>
      <c r="M21" s="89"/>
      <c r="N21" s="97"/>
    </row>
    <row r="22" spans="1:15" ht="24.95" customHeight="1" x14ac:dyDescent="0.15">
      <c r="B22" s="89"/>
      <c r="C22" s="89"/>
      <c r="D22" s="89"/>
      <c r="G22" s="89"/>
      <c r="H22" s="97"/>
      <c r="I22" s="89"/>
      <c r="J22" s="89"/>
      <c r="K22" s="97"/>
      <c r="L22" s="89"/>
      <c r="M22" s="89"/>
      <c r="N22" s="97"/>
    </row>
    <row r="23" spans="1:15" ht="24.95" customHeight="1" x14ac:dyDescent="0.15">
      <c r="B23" s="89"/>
      <c r="C23" s="89"/>
      <c r="D23" s="89"/>
      <c r="G23" s="89"/>
      <c r="H23" s="97"/>
      <c r="I23" s="89"/>
      <c r="J23" s="89"/>
      <c r="K23" s="97"/>
      <c r="L23" s="89"/>
      <c r="M23" s="89"/>
      <c r="N23" s="97"/>
    </row>
    <row r="24" spans="1:15" ht="24.95" customHeight="1" x14ac:dyDescent="0.15">
      <c r="B24" s="89"/>
      <c r="C24" s="89"/>
      <c r="D24" s="89"/>
      <c r="G24" s="89"/>
      <c r="H24" s="97"/>
      <c r="I24" s="89"/>
      <c r="J24" s="89"/>
      <c r="K24" s="97"/>
      <c r="L24" s="89"/>
      <c r="M24" s="89"/>
      <c r="N24" s="97"/>
    </row>
    <row r="25" spans="1:15" ht="24.95" customHeight="1" x14ac:dyDescent="0.15">
      <c r="B25" s="89"/>
      <c r="C25" s="89"/>
      <c r="D25" s="89"/>
      <c r="G25" s="89"/>
      <c r="H25" s="97"/>
      <c r="I25" s="89"/>
      <c r="J25" s="89"/>
      <c r="K25" s="97"/>
      <c r="L25" s="89"/>
      <c r="M25" s="89"/>
      <c r="N25" s="97"/>
    </row>
    <row r="26" spans="1:15" ht="14.25" x14ac:dyDescent="0.15">
      <c r="B26" s="89"/>
      <c r="C26" s="89"/>
      <c r="D26" s="89"/>
      <c r="G26" s="89"/>
      <c r="H26" s="97"/>
      <c r="I26" s="89"/>
      <c r="J26" s="89"/>
      <c r="K26" s="97"/>
      <c r="L26" s="89"/>
      <c r="M26" s="89"/>
      <c r="N26" s="97"/>
    </row>
    <row r="27" spans="1:15" ht="14.25" x14ac:dyDescent="0.15">
      <c r="B27" s="89"/>
      <c r="C27" s="89"/>
      <c r="D27" s="89"/>
      <c r="G27" s="89"/>
      <c r="H27" s="97"/>
      <c r="I27" s="89"/>
      <c r="J27" s="89"/>
      <c r="K27" s="97"/>
      <c r="L27" s="89"/>
      <c r="M27" s="89"/>
      <c r="N27" s="97"/>
    </row>
    <row r="28" spans="1:15" ht="14.25" x14ac:dyDescent="0.15">
      <c r="B28" s="89"/>
      <c r="C28" s="89"/>
      <c r="D28" s="89"/>
      <c r="G28" s="89"/>
      <c r="H28" s="97"/>
      <c r="I28" s="89"/>
      <c r="J28" s="89"/>
      <c r="K28" s="97"/>
      <c r="L28" s="89"/>
      <c r="M28" s="89"/>
      <c r="N28" s="97"/>
    </row>
    <row r="29" spans="1:15" ht="14.25" x14ac:dyDescent="0.15">
      <c r="B29" s="89"/>
      <c r="C29" s="89"/>
      <c r="D29" s="89"/>
      <c r="G29" s="89"/>
      <c r="H29" s="97"/>
      <c r="I29" s="89"/>
      <c r="J29" s="89"/>
      <c r="K29" s="97"/>
      <c r="L29" s="89"/>
      <c r="M29" s="89"/>
      <c r="N29" s="97"/>
    </row>
    <row r="30" spans="1:15" ht="14.25" x14ac:dyDescent="0.15">
      <c r="B30" s="89"/>
      <c r="C30" s="89"/>
      <c r="D30" s="89"/>
      <c r="G30" s="89"/>
      <c r="H30" s="97"/>
      <c r="I30" s="89"/>
      <c r="J30" s="89"/>
      <c r="K30" s="97"/>
      <c r="L30" s="89"/>
      <c r="M30" s="89"/>
      <c r="N30" s="97"/>
    </row>
    <row r="31" spans="1:15" ht="14.25" x14ac:dyDescent="0.15">
      <c r="B31" s="89"/>
      <c r="C31" s="89"/>
      <c r="D31" s="89"/>
      <c r="G31" s="89"/>
      <c r="H31" s="97"/>
      <c r="I31" s="89"/>
      <c r="J31" s="89"/>
      <c r="K31" s="97"/>
      <c r="L31" s="89"/>
      <c r="M31" s="89"/>
      <c r="N31" s="97"/>
    </row>
    <row r="32" spans="1:15" ht="14.25" x14ac:dyDescent="0.15">
      <c r="B32" s="89"/>
      <c r="C32" s="89"/>
      <c r="D32" s="89"/>
      <c r="G32" s="89"/>
      <c r="H32" s="97"/>
      <c r="I32" s="89"/>
      <c r="J32" s="89"/>
      <c r="K32" s="97"/>
      <c r="L32" s="89"/>
      <c r="M32" s="89"/>
      <c r="N32" s="97"/>
    </row>
    <row r="33" spans="2:14" ht="14.25" x14ac:dyDescent="0.15">
      <c r="B33" s="89"/>
      <c r="C33" s="89"/>
      <c r="D33" s="89"/>
      <c r="G33" s="89"/>
      <c r="H33" s="97"/>
      <c r="I33" s="89"/>
      <c r="J33" s="89"/>
      <c r="K33" s="97"/>
      <c r="L33" s="89"/>
      <c r="M33" s="89"/>
      <c r="N33" s="97"/>
    </row>
    <row r="34" spans="2:14" ht="14.25" x14ac:dyDescent="0.15">
      <c r="B34" s="89"/>
      <c r="C34" s="89"/>
      <c r="D34" s="89"/>
      <c r="G34" s="89"/>
      <c r="H34" s="97"/>
      <c r="I34" s="89"/>
      <c r="J34" s="89"/>
      <c r="K34" s="97"/>
      <c r="L34" s="89"/>
      <c r="M34" s="89"/>
      <c r="N34" s="97"/>
    </row>
    <row r="35" spans="2:14" ht="14.25" x14ac:dyDescent="0.15">
      <c r="B35" s="89"/>
      <c r="C35" s="89"/>
      <c r="D35" s="89"/>
      <c r="G35" s="89"/>
      <c r="H35" s="97"/>
      <c r="I35" s="89"/>
      <c r="J35" s="89"/>
      <c r="K35" s="97"/>
      <c r="L35" s="89"/>
      <c r="M35" s="89"/>
      <c r="N35" s="97"/>
    </row>
    <row r="36" spans="2:14" ht="14.25" x14ac:dyDescent="0.15">
      <c r="B36" s="89"/>
      <c r="C36" s="89"/>
      <c r="D36" s="89"/>
      <c r="G36" s="89"/>
      <c r="H36" s="97"/>
      <c r="I36" s="89"/>
      <c r="J36" s="89"/>
      <c r="K36" s="97"/>
      <c r="L36" s="89"/>
      <c r="M36" s="89"/>
      <c r="N36" s="97"/>
    </row>
    <row r="37" spans="2:14" ht="14.25" x14ac:dyDescent="0.15">
      <c r="B37" s="89"/>
      <c r="C37" s="89"/>
      <c r="D37" s="89"/>
      <c r="G37" s="89"/>
      <c r="H37" s="97"/>
      <c r="I37" s="89"/>
      <c r="J37" s="89"/>
      <c r="K37" s="97"/>
      <c r="L37" s="89"/>
      <c r="M37" s="89"/>
      <c r="N37" s="97"/>
    </row>
    <row r="38" spans="2:14" ht="14.25" x14ac:dyDescent="0.15">
      <c r="B38" s="89"/>
      <c r="C38" s="89"/>
      <c r="D38" s="89"/>
      <c r="G38" s="89"/>
      <c r="H38" s="97"/>
      <c r="I38" s="89"/>
      <c r="J38" s="89"/>
      <c r="K38" s="97"/>
      <c r="L38" s="89"/>
      <c r="M38" s="89"/>
      <c r="N38" s="97"/>
    </row>
    <row r="39" spans="2:14" ht="14.25" x14ac:dyDescent="0.15">
      <c r="B39" s="89"/>
      <c r="C39" s="89"/>
      <c r="D39" s="89"/>
      <c r="G39" s="89"/>
      <c r="H39" s="97"/>
      <c r="I39" s="89"/>
      <c r="J39" s="89"/>
      <c r="K39" s="97"/>
      <c r="L39" s="89"/>
      <c r="M39" s="89"/>
      <c r="N39" s="97"/>
    </row>
    <row r="40" spans="2:14" ht="14.25" x14ac:dyDescent="0.15">
      <c r="B40" s="89"/>
      <c r="C40" s="89"/>
      <c r="D40" s="89"/>
      <c r="G40" s="89"/>
      <c r="H40" s="97"/>
      <c r="I40" s="89"/>
      <c r="J40" s="89"/>
      <c r="K40" s="97"/>
      <c r="L40" s="89"/>
      <c r="M40" s="89"/>
      <c r="N40" s="97"/>
    </row>
    <row r="41" spans="2:14" ht="14.25" x14ac:dyDescent="0.15">
      <c r="B41" s="89"/>
      <c r="C41" s="89"/>
      <c r="D41" s="89"/>
      <c r="G41" s="89"/>
      <c r="H41" s="97"/>
      <c r="I41" s="89"/>
      <c r="J41" s="89"/>
      <c r="K41" s="97"/>
      <c r="L41" s="89"/>
      <c r="M41" s="89"/>
      <c r="N41" s="97"/>
    </row>
    <row r="42" spans="2:14" ht="14.25" x14ac:dyDescent="0.15">
      <c r="B42" s="89"/>
      <c r="C42" s="89"/>
      <c r="D42" s="89"/>
      <c r="G42" s="89"/>
      <c r="H42" s="97"/>
      <c r="I42" s="89"/>
      <c r="J42" s="89"/>
      <c r="K42" s="97"/>
      <c r="L42" s="89"/>
      <c r="M42" s="89"/>
      <c r="N42" s="97"/>
    </row>
    <row r="43" spans="2:14" ht="14.25" x14ac:dyDescent="0.15">
      <c r="B43" s="89"/>
      <c r="C43" s="89"/>
      <c r="D43" s="89"/>
      <c r="G43" s="89"/>
      <c r="H43" s="97"/>
      <c r="I43" s="89"/>
      <c r="J43" s="89"/>
      <c r="K43" s="97"/>
      <c r="L43" s="89"/>
      <c r="M43" s="89"/>
      <c r="N43" s="97"/>
    </row>
    <row r="44" spans="2:14" ht="14.25" x14ac:dyDescent="0.15">
      <c r="B44" s="89"/>
      <c r="C44" s="89"/>
      <c r="D44" s="89"/>
      <c r="G44" s="89"/>
      <c r="H44" s="97"/>
      <c r="I44" s="89"/>
      <c r="J44" s="89"/>
      <c r="K44" s="97"/>
      <c r="L44" s="89"/>
      <c r="M44" s="89"/>
      <c r="N44" s="97"/>
    </row>
    <row r="45" spans="2:14" ht="14.25" x14ac:dyDescent="0.15">
      <c r="B45" s="89"/>
      <c r="C45" s="89"/>
      <c r="D45" s="89"/>
      <c r="G45" s="89"/>
      <c r="H45" s="97"/>
      <c r="I45" s="89"/>
      <c r="J45" s="89"/>
      <c r="K45" s="97"/>
      <c r="L45" s="89"/>
      <c r="M45" s="89"/>
      <c r="N45" s="97"/>
    </row>
    <row r="46" spans="2:14" ht="14.25" x14ac:dyDescent="0.15">
      <c r="B46" s="89"/>
      <c r="C46" s="89"/>
      <c r="D46" s="89"/>
      <c r="G46" s="89"/>
      <c r="H46" s="97"/>
      <c r="I46" s="89"/>
      <c r="J46" s="89"/>
      <c r="K46" s="97"/>
      <c r="L46" s="89"/>
      <c r="M46" s="89"/>
      <c r="N46" s="97"/>
    </row>
    <row r="47" spans="2:14" ht="14.25" x14ac:dyDescent="0.15">
      <c r="B47" s="89"/>
      <c r="C47" s="89"/>
      <c r="D47" s="89"/>
      <c r="G47" s="89"/>
      <c r="H47" s="97"/>
      <c r="I47" s="89"/>
      <c r="J47" s="89"/>
      <c r="K47" s="97"/>
      <c r="L47" s="89"/>
      <c r="M47" s="89"/>
      <c r="N47" s="97"/>
    </row>
    <row r="48" spans="2:14" ht="14.25" x14ac:dyDescent="0.15">
      <c r="B48" s="89"/>
      <c r="C48" s="89"/>
      <c r="D48" s="89"/>
      <c r="G48" s="89"/>
      <c r="H48" s="97"/>
      <c r="I48" s="89"/>
      <c r="J48" s="89"/>
      <c r="K48" s="97"/>
      <c r="L48" s="89"/>
      <c r="M48" s="89"/>
      <c r="N48" s="97"/>
    </row>
    <row r="49" spans="2:14" ht="14.25" x14ac:dyDescent="0.15">
      <c r="B49" s="89"/>
      <c r="C49" s="89"/>
      <c r="D49" s="89"/>
      <c r="G49" s="89"/>
      <c r="H49" s="97"/>
      <c r="I49" s="89"/>
      <c r="J49" s="89"/>
      <c r="K49" s="97"/>
      <c r="L49" s="89"/>
      <c r="M49" s="89"/>
      <c r="N49" s="97"/>
    </row>
    <row r="50" spans="2:14" ht="14.25" x14ac:dyDescent="0.15">
      <c r="B50" s="89"/>
      <c r="C50" s="89"/>
      <c r="D50" s="89"/>
      <c r="G50" s="89"/>
      <c r="H50" s="97"/>
      <c r="I50" s="89"/>
      <c r="J50" s="89"/>
      <c r="K50" s="97"/>
      <c r="L50" s="89"/>
      <c r="M50" s="89"/>
      <c r="N50" s="97"/>
    </row>
    <row r="51" spans="2:14" ht="14.25" x14ac:dyDescent="0.15">
      <c r="B51" s="89"/>
      <c r="C51" s="89"/>
      <c r="D51" s="89"/>
      <c r="G51" s="89"/>
      <c r="H51" s="97"/>
      <c r="I51" s="89"/>
      <c r="J51" s="89"/>
      <c r="K51" s="97"/>
      <c r="L51" s="89"/>
      <c r="M51" s="89"/>
      <c r="N51" s="97"/>
    </row>
    <row r="52" spans="2:14" ht="14.25" x14ac:dyDescent="0.15">
      <c r="B52" s="89"/>
      <c r="C52" s="89"/>
      <c r="D52" s="89"/>
      <c r="G52" s="89"/>
      <c r="H52" s="97"/>
      <c r="I52" s="89"/>
      <c r="J52" s="89"/>
      <c r="K52" s="97"/>
      <c r="L52" s="89"/>
      <c r="M52" s="89"/>
      <c r="N52" s="97"/>
    </row>
    <row r="53" spans="2:14" ht="14.25" x14ac:dyDescent="0.15">
      <c r="B53" s="89"/>
      <c r="C53" s="89"/>
      <c r="D53" s="89"/>
      <c r="G53" s="89"/>
      <c r="H53" s="97"/>
      <c r="I53" s="89"/>
      <c r="J53" s="89"/>
      <c r="K53" s="97"/>
      <c r="L53" s="89"/>
      <c r="M53" s="89"/>
      <c r="N53" s="97"/>
    </row>
    <row r="54" spans="2:14" ht="14.25" x14ac:dyDescent="0.15">
      <c r="B54" s="89"/>
      <c r="C54" s="89"/>
      <c r="D54" s="89"/>
      <c r="G54" s="89"/>
      <c r="H54" s="97"/>
      <c r="I54" s="89"/>
      <c r="J54" s="89"/>
      <c r="K54" s="97"/>
      <c r="L54" s="89"/>
      <c r="M54" s="89"/>
      <c r="N54" s="97"/>
    </row>
    <row r="55" spans="2:14" ht="14.25" x14ac:dyDescent="0.15">
      <c r="B55" s="89"/>
      <c r="C55" s="89"/>
      <c r="D55" s="89"/>
      <c r="G55" s="89"/>
      <c r="H55" s="97"/>
      <c r="I55" s="89"/>
      <c r="J55" s="89"/>
      <c r="K55" s="97"/>
      <c r="L55" s="89"/>
      <c r="M55" s="89"/>
      <c r="N55" s="97"/>
    </row>
    <row r="56" spans="2:14" ht="14.25" x14ac:dyDescent="0.15">
      <c r="B56" s="89"/>
      <c r="C56" s="89"/>
      <c r="D56" s="89"/>
      <c r="G56" s="89"/>
      <c r="H56" s="97"/>
      <c r="I56" s="89"/>
      <c r="J56" s="89"/>
      <c r="K56" s="97"/>
      <c r="L56" s="89"/>
      <c r="M56" s="89"/>
      <c r="N56" s="97"/>
    </row>
    <row r="57" spans="2:14" ht="14.25" x14ac:dyDescent="0.15">
      <c r="B57" s="89"/>
      <c r="C57" s="89"/>
      <c r="D57" s="89"/>
      <c r="G57" s="89"/>
      <c r="H57" s="97"/>
      <c r="I57" s="89"/>
      <c r="J57" s="89"/>
      <c r="K57" s="97"/>
      <c r="L57" s="89"/>
      <c r="M57" s="89"/>
      <c r="N57" s="97"/>
    </row>
    <row r="58" spans="2:14" ht="14.25" x14ac:dyDescent="0.15">
      <c r="B58" s="89"/>
      <c r="C58" s="89"/>
      <c r="D58" s="89"/>
      <c r="G58" s="89"/>
      <c r="H58" s="97"/>
      <c r="I58" s="89"/>
      <c r="J58" s="89"/>
      <c r="K58" s="97"/>
      <c r="L58" s="89"/>
      <c r="M58" s="89"/>
      <c r="N58" s="97"/>
    </row>
    <row r="59" spans="2:14" ht="14.25" x14ac:dyDescent="0.15">
      <c r="B59" s="89"/>
      <c r="C59" s="89"/>
      <c r="D59" s="89"/>
      <c r="G59" s="89"/>
      <c r="H59" s="97"/>
      <c r="I59" s="89"/>
      <c r="J59" s="89"/>
      <c r="K59" s="97"/>
      <c r="L59" s="89"/>
      <c r="M59" s="89"/>
      <c r="N59" s="97"/>
    </row>
    <row r="60" spans="2:14" ht="14.25" x14ac:dyDescent="0.15">
      <c r="B60" s="89"/>
      <c r="C60" s="89"/>
      <c r="D60" s="89"/>
      <c r="G60" s="89"/>
      <c r="H60" s="97"/>
      <c r="I60" s="89"/>
      <c r="J60" s="89"/>
      <c r="K60" s="97"/>
      <c r="L60" s="89"/>
      <c r="M60" s="89"/>
      <c r="N60" s="97"/>
    </row>
    <row r="61" spans="2:14" ht="14.25" x14ac:dyDescent="0.15">
      <c r="B61" s="89"/>
      <c r="C61" s="89"/>
      <c r="D61" s="89"/>
      <c r="G61" s="89"/>
      <c r="H61" s="97"/>
      <c r="I61" s="89"/>
      <c r="J61" s="89"/>
      <c r="K61" s="97"/>
      <c r="L61" s="89"/>
      <c r="M61" s="89"/>
      <c r="N61" s="97"/>
    </row>
    <row r="62" spans="2:14" ht="14.25" x14ac:dyDescent="0.15">
      <c r="B62" s="89"/>
      <c r="C62" s="89"/>
      <c r="D62" s="89"/>
      <c r="G62" s="89"/>
      <c r="H62" s="97"/>
      <c r="I62" s="89"/>
      <c r="J62" s="89"/>
      <c r="K62" s="97"/>
      <c r="L62" s="89"/>
      <c r="M62" s="89"/>
      <c r="N62" s="97"/>
    </row>
    <row r="63" spans="2:14" ht="14.25" x14ac:dyDescent="0.15">
      <c r="B63" s="89"/>
      <c r="C63" s="89"/>
      <c r="D63" s="89"/>
      <c r="G63" s="89"/>
      <c r="H63" s="97"/>
      <c r="I63" s="89"/>
      <c r="J63" s="89"/>
      <c r="K63" s="97"/>
      <c r="L63" s="89"/>
      <c r="M63" s="89"/>
      <c r="N63" s="97"/>
    </row>
    <row r="64" spans="2:14" ht="14.25" x14ac:dyDescent="0.15">
      <c r="B64" s="89"/>
      <c r="C64" s="89"/>
      <c r="D64" s="89"/>
      <c r="G64" s="89"/>
      <c r="H64" s="97"/>
      <c r="I64" s="89"/>
      <c r="J64" s="89"/>
      <c r="K64" s="97"/>
      <c r="L64" s="89"/>
      <c r="M64" s="89"/>
      <c r="N64" s="97"/>
    </row>
    <row r="65" spans="2:14" ht="14.25" x14ac:dyDescent="0.15">
      <c r="B65" s="89"/>
      <c r="C65" s="89"/>
      <c r="D65" s="89"/>
      <c r="G65" s="89"/>
      <c r="H65" s="97"/>
      <c r="I65" s="89"/>
      <c r="J65" s="89"/>
      <c r="K65" s="97"/>
      <c r="L65" s="89"/>
      <c r="M65" s="89"/>
      <c r="N65" s="97"/>
    </row>
  </sheetData>
  <mergeCells count="14">
    <mergeCell ref="O4:O6"/>
    <mergeCell ref="I5:K5"/>
    <mergeCell ref="L5:N5"/>
    <mergeCell ref="A7:A19"/>
    <mergeCell ref="E1:N1"/>
    <mergeCell ref="A2:O2"/>
    <mergeCell ref="A3:C3"/>
    <mergeCell ref="E3:F3"/>
    <mergeCell ref="A4:C5"/>
    <mergeCell ref="D4:D6"/>
    <mergeCell ref="E4:E6"/>
    <mergeCell ref="F4:F6"/>
    <mergeCell ref="I4:K4"/>
    <mergeCell ref="L4:N4"/>
  </mergeCells>
  <phoneticPr fontId="22"/>
  <printOptions horizontalCentered="1" verticalCentered="1"/>
  <pageMargins left="0.39370078740157483" right="0.39370078740157483" top="0.39370078740157483" bottom="0.39370078740157483" header="0.31496062992125984" footer="0.31496062992125984"/>
  <pageSetup paperSize="12" scale="8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
  <sheetViews>
    <sheetView showZeros="0" zoomScale="60" zoomScaleNormal="60" zoomScaleSheetLayoutView="80" workbookViewId="0"/>
  </sheetViews>
  <sheetFormatPr defaultRowHeight="18.75" customHeight="1" x14ac:dyDescent="0.15"/>
  <cols>
    <col min="1" max="1" width="4.125" style="29" customWidth="1"/>
    <col min="2" max="2" width="22.5" style="28" customWidth="1"/>
    <col min="3" max="3" width="26.625" style="28" customWidth="1"/>
    <col min="4" max="4" width="17.125" style="27" customWidth="1"/>
    <col min="5" max="5" width="8.125" style="30" customWidth="1"/>
    <col min="6" max="6" width="4" style="31" customWidth="1"/>
    <col min="7" max="7" width="10.25" style="31" hidden="1" customWidth="1"/>
    <col min="8" max="8" width="23.25" style="32" customWidth="1"/>
    <col min="9" max="9" width="17.125" style="27" customWidth="1"/>
    <col min="10" max="10" width="8.125" style="31" customWidth="1"/>
    <col min="11" max="11" width="4" style="31" customWidth="1"/>
    <col min="12" max="12" width="10.25" style="31" hidden="1" customWidth="1"/>
    <col min="13" max="13" width="8.625" style="33" hidden="1" customWidth="1"/>
    <col min="14" max="14" width="97.75" style="28" customWidth="1"/>
    <col min="15" max="15" width="14.125" style="32" customWidth="1"/>
    <col min="16" max="16" width="16" style="27" customWidth="1"/>
    <col min="17" max="17" width="10.125" style="34" customWidth="1"/>
    <col min="18" max="18" width="10.125" style="30" customWidth="1"/>
    <col min="19" max="19" width="5.125" style="27" customWidth="1"/>
    <col min="27" max="16384" width="9" style="3"/>
  </cols>
  <sheetData>
    <row r="1" spans="1:19" ht="36.75" customHeight="1" x14ac:dyDescent="0.15">
      <c r="A1" s="1" t="s">
        <v>266</v>
      </c>
      <c r="B1" s="1"/>
      <c r="C1" s="2"/>
      <c r="D1" s="3"/>
      <c r="E1" s="2"/>
      <c r="F1" s="2"/>
      <c r="G1" s="2"/>
      <c r="H1" s="166"/>
      <c r="I1" s="166"/>
      <c r="J1" s="167"/>
      <c r="K1" s="167"/>
      <c r="L1" s="167"/>
      <c r="M1" s="167"/>
      <c r="N1" s="167"/>
      <c r="O1" s="2"/>
      <c r="P1" s="2"/>
      <c r="Q1" s="4"/>
      <c r="R1" s="4"/>
      <c r="S1" s="3"/>
    </row>
    <row r="2" spans="1:19" ht="36.75" customHeight="1" x14ac:dyDescent="0.15">
      <c r="A2" s="166" t="s">
        <v>265</v>
      </c>
      <c r="B2" s="166"/>
      <c r="C2" s="167"/>
      <c r="D2" s="167"/>
      <c r="E2" s="167"/>
      <c r="F2" s="167"/>
      <c r="G2" s="167"/>
      <c r="H2" s="167"/>
      <c r="I2" s="167"/>
      <c r="J2" s="167"/>
      <c r="K2" s="167"/>
      <c r="L2" s="167"/>
      <c r="M2" s="167"/>
      <c r="N2" s="167"/>
      <c r="O2" s="167"/>
      <c r="P2" s="167"/>
      <c r="Q2" s="167"/>
      <c r="R2" s="167"/>
      <c r="S2" s="3"/>
    </row>
    <row r="3" spans="1:19" ht="27.75" customHeight="1" thickBot="1" x14ac:dyDescent="0.3">
      <c r="A3" s="168" t="s">
        <v>276</v>
      </c>
      <c r="B3" s="169"/>
      <c r="C3" s="169"/>
      <c r="D3" s="169"/>
      <c r="E3" s="169"/>
      <c r="F3" s="169"/>
      <c r="G3" s="2"/>
      <c r="H3" s="2"/>
      <c r="I3" s="13"/>
      <c r="J3" s="2"/>
      <c r="K3" s="7"/>
      <c r="L3" s="7"/>
      <c r="M3" s="11"/>
      <c r="N3" s="2"/>
      <c r="O3" s="14"/>
      <c r="P3" s="13"/>
      <c r="Q3" s="15"/>
      <c r="R3" s="15"/>
      <c r="S3" s="12"/>
    </row>
    <row r="4" spans="1:19" customFormat="1" ht="42" customHeight="1" thickBot="1" x14ac:dyDescent="0.2">
      <c r="A4" s="16"/>
      <c r="B4" s="17" t="s">
        <v>263</v>
      </c>
      <c r="C4" s="18" t="s">
        <v>261</v>
      </c>
      <c r="D4" s="19" t="s">
        <v>254</v>
      </c>
      <c r="E4" s="35" t="s">
        <v>262</v>
      </c>
      <c r="F4" s="20" t="s">
        <v>259</v>
      </c>
      <c r="G4" s="18" t="s">
        <v>258</v>
      </c>
      <c r="H4" s="17" t="s">
        <v>261</v>
      </c>
      <c r="I4" s="19" t="s">
        <v>254</v>
      </c>
      <c r="J4" s="36" t="s">
        <v>260</v>
      </c>
      <c r="K4" s="20" t="s">
        <v>259</v>
      </c>
      <c r="L4" s="20" t="s">
        <v>258</v>
      </c>
      <c r="M4" s="22" t="s">
        <v>257</v>
      </c>
      <c r="N4" s="23" t="s">
        <v>256</v>
      </c>
      <c r="O4" s="20" t="s">
        <v>255</v>
      </c>
      <c r="P4" s="24" t="s">
        <v>254</v>
      </c>
      <c r="Q4" s="21" t="s">
        <v>253</v>
      </c>
      <c r="R4" s="25" t="s">
        <v>252</v>
      </c>
      <c r="S4" s="26"/>
    </row>
    <row r="5" spans="1:19" ht="23.1" customHeight="1" x14ac:dyDescent="0.15">
      <c r="A5" s="170" t="s">
        <v>42</v>
      </c>
      <c r="B5" s="64" t="s">
        <v>280</v>
      </c>
      <c r="C5" s="37" t="s">
        <v>169</v>
      </c>
      <c r="D5" s="38" t="s">
        <v>31</v>
      </c>
      <c r="E5" s="39">
        <v>40</v>
      </c>
      <c r="F5" s="40" t="s">
        <v>20</v>
      </c>
      <c r="G5" s="68"/>
      <c r="H5" s="72" t="s">
        <v>169</v>
      </c>
      <c r="I5" s="38" t="s">
        <v>31</v>
      </c>
      <c r="J5" s="40">
        <f>ROUNDUP(E5*0.75,2)</f>
        <v>30</v>
      </c>
      <c r="K5" s="40" t="s">
        <v>20</v>
      </c>
      <c r="L5" s="40"/>
      <c r="M5" s="76" t="e">
        <f>#REF!</f>
        <v>#REF!</v>
      </c>
      <c r="N5" s="64" t="s">
        <v>166</v>
      </c>
      <c r="O5" s="41" t="s">
        <v>66</v>
      </c>
      <c r="P5" s="38" t="s">
        <v>43</v>
      </c>
      <c r="Q5" s="42">
        <v>2</v>
      </c>
      <c r="R5" s="90">
        <f t="shared" ref="R5:R12" si="0">ROUNDUP(Q5*0.75,2)</f>
        <v>1.5</v>
      </c>
    </row>
    <row r="6" spans="1:19" ht="23.1" customHeight="1" x14ac:dyDescent="0.15">
      <c r="A6" s="171"/>
      <c r="B6" s="86" t="s">
        <v>281</v>
      </c>
      <c r="C6" s="49" t="s">
        <v>23</v>
      </c>
      <c r="D6" s="50"/>
      <c r="E6" s="51">
        <v>30</v>
      </c>
      <c r="F6" s="52" t="s">
        <v>20</v>
      </c>
      <c r="G6" s="70"/>
      <c r="H6" s="74" t="s">
        <v>23</v>
      </c>
      <c r="I6" s="50"/>
      <c r="J6" s="52">
        <f>ROUNDUP(E6*0.75,2)</f>
        <v>22.5</v>
      </c>
      <c r="K6" s="52" t="s">
        <v>20</v>
      </c>
      <c r="L6" s="52"/>
      <c r="M6" s="78" t="e">
        <f>ROUND(#REF!+(#REF!*6/100),2)</f>
        <v>#REF!</v>
      </c>
      <c r="N6" s="66" t="s">
        <v>167</v>
      </c>
      <c r="O6" s="53" t="s">
        <v>26</v>
      </c>
      <c r="P6" s="50"/>
      <c r="Q6" s="54">
        <v>2</v>
      </c>
      <c r="R6" s="92">
        <f t="shared" si="0"/>
        <v>1.5</v>
      </c>
    </row>
    <row r="7" spans="1:19" ht="23.1" customHeight="1" x14ac:dyDescent="0.15">
      <c r="A7" s="171"/>
      <c r="B7" s="66"/>
      <c r="C7" s="49" t="s">
        <v>55</v>
      </c>
      <c r="D7" s="50"/>
      <c r="E7" s="51">
        <v>10</v>
      </c>
      <c r="F7" s="52" t="s">
        <v>20</v>
      </c>
      <c r="G7" s="70"/>
      <c r="H7" s="74" t="s">
        <v>55</v>
      </c>
      <c r="I7" s="50"/>
      <c r="J7" s="52">
        <f>ROUNDUP(E7*0.75,2)</f>
        <v>7.5</v>
      </c>
      <c r="K7" s="52" t="s">
        <v>20</v>
      </c>
      <c r="L7" s="52"/>
      <c r="M7" s="78" t="e">
        <f>ROUND(#REF!+(#REF!*10/100),2)</f>
        <v>#REF!</v>
      </c>
      <c r="N7" s="84" t="s">
        <v>278</v>
      </c>
      <c r="O7" s="53" t="s">
        <v>65</v>
      </c>
      <c r="P7" s="50" t="s">
        <v>31</v>
      </c>
      <c r="Q7" s="54">
        <v>2</v>
      </c>
      <c r="R7" s="92">
        <f t="shared" si="0"/>
        <v>1.5</v>
      </c>
    </row>
    <row r="8" spans="1:19" ht="23.1" customHeight="1" x14ac:dyDescent="0.15">
      <c r="A8" s="171"/>
      <c r="B8" s="66"/>
      <c r="C8" s="49" t="s">
        <v>120</v>
      </c>
      <c r="D8" s="50"/>
      <c r="E8" s="51">
        <v>40</v>
      </c>
      <c r="F8" s="52" t="s">
        <v>20</v>
      </c>
      <c r="G8" s="70"/>
      <c r="H8" s="74" t="s">
        <v>120</v>
      </c>
      <c r="I8" s="50"/>
      <c r="J8" s="52">
        <f>ROUNDUP(E8*0.75,2)</f>
        <v>30</v>
      </c>
      <c r="K8" s="52" t="s">
        <v>20</v>
      </c>
      <c r="L8" s="52"/>
      <c r="M8" s="78" t="e">
        <f>#REF!</f>
        <v>#REF!</v>
      </c>
      <c r="N8" s="96" t="s">
        <v>279</v>
      </c>
      <c r="O8" s="53" t="s">
        <v>67</v>
      </c>
      <c r="P8" s="50"/>
      <c r="Q8" s="54">
        <v>30</v>
      </c>
      <c r="R8" s="92">
        <f t="shared" si="0"/>
        <v>22.5</v>
      </c>
    </row>
    <row r="9" spans="1:19" ht="23.1" customHeight="1" x14ac:dyDescent="0.15">
      <c r="A9" s="171"/>
      <c r="B9" s="66"/>
      <c r="C9" s="49"/>
      <c r="D9" s="50"/>
      <c r="E9" s="51"/>
      <c r="F9" s="52"/>
      <c r="G9" s="70"/>
      <c r="H9" s="74"/>
      <c r="I9" s="50"/>
      <c r="J9" s="52"/>
      <c r="K9" s="52"/>
      <c r="L9" s="52"/>
      <c r="M9" s="78"/>
      <c r="N9" s="66" t="s">
        <v>275</v>
      </c>
      <c r="O9" s="53" t="s">
        <v>21</v>
      </c>
      <c r="P9" s="50"/>
      <c r="Q9" s="54">
        <v>1</v>
      </c>
      <c r="R9" s="92">
        <f t="shared" si="0"/>
        <v>0.75</v>
      </c>
    </row>
    <row r="10" spans="1:19" ht="23.1" customHeight="1" x14ac:dyDescent="0.15">
      <c r="A10" s="171"/>
      <c r="B10" s="66"/>
      <c r="C10" s="49"/>
      <c r="D10" s="50"/>
      <c r="E10" s="51"/>
      <c r="F10" s="52"/>
      <c r="G10" s="70"/>
      <c r="H10" s="74"/>
      <c r="I10" s="50"/>
      <c r="J10" s="52"/>
      <c r="K10" s="52"/>
      <c r="L10" s="52"/>
      <c r="M10" s="78"/>
      <c r="N10" s="66" t="s">
        <v>168</v>
      </c>
      <c r="O10" s="53" t="s">
        <v>139</v>
      </c>
      <c r="P10" s="50"/>
      <c r="Q10" s="54">
        <v>15</v>
      </c>
      <c r="R10" s="92">
        <f t="shared" si="0"/>
        <v>11.25</v>
      </c>
    </row>
    <row r="11" spans="1:19" ht="23.1" customHeight="1" x14ac:dyDescent="0.15">
      <c r="A11" s="171"/>
      <c r="B11" s="66"/>
      <c r="C11" s="49"/>
      <c r="D11" s="50"/>
      <c r="E11" s="51"/>
      <c r="F11" s="52"/>
      <c r="G11" s="70"/>
      <c r="H11" s="74"/>
      <c r="I11" s="50"/>
      <c r="J11" s="52"/>
      <c r="K11" s="52"/>
      <c r="L11" s="52"/>
      <c r="M11" s="78"/>
      <c r="N11" s="66" t="s">
        <v>18</v>
      </c>
      <c r="O11" s="53" t="s">
        <v>170</v>
      </c>
      <c r="P11" s="50"/>
      <c r="Q11" s="54">
        <v>2</v>
      </c>
      <c r="R11" s="92">
        <f t="shared" si="0"/>
        <v>1.5</v>
      </c>
    </row>
    <row r="12" spans="1:19" ht="23.1" customHeight="1" x14ac:dyDescent="0.15">
      <c r="A12" s="171"/>
      <c r="B12" s="66"/>
      <c r="C12" s="49"/>
      <c r="D12" s="50"/>
      <c r="E12" s="51"/>
      <c r="F12" s="52"/>
      <c r="G12" s="70"/>
      <c r="H12" s="74"/>
      <c r="I12" s="50"/>
      <c r="J12" s="52"/>
      <c r="K12" s="52"/>
      <c r="L12" s="52"/>
      <c r="M12" s="78"/>
      <c r="N12" s="66"/>
      <c r="O12" s="53" t="s">
        <v>28</v>
      </c>
      <c r="P12" s="50"/>
      <c r="Q12" s="54">
        <v>0.5</v>
      </c>
      <c r="R12" s="92">
        <f t="shared" si="0"/>
        <v>0.38</v>
      </c>
    </row>
    <row r="13" spans="1:19" ht="23.1" customHeight="1" x14ac:dyDescent="0.15">
      <c r="A13" s="171"/>
      <c r="B13" s="65"/>
      <c r="C13" s="43"/>
      <c r="D13" s="44"/>
      <c r="E13" s="45"/>
      <c r="F13" s="46"/>
      <c r="G13" s="69"/>
      <c r="H13" s="73"/>
      <c r="I13" s="44"/>
      <c r="J13" s="46"/>
      <c r="K13" s="46"/>
      <c r="L13" s="46"/>
      <c r="M13" s="77"/>
      <c r="N13" s="65"/>
      <c r="O13" s="47"/>
      <c r="P13" s="44"/>
      <c r="Q13" s="48"/>
      <c r="R13" s="91"/>
    </row>
    <row r="14" spans="1:19" ht="23.1" customHeight="1" x14ac:dyDescent="0.15">
      <c r="A14" s="171"/>
      <c r="B14" s="66" t="s">
        <v>282</v>
      </c>
      <c r="C14" s="49" t="s">
        <v>35</v>
      </c>
      <c r="D14" s="50"/>
      <c r="E14" s="51">
        <v>30</v>
      </c>
      <c r="F14" s="52" t="s">
        <v>20</v>
      </c>
      <c r="G14" s="70"/>
      <c r="H14" s="74" t="s">
        <v>35</v>
      </c>
      <c r="I14" s="50"/>
      <c r="J14" s="52">
        <f>ROUNDUP(E14*0.75,2)</f>
        <v>22.5</v>
      </c>
      <c r="K14" s="52" t="s">
        <v>20</v>
      </c>
      <c r="L14" s="52"/>
      <c r="M14" s="78" t="e">
        <f>#REF!</f>
        <v>#REF!</v>
      </c>
      <c r="N14" s="66" t="s">
        <v>171</v>
      </c>
      <c r="O14" s="53" t="s">
        <v>28</v>
      </c>
      <c r="P14" s="50"/>
      <c r="Q14" s="54">
        <v>0.3</v>
      </c>
      <c r="R14" s="92">
        <f>ROUNDUP(Q14*0.75,2)</f>
        <v>0.23</v>
      </c>
    </row>
    <row r="15" spans="1:19" ht="23.1" customHeight="1" x14ac:dyDescent="0.15">
      <c r="A15" s="171"/>
      <c r="B15" s="86" t="s">
        <v>283</v>
      </c>
      <c r="C15" s="49" t="s">
        <v>24</v>
      </c>
      <c r="D15" s="50"/>
      <c r="E15" s="51">
        <v>10</v>
      </c>
      <c r="F15" s="52" t="s">
        <v>20</v>
      </c>
      <c r="G15" s="70"/>
      <c r="H15" s="74" t="s">
        <v>24</v>
      </c>
      <c r="I15" s="50"/>
      <c r="J15" s="52">
        <f>ROUNDUP(E15*0.75,2)</f>
        <v>7.5</v>
      </c>
      <c r="K15" s="52" t="s">
        <v>20</v>
      </c>
      <c r="L15" s="52"/>
      <c r="M15" s="78" t="e">
        <f>ROUND(#REF!+(#REF!*10/100),2)</f>
        <v>#REF!</v>
      </c>
      <c r="N15" s="66" t="s">
        <v>172</v>
      </c>
      <c r="O15" s="53" t="s">
        <v>30</v>
      </c>
      <c r="P15" s="50" t="s">
        <v>31</v>
      </c>
      <c r="Q15" s="54">
        <v>0.3</v>
      </c>
      <c r="R15" s="92">
        <f>ROUNDUP(Q15*0.75,2)</f>
        <v>0.23</v>
      </c>
    </row>
    <row r="16" spans="1:19" ht="23.1" customHeight="1" x14ac:dyDescent="0.15">
      <c r="A16" s="171"/>
      <c r="B16" s="66"/>
      <c r="C16" s="49" t="s">
        <v>49</v>
      </c>
      <c r="D16" s="50" t="s">
        <v>50</v>
      </c>
      <c r="E16" s="63">
        <v>0.5</v>
      </c>
      <c r="F16" s="52" t="s">
        <v>51</v>
      </c>
      <c r="G16" s="70"/>
      <c r="H16" s="74" t="s">
        <v>49</v>
      </c>
      <c r="I16" s="50" t="s">
        <v>50</v>
      </c>
      <c r="J16" s="52">
        <f>ROUNDUP(E16*0.75,2)</f>
        <v>0.38</v>
      </c>
      <c r="K16" s="52" t="s">
        <v>51</v>
      </c>
      <c r="L16" s="52"/>
      <c r="M16" s="78" t="e">
        <f>#REF!</f>
        <v>#REF!</v>
      </c>
      <c r="N16" s="66" t="s">
        <v>46</v>
      </c>
      <c r="O16" s="53" t="s">
        <v>89</v>
      </c>
      <c r="P16" s="50" t="s">
        <v>90</v>
      </c>
      <c r="Q16" s="54">
        <v>4</v>
      </c>
      <c r="R16" s="92">
        <f>ROUNDUP(Q16*0.75,2)</f>
        <v>3</v>
      </c>
    </row>
    <row r="17" spans="1:18" ht="23.1" customHeight="1" x14ac:dyDescent="0.15">
      <c r="A17" s="171"/>
      <c r="B17" s="66"/>
      <c r="C17" s="49"/>
      <c r="D17" s="50"/>
      <c r="E17" s="51"/>
      <c r="F17" s="52"/>
      <c r="G17" s="70"/>
      <c r="H17" s="74"/>
      <c r="I17" s="50"/>
      <c r="J17" s="52"/>
      <c r="K17" s="52"/>
      <c r="L17" s="52"/>
      <c r="M17" s="78"/>
      <c r="N17" s="66"/>
      <c r="O17" s="53"/>
      <c r="P17" s="50"/>
      <c r="Q17" s="54"/>
      <c r="R17" s="92"/>
    </row>
    <row r="18" spans="1:18" ht="23.1" customHeight="1" x14ac:dyDescent="0.15">
      <c r="A18" s="171"/>
      <c r="B18" s="65"/>
      <c r="C18" s="43"/>
      <c r="D18" s="44"/>
      <c r="E18" s="45"/>
      <c r="F18" s="46"/>
      <c r="G18" s="69"/>
      <c r="H18" s="73"/>
      <c r="I18" s="44"/>
      <c r="J18" s="46"/>
      <c r="K18" s="46"/>
      <c r="L18" s="46"/>
      <c r="M18" s="77"/>
      <c r="N18" s="65"/>
      <c r="O18" s="47"/>
      <c r="P18" s="44"/>
      <c r="Q18" s="48"/>
      <c r="R18" s="91"/>
    </row>
    <row r="19" spans="1:18" ht="23.1" customHeight="1" x14ac:dyDescent="0.15">
      <c r="A19" s="171"/>
      <c r="B19" s="66" t="s">
        <v>142</v>
      </c>
      <c r="C19" s="49" t="s">
        <v>76</v>
      </c>
      <c r="D19" s="50"/>
      <c r="E19" s="51">
        <v>20</v>
      </c>
      <c r="F19" s="52" t="s">
        <v>20</v>
      </c>
      <c r="G19" s="70"/>
      <c r="H19" s="74" t="s">
        <v>76</v>
      </c>
      <c r="I19" s="50"/>
      <c r="J19" s="52">
        <f>ROUNDUP(E19*0.75,2)</f>
        <v>15</v>
      </c>
      <c r="K19" s="52" t="s">
        <v>20</v>
      </c>
      <c r="L19" s="52"/>
      <c r="M19" s="78" t="e">
        <f>ROUND(#REF!+(#REF!*15/100),2)</f>
        <v>#REF!</v>
      </c>
      <c r="N19" s="66" t="s">
        <v>18</v>
      </c>
      <c r="O19" s="53" t="s">
        <v>67</v>
      </c>
      <c r="P19" s="50"/>
      <c r="Q19" s="54">
        <v>100</v>
      </c>
      <c r="R19" s="92">
        <f>ROUNDUP(Q19*0.75,2)</f>
        <v>75</v>
      </c>
    </row>
    <row r="20" spans="1:18" ht="23.1" customHeight="1" x14ac:dyDescent="0.15">
      <c r="A20" s="171"/>
      <c r="B20" s="66"/>
      <c r="C20" s="49" t="s">
        <v>138</v>
      </c>
      <c r="D20" s="50"/>
      <c r="E20" s="51">
        <v>5</v>
      </c>
      <c r="F20" s="52" t="s">
        <v>20</v>
      </c>
      <c r="G20" s="70"/>
      <c r="H20" s="74" t="s">
        <v>138</v>
      </c>
      <c r="I20" s="50"/>
      <c r="J20" s="52">
        <f>ROUNDUP(E20*0.75,2)</f>
        <v>3.75</v>
      </c>
      <c r="K20" s="52" t="s">
        <v>20</v>
      </c>
      <c r="L20" s="52"/>
      <c r="M20" s="78" t="e">
        <f>ROUND(#REF!+(#REF!*23/100),2)</f>
        <v>#REF!</v>
      </c>
      <c r="N20" s="66"/>
      <c r="O20" s="53" t="s">
        <v>143</v>
      </c>
      <c r="P20" s="50" t="s">
        <v>144</v>
      </c>
      <c r="Q20" s="54">
        <v>0.5</v>
      </c>
      <c r="R20" s="92">
        <f>ROUNDUP(Q20*0.75,2)</f>
        <v>0.38</v>
      </c>
    </row>
    <row r="21" spans="1:18" ht="23.1" customHeight="1" x14ac:dyDescent="0.15">
      <c r="A21" s="171"/>
      <c r="B21" s="66"/>
      <c r="C21" s="49"/>
      <c r="D21" s="50"/>
      <c r="E21" s="51"/>
      <c r="F21" s="52"/>
      <c r="G21" s="70"/>
      <c r="H21" s="74"/>
      <c r="I21" s="50"/>
      <c r="J21" s="52"/>
      <c r="K21" s="52"/>
      <c r="L21" s="52"/>
      <c r="M21" s="78"/>
      <c r="N21" s="66"/>
      <c r="O21" s="53" t="s">
        <v>71</v>
      </c>
      <c r="P21" s="50"/>
      <c r="Q21" s="54">
        <v>0.1</v>
      </c>
      <c r="R21" s="92">
        <f>ROUNDUP(Q21*0.75,2)</f>
        <v>0.08</v>
      </c>
    </row>
    <row r="22" spans="1:18" ht="23.1" customHeight="1" thickBot="1" x14ac:dyDescent="0.2">
      <c r="A22" s="172"/>
      <c r="B22" s="67"/>
      <c r="C22" s="56"/>
      <c r="D22" s="57"/>
      <c r="E22" s="58"/>
      <c r="F22" s="59"/>
      <c r="G22" s="71"/>
      <c r="H22" s="75"/>
      <c r="I22" s="57"/>
      <c r="J22" s="59"/>
      <c r="K22" s="59"/>
      <c r="L22" s="59"/>
      <c r="M22" s="79"/>
      <c r="N22" s="67"/>
      <c r="O22" s="60"/>
      <c r="P22" s="57"/>
      <c r="Q22" s="61"/>
      <c r="R22" s="93"/>
    </row>
    <row r="23" spans="1:18" ht="23.1" customHeight="1" x14ac:dyDescent="0.15"/>
    <row r="24" spans="1:18" ht="23.1" customHeight="1" x14ac:dyDescent="0.15"/>
    <row r="25" spans="1:18" ht="23.1" customHeight="1" x14ac:dyDescent="0.15"/>
    <row r="26" spans="1:18" ht="23.1" customHeight="1" x14ac:dyDescent="0.15"/>
    <row r="27" spans="1:18" ht="23.1" customHeight="1" x14ac:dyDescent="0.15"/>
  </sheetData>
  <mergeCells count="4">
    <mergeCell ref="H1:N1"/>
    <mergeCell ref="A2:R2"/>
    <mergeCell ref="A3:F3"/>
    <mergeCell ref="A5:A22"/>
  </mergeCells>
  <phoneticPr fontId="19"/>
  <printOptions horizontalCentered="1" verticalCentered="1"/>
  <pageMargins left="0.39370078740157483" right="0.39370078740157483" top="0.39370078740157483" bottom="0.39370078740157483" header="0.39370078740157483" footer="0.39370078740157483"/>
  <pageSetup paperSize="12" scale="5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showZeros="0" zoomScale="60" zoomScaleNormal="60" zoomScaleSheetLayoutView="90" workbookViewId="0"/>
  </sheetViews>
  <sheetFormatPr defaultRowHeight="13.5" x14ac:dyDescent="0.15"/>
  <cols>
    <col min="1" max="1" width="4.5" style="3" customWidth="1"/>
    <col min="2" max="2" width="24.375" style="3" customWidth="1"/>
    <col min="3" max="3" width="28.25" style="3" customWidth="1"/>
    <col min="4" max="4" width="12.5" style="3" hidden="1" customWidth="1"/>
    <col min="5" max="6" width="10.375" style="27" customWidth="1"/>
    <col min="7" max="7" width="10" style="3" customWidth="1"/>
    <col min="8" max="8" width="18.75" style="3" customWidth="1"/>
    <col min="9" max="9" width="22.5" style="3" customWidth="1"/>
    <col min="10" max="10" width="21.25" style="3" customWidth="1"/>
    <col min="11" max="11" width="11.125" style="3" customWidth="1"/>
    <col min="12" max="12" width="22.375" style="3" customWidth="1"/>
    <col min="13" max="13" width="21.25" style="3" customWidth="1"/>
    <col min="14" max="14" width="11.25" style="3" customWidth="1"/>
    <col min="15" max="15" width="12.5" hidden="1" customWidth="1"/>
  </cols>
  <sheetData>
    <row r="1" spans="1:21" s="3" customFormat="1" ht="37.5" customHeight="1" x14ac:dyDescent="0.15">
      <c r="A1" s="1" t="s">
        <v>328</v>
      </c>
      <c r="B1" s="5"/>
      <c r="C1" s="1"/>
      <c r="D1" s="1"/>
      <c r="E1" s="184"/>
      <c r="F1" s="185"/>
      <c r="G1" s="185"/>
      <c r="H1" s="185"/>
      <c r="I1" s="185"/>
      <c r="J1" s="185"/>
      <c r="K1" s="185"/>
      <c r="L1" s="185"/>
      <c r="M1" s="185"/>
      <c r="N1" s="185"/>
      <c r="O1"/>
      <c r="P1"/>
      <c r="Q1"/>
      <c r="R1"/>
      <c r="S1"/>
      <c r="T1"/>
      <c r="U1"/>
    </row>
    <row r="2" spans="1:21" s="3" customFormat="1" ht="36" customHeight="1" x14ac:dyDescent="0.15">
      <c r="A2" s="166" t="s">
        <v>265</v>
      </c>
      <c r="B2" s="167"/>
      <c r="C2" s="167"/>
      <c r="D2" s="167"/>
      <c r="E2" s="167"/>
      <c r="F2" s="167"/>
      <c r="G2" s="167"/>
      <c r="H2" s="167"/>
      <c r="I2" s="167"/>
      <c r="J2" s="167"/>
      <c r="K2" s="167"/>
      <c r="L2" s="167"/>
      <c r="M2" s="167"/>
      <c r="N2" s="167"/>
      <c r="O2" s="185"/>
      <c r="P2"/>
      <c r="Q2"/>
      <c r="R2"/>
      <c r="S2"/>
      <c r="T2"/>
      <c r="U2"/>
    </row>
    <row r="3" spans="1:21" ht="33.75" customHeight="1" thickBot="1" x14ac:dyDescent="0.3">
      <c r="A3" s="186" t="s">
        <v>276</v>
      </c>
      <c r="B3" s="187"/>
      <c r="C3" s="187"/>
      <c r="D3" s="151"/>
      <c r="E3" s="188" t="s">
        <v>326</v>
      </c>
      <c r="F3" s="189"/>
      <c r="G3" s="88"/>
      <c r="H3" s="88"/>
      <c r="I3" s="88"/>
      <c r="J3" s="88"/>
      <c r="K3" s="150"/>
      <c r="L3" s="88"/>
      <c r="M3" s="88"/>
    </row>
    <row r="4" spans="1:21" ht="18.75" customHeight="1" x14ac:dyDescent="0.15">
      <c r="A4" s="190"/>
      <c r="B4" s="191"/>
      <c r="C4" s="192"/>
      <c r="D4" s="196" t="s">
        <v>258</v>
      </c>
      <c r="E4" s="199" t="s">
        <v>325</v>
      </c>
      <c r="F4" s="202" t="s">
        <v>314</v>
      </c>
      <c r="G4" s="149" t="s">
        <v>324</v>
      </c>
      <c r="H4" s="148" t="s">
        <v>323</v>
      </c>
      <c r="I4" s="205" t="s">
        <v>322</v>
      </c>
      <c r="J4" s="206"/>
      <c r="K4" s="206"/>
      <c r="L4" s="207" t="s">
        <v>321</v>
      </c>
      <c r="M4" s="208"/>
      <c r="N4" s="209"/>
      <c r="O4" s="173" t="s">
        <v>258</v>
      </c>
    </row>
    <row r="5" spans="1:21" ht="18.75" customHeight="1" x14ac:dyDescent="0.15">
      <c r="A5" s="193"/>
      <c r="B5" s="194"/>
      <c r="C5" s="195"/>
      <c r="D5" s="197"/>
      <c r="E5" s="200"/>
      <c r="F5" s="203"/>
      <c r="G5" s="9" t="s">
        <v>320</v>
      </c>
      <c r="H5" s="147" t="s">
        <v>319</v>
      </c>
      <c r="I5" s="176" t="s">
        <v>317</v>
      </c>
      <c r="J5" s="177"/>
      <c r="K5" s="177"/>
      <c r="L5" s="178" t="s">
        <v>315</v>
      </c>
      <c r="M5" s="179"/>
      <c r="N5" s="180"/>
      <c r="O5" s="174"/>
    </row>
    <row r="6" spans="1:21" ht="18.75" customHeight="1" thickBot="1" x14ac:dyDescent="0.2">
      <c r="A6" s="146"/>
      <c r="B6" s="145" t="s">
        <v>263</v>
      </c>
      <c r="C6" s="144" t="s">
        <v>313</v>
      </c>
      <c r="D6" s="198"/>
      <c r="E6" s="201"/>
      <c r="F6" s="204"/>
      <c r="G6" s="143" t="s">
        <v>314</v>
      </c>
      <c r="H6" s="138" t="s">
        <v>312</v>
      </c>
      <c r="I6" s="142" t="s">
        <v>263</v>
      </c>
      <c r="J6" s="141" t="s">
        <v>313</v>
      </c>
      <c r="K6" s="139" t="s">
        <v>312</v>
      </c>
      <c r="L6" s="140" t="s">
        <v>263</v>
      </c>
      <c r="M6" s="139" t="s">
        <v>313</v>
      </c>
      <c r="N6" s="138" t="s">
        <v>312</v>
      </c>
      <c r="O6" s="175"/>
    </row>
    <row r="7" spans="1:21" ht="24.95" customHeight="1" x14ac:dyDescent="0.15">
      <c r="A7" s="181" t="s">
        <v>42</v>
      </c>
      <c r="B7" s="131" t="s">
        <v>310</v>
      </c>
      <c r="C7" s="137" t="s">
        <v>307</v>
      </c>
      <c r="D7" s="136"/>
      <c r="E7" s="135"/>
      <c r="F7" s="38"/>
      <c r="G7" s="131"/>
      <c r="H7" s="130" t="s">
        <v>311</v>
      </c>
      <c r="I7" s="134" t="s">
        <v>310</v>
      </c>
      <c r="J7" s="131" t="s">
        <v>307</v>
      </c>
      <c r="K7" s="133" t="s">
        <v>309</v>
      </c>
      <c r="L7" s="132" t="s">
        <v>308</v>
      </c>
      <c r="M7" s="131" t="s">
        <v>307</v>
      </c>
      <c r="N7" s="130">
        <v>30</v>
      </c>
      <c r="O7" s="129"/>
    </row>
    <row r="8" spans="1:21" ht="24.95" customHeight="1" x14ac:dyDescent="0.15">
      <c r="A8" s="182"/>
      <c r="B8" s="119"/>
      <c r="C8" s="124"/>
      <c r="D8" s="123"/>
      <c r="E8" s="122"/>
      <c r="F8" s="44"/>
      <c r="G8" s="119"/>
      <c r="H8" s="121"/>
      <c r="I8" s="120"/>
      <c r="J8" s="119"/>
      <c r="K8" s="118"/>
      <c r="L8" s="127"/>
      <c r="M8" s="119"/>
      <c r="N8" s="121"/>
      <c r="O8" s="126"/>
    </row>
    <row r="9" spans="1:21" ht="24.95" customHeight="1" x14ac:dyDescent="0.15">
      <c r="A9" s="182"/>
      <c r="B9" s="109" t="s">
        <v>366</v>
      </c>
      <c r="C9" s="115" t="s">
        <v>120</v>
      </c>
      <c r="D9" s="114"/>
      <c r="E9" s="113"/>
      <c r="F9" s="50"/>
      <c r="G9" s="109"/>
      <c r="H9" s="108">
        <v>20</v>
      </c>
      <c r="I9" s="112" t="s">
        <v>365</v>
      </c>
      <c r="J9" s="128" t="s">
        <v>47</v>
      </c>
      <c r="K9" s="111">
        <v>10</v>
      </c>
      <c r="L9" s="110" t="s">
        <v>359</v>
      </c>
      <c r="M9" s="109" t="s">
        <v>23</v>
      </c>
      <c r="N9" s="108">
        <v>5</v>
      </c>
      <c r="O9" s="107"/>
    </row>
    <row r="10" spans="1:21" ht="24.95" customHeight="1" x14ac:dyDescent="0.15">
      <c r="A10" s="182"/>
      <c r="B10" s="109"/>
      <c r="C10" s="115" t="s">
        <v>55</v>
      </c>
      <c r="D10" s="114"/>
      <c r="E10" s="113"/>
      <c r="F10" s="50"/>
      <c r="G10" s="109"/>
      <c r="H10" s="108">
        <v>10</v>
      </c>
      <c r="I10" s="112"/>
      <c r="J10" s="109" t="s">
        <v>55</v>
      </c>
      <c r="K10" s="111">
        <v>10</v>
      </c>
      <c r="L10" s="127"/>
      <c r="M10" s="119"/>
      <c r="N10" s="121"/>
      <c r="O10" s="126"/>
    </row>
    <row r="11" spans="1:21" ht="24.95" customHeight="1" x14ac:dyDescent="0.15">
      <c r="A11" s="182"/>
      <c r="B11" s="109"/>
      <c r="C11" s="115" t="s">
        <v>23</v>
      </c>
      <c r="D11" s="114"/>
      <c r="E11" s="113"/>
      <c r="F11" s="50"/>
      <c r="G11" s="109"/>
      <c r="H11" s="108">
        <v>10</v>
      </c>
      <c r="I11" s="112"/>
      <c r="J11" s="109" t="s">
        <v>23</v>
      </c>
      <c r="K11" s="111">
        <v>5</v>
      </c>
      <c r="L11" s="110" t="s">
        <v>364</v>
      </c>
      <c r="M11" s="109" t="s">
        <v>35</v>
      </c>
      <c r="N11" s="108">
        <v>10</v>
      </c>
      <c r="O11" s="107"/>
    </row>
    <row r="12" spans="1:21" ht="24.95" customHeight="1" x14ac:dyDescent="0.15">
      <c r="A12" s="182"/>
      <c r="B12" s="109"/>
      <c r="C12" s="115"/>
      <c r="D12" s="114"/>
      <c r="E12" s="113"/>
      <c r="F12" s="50"/>
      <c r="G12" s="109" t="s">
        <v>27</v>
      </c>
      <c r="H12" s="108" t="s">
        <v>301</v>
      </c>
      <c r="I12" s="112"/>
      <c r="J12" s="109"/>
      <c r="K12" s="111"/>
      <c r="L12" s="110"/>
      <c r="M12" s="109" t="s">
        <v>24</v>
      </c>
      <c r="N12" s="108">
        <v>5</v>
      </c>
      <c r="O12" s="107"/>
    </row>
    <row r="13" spans="1:21" ht="24.95" customHeight="1" x14ac:dyDescent="0.15">
      <c r="A13" s="182"/>
      <c r="B13" s="109"/>
      <c r="C13" s="115"/>
      <c r="D13" s="114"/>
      <c r="E13" s="113"/>
      <c r="F13" s="50"/>
      <c r="G13" s="109" t="s">
        <v>28</v>
      </c>
      <c r="H13" s="108" t="s">
        <v>300</v>
      </c>
      <c r="I13" s="112"/>
      <c r="J13" s="109"/>
      <c r="K13" s="111"/>
      <c r="L13" s="127"/>
      <c r="M13" s="119"/>
      <c r="N13" s="121"/>
      <c r="O13" s="126"/>
    </row>
    <row r="14" spans="1:21" ht="24.95" customHeight="1" x14ac:dyDescent="0.15">
      <c r="A14" s="182"/>
      <c r="B14" s="109"/>
      <c r="C14" s="115"/>
      <c r="D14" s="114"/>
      <c r="E14" s="113"/>
      <c r="F14" s="50" t="s">
        <v>31</v>
      </c>
      <c r="G14" s="109" t="s">
        <v>30</v>
      </c>
      <c r="H14" s="108" t="s">
        <v>300</v>
      </c>
      <c r="I14" s="112"/>
      <c r="J14" s="109"/>
      <c r="K14" s="111"/>
      <c r="L14" s="110" t="s">
        <v>363</v>
      </c>
      <c r="M14" s="109" t="s">
        <v>76</v>
      </c>
      <c r="N14" s="108">
        <v>10</v>
      </c>
      <c r="O14" s="107"/>
    </row>
    <row r="15" spans="1:21" ht="24.95" customHeight="1" x14ac:dyDescent="0.15">
      <c r="A15" s="182"/>
      <c r="B15" s="119"/>
      <c r="C15" s="124"/>
      <c r="D15" s="123"/>
      <c r="E15" s="122"/>
      <c r="F15" s="44"/>
      <c r="G15" s="119"/>
      <c r="H15" s="121"/>
      <c r="I15" s="120"/>
      <c r="J15" s="119"/>
      <c r="K15" s="118"/>
      <c r="L15" s="110"/>
      <c r="M15" s="109" t="s">
        <v>138</v>
      </c>
      <c r="N15" s="108">
        <v>5</v>
      </c>
      <c r="O15" s="107"/>
    </row>
    <row r="16" spans="1:21" ht="24.95" customHeight="1" x14ac:dyDescent="0.15">
      <c r="A16" s="182"/>
      <c r="B16" s="109" t="s">
        <v>362</v>
      </c>
      <c r="C16" s="115" t="s">
        <v>35</v>
      </c>
      <c r="D16" s="114"/>
      <c r="E16" s="113"/>
      <c r="F16" s="50"/>
      <c r="G16" s="109"/>
      <c r="H16" s="108">
        <v>10</v>
      </c>
      <c r="I16" s="112" t="s">
        <v>362</v>
      </c>
      <c r="J16" s="109" t="s">
        <v>35</v>
      </c>
      <c r="K16" s="111">
        <v>10</v>
      </c>
      <c r="L16" s="110"/>
      <c r="M16" s="109"/>
      <c r="N16" s="108"/>
      <c r="O16" s="107"/>
    </row>
    <row r="17" spans="1:15" ht="24.95" customHeight="1" x14ac:dyDescent="0.15">
      <c r="A17" s="182"/>
      <c r="B17" s="109"/>
      <c r="C17" s="115" t="s">
        <v>24</v>
      </c>
      <c r="D17" s="114"/>
      <c r="E17" s="113"/>
      <c r="F17" s="50"/>
      <c r="G17" s="109"/>
      <c r="H17" s="108">
        <v>5</v>
      </c>
      <c r="I17" s="112"/>
      <c r="J17" s="109" t="s">
        <v>24</v>
      </c>
      <c r="K17" s="111">
        <v>5</v>
      </c>
      <c r="L17" s="110"/>
      <c r="M17" s="109"/>
      <c r="N17" s="108"/>
      <c r="O17" s="107"/>
    </row>
    <row r="18" spans="1:15" ht="24.95" customHeight="1" x14ac:dyDescent="0.15">
      <c r="A18" s="182"/>
      <c r="B18" s="109"/>
      <c r="C18" s="115" t="s">
        <v>49</v>
      </c>
      <c r="D18" s="114"/>
      <c r="E18" s="113" t="s">
        <v>50</v>
      </c>
      <c r="F18" s="50"/>
      <c r="G18" s="109"/>
      <c r="H18" s="156">
        <v>0.13</v>
      </c>
      <c r="I18" s="112"/>
      <c r="J18" s="109" t="s">
        <v>337</v>
      </c>
      <c r="K18" s="160">
        <v>0.13</v>
      </c>
      <c r="L18" s="110"/>
      <c r="M18" s="109"/>
      <c r="N18" s="108"/>
      <c r="O18" s="107"/>
    </row>
    <row r="19" spans="1:15" ht="24.95" customHeight="1" x14ac:dyDescent="0.15">
      <c r="A19" s="182"/>
      <c r="B19" s="119"/>
      <c r="C19" s="124"/>
      <c r="D19" s="123"/>
      <c r="E19" s="122"/>
      <c r="F19" s="159"/>
      <c r="G19" s="119"/>
      <c r="H19" s="121"/>
      <c r="I19" s="120"/>
      <c r="J19" s="119"/>
      <c r="K19" s="118"/>
      <c r="L19" s="110"/>
      <c r="M19" s="109"/>
      <c r="N19" s="108"/>
      <c r="O19" s="107"/>
    </row>
    <row r="20" spans="1:15" ht="24.95" customHeight="1" x14ac:dyDescent="0.15">
      <c r="A20" s="182"/>
      <c r="B20" s="109" t="s">
        <v>142</v>
      </c>
      <c r="C20" s="115" t="s">
        <v>76</v>
      </c>
      <c r="D20" s="114"/>
      <c r="E20" s="113"/>
      <c r="F20" s="50"/>
      <c r="G20" s="109"/>
      <c r="H20" s="108">
        <v>10</v>
      </c>
      <c r="I20" s="112" t="s">
        <v>142</v>
      </c>
      <c r="J20" s="109" t="s">
        <v>76</v>
      </c>
      <c r="K20" s="111">
        <v>10</v>
      </c>
      <c r="L20" s="110"/>
      <c r="M20" s="109"/>
      <c r="N20" s="108"/>
      <c r="O20" s="107"/>
    </row>
    <row r="21" spans="1:15" ht="24.95" customHeight="1" x14ac:dyDescent="0.15">
      <c r="A21" s="182"/>
      <c r="B21" s="109"/>
      <c r="C21" s="115" t="s">
        <v>138</v>
      </c>
      <c r="D21" s="114"/>
      <c r="E21" s="113"/>
      <c r="F21" s="50"/>
      <c r="G21" s="109"/>
      <c r="H21" s="108">
        <v>5</v>
      </c>
      <c r="I21" s="112"/>
      <c r="J21" s="109" t="s">
        <v>138</v>
      </c>
      <c r="K21" s="111">
        <v>5</v>
      </c>
      <c r="L21" s="110"/>
      <c r="M21" s="109"/>
      <c r="N21" s="108"/>
      <c r="O21" s="107"/>
    </row>
    <row r="22" spans="1:15" ht="24.95" customHeight="1" x14ac:dyDescent="0.15">
      <c r="A22" s="182"/>
      <c r="B22" s="109"/>
      <c r="C22" s="115"/>
      <c r="D22" s="114"/>
      <c r="E22" s="113"/>
      <c r="F22" s="50"/>
      <c r="G22" s="109" t="s">
        <v>67</v>
      </c>
      <c r="H22" s="108" t="s">
        <v>301</v>
      </c>
      <c r="I22" s="112"/>
      <c r="J22" s="109"/>
      <c r="K22" s="111"/>
      <c r="L22" s="110"/>
      <c r="M22" s="109"/>
      <c r="N22" s="108"/>
      <c r="O22" s="107"/>
    </row>
    <row r="23" spans="1:15" ht="24.95" customHeight="1" thickBot="1" x14ac:dyDescent="0.2">
      <c r="A23" s="183"/>
      <c r="B23" s="100"/>
      <c r="C23" s="106"/>
      <c r="D23" s="105"/>
      <c r="E23" s="104"/>
      <c r="F23" s="57"/>
      <c r="G23" s="100"/>
      <c r="H23" s="99"/>
      <c r="I23" s="103"/>
      <c r="J23" s="100"/>
      <c r="K23" s="102"/>
      <c r="L23" s="101"/>
      <c r="M23" s="100"/>
      <c r="N23" s="99"/>
      <c r="O23" s="98"/>
    </row>
    <row r="24" spans="1:15" ht="24.95" customHeight="1" x14ac:dyDescent="0.15">
      <c r="B24" s="89"/>
      <c r="C24" s="89"/>
      <c r="D24" s="89"/>
      <c r="G24" s="89"/>
      <c r="H24" s="97"/>
      <c r="I24" s="89"/>
      <c r="J24" s="89"/>
      <c r="K24" s="97"/>
      <c r="L24" s="89"/>
      <c r="M24" s="89"/>
      <c r="N24" s="97"/>
    </row>
    <row r="25" spans="1:15" ht="24.95" customHeight="1" x14ac:dyDescent="0.15">
      <c r="B25" s="89"/>
      <c r="C25" s="89"/>
      <c r="D25" s="89"/>
      <c r="G25" s="89"/>
      <c r="H25" s="97"/>
      <c r="I25" s="89"/>
      <c r="J25" s="89"/>
      <c r="K25" s="97"/>
      <c r="L25" s="89"/>
      <c r="M25" s="89"/>
      <c r="N25" s="97"/>
    </row>
    <row r="26" spans="1:15" ht="14.25" x14ac:dyDescent="0.15">
      <c r="B26" s="89"/>
      <c r="C26" s="89"/>
      <c r="D26" s="89"/>
      <c r="G26" s="89"/>
      <c r="H26" s="97"/>
      <c r="I26" s="89"/>
      <c r="J26" s="89"/>
      <c r="K26" s="97"/>
      <c r="L26" s="89"/>
      <c r="M26" s="89"/>
      <c r="N26" s="97"/>
    </row>
    <row r="27" spans="1:15" ht="14.25" x14ac:dyDescent="0.15">
      <c r="B27" s="89"/>
      <c r="C27" s="89"/>
      <c r="D27" s="89"/>
      <c r="G27" s="89"/>
      <c r="H27" s="97"/>
      <c r="I27" s="89"/>
      <c r="J27" s="89"/>
      <c r="K27" s="97"/>
      <c r="L27" s="89"/>
      <c r="M27" s="89"/>
      <c r="N27" s="97"/>
    </row>
    <row r="28" spans="1:15" ht="14.25" x14ac:dyDescent="0.15">
      <c r="B28" s="89"/>
      <c r="C28" s="89"/>
      <c r="D28" s="89"/>
      <c r="G28" s="89"/>
      <c r="H28" s="97"/>
      <c r="I28" s="89"/>
      <c r="J28" s="89"/>
      <c r="K28" s="97"/>
      <c r="L28" s="89"/>
      <c r="M28" s="89"/>
      <c r="N28" s="97"/>
    </row>
    <row r="29" spans="1:15" ht="14.25" x14ac:dyDescent="0.15">
      <c r="B29" s="89"/>
      <c r="C29" s="89"/>
      <c r="D29" s="89"/>
      <c r="G29" s="89"/>
      <c r="H29" s="97"/>
      <c r="I29" s="89"/>
      <c r="J29" s="89"/>
      <c r="K29" s="97"/>
      <c r="L29" s="89"/>
      <c r="M29" s="89"/>
      <c r="N29" s="97"/>
    </row>
    <row r="30" spans="1:15" ht="14.25" x14ac:dyDescent="0.15">
      <c r="B30" s="89"/>
      <c r="C30" s="89"/>
      <c r="D30" s="89"/>
      <c r="G30" s="89"/>
      <c r="H30" s="97"/>
      <c r="I30" s="89"/>
      <c r="J30" s="89"/>
      <c r="K30" s="97"/>
      <c r="L30" s="89"/>
      <c r="M30" s="89"/>
      <c r="N30" s="97"/>
    </row>
    <row r="31" spans="1:15" ht="14.25" x14ac:dyDescent="0.15">
      <c r="B31" s="89"/>
      <c r="C31" s="89"/>
      <c r="D31" s="89"/>
      <c r="G31" s="89"/>
      <c r="H31" s="97"/>
      <c r="I31" s="89"/>
      <c r="J31" s="89"/>
      <c r="K31" s="97"/>
      <c r="L31" s="89"/>
      <c r="M31" s="89"/>
      <c r="N31" s="97"/>
    </row>
    <row r="32" spans="1:15" ht="14.25" x14ac:dyDescent="0.15">
      <c r="B32" s="89"/>
      <c r="C32" s="89"/>
      <c r="D32" s="89"/>
      <c r="G32" s="89"/>
      <c r="H32" s="97"/>
      <c r="I32" s="89"/>
      <c r="J32" s="89"/>
      <c r="K32" s="97"/>
      <c r="L32" s="89"/>
      <c r="M32" s="89"/>
      <c r="N32" s="97"/>
    </row>
    <row r="33" spans="2:14" ht="14.25" x14ac:dyDescent="0.15">
      <c r="B33" s="89"/>
      <c r="C33" s="89"/>
      <c r="D33" s="89"/>
      <c r="G33" s="89"/>
      <c r="H33" s="97"/>
      <c r="I33" s="89"/>
      <c r="J33" s="89"/>
      <c r="K33" s="97"/>
      <c r="L33" s="89"/>
      <c r="M33" s="89"/>
      <c r="N33" s="97"/>
    </row>
    <row r="34" spans="2:14" ht="14.25" x14ac:dyDescent="0.15">
      <c r="B34" s="89"/>
      <c r="C34" s="89"/>
      <c r="D34" s="89"/>
      <c r="G34" s="89"/>
      <c r="H34" s="97"/>
      <c r="I34" s="89"/>
      <c r="J34" s="89"/>
      <c r="K34" s="97"/>
      <c r="L34" s="89"/>
      <c r="M34" s="89"/>
      <c r="N34" s="97"/>
    </row>
    <row r="35" spans="2:14" ht="14.25" x14ac:dyDescent="0.15">
      <c r="B35" s="89"/>
      <c r="C35" s="89"/>
      <c r="D35" s="89"/>
      <c r="G35" s="89"/>
      <c r="H35" s="97"/>
      <c r="I35" s="89"/>
      <c r="J35" s="89"/>
      <c r="K35" s="97"/>
      <c r="L35" s="89"/>
      <c r="M35" s="89"/>
      <c r="N35" s="97"/>
    </row>
    <row r="36" spans="2:14" ht="14.25" x14ac:dyDescent="0.15">
      <c r="B36" s="89"/>
      <c r="C36" s="89"/>
      <c r="D36" s="89"/>
      <c r="G36" s="89"/>
      <c r="H36" s="97"/>
      <c r="I36" s="89"/>
      <c r="J36" s="89"/>
      <c r="K36" s="97"/>
      <c r="L36" s="89"/>
      <c r="M36" s="89"/>
      <c r="N36" s="97"/>
    </row>
    <row r="37" spans="2:14" ht="14.25" x14ac:dyDescent="0.15">
      <c r="B37" s="89"/>
      <c r="C37" s="89"/>
      <c r="D37" s="89"/>
      <c r="G37" s="89"/>
      <c r="H37" s="97"/>
      <c r="I37" s="89"/>
      <c r="J37" s="89"/>
      <c r="K37" s="97"/>
      <c r="L37" s="89"/>
      <c r="M37" s="89"/>
      <c r="N37" s="97"/>
    </row>
    <row r="38" spans="2:14" ht="14.25" x14ac:dyDescent="0.15">
      <c r="B38" s="89"/>
      <c r="C38" s="89"/>
      <c r="D38" s="89"/>
      <c r="G38" s="89"/>
      <c r="H38" s="97"/>
      <c r="I38" s="89"/>
      <c r="J38" s="89"/>
      <c r="K38" s="97"/>
      <c r="L38" s="89"/>
      <c r="M38" s="89"/>
      <c r="N38" s="97"/>
    </row>
    <row r="39" spans="2:14" ht="14.25" x14ac:dyDescent="0.15">
      <c r="B39" s="89"/>
      <c r="C39" s="89"/>
      <c r="D39" s="89"/>
      <c r="G39" s="89"/>
      <c r="H39" s="97"/>
      <c r="I39" s="89"/>
      <c r="J39" s="89"/>
      <c r="K39" s="97"/>
      <c r="L39" s="89"/>
      <c r="M39" s="89"/>
      <c r="N39" s="97"/>
    </row>
    <row r="40" spans="2:14" ht="14.25" x14ac:dyDescent="0.15">
      <c r="B40" s="89"/>
      <c r="C40" s="89"/>
      <c r="D40" s="89"/>
      <c r="G40" s="89"/>
      <c r="H40" s="97"/>
      <c r="I40" s="89"/>
      <c r="J40" s="89"/>
      <c r="K40" s="97"/>
      <c r="L40" s="89"/>
      <c r="M40" s="89"/>
      <c r="N40" s="97"/>
    </row>
    <row r="41" spans="2:14" ht="14.25" x14ac:dyDescent="0.15">
      <c r="B41" s="89"/>
      <c r="C41" s="89"/>
      <c r="D41" s="89"/>
      <c r="G41" s="89"/>
      <c r="H41" s="97"/>
      <c r="I41" s="89"/>
      <c r="J41" s="89"/>
      <c r="K41" s="97"/>
      <c r="L41" s="89"/>
      <c r="M41" s="89"/>
      <c r="N41" s="97"/>
    </row>
    <row r="42" spans="2:14" ht="14.25" x14ac:dyDescent="0.15">
      <c r="B42" s="89"/>
      <c r="C42" s="89"/>
      <c r="D42" s="89"/>
      <c r="G42" s="89"/>
      <c r="H42" s="97"/>
      <c r="I42" s="89"/>
      <c r="J42" s="89"/>
      <c r="K42" s="97"/>
      <c r="L42" s="89"/>
      <c r="M42" s="89"/>
      <c r="N42" s="97"/>
    </row>
    <row r="43" spans="2:14" ht="14.25" x14ac:dyDescent="0.15">
      <c r="B43" s="89"/>
      <c r="C43" s="89"/>
      <c r="D43" s="89"/>
      <c r="G43" s="89"/>
      <c r="H43" s="97"/>
      <c r="I43" s="89"/>
      <c r="J43" s="89"/>
      <c r="K43" s="97"/>
      <c r="L43" s="89"/>
      <c r="M43" s="89"/>
      <c r="N43" s="97"/>
    </row>
    <row r="44" spans="2:14" ht="14.25" x14ac:dyDescent="0.15">
      <c r="B44" s="89"/>
      <c r="C44" s="89"/>
      <c r="D44" s="89"/>
      <c r="G44" s="89"/>
      <c r="H44" s="97"/>
      <c r="I44" s="89"/>
      <c r="J44" s="89"/>
      <c r="K44" s="97"/>
      <c r="L44" s="89"/>
      <c r="M44" s="89"/>
      <c r="N44" s="97"/>
    </row>
    <row r="45" spans="2:14" ht="14.25" x14ac:dyDescent="0.15">
      <c r="B45" s="89"/>
      <c r="C45" s="89"/>
      <c r="D45" s="89"/>
      <c r="G45" s="89"/>
      <c r="H45" s="97"/>
      <c r="I45" s="89"/>
      <c r="J45" s="89"/>
      <c r="K45" s="97"/>
      <c r="L45" s="89"/>
      <c r="M45" s="89"/>
      <c r="N45" s="97"/>
    </row>
    <row r="46" spans="2:14" ht="14.25" x14ac:dyDescent="0.15">
      <c r="B46" s="89"/>
      <c r="C46" s="89"/>
      <c r="D46" s="89"/>
      <c r="G46" s="89"/>
      <c r="H46" s="97"/>
      <c r="I46" s="89"/>
      <c r="J46" s="89"/>
      <c r="K46" s="97"/>
      <c r="L46" s="89"/>
      <c r="M46" s="89"/>
      <c r="N46" s="97"/>
    </row>
    <row r="47" spans="2:14" ht="14.25" x14ac:dyDescent="0.15">
      <c r="B47" s="89"/>
      <c r="C47" s="89"/>
      <c r="D47" s="89"/>
      <c r="G47" s="89"/>
      <c r="H47" s="97"/>
      <c r="I47" s="89"/>
      <c r="J47" s="89"/>
      <c r="K47" s="97"/>
      <c r="L47" s="89"/>
      <c r="M47" s="89"/>
      <c r="N47" s="97"/>
    </row>
    <row r="48" spans="2:14" ht="14.25" x14ac:dyDescent="0.15">
      <c r="B48" s="89"/>
      <c r="C48" s="89"/>
      <c r="D48" s="89"/>
      <c r="G48" s="89"/>
      <c r="H48" s="97"/>
      <c r="I48" s="89"/>
      <c r="J48" s="89"/>
      <c r="K48" s="97"/>
      <c r="L48" s="89"/>
      <c r="M48" s="89"/>
      <c r="N48" s="97"/>
    </row>
    <row r="49" spans="2:14" ht="14.25" x14ac:dyDescent="0.15">
      <c r="B49" s="89"/>
      <c r="C49" s="89"/>
      <c r="D49" s="89"/>
      <c r="G49" s="89"/>
      <c r="H49" s="97"/>
      <c r="I49" s="89"/>
      <c r="J49" s="89"/>
      <c r="K49" s="97"/>
      <c r="L49" s="89"/>
      <c r="M49" s="89"/>
      <c r="N49" s="97"/>
    </row>
    <row r="50" spans="2:14" ht="14.25" x14ac:dyDescent="0.15">
      <c r="B50" s="89"/>
      <c r="C50" s="89"/>
      <c r="D50" s="89"/>
      <c r="G50" s="89"/>
      <c r="H50" s="97"/>
      <c r="I50" s="89"/>
      <c r="J50" s="89"/>
      <c r="K50" s="97"/>
      <c r="L50" s="89"/>
      <c r="M50" s="89"/>
      <c r="N50" s="97"/>
    </row>
    <row r="51" spans="2:14" ht="14.25" x14ac:dyDescent="0.15">
      <c r="B51" s="89"/>
      <c r="C51" s="89"/>
      <c r="D51" s="89"/>
      <c r="G51" s="89"/>
      <c r="H51" s="97"/>
      <c r="I51" s="89"/>
      <c r="J51" s="89"/>
      <c r="K51" s="97"/>
      <c r="L51" s="89"/>
      <c r="M51" s="89"/>
      <c r="N51" s="97"/>
    </row>
    <row r="52" spans="2:14" ht="14.25" x14ac:dyDescent="0.15">
      <c r="B52" s="89"/>
      <c r="C52" s="89"/>
      <c r="D52" s="89"/>
      <c r="G52" s="89"/>
      <c r="H52" s="97"/>
      <c r="I52" s="89"/>
      <c r="J52" s="89"/>
      <c r="K52" s="97"/>
      <c r="L52" s="89"/>
      <c r="M52" s="89"/>
      <c r="N52" s="97"/>
    </row>
    <row r="53" spans="2:14" ht="14.25" x14ac:dyDescent="0.15">
      <c r="B53" s="89"/>
      <c r="C53" s="89"/>
      <c r="D53" s="89"/>
      <c r="G53" s="89"/>
      <c r="H53" s="97"/>
      <c r="I53" s="89"/>
      <c r="J53" s="89"/>
      <c r="K53" s="97"/>
      <c r="L53" s="89"/>
      <c r="M53" s="89"/>
      <c r="N53" s="97"/>
    </row>
    <row r="54" spans="2:14" ht="14.25" x14ac:dyDescent="0.15">
      <c r="B54" s="89"/>
      <c r="C54" s="89"/>
      <c r="D54" s="89"/>
      <c r="G54" s="89"/>
      <c r="H54" s="97"/>
      <c r="I54" s="89"/>
      <c r="J54" s="89"/>
      <c r="K54" s="97"/>
      <c r="L54" s="89"/>
      <c r="M54" s="89"/>
      <c r="N54" s="97"/>
    </row>
    <row r="55" spans="2:14" ht="14.25" x14ac:dyDescent="0.15">
      <c r="B55" s="89"/>
      <c r="C55" s="89"/>
      <c r="D55" s="89"/>
      <c r="G55" s="89"/>
      <c r="H55" s="97"/>
      <c r="I55" s="89"/>
      <c r="J55" s="89"/>
      <c r="K55" s="97"/>
      <c r="L55" s="89"/>
      <c r="M55" s="89"/>
      <c r="N55" s="97"/>
    </row>
    <row r="56" spans="2:14" ht="14.25" x14ac:dyDescent="0.15">
      <c r="B56" s="89"/>
      <c r="C56" s="89"/>
      <c r="D56" s="89"/>
      <c r="G56" s="89"/>
      <c r="H56" s="97"/>
      <c r="I56" s="89"/>
      <c r="J56" s="89"/>
      <c r="K56" s="97"/>
      <c r="L56" s="89"/>
      <c r="M56" s="89"/>
      <c r="N56" s="97"/>
    </row>
    <row r="57" spans="2:14" ht="14.25" x14ac:dyDescent="0.15">
      <c r="B57" s="89"/>
      <c r="C57" s="89"/>
      <c r="D57" s="89"/>
      <c r="G57" s="89"/>
      <c r="H57" s="97"/>
      <c r="I57" s="89"/>
      <c r="J57" s="89"/>
      <c r="K57" s="97"/>
      <c r="L57" s="89"/>
      <c r="M57" s="89"/>
      <c r="N57" s="97"/>
    </row>
    <row r="58" spans="2:14" ht="14.25" x14ac:dyDescent="0.15">
      <c r="B58" s="89"/>
      <c r="C58" s="89"/>
      <c r="D58" s="89"/>
      <c r="G58" s="89"/>
      <c r="H58" s="97"/>
      <c r="I58" s="89"/>
      <c r="J58" s="89"/>
      <c r="K58" s="97"/>
      <c r="L58" s="89"/>
      <c r="M58" s="89"/>
      <c r="N58" s="97"/>
    </row>
  </sheetData>
  <mergeCells count="14">
    <mergeCell ref="O4:O6"/>
    <mergeCell ref="I5:K5"/>
    <mergeCell ref="L5:N5"/>
    <mergeCell ref="A7:A23"/>
    <mergeCell ref="E1:N1"/>
    <mergeCell ref="A2:O2"/>
    <mergeCell ref="A3:C3"/>
    <mergeCell ref="E3:F3"/>
    <mergeCell ref="A4:C5"/>
    <mergeCell ref="D4:D6"/>
    <mergeCell ref="E4:E6"/>
    <mergeCell ref="F4:F6"/>
    <mergeCell ref="I4:K4"/>
    <mergeCell ref="L4:N4"/>
  </mergeCells>
  <phoneticPr fontId="22"/>
  <printOptions horizontalCentered="1" verticalCentered="1"/>
  <pageMargins left="0.39370078740157483" right="0.39370078740157483" top="0.39370078740157483" bottom="0.39370078740157483" header="0.31496062992125984" footer="0.31496062992125984"/>
  <pageSetup paperSize="12" scale="81"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
  <sheetViews>
    <sheetView showZeros="0" zoomScale="60" zoomScaleNormal="60" zoomScaleSheetLayoutView="80" workbookViewId="0"/>
  </sheetViews>
  <sheetFormatPr defaultRowHeight="18.75" customHeight="1" x14ac:dyDescent="0.15"/>
  <cols>
    <col min="1" max="1" width="4.125" style="29" customWidth="1"/>
    <col min="2" max="2" width="22.5" style="28" customWidth="1"/>
    <col min="3" max="3" width="26.625" style="28" customWidth="1"/>
    <col min="4" max="4" width="17.125" style="27" customWidth="1"/>
    <col min="5" max="5" width="8.125" style="30" customWidth="1"/>
    <col min="6" max="6" width="4" style="31" customWidth="1"/>
    <col min="7" max="7" width="10.25" style="31" hidden="1" customWidth="1"/>
    <col min="8" max="8" width="23.25" style="32" customWidth="1"/>
    <col min="9" max="9" width="17.125" style="27" customWidth="1"/>
    <col min="10" max="10" width="8.125" style="31" customWidth="1"/>
    <col min="11" max="11" width="4" style="31" customWidth="1"/>
    <col min="12" max="12" width="10.25" style="31" hidden="1" customWidth="1"/>
    <col min="13" max="13" width="8.625" style="33" hidden="1" customWidth="1"/>
    <col min="14" max="14" width="97.75" style="28" customWidth="1"/>
    <col min="15" max="15" width="14.125" style="32" customWidth="1"/>
    <col min="16" max="16" width="16" style="27" customWidth="1"/>
    <col min="17" max="17" width="10.125" style="34" customWidth="1"/>
    <col min="18" max="18" width="10.125" style="30" customWidth="1"/>
    <col min="19" max="19" width="5.125" style="27" customWidth="1"/>
    <col min="27" max="16384" width="9" style="3"/>
  </cols>
  <sheetData>
    <row r="1" spans="1:19" ht="36.75" customHeight="1" x14ac:dyDescent="0.15">
      <c r="A1" s="1" t="s">
        <v>266</v>
      </c>
      <c r="B1" s="1"/>
      <c r="C1" s="2"/>
      <c r="D1" s="3"/>
      <c r="E1" s="2"/>
      <c r="F1" s="2"/>
      <c r="G1" s="2"/>
      <c r="H1" s="166"/>
      <c r="I1" s="166"/>
      <c r="J1" s="167"/>
      <c r="K1" s="167"/>
      <c r="L1" s="167"/>
      <c r="M1" s="167"/>
      <c r="N1" s="167"/>
      <c r="O1" s="2"/>
      <c r="P1" s="2"/>
      <c r="Q1" s="4"/>
      <c r="R1" s="4"/>
      <c r="S1" s="3"/>
    </row>
    <row r="2" spans="1:19" ht="36.75" customHeight="1" x14ac:dyDescent="0.15">
      <c r="A2" s="166" t="s">
        <v>265</v>
      </c>
      <c r="B2" s="166"/>
      <c r="C2" s="167"/>
      <c r="D2" s="167"/>
      <c r="E2" s="167"/>
      <c r="F2" s="167"/>
      <c r="G2" s="167"/>
      <c r="H2" s="167"/>
      <c r="I2" s="167"/>
      <c r="J2" s="167"/>
      <c r="K2" s="167"/>
      <c r="L2" s="167"/>
      <c r="M2" s="167"/>
      <c r="N2" s="167"/>
      <c r="O2" s="167"/>
      <c r="P2" s="167"/>
      <c r="Q2" s="167"/>
      <c r="R2" s="167"/>
      <c r="S2" s="3"/>
    </row>
    <row r="3" spans="1:19" ht="27.75" customHeight="1" thickBot="1" x14ac:dyDescent="0.3">
      <c r="A3" s="168" t="s">
        <v>284</v>
      </c>
      <c r="B3" s="169"/>
      <c r="C3" s="169"/>
      <c r="D3" s="169"/>
      <c r="E3" s="169"/>
      <c r="F3" s="169"/>
      <c r="G3" s="2"/>
      <c r="H3" s="2"/>
      <c r="I3" s="13"/>
      <c r="J3" s="2"/>
      <c r="K3" s="7"/>
      <c r="L3" s="7"/>
      <c r="M3" s="11"/>
      <c r="N3" s="2"/>
      <c r="O3" s="14"/>
      <c r="P3" s="13"/>
      <c r="Q3" s="15"/>
      <c r="R3" s="15"/>
      <c r="S3" s="12"/>
    </row>
    <row r="4" spans="1:19" customFormat="1" ht="42" customHeight="1" thickBot="1" x14ac:dyDescent="0.2">
      <c r="A4" s="16"/>
      <c r="B4" s="17" t="s">
        <v>263</v>
      </c>
      <c r="C4" s="18" t="s">
        <v>261</v>
      </c>
      <c r="D4" s="19" t="s">
        <v>254</v>
      </c>
      <c r="E4" s="35" t="s">
        <v>262</v>
      </c>
      <c r="F4" s="20" t="s">
        <v>259</v>
      </c>
      <c r="G4" s="18" t="s">
        <v>258</v>
      </c>
      <c r="H4" s="17" t="s">
        <v>261</v>
      </c>
      <c r="I4" s="19" t="s">
        <v>254</v>
      </c>
      <c r="J4" s="36" t="s">
        <v>260</v>
      </c>
      <c r="K4" s="20" t="s">
        <v>259</v>
      </c>
      <c r="L4" s="20" t="s">
        <v>258</v>
      </c>
      <c r="M4" s="22" t="s">
        <v>257</v>
      </c>
      <c r="N4" s="23" t="s">
        <v>256</v>
      </c>
      <c r="O4" s="20" t="s">
        <v>255</v>
      </c>
      <c r="P4" s="24" t="s">
        <v>254</v>
      </c>
      <c r="Q4" s="21" t="s">
        <v>253</v>
      </c>
      <c r="R4" s="25" t="s">
        <v>252</v>
      </c>
      <c r="S4" s="26"/>
    </row>
    <row r="5" spans="1:19" ht="23.1" customHeight="1" x14ac:dyDescent="0.15">
      <c r="A5" s="170" t="s">
        <v>42</v>
      </c>
      <c r="B5" s="64" t="s">
        <v>133</v>
      </c>
      <c r="C5" s="37" t="s">
        <v>109</v>
      </c>
      <c r="D5" s="38" t="s">
        <v>110</v>
      </c>
      <c r="E5" s="83">
        <v>0.5</v>
      </c>
      <c r="F5" s="40" t="s">
        <v>39</v>
      </c>
      <c r="G5" s="68"/>
      <c r="H5" s="72" t="s">
        <v>109</v>
      </c>
      <c r="I5" s="38" t="s">
        <v>110</v>
      </c>
      <c r="J5" s="40">
        <f>ROUNDUP(E5*0.75,2)</f>
        <v>0.38</v>
      </c>
      <c r="K5" s="40" t="s">
        <v>39</v>
      </c>
      <c r="L5" s="40"/>
      <c r="M5" s="76" t="e">
        <f>#REF!</f>
        <v>#REF!</v>
      </c>
      <c r="N5" s="64"/>
      <c r="O5" s="41" t="s">
        <v>14</v>
      </c>
      <c r="P5" s="38"/>
      <c r="Q5" s="42">
        <v>110</v>
      </c>
      <c r="R5" s="90">
        <f>ROUNDUP(Q5*0.75,2)</f>
        <v>82.5</v>
      </c>
    </row>
    <row r="6" spans="1:19" ht="23.1" customHeight="1" x14ac:dyDescent="0.15">
      <c r="A6" s="171"/>
      <c r="B6" s="65"/>
      <c r="C6" s="43"/>
      <c r="D6" s="44"/>
      <c r="E6" s="45"/>
      <c r="F6" s="46"/>
      <c r="G6" s="69"/>
      <c r="H6" s="73"/>
      <c r="I6" s="44"/>
      <c r="J6" s="46"/>
      <c r="K6" s="46"/>
      <c r="L6" s="46"/>
      <c r="M6" s="77"/>
      <c r="N6" s="65"/>
      <c r="O6" s="47"/>
      <c r="P6" s="44"/>
      <c r="Q6" s="48"/>
      <c r="R6" s="91"/>
    </row>
    <row r="7" spans="1:19" ht="23.1" customHeight="1" x14ac:dyDescent="0.15">
      <c r="A7" s="171"/>
      <c r="B7" s="66" t="s">
        <v>173</v>
      </c>
      <c r="C7" s="49" t="s">
        <v>176</v>
      </c>
      <c r="D7" s="50"/>
      <c r="E7" s="51">
        <v>1</v>
      </c>
      <c r="F7" s="52" t="s">
        <v>64</v>
      </c>
      <c r="G7" s="70" t="s">
        <v>63</v>
      </c>
      <c r="H7" s="74" t="s">
        <v>176</v>
      </c>
      <c r="I7" s="50"/>
      <c r="J7" s="52">
        <f>ROUNDUP(E7*0.75,2)</f>
        <v>0.75</v>
      </c>
      <c r="K7" s="52" t="s">
        <v>64</v>
      </c>
      <c r="L7" s="52" t="s">
        <v>63</v>
      </c>
      <c r="M7" s="78" t="e">
        <f>#REF!</f>
        <v>#REF!</v>
      </c>
      <c r="N7" s="84" t="s">
        <v>286</v>
      </c>
      <c r="O7" s="53" t="s">
        <v>65</v>
      </c>
      <c r="P7" s="50" t="s">
        <v>31</v>
      </c>
      <c r="Q7" s="54">
        <v>3</v>
      </c>
      <c r="R7" s="92">
        <f>ROUNDUP(Q7*0.75,2)</f>
        <v>2.25</v>
      </c>
    </row>
    <row r="8" spans="1:19" ht="23.1" customHeight="1" x14ac:dyDescent="0.15">
      <c r="A8" s="171"/>
      <c r="B8" s="66"/>
      <c r="C8" s="49" t="s">
        <v>49</v>
      </c>
      <c r="D8" s="50" t="s">
        <v>50</v>
      </c>
      <c r="E8" s="80">
        <v>0.25</v>
      </c>
      <c r="F8" s="52" t="s">
        <v>51</v>
      </c>
      <c r="G8" s="70"/>
      <c r="H8" s="74" t="s">
        <v>49</v>
      </c>
      <c r="I8" s="50" t="s">
        <v>50</v>
      </c>
      <c r="J8" s="52">
        <f>ROUNDUP(E8*0.75,2)</f>
        <v>0.19</v>
      </c>
      <c r="K8" s="52" t="s">
        <v>51</v>
      </c>
      <c r="L8" s="52"/>
      <c r="M8" s="78" t="e">
        <f>#REF!</f>
        <v>#REF!</v>
      </c>
      <c r="N8" s="94" t="s">
        <v>242</v>
      </c>
      <c r="O8" s="53" t="s">
        <v>26</v>
      </c>
      <c r="P8" s="50"/>
      <c r="Q8" s="54">
        <v>2</v>
      </c>
      <c r="R8" s="92">
        <f>ROUNDUP(Q8*0.75,2)</f>
        <v>1.5</v>
      </c>
    </row>
    <row r="9" spans="1:19" ht="23.1" customHeight="1" x14ac:dyDescent="0.15">
      <c r="A9" s="171"/>
      <c r="B9" s="66"/>
      <c r="C9" s="49" t="s">
        <v>140</v>
      </c>
      <c r="D9" s="50"/>
      <c r="E9" s="51">
        <v>0.5</v>
      </c>
      <c r="F9" s="52" t="s">
        <v>20</v>
      </c>
      <c r="G9" s="70"/>
      <c r="H9" s="74" t="s">
        <v>140</v>
      </c>
      <c r="I9" s="50"/>
      <c r="J9" s="52">
        <f>ROUNDUP(E9*0.75,2)</f>
        <v>0.38</v>
      </c>
      <c r="K9" s="52" t="s">
        <v>20</v>
      </c>
      <c r="L9" s="52"/>
      <c r="M9" s="78" t="e">
        <f>ROUND(#REF!+(#REF!*10/100),2)</f>
        <v>#REF!</v>
      </c>
      <c r="N9" s="84" t="s">
        <v>288</v>
      </c>
      <c r="O9" s="53" t="s">
        <v>89</v>
      </c>
      <c r="P9" s="50" t="s">
        <v>90</v>
      </c>
      <c r="Q9" s="54">
        <v>5</v>
      </c>
      <c r="R9" s="92">
        <f>ROUNDUP(Q9*0.75,2)</f>
        <v>3.75</v>
      </c>
    </row>
    <row r="10" spans="1:19" ht="23.1" customHeight="1" x14ac:dyDescent="0.15">
      <c r="A10" s="171"/>
      <c r="B10" s="66"/>
      <c r="C10" s="49" t="s">
        <v>102</v>
      </c>
      <c r="D10" s="50"/>
      <c r="E10" s="51">
        <v>20</v>
      </c>
      <c r="F10" s="52" t="s">
        <v>20</v>
      </c>
      <c r="G10" s="70"/>
      <c r="H10" s="74" t="s">
        <v>102</v>
      </c>
      <c r="I10" s="50"/>
      <c r="J10" s="52">
        <f>ROUNDUP(E10*0.75,2)</f>
        <v>15</v>
      </c>
      <c r="K10" s="52" t="s">
        <v>20</v>
      </c>
      <c r="L10" s="52"/>
      <c r="M10" s="78" t="e">
        <f>ROUND(#REF!+(#REF!*3/100),2)</f>
        <v>#REF!</v>
      </c>
      <c r="N10" s="94" t="s">
        <v>287</v>
      </c>
      <c r="O10" s="53" t="s">
        <v>71</v>
      </c>
      <c r="P10" s="50"/>
      <c r="Q10" s="54">
        <v>0.1</v>
      </c>
      <c r="R10" s="92">
        <f>ROUNDUP(Q10*0.75,2)</f>
        <v>0.08</v>
      </c>
    </row>
    <row r="11" spans="1:19" ht="23.1" customHeight="1" x14ac:dyDescent="0.15">
      <c r="A11" s="171"/>
      <c r="B11" s="66"/>
      <c r="C11" s="49"/>
      <c r="D11" s="50"/>
      <c r="E11" s="51"/>
      <c r="F11" s="52"/>
      <c r="G11" s="70"/>
      <c r="H11" s="74"/>
      <c r="I11" s="50"/>
      <c r="J11" s="52"/>
      <c r="K11" s="52"/>
      <c r="L11" s="52"/>
      <c r="M11" s="78"/>
      <c r="N11" s="66" t="s">
        <v>174</v>
      </c>
      <c r="O11" s="53" t="s">
        <v>72</v>
      </c>
      <c r="P11" s="50"/>
      <c r="Q11" s="54">
        <v>0.01</v>
      </c>
      <c r="R11" s="92">
        <f>ROUNDUP(Q11*0.75,2)</f>
        <v>0.01</v>
      </c>
    </row>
    <row r="12" spans="1:19" ht="23.1" customHeight="1" x14ac:dyDescent="0.15">
      <c r="A12" s="171"/>
      <c r="B12" s="66"/>
      <c r="C12" s="49"/>
      <c r="D12" s="50"/>
      <c r="E12" s="51"/>
      <c r="F12" s="52"/>
      <c r="G12" s="70"/>
      <c r="H12" s="74"/>
      <c r="I12" s="50"/>
      <c r="J12" s="52"/>
      <c r="K12" s="52"/>
      <c r="L12" s="52"/>
      <c r="M12" s="78"/>
      <c r="N12" s="66" t="s">
        <v>175</v>
      </c>
      <c r="O12" s="53"/>
      <c r="P12" s="50"/>
      <c r="Q12" s="54"/>
      <c r="R12" s="92"/>
    </row>
    <row r="13" spans="1:19" ht="23.1" customHeight="1" x14ac:dyDescent="0.15">
      <c r="A13" s="171"/>
      <c r="B13" s="66"/>
      <c r="C13" s="49"/>
      <c r="D13" s="50"/>
      <c r="E13" s="51"/>
      <c r="F13" s="52"/>
      <c r="G13" s="70"/>
      <c r="H13" s="74"/>
      <c r="I13" s="50"/>
      <c r="J13" s="52"/>
      <c r="K13" s="52"/>
      <c r="L13" s="52"/>
      <c r="M13" s="78"/>
      <c r="N13" s="66" t="s">
        <v>46</v>
      </c>
      <c r="O13" s="53"/>
      <c r="P13" s="50"/>
      <c r="Q13" s="54"/>
      <c r="R13" s="92"/>
    </row>
    <row r="14" spans="1:19" ht="23.1" customHeight="1" x14ac:dyDescent="0.15">
      <c r="A14" s="171"/>
      <c r="B14" s="65"/>
      <c r="C14" s="43"/>
      <c r="D14" s="44"/>
      <c r="E14" s="45"/>
      <c r="F14" s="46"/>
      <c r="G14" s="69"/>
      <c r="H14" s="73"/>
      <c r="I14" s="44"/>
      <c r="J14" s="46"/>
      <c r="K14" s="46"/>
      <c r="L14" s="46"/>
      <c r="M14" s="77"/>
      <c r="N14" s="65"/>
      <c r="O14" s="47"/>
      <c r="P14" s="44"/>
      <c r="Q14" s="48"/>
      <c r="R14" s="91"/>
    </row>
    <row r="15" spans="1:19" ht="23.1" customHeight="1" x14ac:dyDescent="0.15">
      <c r="A15" s="171"/>
      <c r="B15" s="66" t="s">
        <v>177</v>
      </c>
      <c r="C15" s="49" t="s">
        <v>113</v>
      </c>
      <c r="D15" s="50"/>
      <c r="E15" s="51">
        <v>30</v>
      </c>
      <c r="F15" s="52" t="s">
        <v>20</v>
      </c>
      <c r="G15" s="70"/>
      <c r="H15" s="74" t="s">
        <v>113</v>
      </c>
      <c r="I15" s="50"/>
      <c r="J15" s="52">
        <f>ROUNDUP(E15*0.75,2)</f>
        <v>22.5</v>
      </c>
      <c r="K15" s="52" t="s">
        <v>20</v>
      </c>
      <c r="L15" s="52"/>
      <c r="M15" s="78" t="e">
        <f>#REF!</f>
        <v>#REF!</v>
      </c>
      <c r="N15" s="66" t="s">
        <v>178</v>
      </c>
      <c r="O15" s="53" t="s">
        <v>28</v>
      </c>
      <c r="P15" s="50"/>
      <c r="Q15" s="54">
        <v>1</v>
      </c>
      <c r="R15" s="92">
        <f>ROUNDUP(Q15*0.75,2)</f>
        <v>0.75</v>
      </c>
    </row>
    <row r="16" spans="1:19" ht="23.1" customHeight="1" x14ac:dyDescent="0.15">
      <c r="A16" s="171"/>
      <c r="B16" s="66"/>
      <c r="C16" s="49" t="s">
        <v>24</v>
      </c>
      <c r="D16" s="50"/>
      <c r="E16" s="51">
        <v>5</v>
      </c>
      <c r="F16" s="52" t="s">
        <v>20</v>
      </c>
      <c r="G16" s="70"/>
      <c r="H16" s="74" t="s">
        <v>24</v>
      </c>
      <c r="I16" s="50"/>
      <c r="J16" s="52">
        <f>ROUNDUP(E16*0.75,2)</f>
        <v>3.75</v>
      </c>
      <c r="K16" s="52" t="s">
        <v>20</v>
      </c>
      <c r="L16" s="52"/>
      <c r="M16" s="78" t="e">
        <f>ROUND(#REF!+(#REF!*10/100),2)</f>
        <v>#REF!</v>
      </c>
      <c r="N16" s="66" t="s">
        <v>179</v>
      </c>
      <c r="O16" s="53" t="s">
        <v>30</v>
      </c>
      <c r="P16" s="50" t="s">
        <v>31</v>
      </c>
      <c r="Q16" s="54">
        <v>1</v>
      </c>
      <c r="R16" s="92">
        <f>ROUNDUP(Q16*0.75,2)</f>
        <v>0.75</v>
      </c>
    </row>
    <row r="17" spans="1:18" ht="23.1" customHeight="1" x14ac:dyDescent="0.15">
      <c r="A17" s="171"/>
      <c r="B17" s="66"/>
      <c r="C17" s="49" t="s">
        <v>70</v>
      </c>
      <c r="D17" s="50"/>
      <c r="E17" s="51">
        <v>5</v>
      </c>
      <c r="F17" s="52" t="s">
        <v>20</v>
      </c>
      <c r="G17" s="70"/>
      <c r="H17" s="74" t="s">
        <v>70</v>
      </c>
      <c r="I17" s="50"/>
      <c r="J17" s="52">
        <f>ROUNDUP(E17*0.75,2)</f>
        <v>3.75</v>
      </c>
      <c r="K17" s="52" t="s">
        <v>20</v>
      </c>
      <c r="L17" s="52"/>
      <c r="M17" s="78" t="e">
        <f>#REF!</f>
        <v>#REF!</v>
      </c>
      <c r="N17" s="66" t="s">
        <v>18</v>
      </c>
      <c r="O17" s="53" t="s">
        <v>54</v>
      </c>
      <c r="P17" s="50"/>
      <c r="Q17" s="54">
        <v>2</v>
      </c>
      <c r="R17" s="92">
        <f>ROUNDUP(Q17*0.75,2)</f>
        <v>1.5</v>
      </c>
    </row>
    <row r="18" spans="1:18" ht="23.1" customHeight="1" x14ac:dyDescent="0.15">
      <c r="A18" s="171"/>
      <c r="B18" s="66"/>
      <c r="C18" s="49"/>
      <c r="D18" s="50"/>
      <c r="E18" s="51"/>
      <c r="F18" s="52"/>
      <c r="G18" s="70"/>
      <c r="H18" s="74"/>
      <c r="I18" s="50"/>
      <c r="J18" s="52"/>
      <c r="K18" s="52"/>
      <c r="L18" s="52"/>
      <c r="M18" s="78"/>
      <c r="N18" s="66"/>
      <c r="O18" s="53" t="s">
        <v>26</v>
      </c>
      <c r="P18" s="50"/>
      <c r="Q18" s="54">
        <v>2</v>
      </c>
      <c r="R18" s="92">
        <f>ROUNDUP(Q18*0.75,2)</f>
        <v>1.5</v>
      </c>
    </row>
    <row r="19" spans="1:18" ht="23.1" customHeight="1" x14ac:dyDescent="0.15">
      <c r="A19" s="171"/>
      <c r="B19" s="65"/>
      <c r="C19" s="43"/>
      <c r="D19" s="44"/>
      <c r="E19" s="45"/>
      <c r="F19" s="46"/>
      <c r="G19" s="69"/>
      <c r="H19" s="73"/>
      <c r="I19" s="44"/>
      <c r="J19" s="46"/>
      <c r="K19" s="46"/>
      <c r="L19" s="46"/>
      <c r="M19" s="77"/>
      <c r="N19" s="65"/>
      <c r="O19" s="47"/>
      <c r="P19" s="44"/>
      <c r="Q19" s="48"/>
      <c r="R19" s="91"/>
    </row>
    <row r="20" spans="1:18" ht="23.1" customHeight="1" x14ac:dyDescent="0.15">
      <c r="A20" s="171"/>
      <c r="B20" s="66" t="s">
        <v>37</v>
      </c>
      <c r="C20" s="49" t="s">
        <v>99</v>
      </c>
      <c r="D20" s="50"/>
      <c r="E20" s="51">
        <v>5</v>
      </c>
      <c r="F20" s="52" t="s">
        <v>20</v>
      </c>
      <c r="G20" s="70"/>
      <c r="H20" s="74" t="s">
        <v>99</v>
      </c>
      <c r="I20" s="50"/>
      <c r="J20" s="52">
        <f>ROUNDUP(E20*0.75,2)</f>
        <v>3.75</v>
      </c>
      <c r="K20" s="52" t="s">
        <v>20</v>
      </c>
      <c r="L20" s="52"/>
      <c r="M20" s="78" t="e">
        <f>#REF!</f>
        <v>#REF!</v>
      </c>
      <c r="N20" s="66" t="s">
        <v>18</v>
      </c>
      <c r="O20" s="53" t="s">
        <v>27</v>
      </c>
      <c r="P20" s="50"/>
      <c r="Q20" s="54">
        <v>100</v>
      </c>
      <c r="R20" s="92">
        <f>ROUNDUP(Q20*0.75,2)</f>
        <v>75</v>
      </c>
    </row>
    <row r="21" spans="1:18" ht="23.1" customHeight="1" x14ac:dyDescent="0.15">
      <c r="A21" s="171"/>
      <c r="B21" s="66"/>
      <c r="C21" s="49" t="s">
        <v>122</v>
      </c>
      <c r="D21" s="50"/>
      <c r="E21" s="51">
        <v>3</v>
      </c>
      <c r="F21" s="52" t="s">
        <v>20</v>
      </c>
      <c r="G21" s="70"/>
      <c r="H21" s="74" t="s">
        <v>122</v>
      </c>
      <c r="I21" s="50"/>
      <c r="J21" s="52">
        <f>ROUNDUP(E21*0.75,2)</f>
        <v>2.25</v>
      </c>
      <c r="K21" s="52" t="s">
        <v>20</v>
      </c>
      <c r="L21" s="52"/>
      <c r="M21" s="78" t="e">
        <f>ROUND(#REF!+(#REF!*40/100),2)</f>
        <v>#REF!</v>
      </c>
      <c r="N21" s="66"/>
      <c r="O21" s="53" t="s">
        <v>41</v>
      </c>
      <c r="P21" s="50"/>
      <c r="Q21" s="54">
        <v>3</v>
      </c>
      <c r="R21" s="92">
        <f>ROUNDUP(Q21*0.75,2)</f>
        <v>2.25</v>
      </c>
    </row>
    <row r="22" spans="1:18" ht="23.1" customHeight="1" x14ac:dyDescent="0.15">
      <c r="A22" s="171"/>
      <c r="B22" s="65"/>
      <c r="C22" s="43"/>
      <c r="D22" s="44"/>
      <c r="E22" s="45"/>
      <c r="F22" s="46"/>
      <c r="G22" s="69"/>
      <c r="H22" s="73"/>
      <c r="I22" s="44"/>
      <c r="J22" s="46"/>
      <c r="K22" s="46"/>
      <c r="L22" s="46"/>
      <c r="M22" s="77"/>
      <c r="N22" s="65"/>
      <c r="O22" s="47"/>
      <c r="P22" s="44"/>
      <c r="Q22" s="48"/>
      <c r="R22" s="91"/>
    </row>
    <row r="23" spans="1:18" ht="23.1" customHeight="1" x14ac:dyDescent="0.15">
      <c r="A23" s="171"/>
      <c r="B23" s="66" t="s">
        <v>134</v>
      </c>
      <c r="C23" s="49" t="s">
        <v>135</v>
      </c>
      <c r="D23" s="50"/>
      <c r="E23" s="62">
        <v>0.125</v>
      </c>
      <c r="F23" s="52" t="s">
        <v>51</v>
      </c>
      <c r="G23" s="70"/>
      <c r="H23" s="74" t="s">
        <v>135</v>
      </c>
      <c r="I23" s="50"/>
      <c r="J23" s="52">
        <f>ROUNDUP(E23*0.75,2)</f>
        <v>9.9999999999999992E-2</v>
      </c>
      <c r="K23" s="52" t="s">
        <v>51</v>
      </c>
      <c r="L23" s="52"/>
      <c r="M23" s="78" t="e">
        <f>#REF!</f>
        <v>#REF!</v>
      </c>
      <c r="N23" s="66" t="s">
        <v>82</v>
      </c>
      <c r="O23" s="53"/>
      <c r="P23" s="50"/>
      <c r="Q23" s="54"/>
      <c r="R23" s="92"/>
    </row>
    <row r="24" spans="1:18" ht="23.1" customHeight="1" thickBot="1" x14ac:dyDescent="0.2">
      <c r="A24" s="172"/>
      <c r="B24" s="67"/>
      <c r="C24" s="56"/>
      <c r="D24" s="57"/>
      <c r="E24" s="58"/>
      <c r="F24" s="59"/>
      <c r="G24" s="71"/>
      <c r="H24" s="75"/>
      <c r="I24" s="57"/>
      <c r="J24" s="59"/>
      <c r="K24" s="59"/>
      <c r="L24" s="59"/>
      <c r="M24" s="79"/>
      <c r="N24" s="67"/>
      <c r="O24" s="60"/>
      <c r="P24" s="57"/>
      <c r="Q24" s="61"/>
      <c r="R24" s="93"/>
    </row>
    <row r="25" spans="1:18" ht="23.1" customHeight="1" x14ac:dyDescent="0.15"/>
    <row r="26" spans="1:18" ht="23.1" customHeight="1" x14ac:dyDescent="0.15"/>
    <row r="27" spans="1:18" ht="23.1" customHeight="1" x14ac:dyDescent="0.15"/>
  </sheetData>
  <mergeCells count="4">
    <mergeCell ref="H1:N1"/>
    <mergeCell ref="A2:R2"/>
    <mergeCell ref="A3:F3"/>
    <mergeCell ref="A5:A24"/>
  </mergeCells>
  <phoneticPr fontId="19"/>
  <printOptions horizontalCentered="1" verticalCentered="1"/>
  <pageMargins left="0.39370078740157483" right="0.39370078740157483" top="0.39370078740157483" bottom="0.39370078740157483" header="0.39370078740157483" footer="0.39370078740157483"/>
  <pageSetup paperSize="12" scale="5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2"/>
  <sheetViews>
    <sheetView showZeros="0" zoomScale="60" zoomScaleNormal="60" zoomScaleSheetLayoutView="90" workbookViewId="0"/>
  </sheetViews>
  <sheetFormatPr defaultRowHeight="13.5" x14ac:dyDescent="0.15"/>
  <cols>
    <col min="1" max="1" width="4.5" style="3" customWidth="1"/>
    <col min="2" max="2" width="24.375" style="3" customWidth="1"/>
    <col min="3" max="3" width="28.25" style="3" customWidth="1"/>
    <col min="4" max="4" width="12.5" style="3" hidden="1" customWidth="1"/>
    <col min="5" max="6" width="10.375" style="27" customWidth="1"/>
    <col min="7" max="7" width="10" style="3" customWidth="1"/>
    <col min="8" max="8" width="18.75" style="3" customWidth="1"/>
    <col min="9" max="9" width="22.5" style="3" customWidth="1"/>
    <col min="10" max="10" width="21.25" style="3" customWidth="1"/>
    <col min="11" max="11" width="11.125" style="3" customWidth="1"/>
    <col min="12" max="12" width="22.375" style="3" customWidth="1"/>
    <col min="13" max="13" width="21.25" style="3" customWidth="1"/>
    <col min="14" max="14" width="11.25" style="3" customWidth="1"/>
    <col min="15" max="15" width="12.5" hidden="1" customWidth="1"/>
  </cols>
  <sheetData>
    <row r="1" spans="1:21" s="3" customFormat="1" ht="37.5" customHeight="1" x14ac:dyDescent="0.15">
      <c r="A1" s="1" t="s">
        <v>328</v>
      </c>
      <c r="B1" s="5"/>
      <c r="C1" s="1"/>
      <c r="D1" s="1"/>
      <c r="E1" s="184"/>
      <c r="F1" s="185"/>
      <c r="G1" s="185"/>
      <c r="H1" s="185"/>
      <c r="I1" s="185"/>
      <c r="J1" s="185"/>
      <c r="K1" s="185"/>
      <c r="L1" s="185"/>
      <c r="M1" s="185"/>
      <c r="N1" s="185"/>
      <c r="O1"/>
      <c r="P1"/>
      <c r="Q1"/>
      <c r="R1"/>
      <c r="S1"/>
      <c r="T1"/>
      <c r="U1"/>
    </row>
    <row r="2" spans="1:21" s="3" customFormat="1" ht="36" customHeight="1" x14ac:dyDescent="0.15">
      <c r="A2" s="166" t="s">
        <v>265</v>
      </c>
      <c r="B2" s="167"/>
      <c r="C2" s="167"/>
      <c r="D2" s="167"/>
      <c r="E2" s="167"/>
      <c r="F2" s="167"/>
      <c r="G2" s="167"/>
      <c r="H2" s="167"/>
      <c r="I2" s="167"/>
      <c r="J2" s="167"/>
      <c r="K2" s="167"/>
      <c r="L2" s="167"/>
      <c r="M2" s="167"/>
      <c r="N2" s="167"/>
      <c r="O2" s="185"/>
      <c r="P2"/>
      <c r="Q2"/>
      <c r="R2"/>
      <c r="S2"/>
      <c r="T2"/>
      <c r="U2"/>
    </row>
    <row r="3" spans="1:21" ht="33.75" customHeight="1" thickBot="1" x14ac:dyDescent="0.3">
      <c r="A3" s="186" t="s">
        <v>284</v>
      </c>
      <c r="B3" s="187"/>
      <c r="C3" s="187"/>
      <c r="D3" s="151"/>
      <c r="E3" s="188" t="s">
        <v>349</v>
      </c>
      <c r="F3" s="189"/>
      <c r="G3" s="88"/>
      <c r="H3" s="88"/>
      <c r="I3" s="88"/>
      <c r="J3" s="88"/>
      <c r="K3" s="150"/>
      <c r="L3" s="88"/>
      <c r="M3" s="88"/>
    </row>
    <row r="4" spans="1:21" ht="18.75" customHeight="1" x14ac:dyDescent="0.15">
      <c r="A4" s="190"/>
      <c r="B4" s="191"/>
      <c r="C4" s="192"/>
      <c r="D4" s="196" t="s">
        <v>258</v>
      </c>
      <c r="E4" s="199" t="s">
        <v>325</v>
      </c>
      <c r="F4" s="202" t="s">
        <v>314</v>
      </c>
      <c r="G4" s="149" t="s">
        <v>324</v>
      </c>
      <c r="H4" s="148" t="s">
        <v>323</v>
      </c>
      <c r="I4" s="205" t="s">
        <v>322</v>
      </c>
      <c r="J4" s="206"/>
      <c r="K4" s="206"/>
      <c r="L4" s="207" t="s">
        <v>321</v>
      </c>
      <c r="M4" s="208"/>
      <c r="N4" s="209"/>
      <c r="O4" s="173" t="s">
        <v>258</v>
      </c>
    </row>
    <row r="5" spans="1:21" ht="18.75" customHeight="1" x14ac:dyDescent="0.15">
      <c r="A5" s="193"/>
      <c r="B5" s="194"/>
      <c r="C5" s="195"/>
      <c r="D5" s="197"/>
      <c r="E5" s="200"/>
      <c r="F5" s="203"/>
      <c r="G5" s="9" t="s">
        <v>320</v>
      </c>
      <c r="H5" s="147" t="s">
        <v>318</v>
      </c>
      <c r="I5" s="176" t="s">
        <v>317</v>
      </c>
      <c r="J5" s="177"/>
      <c r="K5" s="177"/>
      <c r="L5" s="178" t="s">
        <v>315</v>
      </c>
      <c r="M5" s="179"/>
      <c r="N5" s="180"/>
      <c r="O5" s="174"/>
    </row>
    <row r="6" spans="1:21" ht="18.75" customHeight="1" thickBot="1" x14ac:dyDescent="0.2">
      <c r="A6" s="146"/>
      <c r="B6" s="145" t="s">
        <v>263</v>
      </c>
      <c r="C6" s="144" t="s">
        <v>313</v>
      </c>
      <c r="D6" s="198"/>
      <c r="E6" s="201"/>
      <c r="F6" s="204"/>
      <c r="G6" s="143" t="s">
        <v>314</v>
      </c>
      <c r="H6" s="138" t="s">
        <v>312</v>
      </c>
      <c r="I6" s="142" t="s">
        <v>263</v>
      </c>
      <c r="J6" s="141" t="s">
        <v>313</v>
      </c>
      <c r="K6" s="139" t="s">
        <v>312</v>
      </c>
      <c r="L6" s="140" t="s">
        <v>263</v>
      </c>
      <c r="M6" s="139" t="s">
        <v>313</v>
      </c>
      <c r="N6" s="138" t="s">
        <v>312</v>
      </c>
      <c r="O6" s="175"/>
    </row>
    <row r="7" spans="1:21" ht="24.95" customHeight="1" x14ac:dyDescent="0.15">
      <c r="A7" s="181" t="s">
        <v>42</v>
      </c>
      <c r="B7" s="131" t="s">
        <v>310</v>
      </c>
      <c r="C7" s="137" t="s">
        <v>307</v>
      </c>
      <c r="D7" s="136"/>
      <c r="E7" s="135"/>
      <c r="F7" s="38"/>
      <c r="G7" s="131"/>
      <c r="H7" s="130" t="s">
        <v>311</v>
      </c>
      <c r="I7" s="134" t="s">
        <v>310</v>
      </c>
      <c r="J7" s="131" t="s">
        <v>307</v>
      </c>
      <c r="K7" s="133" t="s">
        <v>309</v>
      </c>
      <c r="L7" s="132" t="s">
        <v>308</v>
      </c>
      <c r="M7" s="131" t="s">
        <v>307</v>
      </c>
      <c r="N7" s="130">
        <v>30</v>
      </c>
      <c r="O7" s="129"/>
    </row>
    <row r="8" spans="1:21" ht="24.95" customHeight="1" x14ac:dyDescent="0.15">
      <c r="A8" s="182"/>
      <c r="B8" s="119"/>
      <c r="C8" s="124"/>
      <c r="D8" s="123"/>
      <c r="E8" s="122"/>
      <c r="F8" s="44"/>
      <c r="G8" s="119"/>
      <c r="H8" s="121"/>
      <c r="I8" s="120"/>
      <c r="J8" s="119"/>
      <c r="K8" s="118"/>
      <c r="L8" s="127"/>
      <c r="M8" s="119"/>
      <c r="N8" s="121"/>
      <c r="O8" s="126"/>
    </row>
    <row r="9" spans="1:21" ht="24.95" customHeight="1" x14ac:dyDescent="0.15">
      <c r="A9" s="182"/>
      <c r="B9" s="109" t="s">
        <v>370</v>
      </c>
      <c r="C9" s="115" t="s">
        <v>176</v>
      </c>
      <c r="D9" s="114" t="s">
        <v>63</v>
      </c>
      <c r="E9" s="113"/>
      <c r="F9" s="50"/>
      <c r="G9" s="109"/>
      <c r="H9" s="158">
        <v>0.7</v>
      </c>
      <c r="I9" s="112" t="s">
        <v>370</v>
      </c>
      <c r="J9" s="109" t="s">
        <v>176</v>
      </c>
      <c r="K9" s="157">
        <v>0.3</v>
      </c>
      <c r="L9" s="110" t="s">
        <v>369</v>
      </c>
      <c r="M9" s="109" t="s">
        <v>176</v>
      </c>
      <c r="N9" s="153">
        <v>0.2</v>
      </c>
      <c r="O9" s="107" t="s">
        <v>63</v>
      </c>
    </row>
    <row r="10" spans="1:21" ht="24.95" customHeight="1" x14ac:dyDescent="0.15">
      <c r="A10" s="182"/>
      <c r="B10" s="109"/>
      <c r="C10" s="115" t="s">
        <v>102</v>
      </c>
      <c r="D10" s="114"/>
      <c r="E10" s="113"/>
      <c r="F10" s="50"/>
      <c r="G10" s="109"/>
      <c r="H10" s="108">
        <v>20</v>
      </c>
      <c r="I10" s="112"/>
      <c r="J10" s="109" t="s">
        <v>102</v>
      </c>
      <c r="K10" s="111">
        <v>20</v>
      </c>
      <c r="L10" s="110"/>
      <c r="M10" s="109" t="s">
        <v>102</v>
      </c>
      <c r="N10" s="108">
        <v>10</v>
      </c>
      <c r="O10" s="107"/>
    </row>
    <row r="11" spans="1:21" ht="24.95" customHeight="1" x14ac:dyDescent="0.15">
      <c r="A11" s="182"/>
      <c r="B11" s="109"/>
      <c r="C11" s="115" t="s">
        <v>49</v>
      </c>
      <c r="D11" s="114"/>
      <c r="E11" s="113" t="s">
        <v>50</v>
      </c>
      <c r="F11" s="50"/>
      <c r="G11" s="109"/>
      <c r="H11" s="156">
        <v>0.13</v>
      </c>
      <c r="I11" s="112"/>
      <c r="J11" s="109" t="s">
        <v>337</v>
      </c>
      <c r="K11" s="160">
        <v>0.13</v>
      </c>
      <c r="L11" s="127"/>
      <c r="M11" s="119"/>
      <c r="N11" s="121"/>
      <c r="O11" s="126"/>
    </row>
    <row r="12" spans="1:21" ht="24.95" customHeight="1" x14ac:dyDescent="0.15">
      <c r="A12" s="182"/>
      <c r="B12" s="109"/>
      <c r="C12" s="115"/>
      <c r="D12" s="114"/>
      <c r="E12" s="113"/>
      <c r="F12" s="50"/>
      <c r="G12" s="109" t="s">
        <v>67</v>
      </c>
      <c r="H12" s="108" t="s">
        <v>301</v>
      </c>
      <c r="I12" s="112"/>
      <c r="J12" s="109"/>
      <c r="K12" s="111"/>
      <c r="L12" s="110" t="s">
        <v>368</v>
      </c>
      <c r="M12" s="109" t="s">
        <v>113</v>
      </c>
      <c r="N12" s="108">
        <v>20</v>
      </c>
      <c r="O12" s="107"/>
    </row>
    <row r="13" spans="1:21" ht="24.95" customHeight="1" x14ac:dyDescent="0.15">
      <c r="A13" s="182"/>
      <c r="B13" s="109"/>
      <c r="C13" s="115"/>
      <c r="D13" s="114"/>
      <c r="E13" s="113"/>
      <c r="F13" s="50"/>
      <c r="G13" s="109" t="s">
        <v>71</v>
      </c>
      <c r="H13" s="108" t="s">
        <v>300</v>
      </c>
      <c r="I13" s="112"/>
      <c r="J13" s="109"/>
      <c r="K13" s="111"/>
      <c r="L13" s="110"/>
      <c r="M13" s="109" t="s">
        <v>24</v>
      </c>
      <c r="N13" s="108">
        <v>5</v>
      </c>
      <c r="O13" s="107"/>
    </row>
    <row r="14" spans="1:21" ht="24.95" customHeight="1" x14ac:dyDescent="0.15">
      <c r="A14" s="182"/>
      <c r="B14" s="119"/>
      <c r="C14" s="124"/>
      <c r="D14" s="123"/>
      <c r="E14" s="122"/>
      <c r="F14" s="44"/>
      <c r="G14" s="119"/>
      <c r="H14" s="121"/>
      <c r="I14" s="120"/>
      <c r="J14" s="119"/>
      <c r="K14" s="118"/>
      <c r="L14" s="127"/>
      <c r="M14" s="119"/>
      <c r="N14" s="121"/>
      <c r="O14" s="126"/>
    </row>
    <row r="15" spans="1:21" ht="24.95" customHeight="1" x14ac:dyDescent="0.15">
      <c r="A15" s="182"/>
      <c r="B15" s="109" t="s">
        <v>367</v>
      </c>
      <c r="C15" s="115" t="s">
        <v>113</v>
      </c>
      <c r="D15" s="114"/>
      <c r="E15" s="113"/>
      <c r="F15" s="50"/>
      <c r="G15" s="109"/>
      <c r="H15" s="108">
        <v>30</v>
      </c>
      <c r="I15" s="112" t="s">
        <v>367</v>
      </c>
      <c r="J15" s="109" t="s">
        <v>113</v>
      </c>
      <c r="K15" s="111">
        <v>20</v>
      </c>
      <c r="L15" s="110" t="s">
        <v>358</v>
      </c>
      <c r="M15" s="109" t="s">
        <v>135</v>
      </c>
      <c r="N15" s="162">
        <v>0.08</v>
      </c>
      <c r="O15" s="107"/>
    </row>
    <row r="16" spans="1:21" ht="24.95" customHeight="1" x14ac:dyDescent="0.15">
      <c r="A16" s="182"/>
      <c r="B16" s="109"/>
      <c r="C16" s="115" t="s">
        <v>24</v>
      </c>
      <c r="D16" s="114"/>
      <c r="E16" s="113"/>
      <c r="F16" s="50"/>
      <c r="G16" s="109"/>
      <c r="H16" s="108">
        <v>5</v>
      </c>
      <c r="I16" s="112"/>
      <c r="J16" s="109" t="s">
        <v>24</v>
      </c>
      <c r="K16" s="111">
        <v>5</v>
      </c>
      <c r="L16" s="110"/>
      <c r="M16" s="109"/>
      <c r="N16" s="108"/>
      <c r="O16" s="107"/>
    </row>
    <row r="17" spans="1:15" ht="24.95" customHeight="1" x14ac:dyDescent="0.15">
      <c r="A17" s="182"/>
      <c r="B17" s="119"/>
      <c r="C17" s="124"/>
      <c r="D17" s="123"/>
      <c r="E17" s="122"/>
      <c r="F17" s="44"/>
      <c r="G17" s="119"/>
      <c r="H17" s="121"/>
      <c r="I17" s="120"/>
      <c r="J17" s="119"/>
      <c r="K17" s="118"/>
      <c r="L17" s="110"/>
      <c r="M17" s="109"/>
      <c r="N17" s="108"/>
      <c r="O17" s="107"/>
    </row>
    <row r="18" spans="1:15" ht="24.95" customHeight="1" x14ac:dyDescent="0.15">
      <c r="A18" s="182"/>
      <c r="B18" s="109" t="s">
        <v>37</v>
      </c>
      <c r="C18" s="115" t="s">
        <v>122</v>
      </c>
      <c r="D18" s="114"/>
      <c r="E18" s="113"/>
      <c r="F18" s="50"/>
      <c r="G18" s="109"/>
      <c r="H18" s="108">
        <v>3</v>
      </c>
      <c r="I18" s="112" t="s">
        <v>134</v>
      </c>
      <c r="J18" s="109" t="s">
        <v>135</v>
      </c>
      <c r="K18" s="154">
        <v>0.1</v>
      </c>
      <c r="L18" s="110"/>
      <c r="M18" s="109"/>
      <c r="N18" s="108"/>
      <c r="O18" s="107"/>
    </row>
    <row r="19" spans="1:15" ht="24.95" customHeight="1" x14ac:dyDescent="0.15">
      <c r="A19" s="182"/>
      <c r="B19" s="109"/>
      <c r="C19" s="115"/>
      <c r="D19" s="114"/>
      <c r="E19" s="113"/>
      <c r="F19" s="125"/>
      <c r="G19" s="109" t="s">
        <v>27</v>
      </c>
      <c r="H19" s="108" t="s">
        <v>301</v>
      </c>
      <c r="I19" s="112"/>
      <c r="J19" s="109"/>
      <c r="K19" s="111"/>
      <c r="L19" s="110"/>
      <c r="M19" s="109"/>
      <c r="N19" s="108"/>
      <c r="O19" s="107"/>
    </row>
    <row r="20" spans="1:15" ht="24.95" customHeight="1" x14ac:dyDescent="0.15">
      <c r="A20" s="182"/>
      <c r="B20" s="109"/>
      <c r="C20" s="115"/>
      <c r="D20" s="114"/>
      <c r="E20" s="113"/>
      <c r="F20" s="50"/>
      <c r="G20" s="109" t="s">
        <v>41</v>
      </c>
      <c r="H20" s="108" t="s">
        <v>300</v>
      </c>
      <c r="I20" s="112"/>
      <c r="J20" s="109"/>
      <c r="K20" s="111"/>
      <c r="L20" s="110"/>
      <c r="M20" s="109"/>
      <c r="N20" s="108"/>
      <c r="O20" s="107"/>
    </row>
    <row r="21" spans="1:15" ht="24.95" customHeight="1" x14ac:dyDescent="0.15">
      <c r="A21" s="182"/>
      <c r="B21" s="119"/>
      <c r="C21" s="124"/>
      <c r="D21" s="123"/>
      <c r="E21" s="122"/>
      <c r="F21" s="44"/>
      <c r="G21" s="119"/>
      <c r="H21" s="121"/>
      <c r="I21" s="112"/>
      <c r="J21" s="109"/>
      <c r="K21" s="111"/>
      <c r="L21" s="110"/>
      <c r="M21" s="109"/>
      <c r="N21" s="108"/>
      <c r="O21" s="107"/>
    </row>
    <row r="22" spans="1:15" ht="24.95" customHeight="1" x14ac:dyDescent="0.15">
      <c r="A22" s="182"/>
      <c r="B22" s="109" t="s">
        <v>134</v>
      </c>
      <c r="C22" s="115" t="s">
        <v>135</v>
      </c>
      <c r="D22" s="114"/>
      <c r="E22" s="113"/>
      <c r="F22" s="50"/>
      <c r="G22" s="109"/>
      <c r="H22" s="155">
        <v>0.1</v>
      </c>
      <c r="I22" s="112"/>
      <c r="J22" s="109"/>
      <c r="K22" s="111"/>
      <c r="L22" s="110"/>
      <c r="M22" s="109"/>
      <c r="N22" s="108"/>
      <c r="O22" s="107"/>
    </row>
    <row r="23" spans="1:15" ht="24.95" customHeight="1" thickBot="1" x14ac:dyDescent="0.2">
      <c r="A23" s="183"/>
      <c r="B23" s="100"/>
      <c r="C23" s="106"/>
      <c r="D23" s="105"/>
      <c r="E23" s="104"/>
      <c r="F23" s="57"/>
      <c r="G23" s="100"/>
      <c r="H23" s="99"/>
      <c r="I23" s="103"/>
      <c r="J23" s="100"/>
      <c r="K23" s="102"/>
      <c r="L23" s="101"/>
      <c r="M23" s="100"/>
      <c r="N23" s="99"/>
      <c r="O23" s="98"/>
    </row>
    <row r="24" spans="1:15" ht="24.95" customHeight="1" x14ac:dyDescent="0.15">
      <c r="B24" s="89"/>
      <c r="C24" s="89"/>
      <c r="D24" s="89"/>
      <c r="G24" s="89"/>
      <c r="H24" s="97"/>
      <c r="I24" s="89"/>
      <c r="J24" s="89"/>
      <c r="K24" s="97"/>
      <c r="L24" s="89"/>
      <c r="M24" s="89"/>
      <c r="N24" s="97"/>
    </row>
    <row r="25" spans="1:15" ht="24.95" customHeight="1" x14ac:dyDescent="0.15">
      <c r="B25" s="89"/>
      <c r="C25" s="89"/>
      <c r="D25" s="89"/>
      <c r="G25" s="89"/>
      <c r="H25" s="97"/>
      <c r="I25" s="89"/>
      <c r="J25" s="89"/>
      <c r="K25" s="97"/>
      <c r="L25" s="89"/>
      <c r="M25" s="89"/>
      <c r="N25" s="97"/>
    </row>
    <row r="26" spans="1:15" ht="14.25" x14ac:dyDescent="0.15">
      <c r="B26" s="89"/>
      <c r="C26" s="89"/>
      <c r="D26" s="89"/>
      <c r="G26" s="89"/>
      <c r="H26" s="97"/>
      <c r="I26" s="89"/>
      <c r="J26" s="89"/>
      <c r="K26" s="97"/>
      <c r="L26" s="89"/>
      <c r="M26" s="89"/>
      <c r="N26" s="97"/>
    </row>
    <row r="27" spans="1:15" ht="14.25" x14ac:dyDescent="0.15">
      <c r="B27" s="89"/>
      <c r="C27" s="89"/>
      <c r="D27" s="89"/>
      <c r="G27" s="89"/>
      <c r="H27" s="97"/>
      <c r="I27" s="89"/>
      <c r="J27" s="89"/>
      <c r="K27" s="97"/>
      <c r="L27" s="89"/>
      <c r="M27" s="89"/>
      <c r="N27" s="97"/>
    </row>
    <row r="28" spans="1:15" ht="14.25" x14ac:dyDescent="0.15">
      <c r="B28" s="89"/>
      <c r="C28" s="89"/>
      <c r="D28" s="89"/>
      <c r="G28" s="89"/>
      <c r="H28" s="97"/>
      <c r="I28" s="89"/>
      <c r="J28" s="89"/>
      <c r="K28" s="97"/>
      <c r="L28" s="89"/>
      <c r="M28" s="89"/>
      <c r="N28" s="97"/>
    </row>
    <row r="29" spans="1:15" ht="14.25" x14ac:dyDescent="0.15">
      <c r="B29" s="89"/>
      <c r="C29" s="89"/>
      <c r="D29" s="89"/>
      <c r="G29" s="89"/>
      <c r="H29" s="97"/>
      <c r="I29" s="89"/>
      <c r="J29" s="89"/>
      <c r="K29" s="97"/>
      <c r="L29" s="89"/>
      <c r="M29" s="89"/>
      <c r="N29" s="97"/>
    </row>
    <row r="30" spans="1:15" ht="14.25" x14ac:dyDescent="0.15">
      <c r="B30" s="89"/>
      <c r="C30" s="89"/>
      <c r="D30" s="89"/>
      <c r="G30" s="89"/>
      <c r="H30" s="97"/>
      <c r="I30" s="89"/>
      <c r="J30" s="89"/>
      <c r="K30" s="97"/>
      <c r="L30" s="89"/>
      <c r="M30" s="89"/>
      <c r="N30" s="97"/>
    </row>
    <row r="31" spans="1:15" ht="14.25" x14ac:dyDescent="0.15">
      <c r="B31" s="89"/>
      <c r="C31" s="89"/>
      <c r="D31" s="89"/>
      <c r="G31" s="89"/>
      <c r="H31" s="97"/>
      <c r="I31" s="89"/>
      <c r="J31" s="89"/>
      <c r="K31" s="97"/>
      <c r="L31" s="89"/>
      <c r="M31" s="89"/>
      <c r="N31" s="97"/>
    </row>
    <row r="32" spans="1:15" ht="14.25" x14ac:dyDescent="0.15">
      <c r="B32" s="89"/>
      <c r="C32" s="89"/>
      <c r="D32" s="89"/>
      <c r="G32" s="89"/>
      <c r="H32" s="97"/>
      <c r="I32" s="89"/>
      <c r="J32" s="89"/>
      <c r="K32" s="97"/>
      <c r="L32" s="89"/>
      <c r="M32" s="89"/>
      <c r="N32" s="97"/>
    </row>
    <row r="33" spans="2:14" ht="14.25" x14ac:dyDescent="0.15">
      <c r="B33" s="89"/>
      <c r="C33" s="89"/>
      <c r="D33" s="89"/>
      <c r="G33" s="89"/>
      <c r="H33" s="97"/>
      <c r="I33" s="89"/>
      <c r="J33" s="89"/>
      <c r="K33" s="97"/>
      <c r="L33" s="89"/>
      <c r="M33" s="89"/>
      <c r="N33" s="97"/>
    </row>
    <row r="34" spans="2:14" ht="14.25" x14ac:dyDescent="0.15">
      <c r="B34" s="89"/>
      <c r="C34" s="89"/>
      <c r="D34" s="89"/>
      <c r="G34" s="89"/>
      <c r="H34" s="97"/>
      <c r="I34" s="89"/>
      <c r="J34" s="89"/>
      <c r="K34" s="97"/>
      <c r="L34" s="89"/>
      <c r="M34" s="89"/>
      <c r="N34" s="97"/>
    </row>
    <row r="35" spans="2:14" ht="14.25" x14ac:dyDescent="0.15">
      <c r="B35" s="89"/>
      <c r="C35" s="89"/>
      <c r="D35" s="89"/>
      <c r="G35" s="89"/>
      <c r="H35" s="97"/>
      <c r="I35" s="89"/>
      <c r="J35" s="89"/>
      <c r="K35" s="97"/>
      <c r="L35" s="89"/>
      <c r="M35" s="89"/>
      <c r="N35" s="97"/>
    </row>
    <row r="36" spans="2:14" ht="14.25" x14ac:dyDescent="0.15">
      <c r="B36" s="89"/>
      <c r="C36" s="89"/>
      <c r="D36" s="89"/>
      <c r="G36" s="89"/>
      <c r="H36" s="97"/>
      <c r="I36" s="89"/>
      <c r="J36" s="89"/>
      <c r="K36" s="97"/>
      <c r="L36" s="89"/>
      <c r="M36" s="89"/>
      <c r="N36" s="97"/>
    </row>
    <row r="37" spans="2:14" ht="14.25" x14ac:dyDescent="0.15">
      <c r="B37" s="89"/>
      <c r="C37" s="89"/>
      <c r="D37" s="89"/>
      <c r="G37" s="89"/>
      <c r="H37" s="97"/>
      <c r="I37" s="89"/>
      <c r="J37" s="89"/>
      <c r="K37" s="97"/>
      <c r="L37" s="89"/>
      <c r="M37" s="89"/>
      <c r="N37" s="97"/>
    </row>
    <row r="38" spans="2:14" ht="14.25" x14ac:dyDescent="0.15">
      <c r="B38" s="89"/>
      <c r="C38" s="89"/>
      <c r="D38" s="89"/>
      <c r="G38" s="89"/>
      <c r="H38" s="97"/>
      <c r="I38" s="89"/>
      <c r="J38" s="89"/>
      <c r="K38" s="97"/>
      <c r="L38" s="89"/>
      <c r="M38" s="89"/>
      <c r="N38" s="97"/>
    </row>
    <row r="39" spans="2:14" ht="14.25" x14ac:dyDescent="0.15">
      <c r="B39" s="89"/>
      <c r="C39" s="89"/>
      <c r="D39" s="89"/>
      <c r="G39" s="89"/>
      <c r="H39" s="97"/>
      <c r="I39" s="89"/>
      <c r="J39" s="89"/>
      <c r="K39" s="97"/>
      <c r="L39" s="89"/>
      <c r="M39" s="89"/>
      <c r="N39" s="97"/>
    </row>
    <row r="40" spans="2:14" ht="14.25" x14ac:dyDescent="0.15">
      <c r="B40" s="89"/>
      <c r="C40" s="89"/>
      <c r="D40" s="89"/>
      <c r="G40" s="89"/>
      <c r="H40" s="97"/>
      <c r="I40" s="89"/>
      <c r="J40" s="89"/>
      <c r="K40" s="97"/>
      <c r="L40" s="89"/>
      <c r="M40" s="89"/>
      <c r="N40" s="97"/>
    </row>
    <row r="41" spans="2:14" ht="14.25" x14ac:dyDescent="0.15">
      <c r="B41" s="89"/>
      <c r="C41" s="89"/>
      <c r="D41" s="89"/>
      <c r="G41" s="89"/>
      <c r="H41" s="97"/>
      <c r="I41" s="89"/>
      <c r="J41" s="89"/>
      <c r="K41" s="97"/>
      <c r="L41" s="89"/>
      <c r="M41" s="89"/>
      <c r="N41" s="97"/>
    </row>
    <row r="42" spans="2:14" ht="14.25" x14ac:dyDescent="0.15">
      <c r="B42" s="89"/>
      <c r="C42" s="89"/>
      <c r="D42" s="89"/>
      <c r="G42" s="89"/>
      <c r="H42" s="97"/>
      <c r="I42" s="89"/>
      <c r="J42" s="89"/>
      <c r="K42" s="97"/>
      <c r="L42" s="89"/>
      <c r="M42" s="89"/>
      <c r="N42" s="97"/>
    </row>
    <row r="43" spans="2:14" ht="14.25" x14ac:dyDescent="0.15">
      <c r="B43" s="89"/>
      <c r="C43" s="89"/>
      <c r="D43" s="89"/>
      <c r="G43" s="89"/>
      <c r="H43" s="97"/>
      <c r="I43" s="89"/>
      <c r="J43" s="89"/>
      <c r="K43" s="97"/>
      <c r="L43" s="89"/>
      <c r="M43" s="89"/>
      <c r="N43" s="97"/>
    </row>
    <row r="44" spans="2:14" ht="14.25" x14ac:dyDescent="0.15">
      <c r="B44" s="89"/>
      <c r="C44" s="89"/>
      <c r="D44" s="89"/>
      <c r="G44" s="89"/>
      <c r="H44" s="97"/>
      <c r="I44" s="89"/>
      <c r="J44" s="89"/>
      <c r="K44" s="97"/>
      <c r="L44" s="89"/>
      <c r="M44" s="89"/>
      <c r="N44" s="97"/>
    </row>
    <row r="45" spans="2:14" ht="14.25" x14ac:dyDescent="0.15">
      <c r="B45" s="89"/>
      <c r="C45" s="89"/>
      <c r="D45" s="89"/>
      <c r="G45" s="89"/>
      <c r="H45" s="97"/>
      <c r="I45" s="89"/>
      <c r="J45" s="89"/>
      <c r="K45" s="97"/>
      <c r="L45" s="89"/>
      <c r="M45" s="89"/>
      <c r="N45" s="97"/>
    </row>
    <row r="46" spans="2:14" ht="14.25" x14ac:dyDescent="0.15">
      <c r="B46" s="89"/>
      <c r="C46" s="89"/>
      <c r="D46" s="89"/>
      <c r="G46" s="89"/>
      <c r="H46" s="97"/>
      <c r="I46" s="89"/>
      <c r="J46" s="89"/>
      <c r="K46" s="97"/>
      <c r="L46" s="89"/>
      <c r="M46" s="89"/>
      <c r="N46" s="97"/>
    </row>
    <row r="47" spans="2:14" ht="14.25" x14ac:dyDescent="0.15">
      <c r="B47" s="89"/>
      <c r="C47" s="89"/>
      <c r="D47" s="89"/>
      <c r="G47" s="89"/>
      <c r="H47" s="97"/>
      <c r="I47" s="89"/>
      <c r="J47" s="89"/>
      <c r="K47" s="97"/>
      <c r="L47" s="89"/>
      <c r="M47" s="89"/>
      <c r="N47" s="97"/>
    </row>
    <row r="48" spans="2:14" ht="14.25" x14ac:dyDescent="0.15">
      <c r="B48" s="89"/>
      <c r="C48" s="89"/>
      <c r="D48" s="89"/>
      <c r="G48" s="89"/>
      <c r="H48" s="97"/>
      <c r="I48" s="89"/>
      <c r="J48" s="89"/>
      <c r="K48" s="97"/>
      <c r="L48" s="89"/>
      <c r="M48" s="89"/>
      <c r="N48" s="97"/>
    </row>
    <row r="49" spans="2:14" ht="14.25" x14ac:dyDescent="0.15">
      <c r="B49" s="89"/>
      <c r="C49" s="89"/>
      <c r="D49" s="89"/>
      <c r="G49" s="89"/>
      <c r="H49" s="97"/>
      <c r="I49" s="89"/>
      <c r="J49" s="89"/>
      <c r="K49" s="97"/>
      <c r="L49" s="89"/>
      <c r="M49" s="89"/>
      <c r="N49" s="97"/>
    </row>
    <row r="50" spans="2:14" ht="14.25" x14ac:dyDescent="0.15">
      <c r="B50" s="89"/>
      <c r="C50" s="89"/>
      <c r="D50" s="89"/>
      <c r="G50" s="89"/>
      <c r="H50" s="97"/>
      <c r="I50" s="89"/>
      <c r="J50" s="89"/>
      <c r="K50" s="97"/>
      <c r="L50" s="89"/>
      <c r="M50" s="89"/>
      <c r="N50" s="97"/>
    </row>
    <row r="51" spans="2:14" ht="14.25" x14ac:dyDescent="0.15">
      <c r="B51" s="89"/>
      <c r="C51" s="89"/>
      <c r="D51" s="89"/>
      <c r="G51" s="89"/>
      <c r="H51" s="97"/>
      <c r="I51" s="89"/>
      <c r="J51" s="89"/>
      <c r="K51" s="97"/>
      <c r="L51" s="89"/>
      <c r="M51" s="89"/>
      <c r="N51" s="97"/>
    </row>
    <row r="52" spans="2:14" ht="14.25" x14ac:dyDescent="0.15">
      <c r="B52" s="89"/>
      <c r="C52" s="89"/>
      <c r="D52" s="89"/>
      <c r="G52" s="89"/>
      <c r="H52" s="97"/>
      <c r="I52" s="89"/>
      <c r="J52" s="89"/>
      <c r="K52" s="97"/>
      <c r="L52" s="89"/>
      <c r="M52" s="89"/>
      <c r="N52" s="97"/>
    </row>
    <row r="53" spans="2:14" ht="14.25" x14ac:dyDescent="0.15">
      <c r="B53" s="89"/>
      <c r="C53" s="89"/>
      <c r="D53" s="89"/>
      <c r="G53" s="89"/>
      <c r="H53" s="97"/>
      <c r="I53" s="89"/>
      <c r="J53" s="89"/>
      <c r="K53" s="97"/>
      <c r="L53" s="89"/>
      <c r="M53" s="89"/>
      <c r="N53" s="97"/>
    </row>
    <row r="54" spans="2:14" ht="14.25" x14ac:dyDescent="0.15">
      <c r="B54" s="89"/>
      <c r="C54" s="89"/>
      <c r="D54" s="89"/>
      <c r="G54" s="89"/>
      <c r="H54" s="97"/>
      <c r="I54" s="89"/>
      <c r="J54" s="89"/>
      <c r="K54" s="97"/>
      <c r="L54" s="89"/>
      <c r="M54" s="89"/>
      <c r="N54" s="97"/>
    </row>
    <row r="55" spans="2:14" ht="14.25" x14ac:dyDescent="0.15">
      <c r="B55" s="89"/>
      <c r="C55" s="89"/>
      <c r="D55" s="89"/>
      <c r="G55" s="89"/>
      <c r="H55" s="97"/>
      <c r="I55" s="89"/>
      <c r="J55" s="89"/>
      <c r="K55" s="97"/>
      <c r="L55" s="89"/>
      <c r="M55" s="89"/>
      <c r="N55" s="97"/>
    </row>
    <row r="56" spans="2:14" ht="14.25" x14ac:dyDescent="0.15">
      <c r="B56" s="89"/>
      <c r="C56" s="89"/>
      <c r="D56" s="89"/>
      <c r="G56" s="89"/>
      <c r="H56" s="97"/>
      <c r="I56" s="89"/>
      <c r="J56" s="89"/>
      <c r="K56" s="97"/>
      <c r="L56" s="89"/>
      <c r="M56" s="89"/>
      <c r="N56" s="97"/>
    </row>
    <row r="57" spans="2:14" ht="14.25" x14ac:dyDescent="0.15">
      <c r="B57" s="89"/>
      <c r="C57" s="89"/>
      <c r="D57" s="89"/>
      <c r="G57" s="89"/>
      <c r="H57" s="97"/>
      <c r="I57" s="89"/>
      <c r="J57" s="89"/>
      <c r="K57" s="97"/>
      <c r="L57" s="89"/>
      <c r="M57" s="89"/>
      <c r="N57" s="97"/>
    </row>
    <row r="58" spans="2:14" ht="14.25" x14ac:dyDescent="0.15">
      <c r="B58" s="89"/>
      <c r="C58" s="89"/>
      <c r="D58" s="89"/>
      <c r="G58" s="89"/>
      <c r="H58" s="97"/>
      <c r="I58" s="89"/>
      <c r="J58" s="89"/>
      <c r="K58" s="97"/>
      <c r="L58" s="89"/>
      <c r="M58" s="89"/>
      <c r="N58" s="97"/>
    </row>
    <row r="59" spans="2:14" ht="14.25" x14ac:dyDescent="0.15">
      <c r="B59" s="89"/>
      <c r="C59" s="89"/>
      <c r="D59" s="89"/>
      <c r="G59" s="89"/>
      <c r="H59" s="97"/>
      <c r="I59" s="89"/>
      <c r="J59" s="89"/>
      <c r="K59" s="97"/>
      <c r="L59" s="89"/>
      <c r="M59" s="89"/>
      <c r="N59" s="97"/>
    </row>
    <row r="60" spans="2:14" ht="14.25" x14ac:dyDescent="0.15">
      <c r="B60" s="89"/>
      <c r="C60" s="89"/>
      <c r="D60" s="89"/>
      <c r="G60" s="89"/>
      <c r="H60" s="97"/>
      <c r="I60" s="89"/>
      <c r="J60" s="89"/>
      <c r="K60" s="97"/>
      <c r="L60" s="89"/>
      <c r="M60" s="89"/>
      <c r="N60" s="97"/>
    </row>
    <row r="61" spans="2:14" ht="14.25" x14ac:dyDescent="0.15">
      <c r="B61" s="89"/>
      <c r="C61" s="89"/>
      <c r="D61" s="89"/>
      <c r="G61" s="89"/>
      <c r="H61" s="97"/>
      <c r="I61" s="89"/>
      <c r="J61" s="89"/>
      <c r="K61" s="97"/>
      <c r="L61" s="89"/>
      <c r="M61" s="89"/>
      <c r="N61" s="97"/>
    </row>
    <row r="62" spans="2:14" ht="14.25" x14ac:dyDescent="0.15">
      <c r="B62" s="89"/>
      <c r="C62" s="89"/>
      <c r="D62" s="89"/>
      <c r="G62" s="89"/>
      <c r="H62" s="97"/>
      <c r="I62" s="89"/>
      <c r="J62" s="89"/>
      <c r="K62" s="97"/>
      <c r="L62" s="89"/>
      <c r="M62" s="89"/>
      <c r="N62" s="97"/>
    </row>
  </sheetData>
  <mergeCells count="14">
    <mergeCell ref="O4:O6"/>
    <mergeCell ref="I5:K5"/>
    <mergeCell ref="L5:N5"/>
    <mergeCell ref="A7:A23"/>
    <mergeCell ref="E1:N1"/>
    <mergeCell ref="A2:O2"/>
    <mergeCell ref="A3:C3"/>
    <mergeCell ref="E3:F3"/>
    <mergeCell ref="A4:C5"/>
    <mergeCell ref="D4:D6"/>
    <mergeCell ref="E4:E6"/>
    <mergeCell ref="F4:F6"/>
    <mergeCell ref="I4:K4"/>
    <mergeCell ref="L4:N4"/>
  </mergeCells>
  <phoneticPr fontId="22"/>
  <printOptions horizontalCentered="1" verticalCentered="1"/>
  <pageMargins left="0.39370078740157483" right="0.39370078740157483" top="0.39370078740157483" bottom="0.39370078740157483" header="0.31496062992125984" footer="0.31496062992125984"/>
  <pageSetup paperSize="12" scale="8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6"/>
  <sheetViews>
    <sheetView showZeros="0" zoomScale="60" zoomScaleNormal="60" zoomScaleSheetLayoutView="80" workbookViewId="0"/>
  </sheetViews>
  <sheetFormatPr defaultRowHeight="18.75" customHeight="1" x14ac:dyDescent="0.15"/>
  <cols>
    <col min="1" max="1" width="4.125" style="29" customWidth="1"/>
    <col min="2" max="2" width="22.5" style="28" customWidth="1"/>
    <col min="3" max="3" width="26.625" style="28" customWidth="1"/>
    <col min="4" max="4" width="17.125" style="27" customWidth="1"/>
    <col min="5" max="5" width="8.125" style="30" customWidth="1"/>
    <col min="6" max="6" width="4" style="31" customWidth="1"/>
    <col min="7" max="7" width="10.25" style="31" hidden="1" customWidth="1"/>
    <col min="8" max="8" width="23.25" style="32" customWidth="1"/>
    <col min="9" max="9" width="17.125" style="27" customWidth="1"/>
    <col min="10" max="10" width="8.125" style="31" customWidth="1"/>
    <col min="11" max="11" width="4" style="31" customWidth="1"/>
    <col min="12" max="12" width="10.25" style="31" hidden="1" customWidth="1"/>
    <col min="13" max="13" width="8.625" style="33" hidden="1" customWidth="1"/>
    <col min="14" max="14" width="97.75" style="28" customWidth="1"/>
    <col min="15" max="15" width="14.125" style="32" customWidth="1"/>
    <col min="16" max="16" width="16" style="27" customWidth="1"/>
    <col min="17" max="17" width="10.125" style="34" customWidth="1"/>
    <col min="18" max="18" width="10.125" style="30" customWidth="1"/>
    <col min="19" max="19" width="5.125" style="27" customWidth="1"/>
    <col min="27" max="16384" width="9" style="3"/>
  </cols>
  <sheetData>
    <row r="1" spans="1:19" ht="36.75" customHeight="1" x14ac:dyDescent="0.15">
      <c r="A1" s="1" t="s">
        <v>266</v>
      </c>
      <c r="B1" s="1"/>
      <c r="C1" s="2"/>
      <c r="D1" s="3"/>
      <c r="E1" s="2"/>
      <c r="F1" s="2"/>
      <c r="G1" s="2"/>
      <c r="H1" s="166"/>
      <c r="I1" s="166"/>
      <c r="J1" s="167"/>
      <c r="K1" s="167"/>
      <c r="L1" s="167"/>
      <c r="M1" s="167"/>
      <c r="N1" s="167"/>
      <c r="O1" s="2"/>
      <c r="P1" s="2"/>
      <c r="Q1" s="4"/>
      <c r="R1" s="4"/>
      <c r="S1" s="3"/>
    </row>
    <row r="2" spans="1:19" ht="36.75" customHeight="1" x14ac:dyDescent="0.15">
      <c r="A2" s="166" t="s">
        <v>265</v>
      </c>
      <c r="B2" s="166"/>
      <c r="C2" s="167"/>
      <c r="D2" s="167"/>
      <c r="E2" s="167"/>
      <c r="F2" s="167"/>
      <c r="G2" s="167"/>
      <c r="H2" s="167"/>
      <c r="I2" s="167"/>
      <c r="J2" s="167"/>
      <c r="K2" s="167"/>
      <c r="L2" s="167"/>
      <c r="M2" s="167"/>
      <c r="N2" s="167"/>
      <c r="O2" s="167"/>
      <c r="P2" s="167"/>
      <c r="Q2" s="167"/>
      <c r="R2" s="167"/>
      <c r="S2" s="3"/>
    </row>
    <row r="3" spans="1:19" ht="22.5" customHeight="1" x14ac:dyDescent="0.15">
      <c r="A3" s="5"/>
      <c r="B3" s="212" t="s">
        <v>250</v>
      </c>
      <c r="C3" s="212"/>
      <c r="D3" s="3"/>
      <c r="E3" s="6"/>
      <c r="F3" s="2"/>
      <c r="G3" s="2"/>
      <c r="H3" s="2"/>
      <c r="I3" s="3"/>
      <c r="J3" s="2"/>
      <c r="K3" s="7"/>
      <c r="L3" s="7"/>
      <c r="M3" s="8"/>
      <c r="N3" s="2"/>
      <c r="O3" s="3"/>
      <c r="P3" s="3"/>
      <c r="Q3" s="27"/>
      <c r="R3"/>
      <c r="S3" s="3"/>
    </row>
    <row r="4" spans="1:19" ht="22.5" customHeight="1" x14ac:dyDescent="0.15">
      <c r="A4" s="5"/>
      <c r="B4" s="212"/>
      <c r="C4" s="212"/>
      <c r="D4" s="10"/>
      <c r="E4" s="6"/>
      <c r="F4" s="2"/>
      <c r="G4" s="2"/>
      <c r="H4" s="2"/>
      <c r="I4" s="10"/>
      <c r="J4" s="2"/>
      <c r="K4" s="7"/>
      <c r="L4" s="7"/>
      <c r="M4" s="8"/>
      <c r="N4" s="2"/>
      <c r="O4" s="213" t="s">
        <v>251</v>
      </c>
      <c r="P4" s="213"/>
      <c r="Q4"/>
      <c r="R4"/>
      <c r="S4" s="3"/>
    </row>
    <row r="5" spans="1:19" ht="27.75" customHeight="1" thickBot="1" x14ac:dyDescent="0.3">
      <c r="A5" s="168" t="s">
        <v>289</v>
      </c>
      <c r="B5" s="169"/>
      <c r="C5" s="169"/>
      <c r="D5" s="169"/>
      <c r="E5" s="169"/>
      <c r="F5" s="169"/>
      <c r="G5" s="2"/>
      <c r="H5" s="2"/>
      <c r="I5" s="13"/>
      <c r="J5" s="2"/>
      <c r="K5" s="7"/>
      <c r="L5" s="7"/>
      <c r="M5" s="11"/>
      <c r="N5" s="2"/>
      <c r="O5" s="14"/>
      <c r="P5" s="13"/>
      <c r="Q5" s="15"/>
      <c r="R5" s="15"/>
      <c r="S5" s="12"/>
    </row>
    <row r="6" spans="1:19" customFormat="1" ht="42" customHeight="1" thickBot="1" x14ac:dyDescent="0.2">
      <c r="A6" s="16"/>
      <c r="B6" s="17" t="s">
        <v>263</v>
      </c>
      <c r="C6" s="18" t="s">
        <v>261</v>
      </c>
      <c r="D6" s="19" t="s">
        <v>254</v>
      </c>
      <c r="E6" s="35" t="s">
        <v>262</v>
      </c>
      <c r="F6" s="20" t="s">
        <v>259</v>
      </c>
      <c r="G6" s="18" t="s">
        <v>258</v>
      </c>
      <c r="H6" s="17" t="s">
        <v>261</v>
      </c>
      <c r="I6" s="19" t="s">
        <v>254</v>
      </c>
      <c r="J6" s="36" t="s">
        <v>260</v>
      </c>
      <c r="K6" s="20" t="s">
        <v>259</v>
      </c>
      <c r="L6" s="20" t="s">
        <v>258</v>
      </c>
      <c r="M6" s="22" t="s">
        <v>257</v>
      </c>
      <c r="N6" s="23" t="s">
        <v>256</v>
      </c>
      <c r="O6" s="20" t="s">
        <v>255</v>
      </c>
      <c r="P6" s="24" t="s">
        <v>254</v>
      </c>
      <c r="Q6" s="21" t="s">
        <v>253</v>
      </c>
      <c r="R6" s="25" t="s">
        <v>252</v>
      </c>
      <c r="S6" s="26"/>
    </row>
    <row r="7" spans="1:19" ht="24.95" customHeight="1" x14ac:dyDescent="0.15">
      <c r="A7" s="170" t="s">
        <v>42</v>
      </c>
      <c r="B7" s="64" t="s">
        <v>180</v>
      </c>
      <c r="C7" s="37" t="s">
        <v>91</v>
      </c>
      <c r="D7" s="38"/>
      <c r="E7" s="39">
        <v>30</v>
      </c>
      <c r="F7" s="40" t="s">
        <v>20</v>
      </c>
      <c r="G7" s="68"/>
      <c r="H7" s="72" t="s">
        <v>91</v>
      </c>
      <c r="I7" s="38"/>
      <c r="J7" s="40">
        <f>ROUNDUP(E7*0.75,2)</f>
        <v>22.5</v>
      </c>
      <c r="K7" s="40" t="s">
        <v>20</v>
      </c>
      <c r="L7" s="40"/>
      <c r="M7" s="76" t="e">
        <f>ROUND(#REF!+(#REF!*10/100),2)</f>
        <v>#REF!</v>
      </c>
      <c r="N7" s="64" t="s">
        <v>181</v>
      </c>
      <c r="O7" s="41" t="s">
        <v>14</v>
      </c>
      <c r="P7" s="38"/>
      <c r="Q7" s="42">
        <v>110</v>
      </c>
      <c r="R7" s="90">
        <f>ROUNDUP(Q7*0.75,2)</f>
        <v>82.5</v>
      </c>
    </row>
    <row r="8" spans="1:19" ht="24.95" customHeight="1" x14ac:dyDescent="0.15">
      <c r="A8" s="171"/>
      <c r="B8" s="66"/>
      <c r="C8" s="49" t="s">
        <v>183</v>
      </c>
      <c r="D8" s="50"/>
      <c r="E8" s="51">
        <v>2</v>
      </c>
      <c r="F8" s="52" t="s">
        <v>20</v>
      </c>
      <c r="G8" s="70"/>
      <c r="H8" s="74" t="s">
        <v>183</v>
      </c>
      <c r="I8" s="50"/>
      <c r="J8" s="52">
        <f>ROUNDUP(E8*0.75,2)</f>
        <v>1.5</v>
      </c>
      <c r="K8" s="52" t="s">
        <v>20</v>
      </c>
      <c r="L8" s="52"/>
      <c r="M8" s="78" t="e">
        <f>#REF!</f>
        <v>#REF!</v>
      </c>
      <c r="N8" s="84" t="s">
        <v>290</v>
      </c>
      <c r="O8" s="53" t="s">
        <v>71</v>
      </c>
      <c r="P8" s="50"/>
      <c r="Q8" s="54">
        <v>0.1</v>
      </c>
      <c r="R8" s="92">
        <f>ROUNDUP(Q8*0.75,2)</f>
        <v>0.08</v>
      </c>
    </row>
    <row r="9" spans="1:19" ht="24.95" customHeight="1" x14ac:dyDescent="0.15">
      <c r="A9" s="171"/>
      <c r="B9" s="66"/>
      <c r="C9" s="49"/>
      <c r="D9" s="50"/>
      <c r="E9" s="51"/>
      <c r="F9" s="52"/>
      <c r="G9" s="70"/>
      <c r="H9" s="74"/>
      <c r="I9" s="50"/>
      <c r="J9" s="52"/>
      <c r="K9" s="52"/>
      <c r="L9" s="52"/>
      <c r="M9" s="78"/>
      <c r="N9" s="95" t="s">
        <v>291</v>
      </c>
      <c r="O9" s="53"/>
      <c r="P9" s="50"/>
      <c r="Q9" s="54"/>
      <c r="R9" s="92"/>
    </row>
    <row r="10" spans="1:19" ht="24.95" customHeight="1" x14ac:dyDescent="0.15">
      <c r="A10" s="171"/>
      <c r="B10" s="66"/>
      <c r="C10" s="49"/>
      <c r="D10" s="50"/>
      <c r="E10" s="51"/>
      <c r="F10" s="52"/>
      <c r="G10" s="70"/>
      <c r="H10" s="74"/>
      <c r="I10" s="50"/>
      <c r="J10" s="52"/>
      <c r="K10" s="52"/>
      <c r="L10" s="52"/>
      <c r="M10" s="78"/>
      <c r="N10" s="66" t="s">
        <v>182</v>
      </c>
      <c r="O10" s="53"/>
      <c r="P10" s="50"/>
      <c r="Q10" s="54"/>
      <c r="R10" s="92"/>
    </row>
    <row r="11" spans="1:19" ht="24.95" customHeight="1" x14ac:dyDescent="0.15">
      <c r="A11" s="171"/>
      <c r="B11" s="65"/>
      <c r="C11" s="43"/>
      <c r="D11" s="44"/>
      <c r="E11" s="45"/>
      <c r="F11" s="46"/>
      <c r="G11" s="69"/>
      <c r="H11" s="73"/>
      <c r="I11" s="44"/>
      <c r="J11" s="46"/>
      <c r="K11" s="46"/>
      <c r="L11" s="46"/>
      <c r="M11" s="77"/>
      <c r="N11" s="65" t="s">
        <v>18</v>
      </c>
      <c r="O11" s="47"/>
      <c r="P11" s="44"/>
      <c r="Q11" s="48"/>
      <c r="R11" s="91"/>
    </row>
    <row r="12" spans="1:19" ht="24.95" customHeight="1" x14ac:dyDescent="0.15">
      <c r="A12" s="171"/>
      <c r="B12" s="66" t="s">
        <v>184</v>
      </c>
      <c r="C12" s="49" t="s">
        <v>188</v>
      </c>
      <c r="D12" s="50"/>
      <c r="E12" s="51">
        <v>1</v>
      </c>
      <c r="F12" s="52" t="s">
        <v>45</v>
      </c>
      <c r="G12" s="70"/>
      <c r="H12" s="74" t="s">
        <v>188</v>
      </c>
      <c r="I12" s="50"/>
      <c r="J12" s="52">
        <f>ROUNDUP(E12*0.75,2)</f>
        <v>0.75</v>
      </c>
      <c r="K12" s="52" t="s">
        <v>45</v>
      </c>
      <c r="L12" s="52"/>
      <c r="M12" s="78" t="e">
        <f>#REF!</f>
        <v>#REF!</v>
      </c>
      <c r="N12" s="84" t="s">
        <v>292</v>
      </c>
      <c r="O12" s="53" t="s">
        <v>28</v>
      </c>
      <c r="P12" s="50"/>
      <c r="Q12" s="54">
        <v>0.5</v>
      </c>
      <c r="R12" s="92">
        <f t="shared" ref="R12:R18" si="0">ROUNDUP(Q12*0.75,2)</f>
        <v>0.38</v>
      </c>
    </row>
    <row r="13" spans="1:19" ht="24.95" customHeight="1" x14ac:dyDescent="0.15">
      <c r="A13" s="171"/>
      <c r="B13" s="66"/>
      <c r="C13" s="49" t="s">
        <v>189</v>
      </c>
      <c r="D13" s="50"/>
      <c r="E13" s="51">
        <v>0.5</v>
      </c>
      <c r="F13" s="52" t="s">
        <v>20</v>
      </c>
      <c r="G13" s="70"/>
      <c r="H13" s="74" t="s">
        <v>189</v>
      </c>
      <c r="I13" s="50"/>
      <c r="J13" s="52">
        <f>ROUNDUP(E13*0.75,2)</f>
        <v>0.38</v>
      </c>
      <c r="K13" s="52" t="s">
        <v>20</v>
      </c>
      <c r="L13" s="52"/>
      <c r="M13" s="78"/>
      <c r="N13" s="95" t="s">
        <v>246</v>
      </c>
      <c r="O13" s="53" t="s">
        <v>29</v>
      </c>
      <c r="P13" s="50"/>
      <c r="Q13" s="54">
        <v>2</v>
      </c>
      <c r="R13" s="92">
        <f t="shared" si="0"/>
        <v>1.5</v>
      </c>
    </row>
    <row r="14" spans="1:19" ht="24.95" customHeight="1" x14ac:dyDescent="0.15">
      <c r="A14" s="171"/>
      <c r="B14" s="66"/>
      <c r="C14" s="49" t="s">
        <v>121</v>
      </c>
      <c r="D14" s="50"/>
      <c r="E14" s="51">
        <v>0.5</v>
      </c>
      <c r="F14" s="52" t="s">
        <v>20</v>
      </c>
      <c r="G14" s="70"/>
      <c r="H14" s="74" t="s">
        <v>121</v>
      </c>
      <c r="I14" s="50"/>
      <c r="J14" s="52">
        <f>ROUNDUP(E14*0.75,2)</f>
        <v>0.38</v>
      </c>
      <c r="K14" s="52" t="s">
        <v>20</v>
      </c>
      <c r="L14" s="52"/>
      <c r="M14" s="78" t="e">
        <f>ROUND(#REF!+(#REF!*20/100),2)</f>
        <v>#REF!</v>
      </c>
      <c r="N14" s="66" t="s">
        <v>185</v>
      </c>
      <c r="O14" s="53" t="s">
        <v>30</v>
      </c>
      <c r="P14" s="50" t="s">
        <v>31</v>
      </c>
      <c r="Q14" s="54">
        <v>1</v>
      </c>
      <c r="R14" s="92">
        <f t="shared" si="0"/>
        <v>0.75</v>
      </c>
    </row>
    <row r="15" spans="1:19" ht="24.95" customHeight="1" x14ac:dyDescent="0.15">
      <c r="A15" s="171"/>
      <c r="B15" s="66"/>
      <c r="C15" s="49" t="s">
        <v>68</v>
      </c>
      <c r="D15" s="50"/>
      <c r="E15" s="51">
        <v>20</v>
      </c>
      <c r="F15" s="52" t="s">
        <v>20</v>
      </c>
      <c r="G15" s="70"/>
      <c r="H15" s="74" t="s">
        <v>68</v>
      </c>
      <c r="I15" s="50"/>
      <c r="J15" s="52">
        <f>ROUNDUP(E15*0.75,2)</f>
        <v>15</v>
      </c>
      <c r="K15" s="52" t="s">
        <v>20</v>
      </c>
      <c r="L15" s="52"/>
      <c r="M15" s="78" t="e">
        <f>ROUND(#REF!+(#REF!*15/100),2)</f>
        <v>#REF!</v>
      </c>
      <c r="N15" s="66" t="s">
        <v>186</v>
      </c>
      <c r="O15" s="53" t="s">
        <v>21</v>
      </c>
      <c r="P15" s="50"/>
      <c r="Q15" s="54">
        <v>1</v>
      </c>
      <c r="R15" s="92">
        <f t="shared" si="0"/>
        <v>0.75</v>
      </c>
    </row>
    <row r="16" spans="1:19" ht="24.95" customHeight="1" x14ac:dyDescent="0.15">
      <c r="A16" s="171"/>
      <c r="B16" s="66"/>
      <c r="C16" s="49"/>
      <c r="D16" s="50"/>
      <c r="E16" s="51"/>
      <c r="F16" s="52"/>
      <c r="G16" s="70"/>
      <c r="H16" s="74"/>
      <c r="I16" s="50"/>
      <c r="J16" s="52"/>
      <c r="K16" s="52"/>
      <c r="L16" s="52"/>
      <c r="M16" s="78"/>
      <c r="N16" s="87" t="s">
        <v>187</v>
      </c>
      <c r="O16" s="53" t="s">
        <v>124</v>
      </c>
      <c r="P16" s="50"/>
      <c r="Q16" s="54">
        <v>2</v>
      </c>
      <c r="R16" s="92">
        <f t="shared" si="0"/>
        <v>1.5</v>
      </c>
    </row>
    <row r="17" spans="1:18" ht="24.95" customHeight="1" x14ac:dyDescent="0.15">
      <c r="A17" s="171"/>
      <c r="B17" s="66"/>
      <c r="C17" s="49"/>
      <c r="D17" s="50"/>
      <c r="E17" s="51"/>
      <c r="F17" s="52"/>
      <c r="G17" s="70"/>
      <c r="H17" s="74"/>
      <c r="I17" s="50"/>
      <c r="J17" s="52"/>
      <c r="K17" s="52"/>
      <c r="L17" s="52"/>
      <c r="M17" s="78"/>
      <c r="N17" s="66" t="s">
        <v>46</v>
      </c>
      <c r="O17" s="53" t="s">
        <v>65</v>
      </c>
      <c r="P17" s="50" t="s">
        <v>31</v>
      </c>
      <c r="Q17" s="54">
        <v>2</v>
      </c>
      <c r="R17" s="92">
        <f t="shared" si="0"/>
        <v>1.5</v>
      </c>
    </row>
    <row r="18" spans="1:18" ht="24.95" customHeight="1" x14ac:dyDescent="0.15">
      <c r="A18" s="171"/>
      <c r="B18" s="66"/>
      <c r="C18" s="49"/>
      <c r="D18" s="50"/>
      <c r="E18" s="51"/>
      <c r="F18" s="52"/>
      <c r="G18" s="70"/>
      <c r="H18" s="74"/>
      <c r="I18" s="50"/>
      <c r="J18" s="52"/>
      <c r="K18" s="52"/>
      <c r="L18" s="52"/>
      <c r="M18" s="78"/>
      <c r="N18" s="66"/>
      <c r="O18" s="53" t="s">
        <v>26</v>
      </c>
      <c r="P18" s="50"/>
      <c r="Q18" s="54">
        <v>4</v>
      </c>
      <c r="R18" s="92">
        <f t="shared" si="0"/>
        <v>3</v>
      </c>
    </row>
    <row r="19" spans="1:18" ht="24.95" customHeight="1" x14ac:dyDescent="0.15">
      <c r="A19" s="171"/>
      <c r="B19" s="65"/>
      <c r="C19" s="43"/>
      <c r="D19" s="44"/>
      <c r="E19" s="45"/>
      <c r="F19" s="46"/>
      <c r="G19" s="69"/>
      <c r="H19" s="73"/>
      <c r="I19" s="44"/>
      <c r="J19" s="46"/>
      <c r="K19" s="46"/>
      <c r="L19" s="46"/>
      <c r="M19" s="77"/>
      <c r="N19" s="65"/>
      <c r="O19" s="47"/>
      <c r="P19" s="44"/>
      <c r="Q19" s="48"/>
      <c r="R19" s="91"/>
    </row>
    <row r="20" spans="1:18" ht="24.95" customHeight="1" x14ac:dyDescent="0.15">
      <c r="A20" s="171"/>
      <c r="B20" s="66" t="s">
        <v>190</v>
      </c>
      <c r="C20" s="49" t="s">
        <v>192</v>
      </c>
      <c r="D20" s="50" t="s">
        <v>31</v>
      </c>
      <c r="E20" s="51">
        <v>10</v>
      </c>
      <c r="F20" s="52" t="s">
        <v>20</v>
      </c>
      <c r="G20" s="70"/>
      <c r="H20" s="74" t="s">
        <v>192</v>
      </c>
      <c r="I20" s="50" t="s">
        <v>31</v>
      </c>
      <c r="J20" s="52">
        <f>ROUNDUP(E20*0.75,2)</f>
        <v>7.5</v>
      </c>
      <c r="K20" s="52" t="s">
        <v>20</v>
      </c>
      <c r="L20" s="52"/>
      <c r="M20" s="78" t="e">
        <f>#REF!</f>
        <v>#REF!</v>
      </c>
      <c r="N20" s="66" t="s">
        <v>191</v>
      </c>
      <c r="O20" s="53" t="s">
        <v>28</v>
      </c>
      <c r="P20" s="50"/>
      <c r="Q20" s="54">
        <v>0.3</v>
      </c>
      <c r="R20" s="92">
        <f>ROUNDUP(Q20*0.75,2)</f>
        <v>0.23</v>
      </c>
    </row>
    <row r="21" spans="1:18" ht="24.95" customHeight="1" x14ac:dyDescent="0.15">
      <c r="A21" s="171"/>
      <c r="B21" s="66"/>
      <c r="C21" s="49" t="s">
        <v>77</v>
      </c>
      <c r="D21" s="50"/>
      <c r="E21" s="51">
        <v>10</v>
      </c>
      <c r="F21" s="52" t="s">
        <v>20</v>
      </c>
      <c r="G21" s="70"/>
      <c r="H21" s="74" t="s">
        <v>77</v>
      </c>
      <c r="I21" s="50"/>
      <c r="J21" s="52">
        <f>ROUNDUP(E21*0.75,2)</f>
        <v>7.5</v>
      </c>
      <c r="K21" s="52" t="s">
        <v>20</v>
      </c>
      <c r="L21" s="52"/>
      <c r="M21" s="78" t="e">
        <f>ROUND(#REF!+(#REF!*2/100),2)</f>
        <v>#REF!</v>
      </c>
      <c r="N21" s="66" t="s">
        <v>141</v>
      </c>
      <c r="O21" s="53" t="s">
        <v>71</v>
      </c>
      <c r="P21" s="50"/>
      <c r="Q21" s="54">
        <v>0.1</v>
      </c>
      <c r="R21" s="92">
        <f>ROUNDUP(Q21*0.75,2)</f>
        <v>0.08</v>
      </c>
    </row>
    <row r="22" spans="1:18" ht="24.95" customHeight="1" x14ac:dyDescent="0.15">
      <c r="A22" s="171"/>
      <c r="B22" s="66"/>
      <c r="C22" s="49" t="s">
        <v>24</v>
      </c>
      <c r="D22" s="50"/>
      <c r="E22" s="51">
        <v>5</v>
      </c>
      <c r="F22" s="52" t="s">
        <v>20</v>
      </c>
      <c r="G22" s="70"/>
      <c r="H22" s="74" t="s">
        <v>24</v>
      </c>
      <c r="I22" s="50"/>
      <c r="J22" s="52">
        <f>ROUNDUP(E22*0.75,2)</f>
        <v>3.75</v>
      </c>
      <c r="K22" s="52" t="s">
        <v>20</v>
      </c>
      <c r="L22" s="52"/>
      <c r="M22" s="78" t="e">
        <f>ROUND(#REF!+(#REF!*10/100),2)</f>
        <v>#REF!</v>
      </c>
      <c r="N22" s="66" t="s">
        <v>18</v>
      </c>
      <c r="O22" s="53" t="s">
        <v>89</v>
      </c>
      <c r="P22" s="50" t="s">
        <v>90</v>
      </c>
      <c r="Q22" s="54">
        <v>4</v>
      </c>
      <c r="R22" s="92">
        <f>ROUNDUP(Q22*0.75,2)</f>
        <v>3</v>
      </c>
    </row>
    <row r="23" spans="1:18" ht="24.95" customHeight="1" x14ac:dyDescent="0.15">
      <c r="A23" s="171"/>
      <c r="B23" s="65"/>
      <c r="C23" s="43"/>
      <c r="D23" s="44"/>
      <c r="E23" s="45"/>
      <c r="F23" s="46"/>
      <c r="G23" s="69"/>
      <c r="H23" s="73"/>
      <c r="I23" s="44"/>
      <c r="J23" s="46"/>
      <c r="K23" s="46"/>
      <c r="L23" s="46"/>
      <c r="M23" s="77"/>
      <c r="N23" s="65"/>
      <c r="O23" s="47"/>
      <c r="P23" s="44"/>
      <c r="Q23" s="48"/>
      <c r="R23" s="91"/>
    </row>
    <row r="24" spans="1:18" ht="24.95" customHeight="1" x14ac:dyDescent="0.15">
      <c r="A24" s="171"/>
      <c r="B24" s="66" t="s">
        <v>130</v>
      </c>
      <c r="C24" s="49" t="s">
        <v>131</v>
      </c>
      <c r="D24" s="50"/>
      <c r="E24" s="82">
        <v>0.16666666666666666</v>
      </c>
      <c r="F24" s="52" t="s">
        <v>51</v>
      </c>
      <c r="G24" s="70"/>
      <c r="H24" s="74" t="s">
        <v>131</v>
      </c>
      <c r="I24" s="50"/>
      <c r="J24" s="52">
        <f>ROUNDUP(E24*0.75,2)</f>
        <v>0.13</v>
      </c>
      <c r="K24" s="52" t="s">
        <v>51</v>
      </c>
      <c r="L24" s="52"/>
      <c r="M24" s="78" t="e">
        <f>#REF!</f>
        <v>#REF!</v>
      </c>
      <c r="N24" s="66" t="s">
        <v>82</v>
      </c>
      <c r="O24" s="53"/>
      <c r="P24" s="50"/>
      <c r="Q24" s="54"/>
      <c r="R24" s="92"/>
    </row>
    <row r="25" spans="1:18" ht="24.95" customHeight="1" thickBot="1" x14ac:dyDescent="0.2">
      <c r="A25" s="172"/>
      <c r="B25" s="67"/>
      <c r="C25" s="56"/>
      <c r="D25" s="57"/>
      <c r="E25" s="58"/>
      <c r="F25" s="59"/>
      <c r="G25" s="71"/>
      <c r="H25" s="75"/>
      <c r="I25" s="57"/>
      <c r="J25" s="59"/>
      <c r="K25" s="59"/>
      <c r="L25" s="59"/>
      <c r="M25" s="79"/>
      <c r="N25" s="67"/>
      <c r="O25" s="60"/>
      <c r="P25" s="57"/>
      <c r="Q25" s="61"/>
      <c r="R25" s="93"/>
    </row>
    <row r="26" spans="1:18" ht="24.95" customHeight="1" x14ac:dyDescent="0.15"/>
  </sheetData>
  <mergeCells count="6">
    <mergeCell ref="H1:N1"/>
    <mergeCell ref="A2:R2"/>
    <mergeCell ref="A5:F5"/>
    <mergeCell ref="A7:A25"/>
    <mergeCell ref="B3:C4"/>
    <mergeCell ref="O4:P4"/>
  </mergeCells>
  <phoneticPr fontId="19"/>
  <printOptions horizontalCentered="1" verticalCentered="1"/>
  <pageMargins left="0.39370078740157483" right="0.39370078740157483" top="0.39370078740157483" bottom="0.39370078740157483" header="0.39370078740157483" footer="0.39370078740157483"/>
  <pageSetup paperSize="12"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8"/>
  <sheetViews>
    <sheetView zoomScale="40" zoomScaleNormal="40" zoomScaleSheetLayoutView="75" workbookViewId="0"/>
  </sheetViews>
  <sheetFormatPr defaultRowHeight="13.5" x14ac:dyDescent="0.15"/>
  <cols>
    <col min="1" max="1" width="4.5" style="229" bestFit="1" customWidth="1"/>
    <col min="2" max="2" width="3.375" style="220" bestFit="1" customWidth="1"/>
    <col min="3" max="8" width="17.625" style="220" customWidth="1"/>
    <col min="9" max="9" width="4.5" style="229" bestFit="1" customWidth="1"/>
    <col min="10" max="10" width="3.375" style="220" bestFit="1" customWidth="1"/>
    <col min="11" max="16" width="17.625" style="220" customWidth="1"/>
    <col min="17" max="16384" width="9" style="220"/>
  </cols>
  <sheetData>
    <row r="1" spans="1:16" ht="65.25" customHeight="1" x14ac:dyDescent="0.15">
      <c r="A1" s="219"/>
      <c r="I1" s="219"/>
    </row>
    <row r="2" spans="1:16" s="229" customFormat="1" ht="21.75" customHeight="1" x14ac:dyDescent="0.15">
      <c r="A2" s="221" t="s">
        <v>328</v>
      </c>
      <c r="B2" s="222" t="s">
        <v>403</v>
      </c>
      <c r="C2" s="223" t="s">
        <v>404</v>
      </c>
      <c r="D2" s="224"/>
      <c r="E2" s="225" t="s">
        <v>405</v>
      </c>
      <c r="F2" s="226"/>
      <c r="G2" s="225" t="s">
        <v>406</v>
      </c>
      <c r="H2" s="226"/>
      <c r="I2" s="221" t="s">
        <v>328</v>
      </c>
      <c r="J2" s="222" t="s">
        <v>403</v>
      </c>
      <c r="K2" s="225" t="s">
        <v>404</v>
      </c>
      <c r="L2" s="226"/>
      <c r="M2" s="225" t="s">
        <v>405</v>
      </c>
      <c r="N2" s="226"/>
      <c r="O2" s="227" t="s">
        <v>406</v>
      </c>
      <c r="P2" s="228"/>
    </row>
    <row r="3" spans="1:16" s="229" customFormat="1" ht="13.5" customHeight="1" x14ac:dyDescent="0.15">
      <c r="A3" s="221"/>
      <c r="B3" s="222"/>
      <c r="C3" s="230"/>
      <c r="D3" s="231"/>
      <c r="E3" s="232"/>
      <c r="F3" s="233"/>
      <c r="G3" s="232"/>
      <c r="H3" s="233"/>
      <c r="I3" s="221"/>
      <c r="J3" s="222"/>
      <c r="K3" s="234"/>
      <c r="L3" s="235"/>
      <c r="M3" s="234"/>
      <c r="N3" s="235"/>
      <c r="O3" s="236"/>
      <c r="P3" s="237"/>
    </row>
    <row r="4" spans="1:16" s="229" customFormat="1" ht="18.75" customHeight="1" x14ac:dyDescent="0.15">
      <c r="A4" s="221"/>
      <c r="B4" s="222"/>
      <c r="C4" s="238"/>
      <c r="D4" s="239"/>
      <c r="E4" s="240"/>
      <c r="F4" s="241"/>
      <c r="G4" s="240"/>
      <c r="H4" s="241"/>
      <c r="I4" s="221"/>
      <c r="J4" s="222"/>
      <c r="K4" s="242"/>
      <c r="L4" s="243"/>
      <c r="M4" s="242"/>
      <c r="N4" s="243"/>
      <c r="O4" s="244"/>
      <c r="P4" s="245"/>
    </row>
    <row r="5" spans="1:16" s="229" customFormat="1" ht="15.75" customHeight="1" x14ac:dyDescent="0.15">
      <c r="A5" s="221"/>
      <c r="B5" s="222"/>
      <c r="C5" s="246" t="s">
        <v>407</v>
      </c>
      <c r="D5" s="246" t="s">
        <v>408</v>
      </c>
      <c r="E5" s="246" t="s">
        <v>407</v>
      </c>
      <c r="F5" s="246" t="s">
        <v>408</v>
      </c>
      <c r="G5" s="246" t="s">
        <v>407</v>
      </c>
      <c r="H5" s="246" t="s">
        <v>408</v>
      </c>
      <c r="I5" s="221"/>
      <c r="J5" s="222"/>
      <c r="K5" s="246" t="s">
        <v>407</v>
      </c>
      <c r="L5" s="246" t="s">
        <v>408</v>
      </c>
      <c r="M5" s="246" t="s">
        <v>407</v>
      </c>
      <c r="N5" s="246" t="s">
        <v>408</v>
      </c>
      <c r="O5" s="247" t="s">
        <v>407</v>
      </c>
      <c r="P5" s="246" t="s">
        <v>408</v>
      </c>
    </row>
    <row r="6" spans="1:16" s="256" customFormat="1" ht="13.5" customHeight="1" x14ac:dyDescent="0.15">
      <c r="A6" s="248">
        <v>1</v>
      </c>
      <c r="B6" s="249" t="s">
        <v>409</v>
      </c>
      <c r="C6" s="250" t="s">
        <v>310</v>
      </c>
      <c r="D6" s="251" t="s">
        <v>410</v>
      </c>
      <c r="E6" s="250" t="s">
        <v>310</v>
      </c>
      <c r="F6" s="251" t="s">
        <v>411</v>
      </c>
      <c r="G6" s="250" t="s">
        <v>308</v>
      </c>
      <c r="H6" s="252" t="s">
        <v>412</v>
      </c>
      <c r="I6" s="253">
        <v>16</v>
      </c>
      <c r="J6" s="249" t="s">
        <v>67</v>
      </c>
      <c r="K6" s="254" t="s">
        <v>310</v>
      </c>
      <c r="L6" s="255" t="s">
        <v>413</v>
      </c>
      <c r="M6" s="254" t="s">
        <v>310</v>
      </c>
      <c r="N6" s="255" t="s">
        <v>413</v>
      </c>
      <c r="O6" s="254" t="s">
        <v>308</v>
      </c>
      <c r="P6" s="255" t="s">
        <v>414</v>
      </c>
    </row>
    <row r="7" spans="1:16" s="262" customFormat="1" x14ac:dyDescent="0.15">
      <c r="A7" s="248"/>
      <c r="B7" s="257"/>
      <c r="C7" s="250" t="s">
        <v>306</v>
      </c>
      <c r="D7" s="258"/>
      <c r="E7" s="250" t="s">
        <v>305</v>
      </c>
      <c r="F7" s="258"/>
      <c r="G7" s="250" t="s">
        <v>304</v>
      </c>
      <c r="H7" s="259"/>
      <c r="I7" s="260"/>
      <c r="J7" s="257"/>
      <c r="K7" s="250" t="s">
        <v>333</v>
      </c>
      <c r="L7" s="261"/>
      <c r="M7" s="250" t="s">
        <v>333</v>
      </c>
      <c r="N7" s="261"/>
      <c r="O7" s="250" t="s">
        <v>372</v>
      </c>
      <c r="P7" s="261"/>
    </row>
    <row r="8" spans="1:16" s="262" customFormat="1" x14ac:dyDescent="0.15">
      <c r="A8" s="248"/>
      <c r="B8" s="257"/>
      <c r="C8" s="250" t="s">
        <v>302</v>
      </c>
      <c r="D8" s="258"/>
      <c r="E8" s="250" t="s">
        <v>302</v>
      </c>
      <c r="F8" s="258"/>
      <c r="G8" s="250" t="s">
        <v>303</v>
      </c>
      <c r="H8" s="259"/>
      <c r="I8" s="260"/>
      <c r="J8" s="257"/>
      <c r="K8" s="250" t="s">
        <v>73</v>
      </c>
      <c r="L8" s="261"/>
      <c r="M8" s="250" t="s">
        <v>73</v>
      </c>
      <c r="N8" s="261"/>
      <c r="O8" s="250" t="s">
        <v>352</v>
      </c>
      <c r="P8" s="261"/>
    </row>
    <row r="9" spans="1:16" s="262" customFormat="1" x14ac:dyDescent="0.15">
      <c r="A9" s="248"/>
      <c r="B9" s="263"/>
      <c r="C9" s="250" t="s">
        <v>37</v>
      </c>
      <c r="D9" s="264"/>
      <c r="E9" s="250" t="s">
        <v>37</v>
      </c>
      <c r="F9" s="264"/>
      <c r="G9" s="250"/>
      <c r="H9" s="265"/>
      <c r="I9" s="266"/>
      <c r="J9" s="263"/>
      <c r="K9" s="267" t="s">
        <v>415</v>
      </c>
      <c r="L9" s="268"/>
      <c r="M9" s="267" t="s">
        <v>415</v>
      </c>
      <c r="N9" s="268"/>
      <c r="O9" s="267" t="s">
        <v>416</v>
      </c>
      <c r="P9" s="268"/>
    </row>
    <row r="10" spans="1:16" s="262" customFormat="1" ht="13.5" customHeight="1" x14ac:dyDescent="0.15">
      <c r="A10" s="269">
        <v>2</v>
      </c>
      <c r="B10" s="270" t="s">
        <v>67</v>
      </c>
      <c r="C10" s="254" t="s">
        <v>310</v>
      </c>
      <c r="D10" s="251" t="s">
        <v>417</v>
      </c>
      <c r="E10" s="254" t="s">
        <v>310</v>
      </c>
      <c r="F10" s="251" t="s">
        <v>417</v>
      </c>
      <c r="G10" s="254" t="s">
        <v>308</v>
      </c>
      <c r="H10" s="252" t="s">
        <v>418</v>
      </c>
      <c r="I10" s="271">
        <v>17</v>
      </c>
      <c r="J10" s="270" t="s">
        <v>419</v>
      </c>
      <c r="K10" s="250" t="s">
        <v>342</v>
      </c>
      <c r="L10" s="255" t="s">
        <v>420</v>
      </c>
      <c r="M10" s="250" t="s">
        <v>342</v>
      </c>
      <c r="N10" s="255" t="s">
        <v>421</v>
      </c>
      <c r="O10" s="250" t="s">
        <v>341</v>
      </c>
      <c r="P10" s="255" t="s">
        <v>422</v>
      </c>
    </row>
    <row r="11" spans="1:16" s="262" customFormat="1" x14ac:dyDescent="0.15">
      <c r="A11" s="272"/>
      <c r="B11" s="257"/>
      <c r="C11" s="250" t="s">
        <v>333</v>
      </c>
      <c r="D11" s="258"/>
      <c r="E11" s="250" t="s">
        <v>333</v>
      </c>
      <c r="F11" s="258"/>
      <c r="G11" s="250" t="s">
        <v>332</v>
      </c>
      <c r="H11" s="259"/>
      <c r="I11" s="260"/>
      <c r="J11" s="257"/>
      <c r="K11" s="250" t="s">
        <v>338</v>
      </c>
      <c r="L11" s="261"/>
      <c r="M11" s="250" t="s">
        <v>338</v>
      </c>
      <c r="N11" s="261"/>
      <c r="O11" s="250" t="s">
        <v>384</v>
      </c>
      <c r="P11" s="261"/>
    </row>
    <row r="12" spans="1:16" s="262" customFormat="1" x14ac:dyDescent="0.15">
      <c r="A12" s="272"/>
      <c r="B12" s="257"/>
      <c r="C12" s="250" t="s">
        <v>73</v>
      </c>
      <c r="D12" s="258"/>
      <c r="E12" s="250" t="s">
        <v>73</v>
      </c>
      <c r="F12" s="258"/>
      <c r="G12" s="250" t="s">
        <v>331</v>
      </c>
      <c r="H12" s="259"/>
      <c r="I12" s="260"/>
      <c r="J12" s="257"/>
      <c r="K12" s="250" t="s">
        <v>104</v>
      </c>
      <c r="L12" s="261"/>
      <c r="M12" s="250" t="s">
        <v>104</v>
      </c>
      <c r="N12" s="261"/>
      <c r="O12" s="250" t="s">
        <v>339</v>
      </c>
      <c r="P12" s="261"/>
    </row>
    <row r="13" spans="1:16" s="262" customFormat="1" x14ac:dyDescent="0.15">
      <c r="A13" s="273"/>
      <c r="B13" s="274"/>
      <c r="C13" s="267" t="s">
        <v>415</v>
      </c>
      <c r="D13" s="264"/>
      <c r="E13" s="267" t="s">
        <v>415</v>
      </c>
      <c r="F13" s="264"/>
      <c r="G13" s="267" t="s">
        <v>416</v>
      </c>
      <c r="H13" s="265"/>
      <c r="I13" s="275"/>
      <c r="J13" s="274"/>
      <c r="K13" s="250"/>
      <c r="L13" s="268"/>
      <c r="M13" s="250"/>
      <c r="N13" s="268"/>
      <c r="O13" s="250" t="s">
        <v>104</v>
      </c>
      <c r="P13" s="268"/>
    </row>
    <row r="14" spans="1:16" s="262" customFormat="1" ht="13.5" customHeight="1" x14ac:dyDescent="0.15">
      <c r="A14" s="248">
        <v>3</v>
      </c>
      <c r="B14" s="249" t="s">
        <v>419</v>
      </c>
      <c r="C14" s="250" t="s">
        <v>342</v>
      </c>
      <c r="D14" s="251" t="s">
        <v>423</v>
      </c>
      <c r="E14" s="250" t="s">
        <v>342</v>
      </c>
      <c r="F14" s="251" t="s">
        <v>424</v>
      </c>
      <c r="G14" s="250" t="s">
        <v>341</v>
      </c>
      <c r="H14" s="252" t="s">
        <v>425</v>
      </c>
      <c r="I14" s="253">
        <v>18</v>
      </c>
      <c r="J14" s="249" t="s">
        <v>426</v>
      </c>
      <c r="K14" s="254" t="s">
        <v>310</v>
      </c>
      <c r="L14" s="255" t="s">
        <v>427</v>
      </c>
      <c r="M14" s="254" t="s">
        <v>310</v>
      </c>
      <c r="N14" s="255" t="s">
        <v>428</v>
      </c>
      <c r="O14" s="254" t="s">
        <v>308</v>
      </c>
      <c r="P14" s="255" t="s">
        <v>429</v>
      </c>
    </row>
    <row r="15" spans="1:16" s="262" customFormat="1" x14ac:dyDescent="0.15">
      <c r="A15" s="248"/>
      <c r="B15" s="257"/>
      <c r="C15" s="250" t="s">
        <v>338</v>
      </c>
      <c r="D15" s="258"/>
      <c r="E15" s="250" t="s">
        <v>338</v>
      </c>
      <c r="F15" s="258"/>
      <c r="G15" s="250" t="s">
        <v>340</v>
      </c>
      <c r="H15" s="259"/>
      <c r="I15" s="260"/>
      <c r="J15" s="257"/>
      <c r="K15" s="250" t="s">
        <v>348</v>
      </c>
      <c r="L15" s="261"/>
      <c r="M15" s="250" t="s">
        <v>347</v>
      </c>
      <c r="N15" s="261"/>
      <c r="O15" s="250" t="s">
        <v>346</v>
      </c>
      <c r="P15" s="261"/>
    </row>
    <row r="16" spans="1:16" s="262" customFormat="1" x14ac:dyDescent="0.15">
      <c r="A16" s="248"/>
      <c r="B16" s="257"/>
      <c r="C16" s="250" t="s">
        <v>104</v>
      </c>
      <c r="D16" s="258"/>
      <c r="E16" s="250" t="s">
        <v>104</v>
      </c>
      <c r="F16" s="258"/>
      <c r="G16" s="250" t="s">
        <v>339</v>
      </c>
      <c r="H16" s="259"/>
      <c r="I16" s="260"/>
      <c r="J16" s="257"/>
      <c r="K16" s="250" t="s">
        <v>142</v>
      </c>
      <c r="L16" s="261"/>
      <c r="M16" s="250" t="s">
        <v>142</v>
      </c>
      <c r="N16" s="261"/>
      <c r="O16" s="250" t="s">
        <v>345</v>
      </c>
      <c r="P16" s="261"/>
    </row>
    <row r="17" spans="1:16" s="262" customFormat="1" x14ac:dyDescent="0.15">
      <c r="A17" s="248"/>
      <c r="B17" s="263"/>
      <c r="C17" s="250"/>
      <c r="D17" s="264"/>
      <c r="E17" s="250"/>
      <c r="F17" s="264"/>
      <c r="G17" s="250" t="s">
        <v>104</v>
      </c>
      <c r="H17" s="265"/>
      <c r="I17" s="266"/>
      <c r="J17" s="263"/>
      <c r="K17" s="267" t="s">
        <v>130</v>
      </c>
      <c r="L17" s="268"/>
      <c r="M17" s="267" t="s">
        <v>130</v>
      </c>
      <c r="N17" s="268"/>
      <c r="O17" s="267" t="s">
        <v>130</v>
      </c>
      <c r="P17" s="268"/>
    </row>
    <row r="18" spans="1:16" s="262" customFormat="1" ht="13.5" customHeight="1" x14ac:dyDescent="0.15">
      <c r="A18" s="269">
        <v>4</v>
      </c>
      <c r="B18" s="270" t="s">
        <v>426</v>
      </c>
      <c r="C18" s="254" t="s">
        <v>310</v>
      </c>
      <c r="D18" s="251" t="s">
        <v>427</v>
      </c>
      <c r="E18" s="254" t="s">
        <v>310</v>
      </c>
      <c r="F18" s="251" t="s">
        <v>428</v>
      </c>
      <c r="G18" s="254" t="s">
        <v>308</v>
      </c>
      <c r="H18" s="252" t="s">
        <v>429</v>
      </c>
      <c r="I18" s="276"/>
      <c r="J18" s="277"/>
      <c r="K18" s="278"/>
      <c r="L18" s="279"/>
      <c r="M18" s="278"/>
      <c r="N18" s="279"/>
      <c r="O18" s="278"/>
      <c r="P18" s="280"/>
    </row>
    <row r="19" spans="1:16" s="262" customFormat="1" x14ac:dyDescent="0.15">
      <c r="A19" s="248"/>
      <c r="B19" s="257"/>
      <c r="C19" s="250" t="s">
        <v>348</v>
      </c>
      <c r="D19" s="258"/>
      <c r="E19" s="250" t="s">
        <v>347</v>
      </c>
      <c r="F19" s="258"/>
      <c r="G19" s="250" t="s">
        <v>346</v>
      </c>
      <c r="H19" s="259"/>
      <c r="I19" s="281"/>
      <c r="J19" s="282"/>
      <c r="K19" s="283"/>
      <c r="L19" s="284"/>
      <c r="M19" s="283"/>
      <c r="N19" s="284"/>
      <c r="O19" s="283"/>
      <c r="P19" s="285"/>
    </row>
    <row r="20" spans="1:16" s="262" customFormat="1" x14ac:dyDescent="0.15">
      <c r="A20" s="248"/>
      <c r="B20" s="257"/>
      <c r="C20" s="250" t="s">
        <v>142</v>
      </c>
      <c r="D20" s="258"/>
      <c r="E20" s="250" t="s">
        <v>142</v>
      </c>
      <c r="F20" s="258"/>
      <c r="G20" s="250" t="s">
        <v>345</v>
      </c>
      <c r="H20" s="259"/>
      <c r="I20" s="281"/>
      <c r="J20" s="282"/>
      <c r="K20" s="283"/>
      <c r="L20" s="284"/>
      <c r="M20" s="283"/>
      <c r="N20" s="284"/>
      <c r="O20" s="283"/>
      <c r="P20" s="285"/>
    </row>
    <row r="21" spans="1:16" s="262" customFormat="1" x14ac:dyDescent="0.15">
      <c r="A21" s="286"/>
      <c r="B21" s="274"/>
      <c r="C21" s="267" t="s">
        <v>130</v>
      </c>
      <c r="D21" s="264"/>
      <c r="E21" s="267" t="s">
        <v>130</v>
      </c>
      <c r="F21" s="264"/>
      <c r="G21" s="267" t="s">
        <v>130</v>
      </c>
      <c r="H21" s="265"/>
      <c r="I21" s="287"/>
      <c r="J21" s="288"/>
      <c r="K21" s="289"/>
      <c r="L21" s="290"/>
      <c r="M21" s="289"/>
      <c r="N21" s="290"/>
      <c r="O21" s="289"/>
      <c r="P21" s="291"/>
    </row>
    <row r="22" spans="1:16" s="262" customFormat="1" x14ac:dyDescent="0.15">
      <c r="A22" s="276"/>
      <c r="B22" s="277"/>
      <c r="C22" s="278"/>
      <c r="D22" s="292"/>
      <c r="E22" s="278"/>
      <c r="F22" s="292"/>
      <c r="G22" s="278"/>
      <c r="H22" s="293"/>
      <c r="I22" s="271">
        <v>23</v>
      </c>
      <c r="J22" s="249" t="s">
        <v>67</v>
      </c>
      <c r="K22" s="250" t="s">
        <v>310</v>
      </c>
      <c r="L22" s="294" t="s">
        <v>430</v>
      </c>
      <c r="M22" s="250" t="s">
        <v>310</v>
      </c>
      <c r="N22" s="294" t="s">
        <v>431</v>
      </c>
      <c r="O22" s="250" t="s">
        <v>308</v>
      </c>
      <c r="P22" s="294" t="s">
        <v>432</v>
      </c>
    </row>
    <row r="23" spans="1:16" s="262" customFormat="1" x14ac:dyDescent="0.15">
      <c r="A23" s="295"/>
      <c r="B23" s="288"/>
      <c r="C23" s="289"/>
      <c r="D23" s="296"/>
      <c r="E23" s="289"/>
      <c r="F23" s="296"/>
      <c r="G23" s="289"/>
      <c r="H23" s="297"/>
      <c r="I23" s="260"/>
      <c r="J23" s="257"/>
      <c r="K23" s="250" t="s">
        <v>390</v>
      </c>
      <c r="L23" s="261"/>
      <c r="M23" s="250" t="s">
        <v>389</v>
      </c>
      <c r="N23" s="261"/>
      <c r="O23" s="250" t="s">
        <v>359</v>
      </c>
      <c r="P23" s="261"/>
    </row>
    <row r="24" spans="1:16" s="262" customFormat="1" ht="13.5" customHeight="1" x14ac:dyDescent="0.15">
      <c r="A24" s="248">
        <v>7</v>
      </c>
      <c r="B24" s="249" t="s">
        <v>433</v>
      </c>
      <c r="C24" s="250" t="s">
        <v>310</v>
      </c>
      <c r="D24" s="298" t="s">
        <v>434</v>
      </c>
      <c r="E24" s="250" t="s">
        <v>310</v>
      </c>
      <c r="F24" s="298" t="s">
        <v>435</v>
      </c>
      <c r="G24" s="250" t="s">
        <v>308</v>
      </c>
      <c r="H24" s="299" t="s">
        <v>436</v>
      </c>
      <c r="I24" s="260"/>
      <c r="J24" s="257"/>
      <c r="K24" s="250" t="s">
        <v>362</v>
      </c>
      <c r="L24" s="261"/>
      <c r="M24" s="250" t="s">
        <v>362</v>
      </c>
      <c r="N24" s="261"/>
      <c r="O24" s="250" t="s">
        <v>364</v>
      </c>
      <c r="P24" s="261"/>
    </row>
    <row r="25" spans="1:16" s="262" customFormat="1" x14ac:dyDescent="0.15">
      <c r="A25" s="248"/>
      <c r="B25" s="257"/>
      <c r="C25" s="250" t="s">
        <v>437</v>
      </c>
      <c r="D25" s="258"/>
      <c r="E25" s="250" t="s">
        <v>438</v>
      </c>
      <c r="F25" s="258"/>
      <c r="G25" s="250" t="s">
        <v>353</v>
      </c>
      <c r="H25" s="259"/>
      <c r="I25" s="275"/>
      <c r="J25" s="274"/>
      <c r="K25" s="250" t="s">
        <v>142</v>
      </c>
      <c r="L25" s="268"/>
      <c r="M25" s="250" t="s">
        <v>142</v>
      </c>
      <c r="N25" s="268"/>
      <c r="O25" s="250" t="s">
        <v>363</v>
      </c>
      <c r="P25" s="268"/>
    </row>
    <row r="26" spans="1:16" s="262" customFormat="1" x14ac:dyDescent="0.15">
      <c r="A26" s="248"/>
      <c r="B26" s="257"/>
      <c r="C26" s="250" t="s">
        <v>73</v>
      </c>
      <c r="D26" s="258"/>
      <c r="E26" s="250" t="s">
        <v>73</v>
      </c>
      <c r="F26" s="258"/>
      <c r="G26" s="250" t="s">
        <v>352</v>
      </c>
      <c r="H26" s="259"/>
      <c r="I26" s="253">
        <v>24</v>
      </c>
      <c r="J26" s="249" t="s">
        <v>419</v>
      </c>
      <c r="K26" s="254" t="s">
        <v>310</v>
      </c>
      <c r="L26" s="255" t="s">
        <v>439</v>
      </c>
      <c r="M26" s="254" t="s">
        <v>310</v>
      </c>
      <c r="N26" s="255" t="s">
        <v>440</v>
      </c>
      <c r="O26" s="254" t="s">
        <v>308</v>
      </c>
      <c r="P26" s="255" t="s">
        <v>441</v>
      </c>
    </row>
    <row r="27" spans="1:16" s="262" customFormat="1" x14ac:dyDescent="0.15">
      <c r="A27" s="248"/>
      <c r="B27" s="263"/>
      <c r="C27" s="250" t="s">
        <v>442</v>
      </c>
      <c r="D27" s="264"/>
      <c r="E27" s="250" t="s">
        <v>442</v>
      </c>
      <c r="F27" s="264"/>
      <c r="G27" s="250" t="s">
        <v>443</v>
      </c>
      <c r="H27" s="265"/>
      <c r="I27" s="260"/>
      <c r="J27" s="257"/>
      <c r="K27" s="250" t="s">
        <v>396</v>
      </c>
      <c r="L27" s="261"/>
      <c r="M27" s="250" t="s">
        <v>396</v>
      </c>
      <c r="N27" s="261"/>
      <c r="O27" s="250" t="s">
        <v>395</v>
      </c>
      <c r="P27" s="261"/>
    </row>
    <row r="28" spans="1:16" s="262" customFormat="1" ht="13.5" customHeight="1" x14ac:dyDescent="0.15">
      <c r="A28" s="269">
        <v>8</v>
      </c>
      <c r="B28" s="270" t="s">
        <v>409</v>
      </c>
      <c r="C28" s="254" t="s">
        <v>310</v>
      </c>
      <c r="D28" s="251" t="s">
        <v>444</v>
      </c>
      <c r="E28" s="254" t="s">
        <v>310</v>
      </c>
      <c r="F28" s="251" t="s">
        <v>444</v>
      </c>
      <c r="G28" s="254" t="s">
        <v>308</v>
      </c>
      <c r="H28" s="252" t="s">
        <v>445</v>
      </c>
      <c r="I28" s="260"/>
      <c r="J28" s="257"/>
      <c r="K28" s="250" t="s">
        <v>393</v>
      </c>
      <c r="L28" s="261"/>
      <c r="M28" s="250" t="s">
        <v>393</v>
      </c>
      <c r="N28" s="261"/>
      <c r="O28" s="250" t="s">
        <v>394</v>
      </c>
      <c r="P28" s="261"/>
    </row>
    <row r="29" spans="1:16" s="262" customFormat="1" x14ac:dyDescent="0.15">
      <c r="A29" s="248"/>
      <c r="B29" s="257"/>
      <c r="C29" s="250" t="s">
        <v>361</v>
      </c>
      <c r="D29" s="258"/>
      <c r="E29" s="250" t="s">
        <v>361</v>
      </c>
      <c r="F29" s="258"/>
      <c r="G29" s="250" t="s">
        <v>360</v>
      </c>
      <c r="H29" s="259"/>
      <c r="I29" s="266"/>
      <c r="J29" s="263"/>
      <c r="K29" s="267" t="s">
        <v>37</v>
      </c>
      <c r="L29" s="268"/>
      <c r="M29" s="267"/>
      <c r="N29" s="268"/>
      <c r="O29" s="267"/>
      <c r="P29" s="268"/>
    </row>
    <row r="30" spans="1:16" s="262" customFormat="1" x14ac:dyDescent="0.15">
      <c r="A30" s="248"/>
      <c r="B30" s="257"/>
      <c r="C30" s="250" t="s">
        <v>37</v>
      </c>
      <c r="D30" s="258"/>
      <c r="E30" s="250" t="s">
        <v>37</v>
      </c>
      <c r="F30" s="258"/>
      <c r="G30" s="250" t="s">
        <v>359</v>
      </c>
      <c r="H30" s="259"/>
      <c r="I30" s="271">
        <v>25</v>
      </c>
      <c r="J30" s="270" t="s">
        <v>426</v>
      </c>
      <c r="K30" s="254" t="s">
        <v>310</v>
      </c>
      <c r="L30" s="255" t="s">
        <v>446</v>
      </c>
      <c r="M30" s="254" t="s">
        <v>310</v>
      </c>
      <c r="N30" s="255" t="s">
        <v>447</v>
      </c>
      <c r="O30" s="254" t="s">
        <v>308</v>
      </c>
      <c r="P30" s="255" t="s">
        <v>448</v>
      </c>
    </row>
    <row r="31" spans="1:16" s="262" customFormat="1" x14ac:dyDescent="0.15">
      <c r="A31" s="286"/>
      <c r="B31" s="274"/>
      <c r="C31" s="267" t="s">
        <v>134</v>
      </c>
      <c r="D31" s="264"/>
      <c r="E31" s="267" t="s">
        <v>134</v>
      </c>
      <c r="F31" s="264"/>
      <c r="G31" s="267" t="s">
        <v>358</v>
      </c>
      <c r="H31" s="265"/>
      <c r="I31" s="260"/>
      <c r="J31" s="257"/>
      <c r="K31" s="250" t="s">
        <v>373</v>
      </c>
      <c r="L31" s="261"/>
      <c r="M31" s="250" t="s">
        <v>373</v>
      </c>
      <c r="N31" s="261"/>
      <c r="O31" s="250" t="s">
        <v>398</v>
      </c>
      <c r="P31" s="261"/>
    </row>
    <row r="32" spans="1:16" s="262" customFormat="1" ht="13.5" customHeight="1" x14ac:dyDescent="0.15">
      <c r="A32" s="248">
        <v>9</v>
      </c>
      <c r="B32" s="249" t="s">
        <v>67</v>
      </c>
      <c r="C32" s="250" t="s">
        <v>310</v>
      </c>
      <c r="D32" s="251" t="s">
        <v>449</v>
      </c>
      <c r="E32" s="250" t="s">
        <v>310</v>
      </c>
      <c r="F32" s="251" t="s">
        <v>450</v>
      </c>
      <c r="G32" s="250" t="s">
        <v>308</v>
      </c>
      <c r="H32" s="252" t="s">
        <v>432</v>
      </c>
      <c r="I32" s="260"/>
      <c r="J32" s="257"/>
      <c r="K32" s="250" t="s">
        <v>371</v>
      </c>
      <c r="L32" s="261"/>
      <c r="M32" s="250" t="s">
        <v>371</v>
      </c>
      <c r="N32" s="261"/>
      <c r="O32" s="250" t="s">
        <v>377</v>
      </c>
      <c r="P32" s="261"/>
    </row>
    <row r="33" spans="1:16" s="262" customFormat="1" x14ac:dyDescent="0.15">
      <c r="A33" s="248"/>
      <c r="B33" s="257"/>
      <c r="C33" s="250" t="s">
        <v>366</v>
      </c>
      <c r="D33" s="258"/>
      <c r="E33" s="250" t="s">
        <v>365</v>
      </c>
      <c r="F33" s="258"/>
      <c r="G33" s="250" t="s">
        <v>359</v>
      </c>
      <c r="H33" s="259"/>
      <c r="I33" s="275"/>
      <c r="J33" s="274"/>
      <c r="K33" s="267" t="s">
        <v>130</v>
      </c>
      <c r="L33" s="268"/>
      <c r="M33" s="267" t="s">
        <v>130</v>
      </c>
      <c r="N33" s="268"/>
      <c r="O33" s="267" t="s">
        <v>130</v>
      </c>
      <c r="P33" s="268"/>
    </row>
    <row r="34" spans="1:16" s="262" customFormat="1" x14ac:dyDescent="0.15">
      <c r="A34" s="248"/>
      <c r="B34" s="257"/>
      <c r="C34" s="250" t="s">
        <v>362</v>
      </c>
      <c r="D34" s="258"/>
      <c r="E34" s="250" t="s">
        <v>362</v>
      </c>
      <c r="F34" s="258"/>
      <c r="G34" s="250" t="s">
        <v>364</v>
      </c>
      <c r="H34" s="259"/>
      <c r="I34" s="300"/>
      <c r="J34" s="301"/>
      <c r="K34" s="278"/>
      <c r="L34" s="302"/>
      <c r="M34" s="278"/>
      <c r="N34" s="302"/>
      <c r="O34" s="278"/>
      <c r="P34" s="303"/>
    </row>
    <row r="35" spans="1:16" s="262" customFormat="1" x14ac:dyDescent="0.15">
      <c r="A35" s="248"/>
      <c r="B35" s="263"/>
      <c r="C35" s="250" t="s">
        <v>142</v>
      </c>
      <c r="D35" s="264"/>
      <c r="E35" s="250" t="s">
        <v>142</v>
      </c>
      <c r="F35" s="264"/>
      <c r="G35" s="250" t="s">
        <v>363</v>
      </c>
      <c r="H35" s="265"/>
      <c r="I35" s="304"/>
      <c r="J35" s="305"/>
      <c r="K35" s="289"/>
      <c r="L35" s="306"/>
      <c r="M35" s="289"/>
      <c r="N35" s="306"/>
      <c r="O35" s="289"/>
      <c r="P35" s="307"/>
    </row>
    <row r="36" spans="1:16" s="262" customFormat="1" ht="13.5" customHeight="1" x14ac:dyDescent="0.15">
      <c r="A36" s="269">
        <v>10</v>
      </c>
      <c r="B36" s="270" t="s">
        <v>419</v>
      </c>
      <c r="C36" s="254" t="s">
        <v>310</v>
      </c>
      <c r="D36" s="251" t="s">
        <v>451</v>
      </c>
      <c r="E36" s="254" t="s">
        <v>310</v>
      </c>
      <c r="F36" s="251" t="s">
        <v>452</v>
      </c>
      <c r="G36" s="254" t="s">
        <v>308</v>
      </c>
      <c r="H36" s="252" t="s">
        <v>453</v>
      </c>
      <c r="I36" s="253">
        <v>28</v>
      </c>
      <c r="J36" s="249" t="s">
        <v>433</v>
      </c>
      <c r="K36" s="254" t="s">
        <v>310</v>
      </c>
      <c r="L36" s="255" t="s">
        <v>454</v>
      </c>
      <c r="M36" s="254" t="s">
        <v>310</v>
      </c>
      <c r="N36" s="255" t="s">
        <v>455</v>
      </c>
      <c r="O36" s="254" t="s">
        <v>308</v>
      </c>
      <c r="P36" s="255" t="s">
        <v>456</v>
      </c>
    </row>
    <row r="37" spans="1:16" s="262" customFormat="1" x14ac:dyDescent="0.15">
      <c r="A37" s="248"/>
      <c r="B37" s="257"/>
      <c r="C37" s="250" t="s">
        <v>457</v>
      </c>
      <c r="D37" s="258"/>
      <c r="E37" s="250" t="s">
        <v>457</v>
      </c>
      <c r="F37" s="258"/>
      <c r="G37" s="250" t="s">
        <v>369</v>
      </c>
      <c r="H37" s="259"/>
      <c r="I37" s="260"/>
      <c r="J37" s="257"/>
      <c r="K37" s="250" t="s">
        <v>379</v>
      </c>
      <c r="L37" s="261"/>
      <c r="M37" s="250" t="s">
        <v>379</v>
      </c>
      <c r="N37" s="261"/>
      <c r="O37" s="250" t="s">
        <v>378</v>
      </c>
      <c r="P37" s="261"/>
    </row>
    <row r="38" spans="1:16" s="262" customFormat="1" x14ac:dyDescent="0.15">
      <c r="A38" s="248"/>
      <c r="B38" s="257"/>
      <c r="C38" s="250" t="s">
        <v>367</v>
      </c>
      <c r="D38" s="258"/>
      <c r="E38" s="250" t="s">
        <v>367</v>
      </c>
      <c r="F38" s="258"/>
      <c r="G38" s="250" t="s">
        <v>368</v>
      </c>
      <c r="H38" s="259"/>
      <c r="I38" s="260"/>
      <c r="J38" s="257"/>
      <c r="K38" s="250" t="s">
        <v>376</v>
      </c>
      <c r="L38" s="261"/>
      <c r="M38" s="250" t="s">
        <v>376</v>
      </c>
      <c r="N38" s="261"/>
      <c r="O38" s="250" t="s">
        <v>377</v>
      </c>
      <c r="P38" s="261"/>
    </row>
    <row r="39" spans="1:16" s="262" customFormat="1" x14ac:dyDescent="0.15">
      <c r="A39" s="286"/>
      <c r="B39" s="274"/>
      <c r="C39" s="267" t="s">
        <v>458</v>
      </c>
      <c r="D39" s="264"/>
      <c r="E39" s="267" t="s">
        <v>134</v>
      </c>
      <c r="F39" s="264"/>
      <c r="G39" s="267" t="s">
        <v>358</v>
      </c>
      <c r="H39" s="265"/>
      <c r="I39" s="266"/>
      <c r="J39" s="263"/>
      <c r="K39" s="267" t="s">
        <v>459</v>
      </c>
      <c r="L39" s="268"/>
      <c r="M39" s="267" t="s">
        <v>459</v>
      </c>
      <c r="N39" s="268"/>
      <c r="O39" s="267" t="s">
        <v>358</v>
      </c>
      <c r="P39" s="268"/>
    </row>
    <row r="40" spans="1:16" s="262" customFormat="1" ht="13.5" customHeight="1" x14ac:dyDescent="0.15">
      <c r="A40" s="248">
        <v>11</v>
      </c>
      <c r="B40" s="249" t="s">
        <v>426</v>
      </c>
      <c r="C40" s="250" t="s">
        <v>375</v>
      </c>
      <c r="D40" s="251" t="s">
        <v>460</v>
      </c>
      <c r="E40" s="250" t="s">
        <v>375</v>
      </c>
      <c r="F40" s="251" t="s">
        <v>460</v>
      </c>
      <c r="G40" s="250" t="s">
        <v>374</v>
      </c>
      <c r="H40" s="252" t="s">
        <v>461</v>
      </c>
      <c r="I40" s="271">
        <v>29</v>
      </c>
      <c r="J40" s="270" t="s">
        <v>409</v>
      </c>
      <c r="K40" s="250" t="s">
        <v>310</v>
      </c>
      <c r="L40" s="255" t="s">
        <v>410</v>
      </c>
      <c r="M40" s="250" t="s">
        <v>310</v>
      </c>
      <c r="N40" s="255" t="s">
        <v>411</v>
      </c>
      <c r="O40" s="250" t="s">
        <v>308</v>
      </c>
      <c r="P40" s="255" t="s">
        <v>412</v>
      </c>
    </row>
    <row r="41" spans="1:16" s="262" customFormat="1" x14ac:dyDescent="0.15">
      <c r="A41" s="248"/>
      <c r="B41" s="257"/>
      <c r="C41" s="250" t="s">
        <v>373</v>
      </c>
      <c r="D41" s="258"/>
      <c r="E41" s="250" t="s">
        <v>373</v>
      </c>
      <c r="F41" s="258"/>
      <c r="G41" s="250" t="s">
        <v>372</v>
      </c>
      <c r="H41" s="259"/>
      <c r="I41" s="260"/>
      <c r="J41" s="257"/>
      <c r="K41" s="250" t="s">
        <v>306</v>
      </c>
      <c r="L41" s="261"/>
      <c r="M41" s="250" t="s">
        <v>305</v>
      </c>
      <c r="N41" s="261"/>
      <c r="O41" s="250" t="s">
        <v>304</v>
      </c>
      <c r="P41" s="261"/>
    </row>
    <row r="42" spans="1:16" s="262" customFormat="1" x14ac:dyDescent="0.15">
      <c r="A42" s="248"/>
      <c r="B42" s="257"/>
      <c r="C42" s="250" t="s">
        <v>371</v>
      </c>
      <c r="D42" s="258"/>
      <c r="E42" s="250" t="s">
        <v>371</v>
      </c>
      <c r="F42" s="258"/>
      <c r="G42" s="250" t="s">
        <v>130</v>
      </c>
      <c r="H42" s="259"/>
      <c r="I42" s="260"/>
      <c r="J42" s="257"/>
      <c r="K42" s="250" t="s">
        <v>302</v>
      </c>
      <c r="L42" s="261"/>
      <c r="M42" s="250" t="s">
        <v>302</v>
      </c>
      <c r="N42" s="261"/>
      <c r="O42" s="250" t="s">
        <v>303</v>
      </c>
      <c r="P42" s="261"/>
    </row>
    <row r="43" spans="1:16" s="262" customFormat="1" x14ac:dyDescent="0.15">
      <c r="A43" s="248"/>
      <c r="B43" s="263"/>
      <c r="C43" s="250" t="s">
        <v>130</v>
      </c>
      <c r="D43" s="264"/>
      <c r="E43" s="250" t="s">
        <v>130</v>
      </c>
      <c r="F43" s="264"/>
      <c r="G43" s="250"/>
      <c r="H43" s="265"/>
      <c r="I43" s="275"/>
      <c r="J43" s="274"/>
      <c r="K43" s="250" t="s">
        <v>37</v>
      </c>
      <c r="L43" s="268"/>
      <c r="M43" s="250" t="s">
        <v>37</v>
      </c>
      <c r="N43" s="268"/>
      <c r="O43" s="267"/>
      <c r="P43" s="268"/>
    </row>
    <row r="44" spans="1:16" s="262" customFormat="1" ht="13.5" customHeight="1" x14ac:dyDescent="0.15">
      <c r="A44" s="308"/>
      <c r="B44" s="301"/>
      <c r="C44" s="278"/>
      <c r="D44" s="309"/>
      <c r="E44" s="278"/>
      <c r="F44" s="309"/>
      <c r="G44" s="278"/>
      <c r="H44" s="310"/>
      <c r="I44" s="271">
        <v>30</v>
      </c>
      <c r="J44" s="270" t="s">
        <v>67</v>
      </c>
      <c r="K44" s="254" t="s">
        <v>310</v>
      </c>
      <c r="L44" s="255" t="s">
        <v>417</v>
      </c>
      <c r="M44" s="254" t="s">
        <v>310</v>
      </c>
      <c r="N44" s="255" t="s">
        <v>417</v>
      </c>
      <c r="O44" s="254" t="s">
        <v>308</v>
      </c>
      <c r="P44" s="255" t="s">
        <v>418</v>
      </c>
    </row>
    <row r="45" spans="1:16" s="262" customFormat="1" x14ac:dyDescent="0.15">
      <c r="A45" s="304"/>
      <c r="B45" s="305"/>
      <c r="C45" s="289"/>
      <c r="D45" s="311"/>
      <c r="E45" s="289"/>
      <c r="F45" s="311"/>
      <c r="G45" s="289"/>
      <c r="H45" s="312"/>
      <c r="I45" s="260"/>
      <c r="J45" s="257"/>
      <c r="K45" s="250" t="s">
        <v>333</v>
      </c>
      <c r="L45" s="261"/>
      <c r="M45" s="250" t="s">
        <v>333</v>
      </c>
      <c r="N45" s="261"/>
      <c r="O45" s="250" t="s">
        <v>332</v>
      </c>
      <c r="P45" s="261"/>
    </row>
    <row r="46" spans="1:16" s="262" customFormat="1" x14ac:dyDescent="0.15">
      <c r="A46" s="269">
        <v>14</v>
      </c>
      <c r="B46" s="270" t="s">
        <v>433</v>
      </c>
      <c r="C46" s="254" t="s">
        <v>310</v>
      </c>
      <c r="D46" s="251" t="s">
        <v>454</v>
      </c>
      <c r="E46" s="254" t="s">
        <v>310</v>
      </c>
      <c r="F46" s="251" t="s">
        <v>455</v>
      </c>
      <c r="G46" s="254" t="s">
        <v>308</v>
      </c>
      <c r="H46" s="252" t="s">
        <v>456</v>
      </c>
      <c r="I46" s="260"/>
      <c r="J46" s="257"/>
      <c r="K46" s="250" t="s">
        <v>73</v>
      </c>
      <c r="L46" s="261"/>
      <c r="M46" s="250" t="s">
        <v>73</v>
      </c>
      <c r="N46" s="261"/>
      <c r="O46" s="250" t="s">
        <v>331</v>
      </c>
      <c r="P46" s="261"/>
    </row>
    <row r="47" spans="1:16" s="262" customFormat="1" x14ac:dyDescent="0.15">
      <c r="A47" s="248"/>
      <c r="B47" s="257"/>
      <c r="C47" s="250" t="s">
        <v>379</v>
      </c>
      <c r="D47" s="258"/>
      <c r="E47" s="250" t="s">
        <v>379</v>
      </c>
      <c r="F47" s="258"/>
      <c r="G47" s="250" t="s">
        <v>378</v>
      </c>
      <c r="H47" s="259"/>
      <c r="I47" s="275"/>
      <c r="J47" s="274"/>
      <c r="K47" s="267" t="s">
        <v>415</v>
      </c>
      <c r="L47" s="268"/>
      <c r="M47" s="267" t="s">
        <v>415</v>
      </c>
      <c r="N47" s="268"/>
      <c r="O47" s="267" t="s">
        <v>416</v>
      </c>
      <c r="P47" s="268"/>
    </row>
    <row r="48" spans="1:16" s="262" customFormat="1" ht="13.5" customHeight="1" x14ac:dyDescent="0.15">
      <c r="A48" s="248"/>
      <c r="B48" s="257"/>
      <c r="C48" s="250" t="s">
        <v>376</v>
      </c>
      <c r="D48" s="258"/>
      <c r="E48" s="250" t="s">
        <v>376</v>
      </c>
      <c r="F48" s="258"/>
      <c r="G48" s="250" t="s">
        <v>377</v>
      </c>
      <c r="H48" s="259"/>
    </row>
    <row r="49" spans="1:16" s="262" customFormat="1" x14ac:dyDescent="0.15">
      <c r="A49" s="286"/>
      <c r="B49" s="274"/>
      <c r="C49" s="267" t="s">
        <v>459</v>
      </c>
      <c r="D49" s="264"/>
      <c r="E49" s="267" t="s">
        <v>459</v>
      </c>
      <c r="F49" s="264"/>
      <c r="G49" s="267" t="s">
        <v>358</v>
      </c>
      <c r="H49" s="265"/>
    </row>
    <row r="50" spans="1:16" s="262" customFormat="1" x14ac:dyDescent="0.15">
      <c r="A50" s="248">
        <v>15</v>
      </c>
      <c r="B50" s="249" t="s">
        <v>409</v>
      </c>
      <c r="C50" s="250" t="s">
        <v>310</v>
      </c>
      <c r="D50" s="251" t="s">
        <v>410</v>
      </c>
      <c r="E50" s="250" t="s">
        <v>310</v>
      </c>
      <c r="F50" s="251" t="s">
        <v>411</v>
      </c>
      <c r="G50" s="250" t="s">
        <v>308</v>
      </c>
      <c r="H50" s="252" t="s">
        <v>412</v>
      </c>
    </row>
    <row r="51" spans="1:16" s="262" customFormat="1" x14ac:dyDescent="0.15">
      <c r="A51" s="248"/>
      <c r="B51" s="257"/>
      <c r="C51" s="250" t="s">
        <v>306</v>
      </c>
      <c r="D51" s="258"/>
      <c r="E51" s="250" t="s">
        <v>305</v>
      </c>
      <c r="F51" s="258"/>
      <c r="G51" s="250" t="s">
        <v>304</v>
      </c>
      <c r="H51" s="259"/>
    </row>
    <row r="52" spans="1:16" s="262" customFormat="1" ht="13.5" customHeight="1" x14ac:dyDescent="0.15">
      <c r="A52" s="248"/>
      <c r="B52" s="257"/>
      <c r="C52" s="250" t="s">
        <v>302</v>
      </c>
      <c r="D52" s="258"/>
      <c r="E52" s="250" t="s">
        <v>302</v>
      </c>
      <c r="F52" s="258"/>
      <c r="G52" s="250" t="s">
        <v>303</v>
      </c>
      <c r="H52" s="259"/>
    </row>
    <row r="53" spans="1:16" s="262" customFormat="1" x14ac:dyDescent="0.15">
      <c r="A53" s="286"/>
      <c r="B53" s="274"/>
      <c r="C53" s="267" t="s">
        <v>37</v>
      </c>
      <c r="D53" s="264"/>
      <c r="E53" s="267" t="s">
        <v>37</v>
      </c>
      <c r="F53" s="264"/>
      <c r="G53" s="267"/>
      <c r="H53" s="265"/>
      <c r="I53" s="256"/>
    </row>
    <row r="54" spans="1:16" s="262" customFormat="1" x14ac:dyDescent="0.15">
      <c r="A54" s="256"/>
      <c r="I54" s="256"/>
    </row>
    <row r="55" spans="1:16" s="262" customFormat="1" x14ac:dyDescent="0.15">
      <c r="A55" s="256"/>
      <c r="I55" s="256"/>
    </row>
    <row r="56" spans="1:16" s="262" customFormat="1" ht="13.5" customHeight="1" x14ac:dyDescent="0.15">
      <c r="A56" s="256"/>
      <c r="I56" s="256"/>
    </row>
    <row r="57" spans="1:16" s="262" customFormat="1" x14ac:dyDescent="0.15">
      <c r="A57" s="256"/>
      <c r="I57" s="229"/>
      <c r="J57" s="220"/>
      <c r="K57" s="220"/>
      <c r="L57" s="220"/>
      <c r="M57" s="220"/>
      <c r="N57" s="220"/>
      <c r="O57" s="220"/>
      <c r="P57" s="220"/>
    </row>
    <row r="58" spans="1:16" s="262" customFormat="1" x14ac:dyDescent="0.15">
      <c r="A58" s="256"/>
      <c r="I58" s="229"/>
      <c r="J58" s="220"/>
      <c r="K58" s="220"/>
      <c r="L58" s="220"/>
      <c r="M58" s="220"/>
      <c r="N58" s="220"/>
      <c r="O58" s="220"/>
      <c r="P58" s="220"/>
    </row>
    <row r="59" spans="1:16" s="262" customFormat="1" x14ac:dyDescent="0.15">
      <c r="A59" s="256"/>
      <c r="I59" s="229"/>
      <c r="J59" s="220"/>
      <c r="K59" s="220"/>
      <c r="L59" s="220"/>
      <c r="M59" s="220"/>
      <c r="N59" s="220"/>
      <c r="O59" s="220"/>
      <c r="P59" s="220"/>
    </row>
    <row r="60" spans="1:16" s="262" customFormat="1" x14ac:dyDescent="0.15">
      <c r="A60" s="256"/>
      <c r="I60" s="229"/>
      <c r="J60" s="220"/>
      <c r="K60" s="220"/>
      <c r="L60" s="220"/>
      <c r="M60" s="220"/>
      <c r="N60" s="220"/>
      <c r="O60" s="220"/>
      <c r="P60" s="220"/>
    </row>
    <row r="61" spans="1:16" s="262" customFormat="1" x14ac:dyDescent="0.15">
      <c r="A61" s="256"/>
      <c r="I61" s="229"/>
      <c r="J61" s="220"/>
      <c r="K61" s="220"/>
      <c r="L61" s="220"/>
      <c r="M61" s="220"/>
      <c r="N61" s="220"/>
      <c r="O61" s="220"/>
      <c r="P61" s="220"/>
    </row>
    <row r="62" spans="1:16" s="262" customFormat="1" x14ac:dyDescent="0.15">
      <c r="A62" s="256"/>
      <c r="I62" s="229"/>
      <c r="J62" s="220"/>
      <c r="K62" s="220"/>
      <c r="L62" s="220"/>
      <c r="M62" s="220"/>
      <c r="N62" s="220"/>
      <c r="O62" s="220"/>
      <c r="P62" s="220"/>
    </row>
    <row r="63" spans="1:16" s="262" customFormat="1" x14ac:dyDescent="0.15">
      <c r="A63" s="229"/>
      <c r="B63" s="220"/>
      <c r="C63" s="220"/>
      <c r="D63" s="220"/>
      <c r="E63" s="220"/>
      <c r="F63" s="220"/>
      <c r="G63" s="220"/>
      <c r="H63" s="220"/>
      <c r="I63" s="229"/>
      <c r="J63" s="220"/>
      <c r="K63" s="220"/>
      <c r="L63" s="220"/>
      <c r="M63" s="220"/>
      <c r="N63" s="220"/>
      <c r="O63" s="220"/>
      <c r="P63" s="220"/>
    </row>
    <row r="64" spans="1:16" s="262" customFormat="1" x14ac:dyDescent="0.15">
      <c r="A64" s="229"/>
      <c r="B64" s="220"/>
      <c r="C64" s="220"/>
      <c r="D64" s="220"/>
      <c r="E64" s="220"/>
      <c r="F64" s="220"/>
      <c r="G64" s="220"/>
      <c r="H64" s="220"/>
      <c r="I64" s="229"/>
      <c r="J64" s="220"/>
      <c r="K64" s="220"/>
      <c r="L64" s="220"/>
      <c r="M64" s="220"/>
      <c r="N64" s="220"/>
      <c r="O64" s="220"/>
      <c r="P64" s="220"/>
    </row>
    <row r="65" spans="1:16" s="262" customFormat="1" x14ac:dyDescent="0.15">
      <c r="A65" s="229"/>
      <c r="B65" s="220"/>
      <c r="C65" s="220"/>
      <c r="D65" s="220"/>
      <c r="E65" s="220"/>
      <c r="F65" s="220"/>
      <c r="G65" s="220"/>
      <c r="H65" s="220"/>
      <c r="I65" s="229"/>
      <c r="J65" s="220"/>
      <c r="K65" s="220"/>
      <c r="L65" s="220"/>
      <c r="M65" s="220"/>
      <c r="N65" s="220"/>
      <c r="O65" s="220"/>
      <c r="P65" s="220"/>
    </row>
    <row r="66" spans="1:16" s="262" customFormat="1" x14ac:dyDescent="0.15">
      <c r="A66" s="229"/>
      <c r="B66" s="220"/>
      <c r="C66" s="220"/>
      <c r="D66" s="220"/>
      <c r="E66" s="220"/>
      <c r="F66" s="220"/>
      <c r="G66" s="220"/>
      <c r="H66" s="220"/>
      <c r="I66" s="229"/>
      <c r="J66" s="220"/>
      <c r="K66" s="220"/>
      <c r="L66" s="220"/>
      <c r="M66" s="220"/>
      <c r="N66" s="220"/>
      <c r="O66" s="220"/>
      <c r="P66" s="220"/>
    </row>
    <row r="67" spans="1:16" s="262" customFormat="1" x14ac:dyDescent="0.15">
      <c r="A67" s="229"/>
      <c r="B67" s="220"/>
      <c r="C67" s="220"/>
      <c r="D67" s="220"/>
      <c r="E67" s="220"/>
      <c r="F67" s="220"/>
      <c r="G67" s="220"/>
      <c r="H67" s="220"/>
      <c r="I67" s="229"/>
      <c r="J67" s="220"/>
      <c r="K67" s="220"/>
      <c r="L67" s="220"/>
      <c r="M67" s="220"/>
      <c r="N67" s="220"/>
      <c r="O67" s="220"/>
      <c r="P67" s="220"/>
    </row>
    <row r="68" spans="1:16" s="262" customFormat="1" x14ac:dyDescent="0.15">
      <c r="A68" s="229"/>
      <c r="B68" s="220"/>
      <c r="C68" s="220"/>
      <c r="D68" s="220"/>
      <c r="E68" s="220"/>
      <c r="F68" s="220"/>
      <c r="G68" s="220"/>
      <c r="H68" s="220"/>
      <c r="I68" s="229"/>
      <c r="J68" s="220"/>
      <c r="K68" s="220"/>
      <c r="L68" s="220"/>
      <c r="M68" s="220"/>
      <c r="N68" s="220"/>
      <c r="O68" s="220"/>
      <c r="P68" s="220"/>
    </row>
  </sheetData>
  <mergeCells count="120">
    <mergeCell ref="A46:A49"/>
    <mergeCell ref="B46:B49"/>
    <mergeCell ref="D46:D49"/>
    <mergeCell ref="F46:F49"/>
    <mergeCell ref="H46:H49"/>
    <mergeCell ref="A50:A53"/>
    <mergeCell ref="B50:B53"/>
    <mergeCell ref="D50:D53"/>
    <mergeCell ref="F50:F53"/>
    <mergeCell ref="H50:H53"/>
    <mergeCell ref="J40:J43"/>
    <mergeCell ref="L40:L43"/>
    <mergeCell ref="N40:N43"/>
    <mergeCell ref="P40:P43"/>
    <mergeCell ref="I44:I47"/>
    <mergeCell ref="J44:J47"/>
    <mergeCell ref="L44:L47"/>
    <mergeCell ref="N44:N47"/>
    <mergeCell ref="P44:P47"/>
    <mergeCell ref="J36:J39"/>
    <mergeCell ref="L36:L39"/>
    <mergeCell ref="N36:N39"/>
    <mergeCell ref="P36:P39"/>
    <mergeCell ref="A40:A43"/>
    <mergeCell ref="B40:B43"/>
    <mergeCell ref="D40:D43"/>
    <mergeCell ref="F40:F43"/>
    <mergeCell ref="H40:H43"/>
    <mergeCell ref="I40:I43"/>
    <mergeCell ref="A36:A39"/>
    <mergeCell ref="B36:B39"/>
    <mergeCell ref="D36:D39"/>
    <mergeCell ref="F36:F39"/>
    <mergeCell ref="H36:H39"/>
    <mergeCell ref="I36:I39"/>
    <mergeCell ref="J30:J33"/>
    <mergeCell ref="L30:L33"/>
    <mergeCell ref="N30:N33"/>
    <mergeCell ref="P30:P33"/>
    <mergeCell ref="A32:A35"/>
    <mergeCell ref="B32:B35"/>
    <mergeCell ref="D32:D35"/>
    <mergeCell ref="F32:F35"/>
    <mergeCell ref="H32:H35"/>
    <mergeCell ref="J26:J29"/>
    <mergeCell ref="L26:L29"/>
    <mergeCell ref="N26:N29"/>
    <mergeCell ref="P26:P29"/>
    <mergeCell ref="A28:A31"/>
    <mergeCell ref="B28:B31"/>
    <mergeCell ref="D28:D31"/>
    <mergeCell ref="F28:F31"/>
    <mergeCell ref="H28:H31"/>
    <mergeCell ref="I30:I33"/>
    <mergeCell ref="J22:J25"/>
    <mergeCell ref="L22:L25"/>
    <mergeCell ref="N22:N25"/>
    <mergeCell ref="P22:P25"/>
    <mergeCell ref="A24:A27"/>
    <mergeCell ref="B24:B27"/>
    <mergeCell ref="D24:D27"/>
    <mergeCell ref="F24:F27"/>
    <mergeCell ref="H24:H27"/>
    <mergeCell ref="I26:I29"/>
    <mergeCell ref="J18:J21"/>
    <mergeCell ref="L18:L21"/>
    <mergeCell ref="N18:N21"/>
    <mergeCell ref="P18:P21"/>
    <mergeCell ref="A22:A23"/>
    <mergeCell ref="B22:B23"/>
    <mergeCell ref="D22:D23"/>
    <mergeCell ref="F22:F23"/>
    <mergeCell ref="H22:H23"/>
    <mergeCell ref="I22:I25"/>
    <mergeCell ref="J14:J17"/>
    <mergeCell ref="L14:L17"/>
    <mergeCell ref="N14:N17"/>
    <mergeCell ref="P14:P17"/>
    <mergeCell ref="A18:A21"/>
    <mergeCell ref="B18:B21"/>
    <mergeCell ref="D18:D21"/>
    <mergeCell ref="F18:F21"/>
    <mergeCell ref="H18:H21"/>
    <mergeCell ref="I18:I21"/>
    <mergeCell ref="J10:J13"/>
    <mergeCell ref="L10:L13"/>
    <mergeCell ref="N10:N13"/>
    <mergeCell ref="P10:P13"/>
    <mergeCell ref="A14:A17"/>
    <mergeCell ref="B14:B17"/>
    <mergeCell ref="D14:D17"/>
    <mergeCell ref="F14:F17"/>
    <mergeCell ref="H14:H17"/>
    <mergeCell ref="I14:I17"/>
    <mergeCell ref="J6:J9"/>
    <mergeCell ref="L6:L9"/>
    <mergeCell ref="N6:N9"/>
    <mergeCell ref="P6:P9"/>
    <mergeCell ref="A10:A13"/>
    <mergeCell ref="B10:B13"/>
    <mergeCell ref="D10:D13"/>
    <mergeCell ref="F10:F13"/>
    <mergeCell ref="H10:H13"/>
    <mergeCell ref="I10:I13"/>
    <mergeCell ref="J2:J5"/>
    <mergeCell ref="K2:L4"/>
    <mergeCell ref="M2:N4"/>
    <mergeCell ref="O2:P4"/>
    <mergeCell ref="A6:A9"/>
    <mergeCell ref="B6:B9"/>
    <mergeCell ref="D6:D9"/>
    <mergeCell ref="F6:F9"/>
    <mergeCell ref="H6:H9"/>
    <mergeCell ref="I6:I9"/>
    <mergeCell ref="A2:A5"/>
    <mergeCell ref="B2:B5"/>
    <mergeCell ref="C2:D4"/>
    <mergeCell ref="E2:F4"/>
    <mergeCell ref="G2:H4"/>
    <mergeCell ref="I2:I5"/>
  </mergeCells>
  <phoneticPr fontId="22"/>
  <printOptions horizontalCentered="1" verticalCentered="1"/>
  <pageMargins left="0.39370078740157483" right="0.39370078740157483" top="0.39370078740157483" bottom="0.39370078740157483" header="0.19685039370078741" footer="0.19685039370078741"/>
  <pageSetup paperSize="12" scale="77" orientation="landscape" r:id="rId1"/>
  <headerFooter alignWithMargins="0"/>
  <colBreaks count="1" manualBreakCount="1">
    <brk id="8"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0"/>
  <sheetViews>
    <sheetView showZeros="0" zoomScale="60" zoomScaleNormal="60" zoomScaleSheetLayoutView="90" workbookViewId="0"/>
  </sheetViews>
  <sheetFormatPr defaultRowHeight="13.5" x14ac:dyDescent="0.15"/>
  <cols>
    <col min="1" max="1" width="4.5" style="3" customWidth="1"/>
    <col min="2" max="2" width="24.375" style="3" customWidth="1"/>
    <col min="3" max="3" width="28.25" style="3" customWidth="1"/>
    <col min="4" max="4" width="12.5" style="3" hidden="1" customWidth="1"/>
    <col min="5" max="6" width="10.375" style="27" customWidth="1"/>
    <col min="7" max="7" width="10" style="3" customWidth="1"/>
    <col min="8" max="8" width="18.75" style="3" customWidth="1"/>
    <col min="9" max="9" width="22.5" style="3" customWidth="1"/>
    <col min="10" max="10" width="21.25" style="3" customWidth="1"/>
    <col min="11" max="11" width="11.125" style="3" customWidth="1"/>
    <col min="12" max="12" width="22.375" style="3" customWidth="1"/>
    <col min="13" max="13" width="21.25" style="3" customWidth="1"/>
    <col min="14" max="14" width="11.25" style="3" customWidth="1"/>
    <col min="15" max="15" width="12.5" hidden="1" customWidth="1"/>
  </cols>
  <sheetData>
    <row r="1" spans="1:21" s="3" customFormat="1" ht="37.5" customHeight="1" x14ac:dyDescent="0.15">
      <c r="A1" s="1" t="s">
        <v>328</v>
      </c>
      <c r="B1" s="5"/>
      <c r="C1" s="1"/>
      <c r="D1" s="1"/>
      <c r="E1" s="184"/>
      <c r="F1" s="185"/>
      <c r="G1" s="185"/>
      <c r="H1" s="185"/>
      <c r="I1" s="185"/>
      <c r="J1" s="185"/>
      <c r="K1" s="185"/>
      <c r="L1" s="185"/>
      <c r="M1" s="185"/>
      <c r="N1" s="185"/>
      <c r="O1"/>
      <c r="P1"/>
      <c r="Q1"/>
      <c r="R1"/>
      <c r="S1"/>
      <c r="T1"/>
      <c r="U1"/>
    </row>
    <row r="2" spans="1:21" s="3" customFormat="1" ht="36" customHeight="1" x14ac:dyDescent="0.15">
      <c r="A2" s="166" t="s">
        <v>265</v>
      </c>
      <c r="B2" s="167"/>
      <c r="C2" s="167"/>
      <c r="D2" s="167"/>
      <c r="E2" s="167"/>
      <c r="F2" s="167"/>
      <c r="G2" s="167"/>
      <c r="H2" s="167"/>
      <c r="I2" s="167"/>
      <c r="J2" s="167"/>
      <c r="K2" s="167"/>
      <c r="L2" s="167"/>
      <c r="M2" s="167"/>
      <c r="N2" s="167"/>
      <c r="O2" s="185"/>
      <c r="P2"/>
      <c r="Q2"/>
      <c r="R2"/>
      <c r="S2"/>
      <c r="T2"/>
      <c r="U2"/>
    </row>
    <row r="3" spans="1:21" ht="33.75" customHeight="1" thickBot="1" x14ac:dyDescent="0.3">
      <c r="A3" s="186" t="s">
        <v>289</v>
      </c>
      <c r="B3" s="187"/>
      <c r="C3" s="187"/>
      <c r="D3" s="151"/>
      <c r="E3" s="188" t="s">
        <v>349</v>
      </c>
      <c r="F3" s="189"/>
      <c r="G3" s="88"/>
      <c r="H3" s="88"/>
      <c r="I3" s="88"/>
      <c r="J3" s="88"/>
      <c r="K3" s="150"/>
      <c r="L3" s="88"/>
      <c r="M3" s="88"/>
    </row>
    <row r="4" spans="1:21" ht="18.75" customHeight="1" x14ac:dyDescent="0.15">
      <c r="A4" s="190"/>
      <c r="B4" s="191"/>
      <c r="C4" s="192"/>
      <c r="D4" s="196" t="s">
        <v>258</v>
      </c>
      <c r="E4" s="199" t="s">
        <v>325</v>
      </c>
      <c r="F4" s="202" t="s">
        <v>314</v>
      </c>
      <c r="G4" s="149" t="s">
        <v>324</v>
      </c>
      <c r="H4" s="148" t="s">
        <v>323</v>
      </c>
      <c r="I4" s="205" t="s">
        <v>322</v>
      </c>
      <c r="J4" s="206"/>
      <c r="K4" s="206"/>
      <c r="L4" s="207" t="s">
        <v>321</v>
      </c>
      <c r="M4" s="208"/>
      <c r="N4" s="209"/>
      <c r="O4" s="173" t="s">
        <v>258</v>
      </c>
    </row>
    <row r="5" spans="1:21" ht="18.75" customHeight="1" x14ac:dyDescent="0.15">
      <c r="A5" s="193"/>
      <c r="B5" s="194"/>
      <c r="C5" s="195"/>
      <c r="D5" s="197"/>
      <c r="E5" s="200"/>
      <c r="F5" s="203"/>
      <c r="G5" s="9" t="s">
        <v>320</v>
      </c>
      <c r="H5" s="147" t="s">
        <v>318</v>
      </c>
      <c r="I5" s="176" t="s">
        <v>317</v>
      </c>
      <c r="J5" s="177"/>
      <c r="K5" s="177"/>
      <c r="L5" s="178" t="s">
        <v>315</v>
      </c>
      <c r="M5" s="179"/>
      <c r="N5" s="180"/>
      <c r="O5" s="174"/>
    </row>
    <row r="6" spans="1:21" ht="18.75" customHeight="1" thickBot="1" x14ac:dyDescent="0.2">
      <c r="A6" s="146"/>
      <c r="B6" s="145" t="s">
        <v>263</v>
      </c>
      <c r="C6" s="144" t="s">
        <v>313</v>
      </c>
      <c r="D6" s="198"/>
      <c r="E6" s="201"/>
      <c r="F6" s="204"/>
      <c r="G6" s="143" t="s">
        <v>314</v>
      </c>
      <c r="H6" s="138" t="s">
        <v>312</v>
      </c>
      <c r="I6" s="142" t="s">
        <v>263</v>
      </c>
      <c r="J6" s="141" t="s">
        <v>313</v>
      </c>
      <c r="K6" s="139" t="s">
        <v>312</v>
      </c>
      <c r="L6" s="140" t="s">
        <v>263</v>
      </c>
      <c r="M6" s="139" t="s">
        <v>313</v>
      </c>
      <c r="N6" s="138" t="s">
        <v>312</v>
      </c>
      <c r="O6" s="175"/>
    </row>
    <row r="7" spans="1:21" ht="24.95" customHeight="1" x14ac:dyDescent="0.15">
      <c r="A7" s="181" t="s">
        <v>42</v>
      </c>
      <c r="B7" s="131" t="s">
        <v>375</v>
      </c>
      <c r="C7" s="137" t="s">
        <v>307</v>
      </c>
      <c r="D7" s="136"/>
      <c r="E7" s="135"/>
      <c r="F7" s="38"/>
      <c r="G7" s="131"/>
      <c r="H7" s="130" t="s">
        <v>311</v>
      </c>
      <c r="I7" s="134" t="s">
        <v>375</v>
      </c>
      <c r="J7" s="131" t="s">
        <v>307</v>
      </c>
      <c r="K7" s="133" t="s">
        <v>309</v>
      </c>
      <c r="L7" s="132" t="s">
        <v>374</v>
      </c>
      <c r="M7" s="131" t="s">
        <v>307</v>
      </c>
      <c r="N7" s="130">
        <v>30</v>
      </c>
      <c r="O7" s="129"/>
    </row>
    <row r="8" spans="1:21" ht="24.95" customHeight="1" x14ac:dyDescent="0.15">
      <c r="A8" s="182"/>
      <c r="B8" s="109"/>
      <c r="C8" s="115" t="s">
        <v>91</v>
      </c>
      <c r="D8" s="114"/>
      <c r="E8" s="113"/>
      <c r="F8" s="50"/>
      <c r="G8" s="109"/>
      <c r="H8" s="108">
        <v>20</v>
      </c>
      <c r="I8" s="112"/>
      <c r="J8" s="109" t="s">
        <v>91</v>
      </c>
      <c r="K8" s="111">
        <v>10</v>
      </c>
      <c r="L8" s="110"/>
      <c r="M8" s="109" t="s">
        <v>91</v>
      </c>
      <c r="N8" s="108">
        <v>10</v>
      </c>
      <c r="O8" s="107"/>
    </row>
    <row r="9" spans="1:21" ht="24.95" customHeight="1" x14ac:dyDescent="0.15">
      <c r="A9" s="182"/>
      <c r="B9" s="119"/>
      <c r="C9" s="124"/>
      <c r="D9" s="123"/>
      <c r="E9" s="122"/>
      <c r="F9" s="44"/>
      <c r="G9" s="119"/>
      <c r="H9" s="121"/>
      <c r="I9" s="120"/>
      <c r="J9" s="119"/>
      <c r="K9" s="118"/>
      <c r="L9" s="127"/>
      <c r="M9" s="119"/>
      <c r="N9" s="121"/>
      <c r="O9" s="126"/>
    </row>
    <row r="10" spans="1:21" ht="24.95" customHeight="1" x14ac:dyDescent="0.15">
      <c r="A10" s="182"/>
      <c r="B10" s="109" t="s">
        <v>373</v>
      </c>
      <c r="C10" s="115" t="s">
        <v>188</v>
      </c>
      <c r="D10" s="114"/>
      <c r="E10" s="113"/>
      <c r="F10" s="50"/>
      <c r="G10" s="109"/>
      <c r="H10" s="163">
        <v>0.5</v>
      </c>
      <c r="I10" s="112" t="s">
        <v>373</v>
      </c>
      <c r="J10" s="128" t="s">
        <v>132</v>
      </c>
      <c r="K10" s="111">
        <v>10</v>
      </c>
      <c r="L10" s="110" t="s">
        <v>372</v>
      </c>
      <c r="M10" s="109" t="s">
        <v>68</v>
      </c>
      <c r="N10" s="108">
        <v>20</v>
      </c>
      <c r="O10" s="107"/>
    </row>
    <row r="11" spans="1:21" ht="24.95" customHeight="1" x14ac:dyDescent="0.15">
      <c r="A11" s="182"/>
      <c r="B11" s="109"/>
      <c r="C11" s="115" t="s">
        <v>68</v>
      </c>
      <c r="D11" s="114"/>
      <c r="E11" s="113"/>
      <c r="F11" s="50"/>
      <c r="G11" s="109"/>
      <c r="H11" s="108">
        <v>20</v>
      </c>
      <c r="I11" s="112"/>
      <c r="J11" s="109" t="s">
        <v>68</v>
      </c>
      <c r="K11" s="111">
        <v>20</v>
      </c>
      <c r="L11" s="110"/>
      <c r="M11" s="109" t="s">
        <v>24</v>
      </c>
      <c r="N11" s="108">
        <v>5</v>
      </c>
      <c r="O11" s="107"/>
    </row>
    <row r="12" spans="1:21" ht="24.95" customHeight="1" x14ac:dyDescent="0.15">
      <c r="A12" s="182"/>
      <c r="B12" s="109"/>
      <c r="C12" s="115"/>
      <c r="D12" s="114"/>
      <c r="E12" s="113"/>
      <c r="F12" s="50"/>
      <c r="G12" s="109" t="s">
        <v>27</v>
      </c>
      <c r="H12" s="108" t="s">
        <v>301</v>
      </c>
      <c r="I12" s="112"/>
      <c r="J12" s="109"/>
      <c r="K12" s="111"/>
      <c r="L12" s="127"/>
      <c r="M12" s="119"/>
      <c r="N12" s="121"/>
      <c r="O12" s="126"/>
    </row>
    <row r="13" spans="1:21" ht="24.95" customHeight="1" x14ac:dyDescent="0.15">
      <c r="A13" s="182"/>
      <c r="B13" s="109"/>
      <c r="C13" s="115"/>
      <c r="D13" s="114"/>
      <c r="E13" s="113"/>
      <c r="F13" s="50"/>
      <c r="G13" s="109" t="s">
        <v>28</v>
      </c>
      <c r="H13" s="108" t="s">
        <v>300</v>
      </c>
      <c r="I13" s="112"/>
      <c r="J13" s="109"/>
      <c r="K13" s="111"/>
      <c r="L13" s="110" t="s">
        <v>130</v>
      </c>
      <c r="M13" s="109" t="s">
        <v>131</v>
      </c>
      <c r="N13" s="155">
        <v>0.1</v>
      </c>
      <c r="O13" s="107"/>
    </row>
    <row r="14" spans="1:21" ht="24.95" customHeight="1" x14ac:dyDescent="0.15">
      <c r="A14" s="182"/>
      <c r="B14" s="109"/>
      <c r="C14" s="115"/>
      <c r="D14" s="114"/>
      <c r="E14" s="113"/>
      <c r="F14" s="50" t="s">
        <v>31</v>
      </c>
      <c r="G14" s="109" t="s">
        <v>30</v>
      </c>
      <c r="H14" s="108" t="s">
        <v>300</v>
      </c>
      <c r="I14" s="112"/>
      <c r="J14" s="109"/>
      <c r="K14" s="111"/>
      <c r="L14" s="110"/>
      <c r="M14" s="109"/>
      <c r="N14" s="108"/>
      <c r="O14" s="107"/>
    </row>
    <row r="15" spans="1:21" ht="24.95" customHeight="1" x14ac:dyDescent="0.15">
      <c r="A15" s="182"/>
      <c r="B15" s="119"/>
      <c r="C15" s="124"/>
      <c r="D15" s="123"/>
      <c r="E15" s="122"/>
      <c r="F15" s="44"/>
      <c r="G15" s="119"/>
      <c r="H15" s="121"/>
      <c r="I15" s="120"/>
      <c r="J15" s="119"/>
      <c r="K15" s="118"/>
      <c r="L15" s="110"/>
      <c r="M15" s="109"/>
      <c r="N15" s="108"/>
      <c r="O15" s="107"/>
    </row>
    <row r="16" spans="1:21" ht="24.95" customHeight="1" x14ac:dyDescent="0.15">
      <c r="A16" s="182"/>
      <c r="B16" s="109" t="s">
        <v>371</v>
      </c>
      <c r="C16" s="115" t="s">
        <v>77</v>
      </c>
      <c r="D16" s="114"/>
      <c r="E16" s="113"/>
      <c r="F16" s="50"/>
      <c r="G16" s="109"/>
      <c r="H16" s="108">
        <v>10</v>
      </c>
      <c r="I16" s="112" t="s">
        <v>371</v>
      </c>
      <c r="J16" s="109" t="s">
        <v>77</v>
      </c>
      <c r="K16" s="111">
        <v>10</v>
      </c>
      <c r="L16" s="110"/>
      <c r="M16" s="109"/>
      <c r="N16" s="108"/>
      <c r="O16" s="107"/>
    </row>
    <row r="17" spans="1:15" ht="24.95" customHeight="1" x14ac:dyDescent="0.15">
      <c r="A17" s="182"/>
      <c r="B17" s="109"/>
      <c r="C17" s="115" t="s">
        <v>24</v>
      </c>
      <c r="D17" s="114"/>
      <c r="E17" s="113"/>
      <c r="F17" s="50"/>
      <c r="G17" s="109"/>
      <c r="H17" s="108">
        <v>5</v>
      </c>
      <c r="I17" s="112"/>
      <c r="J17" s="109" t="s">
        <v>24</v>
      </c>
      <c r="K17" s="111">
        <v>5</v>
      </c>
      <c r="L17" s="110"/>
      <c r="M17" s="109"/>
      <c r="N17" s="108"/>
      <c r="O17" s="107"/>
    </row>
    <row r="18" spans="1:15" ht="24.95" customHeight="1" x14ac:dyDescent="0.15">
      <c r="A18" s="182"/>
      <c r="B18" s="119"/>
      <c r="C18" s="124"/>
      <c r="D18" s="123"/>
      <c r="E18" s="122"/>
      <c r="F18" s="44"/>
      <c r="G18" s="119"/>
      <c r="H18" s="121"/>
      <c r="I18" s="120"/>
      <c r="J18" s="119"/>
      <c r="K18" s="118"/>
      <c r="L18" s="110"/>
      <c r="M18" s="109"/>
      <c r="N18" s="108"/>
      <c r="O18" s="107"/>
    </row>
    <row r="19" spans="1:15" ht="24.95" customHeight="1" x14ac:dyDescent="0.15">
      <c r="A19" s="182"/>
      <c r="B19" s="109" t="s">
        <v>130</v>
      </c>
      <c r="C19" s="115" t="s">
        <v>131</v>
      </c>
      <c r="D19" s="114"/>
      <c r="E19" s="113"/>
      <c r="F19" s="125"/>
      <c r="G19" s="109"/>
      <c r="H19" s="156">
        <v>0.13</v>
      </c>
      <c r="I19" s="112" t="s">
        <v>130</v>
      </c>
      <c r="J19" s="109" t="s">
        <v>131</v>
      </c>
      <c r="K19" s="160">
        <v>0.13</v>
      </c>
      <c r="L19" s="110"/>
      <c r="M19" s="109"/>
      <c r="N19" s="108"/>
      <c r="O19" s="107"/>
    </row>
    <row r="20" spans="1:15" ht="24.95" customHeight="1" thickBot="1" x14ac:dyDescent="0.2">
      <c r="A20" s="183"/>
      <c r="B20" s="100"/>
      <c r="C20" s="106"/>
      <c r="D20" s="105"/>
      <c r="E20" s="104"/>
      <c r="F20" s="57"/>
      <c r="G20" s="100"/>
      <c r="H20" s="99"/>
      <c r="I20" s="103"/>
      <c r="J20" s="100"/>
      <c r="K20" s="102"/>
      <c r="L20" s="101"/>
      <c r="M20" s="100"/>
      <c r="N20" s="99"/>
      <c r="O20" s="98"/>
    </row>
    <row r="21" spans="1:15" ht="24.95" customHeight="1" x14ac:dyDescent="0.15">
      <c r="B21" s="89"/>
      <c r="C21" s="89"/>
      <c r="D21" s="89"/>
      <c r="G21" s="89"/>
      <c r="H21" s="97"/>
      <c r="I21" s="89"/>
      <c r="J21" s="89"/>
      <c r="K21" s="97"/>
      <c r="L21" s="89"/>
      <c r="M21" s="89"/>
      <c r="N21" s="97"/>
    </row>
    <row r="22" spans="1:15" ht="24.95" customHeight="1" x14ac:dyDescent="0.15">
      <c r="B22" s="89"/>
      <c r="C22" s="89"/>
      <c r="D22" s="89"/>
      <c r="G22" s="89"/>
      <c r="H22" s="97"/>
      <c r="I22" s="89"/>
      <c r="J22" s="89"/>
      <c r="K22" s="97"/>
      <c r="L22" s="89"/>
      <c r="M22" s="89"/>
      <c r="N22" s="97"/>
    </row>
    <row r="23" spans="1:15" ht="24.95" customHeight="1" x14ac:dyDescent="0.15">
      <c r="B23" s="89"/>
      <c r="C23" s="89"/>
      <c r="D23" s="89"/>
      <c r="G23" s="89"/>
      <c r="H23" s="97"/>
      <c r="I23" s="89"/>
      <c r="J23" s="89"/>
      <c r="K23" s="97"/>
      <c r="L23" s="89"/>
      <c r="M23" s="89"/>
      <c r="N23" s="97"/>
    </row>
    <row r="24" spans="1:15" ht="24.95" customHeight="1" x14ac:dyDescent="0.15">
      <c r="B24" s="89"/>
      <c r="C24" s="89"/>
      <c r="D24" s="89"/>
      <c r="G24" s="89"/>
      <c r="H24" s="97"/>
      <c r="I24" s="89"/>
      <c r="J24" s="89"/>
      <c r="K24" s="97"/>
      <c r="L24" s="89"/>
      <c r="M24" s="89"/>
      <c r="N24" s="97"/>
    </row>
    <row r="25" spans="1:15" ht="24.95" customHeight="1" x14ac:dyDescent="0.15">
      <c r="B25" s="89"/>
      <c r="C25" s="89"/>
      <c r="D25" s="89"/>
      <c r="G25" s="89"/>
      <c r="H25" s="97"/>
      <c r="I25" s="89"/>
      <c r="J25" s="89"/>
      <c r="K25" s="97"/>
      <c r="L25" s="89"/>
      <c r="M25" s="89"/>
      <c r="N25" s="97"/>
    </row>
    <row r="26" spans="1:15" ht="14.25" x14ac:dyDescent="0.15">
      <c r="B26" s="89"/>
      <c r="C26" s="89"/>
      <c r="D26" s="89"/>
      <c r="G26" s="89"/>
      <c r="H26" s="97"/>
      <c r="I26" s="89"/>
      <c r="J26" s="89"/>
      <c r="K26" s="97"/>
      <c r="L26" s="89"/>
      <c r="M26" s="89"/>
      <c r="N26" s="97"/>
    </row>
    <row r="27" spans="1:15" ht="14.25" x14ac:dyDescent="0.15">
      <c r="B27" s="89"/>
      <c r="C27" s="89"/>
      <c r="D27" s="89"/>
      <c r="G27" s="89"/>
      <c r="H27" s="97"/>
      <c r="I27" s="89"/>
      <c r="J27" s="89"/>
      <c r="K27" s="97"/>
      <c r="L27" s="89"/>
      <c r="M27" s="89"/>
      <c r="N27" s="97"/>
    </row>
    <row r="28" spans="1:15" ht="14.25" x14ac:dyDescent="0.15">
      <c r="B28" s="89"/>
      <c r="C28" s="89"/>
      <c r="D28" s="89"/>
      <c r="G28" s="89"/>
      <c r="H28" s="97"/>
      <c r="I28" s="89"/>
      <c r="J28" s="89"/>
      <c r="K28" s="97"/>
      <c r="L28" s="89"/>
      <c r="M28" s="89"/>
      <c r="N28" s="97"/>
    </row>
    <row r="29" spans="1:15" ht="14.25" x14ac:dyDescent="0.15">
      <c r="B29" s="89"/>
      <c r="C29" s="89"/>
      <c r="D29" s="89"/>
      <c r="G29" s="89"/>
      <c r="H29" s="97"/>
      <c r="I29" s="89"/>
      <c r="J29" s="89"/>
      <c r="K29" s="97"/>
      <c r="L29" s="89"/>
      <c r="M29" s="89"/>
      <c r="N29" s="97"/>
    </row>
    <row r="30" spans="1:15" ht="14.25" x14ac:dyDescent="0.15">
      <c r="B30" s="89"/>
      <c r="C30" s="89"/>
      <c r="D30" s="89"/>
      <c r="G30" s="89"/>
      <c r="H30" s="97"/>
      <c r="I30" s="89"/>
      <c r="J30" s="89"/>
      <c r="K30" s="97"/>
      <c r="L30" s="89"/>
      <c r="M30" s="89"/>
      <c r="N30" s="97"/>
    </row>
    <row r="31" spans="1:15" ht="14.25" x14ac:dyDescent="0.15">
      <c r="B31" s="89"/>
      <c r="C31" s="89"/>
      <c r="D31" s="89"/>
      <c r="G31" s="89"/>
      <c r="H31" s="97"/>
      <c r="I31" s="89"/>
      <c r="J31" s="89"/>
      <c r="K31" s="97"/>
      <c r="L31" s="89"/>
      <c r="M31" s="89"/>
      <c r="N31" s="97"/>
    </row>
    <row r="32" spans="1:15" ht="14.25" x14ac:dyDescent="0.15">
      <c r="B32" s="89"/>
      <c r="C32" s="89"/>
      <c r="D32" s="89"/>
      <c r="G32" s="89"/>
      <c r="H32" s="97"/>
      <c r="I32" s="89"/>
      <c r="J32" s="89"/>
      <c r="K32" s="97"/>
      <c r="L32" s="89"/>
      <c r="M32" s="89"/>
      <c r="N32" s="97"/>
    </row>
    <row r="33" spans="2:14" ht="14.25" x14ac:dyDescent="0.15">
      <c r="B33" s="89"/>
      <c r="C33" s="89"/>
      <c r="D33" s="89"/>
      <c r="G33" s="89"/>
      <c r="H33" s="97"/>
      <c r="I33" s="89"/>
      <c r="J33" s="89"/>
      <c r="K33" s="97"/>
      <c r="L33" s="89"/>
      <c r="M33" s="89"/>
      <c r="N33" s="97"/>
    </row>
    <row r="34" spans="2:14" ht="14.25" x14ac:dyDescent="0.15">
      <c r="B34" s="89"/>
      <c r="C34" s="89"/>
      <c r="D34" s="89"/>
      <c r="G34" s="89"/>
      <c r="H34" s="97"/>
      <c r="I34" s="89"/>
      <c r="J34" s="89"/>
      <c r="K34" s="97"/>
      <c r="L34" s="89"/>
      <c r="M34" s="89"/>
      <c r="N34" s="97"/>
    </row>
    <row r="35" spans="2:14" ht="14.25" x14ac:dyDescent="0.15">
      <c r="B35" s="89"/>
      <c r="C35" s="89"/>
      <c r="D35" s="89"/>
      <c r="G35" s="89"/>
      <c r="H35" s="97"/>
      <c r="I35" s="89"/>
      <c r="J35" s="89"/>
      <c r="K35" s="97"/>
      <c r="L35" s="89"/>
      <c r="M35" s="89"/>
      <c r="N35" s="97"/>
    </row>
    <row r="36" spans="2:14" ht="14.25" x14ac:dyDescent="0.15">
      <c r="B36" s="89"/>
      <c r="C36" s="89"/>
      <c r="D36" s="89"/>
      <c r="G36" s="89"/>
      <c r="H36" s="97"/>
      <c r="I36" s="89"/>
      <c r="J36" s="89"/>
      <c r="K36" s="97"/>
      <c r="L36" s="89"/>
      <c r="M36" s="89"/>
      <c r="N36" s="97"/>
    </row>
    <row r="37" spans="2:14" ht="14.25" x14ac:dyDescent="0.15">
      <c r="B37" s="89"/>
      <c r="C37" s="89"/>
      <c r="D37" s="89"/>
      <c r="G37" s="89"/>
      <c r="H37" s="97"/>
      <c r="I37" s="89"/>
      <c r="J37" s="89"/>
      <c r="K37" s="97"/>
      <c r="L37" s="89"/>
      <c r="M37" s="89"/>
      <c r="N37" s="97"/>
    </row>
    <row r="38" spans="2:14" ht="14.25" x14ac:dyDescent="0.15">
      <c r="B38" s="89"/>
      <c r="C38" s="89"/>
      <c r="D38" s="89"/>
      <c r="G38" s="89"/>
      <c r="H38" s="97"/>
      <c r="I38" s="89"/>
      <c r="J38" s="89"/>
      <c r="K38" s="97"/>
      <c r="L38" s="89"/>
      <c r="M38" s="89"/>
      <c r="N38" s="97"/>
    </row>
    <row r="39" spans="2:14" ht="14.25" x14ac:dyDescent="0.15">
      <c r="B39" s="89"/>
      <c r="C39" s="89"/>
      <c r="D39" s="89"/>
      <c r="G39" s="89"/>
      <c r="H39" s="97"/>
      <c r="I39" s="89"/>
      <c r="J39" s="89"/>
      <c r="K39" s="97"/>
      <c r="L39" s="89"/>
      <c r="M39" s="89"/>
      <c r="N39" s="97"/>
    </row>
    <row r="40" spans="2:14" ht="14.25" x14ac:dyDescent="0.15">
      <c r="B40" s="89"/>
      <c r="C40" s="89"/>
      <c r="D40" s="89"/>
      <c r="G40" s="89"/>
      <c r="H40" s="97"/>
      <c r="I40" s="89"/>
      <c r="J40" s="89"/>
      <c r="K40" s="97"/>
      <c r="L40" s="89"/>
      <c r="M40" s="89"/>
      <c r="N40" s="97"/>
    </row>
    <row r="41" spans="2:14" ht="14.25" x14ac:dyDescent="0.15">
      <c r="B41" s="89"/>
      <c r="C41" s="89"/>
      <c r="D41" s="89"/>
      <c r="G41" s="89"/>
      <c r="H41" s="97"/>
      <c r="I41" s="89"/>
      <c r="J41" s="89"/>
      <c r="K41" s="97"/>
      <c r="L41" s="89"/>
      <c r="M41" s="89"/>
      <c r="N41" s="97"/>
    </row>
    <row r="42" spans="2:14" ht="14.25" x14ac:dyDescent="0.15">
      <c r="B42" s="89"/>
      <c r="C42" s="89"/>
      <c r="D42" s="89"/>
      <c r="G42" s="89"/>
      <c r="H42" s="97"/>
      <c r="I42" s="89"/>
      <c r="J42" s="89"/>
      <c r="K42" s="97"/>
      <c r="L42" s="89"/>
      <c r="M42" s="89"/>
      <c r="N42" s="97"/>
    </row>
    <row r="43" spans="2:14" ht="14.25" x14ac:dyDescent="0.15">
      <c r="B43" s="89"/>
      <c r="C43" s="89"/>
      <c r="D43" s="89"/>
      <c r="G43" s="89"/>
      <c r="H43" s="97"/>
      <c r="I43" s="89"/>
      <c r="J43" s="89"/>
      <c r="K43" s="97"/>
      <c r="L43" s="89"/>
      <c r="M43" s="89"/>
      <c r="N43" s="97"/>
    </row>
    <row r="44" spans="2:14" ht="14.25" x14ac:dyDescent="0.15">
      <c r="B44" s="89"/>
      <c r="C44" s="89"/>
      <c r="D44" s="89"/>
      <c r="G44" s="89"/>
      <c r="H44" s="97"/>
      <c r="I44" s="89"/>
      <c r="J44" s="89"/>
      <c r="K44" s="97"/>
      <c r="L44" s="89"/>
      <c r="M44" s="89"/>
      <c r="N44" s="97"/>
    </row>
    <row r="45" spans="2:14" ht="14.25" x14ac:dyDescent="0.15">
      <c r="B45" s="89"/>
      <c r="C45" s="89"/>
      <c r="D45" s="89"/>
      <c r="G45" s="89"/>
      <c r="H45" s="97"/>
      <c r="I45" s="89"/>
      <c r="J45" s="89"/>
      <c r="K45" s="97"/>
      <c r="L45" s="89"/>
      <c r="M45" s="89"/>
      <c r="N45" s="97"/>
    </row>
    <row r="46" spans="2:14" ht="14.25" x14ac:dyDescent="0.15">
      <c r="B46" s="89"/>
      <c r="C46" s="89"/>
      <c r="D46" s="89"/>
      <c r="G46" s="89"/>
      <c r="H46" s="97"/>
      <c r="I46" s="89"/>
      <c r="J46" s="89"/>
      <c r="K46" s="97"/>
      <c r="L46" s="89"/>
      <c r="M46" s="89"/>
      <c r="N46" s="97"/>
    </row>
    <row r="47" spans="2:14" ht="14.25" x14ac:dyDescent="0.15">
      <c r="B47" s="89"/>
      <c r="C47" s="89"/>
      <c r="D47" s="89"/>
      <c r="G47" s="89"/>
      <c r="H47" s="97"/>
      <c r="I47" s="89"/>
      <c r="J47" s="89"/>
      <c r="K47" s="97"/>
      <c r="L47" s="89"/>
      <c r="M47" s="89"/>
      <c r="N47" s="97"/>
    </row>
    <row r="48" spans="2:14" ht="14.25" x14ac:dyDescent="0.15">
      <c r="B48" s="89"/>
      <c r="C48" s="89"/>
      <c r="D48" s="89"/>
      <c r="G48" s="89"/>
      <c r="H48" s="97"/>
      <c r="I48" s="89"/>
      <c r="J48" s="89"/>
      <c r="K48" s="97"/>
      <c r="L48" s="89"/>
      <c r="M48" s="89"/>
      <c r="N48" s="97"/>
    </row>
    <row r="49" spans="2:14" ht="14.25" x14ac:dyDescent="0.15">
      <c r="B49" s="89"/>
      <c r="C49" s="89"/>
      <c r="D49" s="89"/>
      <c r="G49" s="89"/>
      <c r="H49" s="97"/>
      <c r="I49" s="89"/>
      <c r="J49" s="89"/>
      <c r="K49" s="97"/>
      <c r="L49" s="89"/>
      <c r="M49" s="89"/>
      <c r="N49" s="97"/>
    </row>
    <row r="50" spans="2:14" ht="14.25" x14ac:dyDescent="0.15">
      <c r="B50" s="89"/>
      <c r="C50" s="89"/>
      <c r="D50" s="89"/>
      <c r="G50" s="89"/>
      <c r="H50" s="97"/>
      <c r="I50" s="89"/>
      <c r="J50" s="89"/>
      <c r="K50" s="97"/>
      <c r="L50" s="89"/>
      <c r="M50" s="89"/>
      <c r="N50" s="97"/>
    </row>
    <row r="51" spans="2:14" ht="14.25" x14ac:dyDescent="0.15">
      <c r="B51" s="89"/>
      <c r="C51" s="89"/>
      <c r="D51" s="89"/>
      <c r="G51" s="89"/>
      <c r="H51" s="97"/>
      <c r="I51" s="89"/>
      <c r="J51" s="89"/>
      <c r="K51" s="97"/>
      <c r="L51" s="89"/>
      <c r="M51" s="89"/>
      <c r="N51" s="97"/>
    </row>
    <row r="52" spans="2:14" ht="14.25" x14ac:dyDescent="0.15">
      <c r="B52" s="89"/>
      <c r="C52" s="89"/>
      <c r="D52" s="89"/>
      <c r="G52" s="89"/>
      <c r="H52" s="97"/>
      <c r="I52" s="89"/>
      <c r="J52" s="89"/>
      <c r="K52" s="97"/>
      <c r="L52" s="89"/>
      <c r="M52" s="89"/>
      <c r="N52" s="97"/>
    </row>
    <row r="53" spans="2:14" ht="14.25" x14ac:dyDescent="0.15">
      <c r="B53" s="89"/>
      <c r="C53" s="89"/>
      <c r="D53" s="89"/>
      <c r="G53" s="89"/>
      <c r="H53" s="97"/>
      <c r="I53" s="89"/>
      <c r="J53" s="89"/>
      <c r="K53" s="97"/>
      <c r="L53" s="89"/>
      <c r="M53" s="89"/>
      <c r="N53" s="97"/>
    </row>
    <row r="54" spans="2:14" ht="14.25" x14ac:dyDescent="0.15">
      <c r="B54" s="89"/>
      <c r="C54" s="89"/>
      <c r="D54" s="89"/>
      <c r="G54" s="89"/>
      <c r="H54" s="97"/>
      <c r="I54" s="89"/>
      <c r="J54" s="89"/>
      <c r="K54" s="97"/>
      <c r="L54" s="89"/>
      <c r="M54" s="89"/>
      <c r="N54" s="97"/>
    </row>
    <row r="55" spans="2:14" ht="14.25" x14ac:dyDescent="0.15">
      <c r="B55" s="89"/>
      <c r="C55" s="89"/>
      <c r="D55" s="89"/>
      <c r="G55" s="89"/>
      <c r="H55" s="97"/>
      <c r="I55" s="89"/>
      <c r="J55" s="89"/>
      <c r="K55" s="97"/>
      <c r="L55" s="89"/>
      <c r="M55" s="89"/>
      <c r="N55" s="97"/>
    </row>
    <row r="56" spans="2:14" ht="14.25" x14ac:dyDescent="0.15">
      <c r="B56" s="89"/>
      <c r="C56" s="89"/>
      <c r="D56" s="89"/>
      <c r="G56" s="89"/>
      <c r="H56" s="97"/>
      <c r="I56" s="89"/>
      <c r="J56" s="89"/>
      <c r="K56" s="97"/>
      <c r="L56" s="89"/>
      <c r="M56" s="89"/>
      <c r="N56" s="97"/>
    </row>
    <row r="57" spans="2:14" ht="14.25" x14ac:dyDescent="0.15">
      <c r="B57" s="89"/>
      <c r="C57" s="89"/>
      <c r="D57" s="89"/>
      <c r="G57" s="89"/>
      <c r="H57" s="97"/>
      <c r="I57" s="89"/>
      <c r="J57" s="89"/>
      <c r="K57" s="97"/>
      <c r="L57" s="89"/>
      <c r="M57" s="89"/>
      <c r="N57" s="97"/>
    </row>
    <row r="58" spans="2:14" ht="14.25" x14ac:dyDescent="0.15">
      <c r="B58" s="89"/>
      <c r="C58" s="89"/>
      <c r="D58" s="89"/>
      <c r="G58" s="89"/>
      <c r="H58" s="97"/>
      <c r="I58" s="89"/>
      <c r="J58" s="89"/>
      <c r="K58" s="97"/>
      <c r="L58" s="89"/>
      <c r="M58" s="89"/>
      <c r="N58" s="97"/>
    </row>
    <row r="59" spans="2:14" ht="14.25" x14ac:dyDescent="0.15">
      <c r="B59" s="89"/>
      <c r="C59" s="89"/>
      <c r="D59" s="89"/>
      <c r="G59" s="89"/>
      <c r="H59" s="97"/>
      <c r="I59" s="89"/>
      <c r="J59" s="89"/>
      <c r="K59" s="97"/>
      <c r="L59" s="89"/>
      <c r="M59" s="89"/>
      <c r="N59" s="97"/>
    </row>
    <row r="60" spans="2:14" ht="14.25" x14ac:dyDescent="0.15">
      <c r="B60" s="89"/>
      <c r="C60" s="89"/>
      <c r="D60" s="89"/>
      <c r="G60" s="89"/>
      <c r="H60" s="97"/>
      <c r="I60" s="89"/>
      <c r="J60" s="89"/>
      <c r="K60" s="97"/>
      <c r="L60" s="89"/>
      <c r="M60" s="89"/>
      <c r="N60" s="97"/>
    </row>
  </sheetData>
  <mergeCells count="14">
    <mergeCell ref="O4:O6"/>
    <mergeCell ref="I5:K5"/>
    <mergeCell ref="L5:N5"/>
    <mergeCell ref="A7:A20"/>
    <mergeCell ref="E1:N1"/>
    <mergeCell ref="A2:O2"/>
    <mergeCell ref="A3:C3"/>
    <mergeCell ref="E3:F3"/>
    <mergeCell ref="A4:C5"/>
    <mergeCell ref="D4:D6"/>
    <mergeCell ref="E4:E6"/>
    <mergeCell ref="F4:F6"/>
    <mergeCell ref="I4:K4"/>
    <mergeCell ref="L4:N4"/>
  </mergeCells>
  <phoneticPr fontId="22"/>
  <printOptions horizontalCentered="1" verticalCentered="1"/>
  <pageMargins left="0.39370078740157483" right="0.39370078740157483" top="0.39370078740157483" bottom="0.39370078740157483" header="0.31496062992125984" footer="0.31496062992125984"/>
  <pageSetup paperSize="12" scale="8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4"/>
  <sheetViews>
    <sheetView showZeros="0" zoomScale="60" zoomScaleNormal="60" zoomScaleSheetLayoutView="80" workbookViewId="0"/>
  </sheetViews>
  <sheetFormatPr defaultRowHeight="18.75" customHeight="1" x14ac:dyDescent="0.15"/>
  <cols>
    <col min="1" max="1" width="4.125" style="29" customWidth="1"/>
    <col min="2" max="2" width="22.5" style="28" customWidth="1"/>
    <col min="3" max="3" width="26.625" style="28" customWidth="1"/>
    <col min="4" max="4" width="17.125" style="27" customWidth="1"/>
    <col min="5" max="5" width="8.125" style="30" customWidth="1"/>
    <col min="6" max="6" width="4" style="31" customWidth="1"/>
    <col min="7" max="7" width="10.25" style="31" hidden="1" customWidth="1"/>
    <col min="8" max="8" width="23.25" style="32" customWidth="1"/>
    <col min="9" max="9" width="17.125" style="27" customWidth="1"/>
    <col min="10" max="10" width="8.125" style="31" customWidth="1"/>
    <col min="11" max="11" width="4" style="31" customWidth="1"/>
    <col min="12" max="12" width="10.25" style="31" hidden="1" customWidth="1"/>
    <col min="13" max="13" width="8.625" style="33" hidden="1" customWidth="1"/>
    <col min="14" max="14" width="97.75" style="28" customWidth="1"/>
    <col min="15" max="15" width="14.125" style="32" customWidth="1"/>
    <col min="16" max="16" width="16" style="27" customWidth="1"/>
    <col min="17" max="17" width="10.125" style="34" customWidth="1"/>
    <col min="18" max="18" width="10.125" style="30" customWidth="1"/>
    <col min="19" max="19" width="5.125" style="27" customWidth="1"/>
    <col min="27" max="16384" width="9" style="3"/>
  </cols>
  <sheetData>
    <row r="1" spans="1:19" ht="36.75" customHeight="1" x14ac:dyDescent="0.15">
      <c r="A1" s="1" t="s">
        <v>13</v>
      </c>
      <c r="B1" s="1"/>
      <c r="C1" s="2"/>
      <c r="D1" s="3"/>
      <c r="E1" s="2"/>
      <c r="F1" s="2"/>
      <c r="G1" s="2"/>
      <c r="H1" s="166"/>
      <c r="I1" s="166"/>
      <c r="J1" s="167"/>
      <c r="K1" s="167"/>
      <c r="L1" s="167"/>
      <c r="M1" s="167"/>
      <c r="N1" s="167"/>
      <c r="O1" s="2"/>
      <c r="P1" s="2"/>
      <c r="Q1" s="4"/>
      <c r="R1" s="4"/>
      <c r="S1" s="3"/>
    </row>
    <row r="2" spans="1:19" ht="36.75" customHeight="1" x14ac:dyDescent="0.15">
      <c r="A2" s="166" t="s">
        <v>0</v>
      </c>
      <c r="B2" s="166"/>
      <c r="C2" s="167"/>
      <c r="D2" s="167"/>
      <c r="E2" s="167"/>
      <c r="F2" s="167"/>
      <c r="G2" s="167"/>
      <c r="H2" s="167"/>
      <c r="I2" s="167"/>
      <c r="J2" s="167"/>
      <c r="K2" s="167"/>
      <c r="L2" s="167"/>
      <c r="M2" s="167"/>
      <c r="N2" s="167"/>
      <c r="O2" s="167"/>
      <c r="P2" s="167"/>
      <c r="Q2" s="167"/>
      <c r="R2" s="167"/>
      <c r="S2" s="3"/>
    </row>
    <row r="3" spans="1:19" ht="27.75" customHeight="1" thickBot="1" x14ac:dyDescent="0.3">
      <c r="A3" s="168" t="s">
        <v>193</v>
      </c>
      <c r="B3" s="169"/>
      <c r="C3" s="169"/>
      <c r="D3" s="169"/>
      <c r="E3" s="169"/>
      <c r="F3" s="169"/>
      <c r="G3" s="2"/>
      <c r="H3" s="2"/>
      <c r="I3" s="13"/>
      <c r="J3" s="2"/>
      <c r="K3" s="7"/>
      <c r="L3" s="7"/>
      <c r="M3" s="11"/>
      <c r="N3" s="2"/>
      <c r="O3" s="14"/>
      <c r="P3" s="13"/>
      <c r="Q3" s="15"/>
      <c r="R3" s="15"/>
      <c r="S3" s="12"/>
    </row>
    <row r="4" spans="1:19" customFormat="1" ht="42" customHeight="1" thickBot="1" x14ac:dyDescent="0.2">
      <c r="A4" s="16"/>
      <c r="B4" s="17" t="s">
        <v>1</v>
      </c>
      <c r="C4" s="18" t="s">
        <v>2</v>
      </c>
      <c r="D4" s="19" t="s">
        <v>3</v>
      </c>
      <c r="E4" s="35" t="s">
        <v>7</v>
      </c>
      <c r="F4" s="20" t="s">
        <v>5</v>
      </c>
      <c r="G4" s="18" t="s">
        <v>6</v>
      </c>
      <c r="H4" s="17" t="s">
        <v>2</v>
      </c>
      <c r="I4" s="19" t="s">
        <v>3</v>
      </c>
      <c r="J4" s="36" t="s">
        <v>4</v>
      </c>
      <c r="K4" s="20" t="s">
        <v>5</v>
      </c>
      <c r="L4" s="20" t="s">
        <v>6</v>
      </c>
      <c r="M4" s="22" t="s">
        <v>8</v>
      </c>
      <c r="N4" s="23" t="s">
        <v>9</v>
      </c>
      <c r="O4" s="20" t="s">
        <v>10</v>
      </c>
      <c r="P4" s="24" t="s">
        <v>3</v>
      </c>
      <c r="Q4" s="21" t="s">
        <v>12</v>
      </c>
      <c r="R4" s="25" t="s">
        <v>11</v>
      </c>
      <c r="S4" s="26"/>
    </row>
    <row r="5" spans="1:19" ht="24.95" customHeight="1" x14ac:dyDescent="0.15">
      <c r="A5" s="170" t="s">
        <v>42</v>
      </c>
      <c r="B5" s="64" t="s">
        <v>248</v>
      </c>
      <c r="C5" s="37" t="s">
        <v>97</v>
      </c>
      <c r="D5" s="38"/>
      <c r="E5" s="39">
        <v>10</v>
      </c>
      <c r="F5" s="40" t="s">
        <v>20</v>
      </c>
      <c r="G5" s="68"/>
      <c r="H5" s="72" t="s">
        <v>97</v>
      </c>
      <c r="I5" s="38"/>
      <c r="J5" s="40">
        <f>ROUNDUP(E5*0.75,2)</f>
        <v>7.5</v>
      </c>
      <c r="K5" s="40" t="s">
        <v>20</v>
      </c>
      <c r="L5" s="40"/>
      <c r="M5" s="76" t="e">
        <f>#REF!</f>
        <v>#REF!</v>
      </c>
      <c r="N5" s="64" t="s">
        <v>194</v>
      </c>
      <c r="O5" s="41" t="s">
        <v>14</v>
      </c>
      <c r="P5" s="38"/>
      <c r="Q5" s="42">
        <v>110</v>
      </c>
      <c r="R5" s="90">
        <f t="shared" ref="R5:R12" si="0">ROUNDUP(Q5*0.75,2)</f>
        <v>82.5</v>
      </c>
    </row>
    <row r="6" spans="1:19" ht="24.95" customHeight="1" x14ac:dyDescent="0.15">
      <c r="A6" s="171"/>
      <c r="B6" s="86" t="s">
        <v>249</v>
      </c>
      <c r="C6" s="49" t="s">
        <v>23</v>
      </c>
      <c r="D6" s="50"/>
      <c r="E6" s="51">
        <v>20</v>
      </c>
      <c r="F6" s="52" t="s">
        <v>20</v>
      </c>
      <c r="G6" s="70"/>
      <c r="H6" s="74" t="s">
        <v>23</v>
      </c>
      <c r="I6" s="50"/>
      <c r="J6" s="52">
        <f>ROUNDUP(E6*0.75,2)</f>
        <v>15</v>
      </c>
      <c r="K6" s="52" t="s">
        <v>20</v>
      </c>
      <c r="L6" s="52"/>
      <c r="M6" s="78" t="e">
        <f>ROUND(#REF!+(#REF!*6/100),2)</f>
        <v>#REF!</v>
      </c>
      <c r="N6" s="66" t="s">
        <v>195</v>
      </c>
      <c r="O6" s="53" t="s">
        <v>66</v>
      </c>
      <c r="P6" s="50" t="s">
        <v>43</v>
      </c>
      <c r="Q6" s="54">
        <v>2</v>
      </c>
      <c r="R6" s="92">
        <f t="shared" si="0"/>
        <v>1.5</v>
      </c>
    </row>
    <row r="7" spans="1:19" ht="24.95" customHeight="1" x14ac:dyDescent="0.15">
      <c r="A7" s="171"/>
      <c r="B7" s="66"/>
      <c r="C7" s="49" t="s">
        <v>162</v>
      </c>
      <c r="D7" s="50"/>
      <c r="E7" s="51">
        <v>5</v>
      </c>
      <c r="F7" s="52" t="s">
        <v>20</v>
      </c>
      <c r="G7" s="70"/>
      <c r="H7" s="74" t="s">
        <v>162</v>
      </c>
      <c r="I7" s="50"/>
      <c r="J7" s="52">
        <f>ROUNDUP(E7*0.75,2)</f>
        <v>3.75</v>
      </c>
      <c r="K7" s="52" t="s">
        <v>20</v>
      </c>
      <c r="L7" s="52"/>
      <c r="M7" s="78" t="e">
        <f>#REF!</f>
        <v>#REF!</v>
      </c>
      <c r="N7" s="66" t="s">
        <v>196</v>
      </c>
      <c r="O7" s="53" t="s">
        <v>71</v>
      </c>
      <c r="P7" s="50"/>
      <c r="Q7" s="54">
        <v>0.05</v>
      </c>
      <c r="R7" s="92">
        <f t="shared" si="0"/>
        <v>0.04</v>
      </c>
    </row>
    <row r="8" spans="1:19" ht="24.95" customHeight="1" x14ac:dyDescent="0.15">
      <c r="A8" s="171"/>
      <c r="B8" s="66"/>
      <c r="C8" s="49" t="s">
        <v>49</v>
      </c>
      <c r="D8" s="50" t="s">
        <v>50</v>
      </c>
      <c r="E8" s="51">
        <v>1</v>
      </c>
      <c r="F8" s="52" t="s">
        <v>51</v>
      </c>
      <c r="G8" s="70"/>
      <c r="H8" s="74" t="s">
        <v>49</v>
      </c>
      <c r="I8" s="50" t="s">
        <v>50</v>
      </c>
      <c r="J8" s="52">
        <f>ROUNDUP(E8*0.75,2)</f>
        <v>0.75</v>
      </c>
      <c r="K8" s="52" t="s">
        <v>51</v>
      </c>
      <c r="L8" s="52"/>
      <c r="M8" s="78" t="e">
        <f>#REF!</f>
        <v>#REF!</v>
      </c>
      <c r="N8" s="66" t="s">
        <v>197</v>
      </c>
      <c r="O8" s="53" t="s">
        <v>139</v>
      </c>
      <c r="P8" s="50"/>
      <c r="Q8" s="54">
        <v>8</v>
      </c>
      <c r="R8" s="92">
        <f t="shared" si="0"/>
        <v>6</v>
      </c>
    </row>
    <row r="9" spans="1:19" ht="24.95" customHeight="1" x14ac:dyDescent="0.15">
      <c r="A9" s="171"/>
      <c r="B9" s="66"/>
      <c r="C9" s="49"/>
      <c r="D9" s="50"/>
      <c r="E9" s="51"/>
      <c r="F9" s="52"/>
      <c r="G9" s="70"/>
      <c r="H9" s="74"/>
      <c r="I9" s="50"/>
      <c r="J9" s="52"/>
      <c r="K9" s="52"/>
      <c r="L9" s="52"/>
      <c r="M9" s="78"/>
      <c r="N9" s="66" t="s">
        <v>198</v>
      </c>
      <c r="O9" s="53" t="s">
        <v>71</v>
      </c>
      <c r="P9" s="50"/>
      <c r="Q9" s="54">
        <v>0.05</v>
      </c>
      <c r="R9" s="92">
        <f t="shared" si="0"/>
        <v>0.04</v>
      </c>
    </row>
    <row r="10" spans="1:19" ht="24.95" customHeight="1" x14ac:dyDescent="0.15">
      <c r="A10" s="171"/>
      <c r="B10" s="66"/>
      <c r="C10" s="49"/>
      <c r="D10" s="50"/>
      <c r="E10" s="51"/>
      <c r="F10" s="52"/>
      <c r="G10" s="70"/>
      <c r="H10" s="74"/>
      <c r="I10" s="50"/>
      <c r="J10" s="52"/>
      <c r="K10" s="52"/>
      <c r="L10" s="52"/>
      <c r="M10" s="78"/>
      <c r="N10" s="66" t="s">
        <v>199</v>
      </c>
      <c r="O10" s="53" t="s">
        <v>72</v>
      </c>
      <c r="P10" s="50"/>
      <c r="Q10" s="54">
        <v>0.01</v>
      </c>
      <c r="R10" s="92">
        <f t="shared" si="0"/>
        <v>0.01</v>
      </c>
    </row>
    <row r="11" spans="1:19" ht="24.95" customHeight="1" x14ac:dyDescent="0.15">
      <c r="A11" s="171"/>
      <c r="B11" s="66"/>
      <c r="C11" s="49"/>
      <c r="D11" s="50"/>
      <c r="E11" s="51"/>
      <c r="F11" s="52"/>
      <c r="G11" s="70"/>
      <c r="H11" s="74"/>
      <c r="I11" s="50"/>
      <c r="J11" s="52"/>
      <c r="K11" s="52"/>
      <c r="L11" s="52"/>
      <c r="M11" s="78"/>
      <c r="N11" s="66" t="s">
        <v>18</v>
      </c>
      <c r="O11" s="53" t="s">
        <v>26</v>
      </c>
      <c r="P11" s="50"/>
      <c r="Q11" s="54">
        <v>1</v>
      </c>
      <c r="R11" s="92">
        <f t="shared" si="0"/>
        <v>0.75</v>
      </c>
    </row>
    <row r="12" spans="1:19" ht="24.95" customHeight="1" x14ac:dyDescent="0.15">
      <c r="A12" s="171"/>
      <c r="B12" s="66"/>
      <c r="C12" s="49"/>
      <c r="D12" s="50"/>
      <c r="E12" s="51"/>
      <c r="F12" s="52"/>
      <c r="G12" s="70"/>
      <c r="H12" s="74"/>
      <c r="I12" s="50"/>
      <c r="J12" s="52"/>
      <c r="K12" s="52"/>
      <c r="L12" s="52"/>
      <c r="M12" s="78"/>
      <c r="N12" s="66"/>
      <c r="O12" s="53" t="s">
        <v>139</v>
      </c>
      <c r="P12" s="50"/>
      <c r="Q12" s="54">
        <v>3</v>
      </c>
      <c r="R12" s="92">
        <f t="shared" si="0"/>
        <v>2.25</v>
      </c>
    </row>
    <row r="13" spans="1:19" ht="24.95" customHeight="1" x14ac:dyDescent="0.15">
      <c r="A13" s="171"/>
      <c r="B13" s="65"/>
      <c r="C13" s="43"/>
      <c r="D13" s="44"/>
      <c r="E13" s="45"/>
      <c r="F13" s="46"/>
      <c r="G13" s="69"/>
      <c r="H13" s="73"/>
      <c r="I13" s="44"/>
      <c r="J13" s="46"/>
      <c r="K13" s="46"/>
      <c r="L13" s="46"/>
      <c r="M13" s="77"/>
      <c r="N13" s="65"/>
      <c r="O13" s="47"/>
      <c r="P13" s="44"/>
      <c r="Q13" s="48"/>
      <c r="R13" s="91"/>
    </row>
    <row r="14" spans="1:19" ht="24.95" customHeight="1" x14ac:dyDescent="0.15">
      <c r="A14" s="171"/>
      <c r="B14" s="66" t="s">
        <v>200</v>
      </c>
      <c r="C14" s="49" t="s">
        <v>68</v>
      </c>
      <c r="D14" s="50"/>
      <c r="E14" s="51">
        <v>30</v>
      </c>
      <c r="F14" s="52" t="s">
        <v>20</v>
      </c>
      <c r="G14" s="70"/>
      <c r="H14" s="74" t="s">
        <v>68</v>
      </c>
      <c r="I14" s="50"/>
      <c r="J14" s="52">
        <f>ROUNDUP(E14*0.75,2)</f>
        <v>22.5</v>
      </c>
      <c r="K14" s="52" t="s">
        <v>20</v>
      </c>
      <c r="L14" s="52"/>
      <c r="M14" s="78" t="e">
        <f>ROUND(#REF!+(#REF!*15/100),2)</f>
        <v>#REF!</v>
      </c>
      <c r="N14" s="66" t="s">
        <v>201</v>
      </c>
      <c r="O14" s="53" t="s">
        <v>28</v>
      </c>
      <c r="P14" s="50"/>
      <c r="Q14" s="54">
        <v>1</v>
      </c>
      <c r="R14" s="92">
        <f>ROUNDUP(Q14*0.75,2)</f>
        <v>0.75</v>
      </c>
    </row>
    <row r="15" spans="1:19" ht="24.95" customHeight="1" x14ac:dyDescent="0.15">
      <c r="A15" s="171"/>
      <c r="B15" s="66"/>
      <c r="C15" s="49" t="s">
        <v>77</v>
      </c>
      <c r="D15" s="50"/>
      <c r="E15" s="51">
        <v>10</v>
      </c>
      <c r="F15" s="52" t="s">
        <v>20</v>
      </c>
      <c r="G15" s="70"/>
      <c r="H15" s="74" t="s">
        <v>77</v>
      </c>
      <c r="I15" s="50"/>
      <c r="J15" s="52">
        <f>ROUNDUP(E15*0.75,2)</f>
        <v>7.5</v>
      </c>
      <c r="K15" s="52" t="s">
        <v>20</v>
      </c>
      <c r="L15" s="52"/>
      <c r="M15" s="78" t="e">
        <f>ROUND(#REF!+(#REF!*2/100),2)</f>
        <v>#REF!</v>
      </c>
      <c r="N15" s="66" t="s">
        <v>202</v>
      </c>
      <c r="O15" s="53" t="s">
        <v>71</v>
      </c>
      <c r="P15" s="50"/>
      <c r="Q15" s="54">
        <v>0.1</v>
      </c>
      <c r="R15" s="92">
        <f>ROUNDUP(Q15*0.75,2)</f>
        <v>0.08</v>
      </c>
    </row>
    <row r="16" spans="1:19" ht="24.95" customHeight="1" x14ac:dyDescent="0.15">
      <c r="A16" s="171"/>
      <c r="B16" s="66"/>
      <c r="C16" s="49" t="s">
        <v>70</v>
      </c>
      <c r="D16" s="50"/>
      <c r="E16" s="51">
        <v>10</v>
      </c>
      <c r="F16" s="52" t="s">
        <v>20</v>
      </c>
      <c r="G16" s="70"/>
      <c r="H16" s="74" t="s">
        <v>70</v>
      </c>
      <c r="I16" s="50"/>
      <c r="J16" s="52">
        <f>ROUNDUP(E16*0.75,2)</f>
        <v>7.5</v>
      </c>
      <c r="K16" s="52" t="s">
        <v>20</v>
      </c>
      <c r="L16" s="52"/>
      <c r="M16" s="78" t="e">
        <f>#REF!</f>
        <v>#REF!</v>
      </c>
      <c r="N16" s="66" t="s">
        <v>18</v>
      </c>
      <c r="O16" s="53" t="s">
        <v>54</v>
      </c>
      <c r="P16" s="50"/>
      <c r="Q16" s="54">
        <v>2</v>
      </c>
      <c r="R16" s="92">
        <f>ROUNDUP(Q16*0.75,2)</f>
        <v>1.5</v>
      </c>
    </row>
    <row r="17" spans="1:18" ht="24.95" customHeight="1" x14ac:dyDescent="0.15">
      <c r="A17" s="171"/>
      <c r="B17" s="66"/>
      <c r="C17" s="49"/>
      <c r="D17" s="50"/>
      <c r="E17" s="51"/>
      <c r="F17" s="52"/>
      <c r="G17" s="70"/>
      <c r="H17" s="74"/>
      <c r="I17" s="50"/>
      <c r="J17" s="52"/>
      <c r="K17" s="52"/>
      <c r="L17" s="52"/>
      <c r="M17" s="78"/>
      <c r="N17" s="66"/>
      <c r="O17" s="53" t="s">
        <v>26</v>
      </c>
      <c r="P17" s="50"/>
      <c r="Q17" s="54">
        <v>2</v>
      </c>
      <c r="R17" s="92">
        <f>ROUNDUP(Q17*0.75,2)</f>
        <v>1.5</v>
      </c>
    </row>
    <row r="18" spans="1:18" ht="24.95" customHeight="1" x14ac:dyDescent="0.15">
      <c r="A18" s="171"/>
      <c r="B18" s="65"/>
      <c r="C18" s="43"/>
      <c r="D18" s="44"/>
      <c r="E18" s="45"/>
      <c r="F18" s="46"/>
      <c r="G18" s="69"/>
      <c r="H18" s="73"/>
      <c r="I18" s="44"/>
      <c r="J18" s="46"/>
      <c r="K18" s="46"/>
      <c r="L18" s="46"/>
      <c r="M18" s="77"/>
      <c r="N18" s="65"/>
      <c r="O18" s="47"/>
      <c r="P18" s="44"/>
      <c r="Q18" s="48"/>
      <c r="R18" s="91"/>
    </row>
    <row r="19" spans="1:18" ht="24.95" customHeight="1" x14ac:dyDescent="0.15">
      <c r="A19" s="171"/>
      <c r="B19" s="66" t="s">
        <v>142</v>
      </c>
      <c r="C19" s="49" t="s">
        <v>24</v>
      </c>
      <c r="D19" s="50"/>
      <c r="E19" s="51">
        <v>10</v>
      </c>
      <c r="F19" s="52" t="s">
        <v>20</v>
      </c>
      <c r="G19" s="70"/>
      <c r="H19" s="74" t="s">
        <v>24</v>
      </c>
      <c r="I19" s="50"/>
      <c r="J19" s="52">
        <f>ROUNDUP(E19*0.75,2)</f>
        <v>7.5</v>
      </c>
      <c r="K19" s="52" t="s">
        <v>20</v>
      </c>
      <c r="L19" s="52"/>
      <c r="M19" s="78" t="e">
        <f>ROUND(#REF!+(#REF!*10/100),2)</f>
        <v>#REF!</v>
      </c>
      <c r="N19" s="66" t="s">
        <v>46</v>
      </c>
      <c r="O19" s="53" t="s">
        <v>67</v>
      </c>
      <c r="P19" s="50"/>
      <c r="Q19" s="54">
        <v>100</v>
      </c>
      <c r="R19" s="92">
        <f>ROUNDUP(Q19*0.75,2)</f>
        <v>75</v>
      </c>
    </row>
    <row r="20" spans="1:18" ht="24.95" customHeight="1" x14ac:dyDescent="0.15">
      <c r="A20" s="171"/>
      <c r="B20" s="66"/>
      <c r="C20" s="49" t="s">
        <v>122</v>
      </c>
      <c r="D20" s="50"/>
      <c r="E20" s="51">
        <v>3</v>
      </c>
      <c r="F20" s="52" t="s">
        <v>20</v>
      </c>
      <c r="G20" s="70"/>
      <c r="H20" s="74" t="s">
        <v>122</v>
      </c>
      <c r="I20" s="50"/>
      <c r="J20" s="52">
        <f>ROUNDUP(E20*0.75,2)</f>
        <v>2.25</v>
      </c>
      <c r="K20" s="52" t="s">
        <v>20</v>
      </c>
      <c r="L20" s="52"/>
      <c r="M20" s="78" t="e">
        <f>ROUND(#REF!+(#REF!*40/100),2)</f>
        <v>#REF!</v>
      </c>
      <c r="N20" s="66"/>
      <c r="O20" s="53" t="s">
        <v>143</v>
      </c>
      <c r="P20" s="50" t="s">
        <v>144</v>
      </c>
      <c r="Q20" s="54">
        <v>0.5</v>
      </c>
      <c r="R20" s="92">
        <f>ROUNDUP(Q20*0.75,2)</f>
        <v>0.38</v>
      </c>
    </row>
    <row r="21" spans="1:18" ht="24.95" customHeight="1" x14ac:dyDescent="0.15">
      <c r="A21" s="171"/>
      <c r="B21" s="66"/>
      <c r="C21" s="49"/>
      <c r="D21" s="50"/>
      <c r="E21" s="51"/>
      <c r="F21" s="52"/>
      <c r="G21" s="70"/>
      <c r="H21" s="74"/>
      <c r="I21" s="50"/>
      <c r="J21" s="52"/>
      <c r="K21" s="52"/>
      <c r="L21" s="52"/>
      <c r="M21" s="78"/>
      <c r="N21" s="66"/>
      <c r="O21" s="53" t="s">
        <v>71</v>
      </c>
      <c r="P21" s="50"/>
      <c r="Q21" s="54">
        <v>0.1</v>
      </c>
      <c r="R21" s="92">
        <f>ROUNDUP(Q21*0.75,2)</f>
        <v>0.08</v>
      </c>
    </row>
    <row r="22" spans="1:18" ht="24.95" customHeight="1" x14ac:dyDescent="0.15">
      <c r="A22" s="171"/>
      <c r="B22" s="65"/>
      <c r="C22" s="43"/>
      <c r="D22" s="44"/>
      <c r="E22" s="45"/>
      <c r="F22" s="46"/>
      <c r="G22" s="69"/>
      <c r="H22" s="73"/>
      <c r="I22" s="44"/>
      <c r="J22" s="46"/>
      <c r="K22" s="46"/>
      <c r="L22" s="46"/>
      <c r="M22" s="77"/>
      <c r="N22" s="65"/>
      <c r="O22" s="47"/>
      <c r="P22" s="44"/>
      <c r="Q22" s="48"/>
      <c r="R22" s="91"/>
    </row>
    <row r="23" spans="1:18" ht="24.95" customHeight="1" x14ac:dyDescent="0.15">
      <c r="A23" s="171"/>
      <c r="B23" s="66" t="s">
        <v>134</v>
      </c>
      <c r="C23" s="49" t="s">
        <v>135</v>
      </c>
      <c r="D23" s="50"/>
      <c r="E23" s="62">
        <v>0.125</v>
      </c>
      <c r="F23" s="52" t="s">
        <v>51</v>
      </c>
      <c r="G23" s="70"/>
      <c r="H23" s="74" t="s">
        <v>135</v>
      </c>
      <c r="I23" s="50"/>
      <c r="J23" s="52">
        <f>ROUNDUP(E23*0.75,2)</f>
        <v>9.9999999999999992E-2</v>
      </c>
      <c r="K23" s="52" t="s">
        <v>51</v>
      </c>
      <c r="L23" s="52"/>
      <c r="M23" s="78" t="e">
        <f>#REF!</f>
        <v>#REF!</v>
      </c>
      <c r="N23" s="66" t="s">
        <v>82</v>
      </c>
      <c r="O23" s="53"/>
      <c r="P23" s="50"/>
      <c r="Q23" s="54"/>
      <c r="R23" s="92"/>
    </row>
    <row r="24" spans="1:18" ht="24.95" customHeight="1" thickBot="1" x14ac:dyDescent="0.2">
      <c r="A24" s="172"/>
      <c r="B24" s="67"/>
      <c r="C24" s="56"/>
      <c r="D24" s="57"/>
      <c r="E24" s="58"/>
      <c r="F24" s="59"/>
      <c r="G24" s="71"/>
      <c r="H24" s="75"/>
      <c r="I24" s="57"/>
      <c r="J24" s="59"/>
      <c r="K24" s="59"/>
      <c r="L24" s="59"/>
      <c r="M24" s="79"/>
      <c r="N24" s="67"/>
      <c r="O24" s="60"/>
      <c r="P24" s="57"/>
      <c r="Q24" s="61"/>
      <c r="R24" s="93"/>
    </row>
  </sheetData>
  <mergeCells count="4">
    <mergeCell ref="H1:N1"/>
    <mergeCell ref="A2:R2"/>
    <mergeCell ref="A3:F3"/>
    <mergeCell ref="A5:A24"/>
  </mergeCells>
  <phoneticPr fontId="18"/>
  <printOptions horizontalCentered="1" verticalCentered="1"/>
  <pageMargins left="0.39370078740157483" right="0.39370078740157483" top="0.39370078740157483" bottom="0.39370078740157483" header="0.39370078740157483" footer="0.39370078740157483"/>
  <pageSetup paperSize="12" scale="5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1"/>
  <sheetViews>
    <sheetView showZeros="0" zoomScale="60" zoomScaleNormal="60" zoomScaleSheetLayoutView="90" workbookViewId="0"/>
  </sheetViews>
  <sheetFormatPr defaultRowHeight="13.5" x14ac:dyDescent="0.15"/>
  <cols>
    <col min="1" max="1" width="4.5" style="3" customWidth="1"/>
    <col min="2" max="2" width="24.375" style="3" customWidth="1"/>
    <col min="3" max="3" width="28.25" style="3" customWidth="1"/>
    <col min="4" max="4" width="12.5" style="3" hidden="1" customWidth="1"/>
    <col min="5" max="6" width="10.375" style="27" customWidth="1"/>
    <col min="7" max="7" width="10" style="3" customWidth="1"/>
    <col min="8" max="8" width="18.75" style="3" customWidth="1"/>
    <col min="9" max="9" width="22.5" style="3" customWidth="1"/>
    <col min="10" max="10" width="21.25" style="3" customWidth="1"/>
    <col min="11" max="11" width="11.125" style="3" customWidth="1"/>
    <col min="12" max="12" width="22.375" style="3" customWidth="1"/>
    <col min="13" max="13" width="21.25" style="3" customWidth="1"/>
    <col min="14" max="14" width="11.25" style="3" customWidth="1"/>
    <col min="15" max="15" width="12.5" hidden="1" customWidth="1"/>
  </cols>
  <sheetData>
    <row r="1" spans="1:21" s="3" customFormat="1" ht="37.5" customHeight="1" x14ac:dyDescent="0.15">
      <c r="A1" s="1" t="s">
        <v>328</v>
      </c>
      <c r="B1" s="5"/>
      <c r="C1" s="1"/>
      <c r="D1" s="1"/>
      <c r="E1" s="184"/>
      <c r="F1" s="185"/>
      <c r="G1" s="185"/>
      <c r="H1" s="185"/>
      <c r="I1" s="185"/>
      <c r="J1" s="185"/>
      <c r="K1" s="185"/>
      <c r="L1" s="185"/>
      <c r="M1" s="185"/>
      <c r="N1" s="185"/>
      <c r="O1"/>
      <c r="P1"/>
      <c r="Q1"/>
      <c r="R1"/>
      <c r="S1"/>
      <c r="T1"/>
      <c r="U1"/>
    </row>
    <row r="2" spans="1:21" s="3" customFormat="1" ht="36" customHeight="1" x14ac:dyDescent="0.15">
      <c r="A2" s="166" t="s">
        <v>265</v>
      </c>
      <c r="B2" s="167"/>
      <c r="C2" s="167"/>
      <c r="D2" s="167"/>
      <c r="E2" s="167"/>
      <c r="F2" s="167"/>
      <c r="G2" s="167"/>
      <c r="H2" s="167"/>
      <c r="I2" s="167"/>
      <c r="J2" s="167"/>
      <c r="K2" s="167"/>
      <c r="L2" s="167"/>
      <c r="M2" s="167"/>
      <c r="N2" s="167"/>
      <c r="O2" s="185"/>
      <c r="P2"/>
      <c r="Q2"/>
      <c r="R2"/>
      <c r="S2"/>
      <c r="T2"/>
      <c r="U2"/>
    </row>
    <row r="3" spans="1:21" ht="33.75" customHeight="1" thickBot="1" x14ac:dyDescent="0.3">
      <c r="A3" s="186" t="s">
        <v>380</v>
      </c>
      <c r="B3" s="187"/>
      <c r="C3" s="187"/>
      <c r="D3" s="151"/>
      <c r="E3" s="188" t="s">
        <v>326</v>
      </c>
      <c r="F3" s="189"/>
      <c r="G3" s="88"/>
      <c r="H3" s="88"/>
      <c r="I3" s="88"/>
      <c r="J3" s="88"/>
      <c r="K3" s="150"/>
      <c r="L3" s="88"/>
      <c r="M3" s="88"/>
    </row>
    <row r="4" spans="1:21" ht="18.75" customHeight="1" x14ac:dyDescent="0.15">
      <c r="A4" s="190"/>
      <c r="B4" s="191"/>
      <c r="C4" s="192"/>
      <c r="D4" s="196" t="s">
        <v>258</v>
      </c>
      <c r="E4" s="199" t="s">
        <v>325</v>
      </c>
      <c r="F4" s="202" t="s">
        <v>314</v>
      </c>
      <c r="G4" s="149" t="s">
        <v>324</v>
      </c>
      <c r="H4" s="148" t="s">
        <v>323</v>
      </c>
      <c r="I4" s="205" t="s">
        <v>322</v>
      </c>
      <c r="J4" s="206"/>
      <c r="K4" s="206"/>
      <c r="L4" s="207" t="s">
        <v>321</v>
      </c>
      <c r="M4" s="208"/>
      <c r="N4" s="209"/>
      <c r="O4" s="173" t="s">
        <v>258</v>
      </c>
    </row>
    <row r="5" spans="1:21" ht="18.75" customHeight="1" x14ac:dyDescent="0.15">
      <c r="A5" s="193"/>
      <c r="B5" s="194"/>
      <c r="C5" s="195"/>
      <c r="D5" s="197"/>
      <c r="E5" s="200"/>
      <c r="F5" s="203"/>
      <c r="G5" s="9" t="s">
        <v>320</v>
      </c>
      <c r="H5" s="147" t="s">
        <v>319</v>
      </c>
      <c r="I5" s="176" t="s">
        <v>317</v>
      </c>
      <c r="J5" s="177"/>
      <c r="K5" s="177"/>
      <c r="L5" s="178" t="s">
        <v>316</v>
      </c>
      <c r="M5" s="179"/>
      <c r="N5" s="180"/>
      <c r="O5" s="174"/>
    </row>
    <row r="6" spans="1:21" ht="18.75" customHeight="1" thickBot="1" x14ac:dyDescent="0.2">
      <c r="A6" s="146"/>
      <c r="B6" s="145" t="s">
        <v>263</v>
      </c>
      <c r="C6" s="144" t="s">
        <v>313</v>
      </c>
      <c r="D6" s="198"/>
      <c r="E6" s="201"/>
      <c r="F6" s="204"/>
      <c r="G6" s="143" t="s">
        <v>314</v>
      </c>
      <c r="H6" s="138" t="s">
        <v>312</v>
      </c>
      <c r="I6" s="142" t="s">
        <v>263</v>
      </c>
      <c r="J6" s="141" t="s">
        <v>313</v>
      </c>
      <c r="K6" s="139" t="s">
        <v>312</v>
      </c>
      <c r="L6" s="140" t="s">
        <v>263</v>
      </c>
      <c r="M6" s="139" t="s">
        <v>313</v>
      </c>
      <c r="N6" s="138" t="s">
        <v>312</v>
      </c>
      <c r="O6" s="175"/>
    </row>
    <row r="7" spans="1:21" ht="24.95" customHeight="1" x14ac:dyDescent="0.15">
      <c r="A7" s="181" t="s">
        <v>42</v>
      </c>
      <c r="B7" s="131" t="s">
        <v>310</v>
      </c>
      <c r="C7" s="137" t="s">
        <v>307</v>
      </c>
      <c r="D7" s="136"/>
      <c r="E7" s="135"/>
      <c r="F7" s="38"/>
      <c r="G7" s="131"/>
      <c r="H7" s="130" t="s">
        <v>311</v>
      </c>
      <c r="I7" s="134" t="s">
        <v>310</v>
      </c>
      <c r="J7" s="131" t="s">
        <v>307</v>
      </c>
      <c r="K7" s="133" t="s">
        <v>309</v>
      </c>
      <c r="L7" s="132" t="s">
        <v>308</v>
      </c>
      <c r="M7" s="131" t="s">
        <v>307</v>
      </c>
      <c r="N7" s="130">
        <v>30</v>
      </c>
      <c r="O7" s="129"/>
    </row>
    <row r="8" spans="1:21" ht="24.95" customHeight="1" x14ac:dyDescent="0.15">
      <c r="A8" s="182"/>
      <c r="B8" s="119"/>
      <c r="C8" s="124"/>
      <c r="D8" s="123"/>
      <c r="E8" s="122"/>
      <c r="F8" s="44"/>
      <c r="G8" s="119"/>
      <c r="H8" s="121"/>
      <c r="I8" s="120"/>
      <c r="J8" s="119"/>
      <c r="K8" s="118"/>
      <c r="L8" s="127"/>
      <c r="M8" s="119"/>
      <c r="N8" s="121"/>
      <c r="O8" s="126"/>
    </row>
    <row r="9" spans="1:21" ht="24.95" customHeight="1" x14ac:dyDescent="0.15">
      <c r="A9" s="182"/>
      <c r="B9" s="109" t="s">
        <v>379</v>
      </c>
      <c r="C9" s="115" t="s">
        <v>97</v>
      </c>
      <c r="D9" s="114"/>
      <c r="E9" s="113"/>
      <c r="F9" s="50"/>
      <c r="G9" s="109"/>
      <c r="H9" s="108">
        <v>5</v>
      </c>
      <c r="I9" s="112" t="s">
        <v>379</v>
      </c>
      <c r="J9" s="128" t="s">
        <v>132</v>
      </c>
      <c r="K9" s="111">
        <v>5</v>
      </c>
      <c r="L9" s="110" t="s">
        <v>378</v>
      </c>
      <c r="M9" s="109" t="s">
        <v>23</v>
      </c>
      <c r="N9" s="108">
        <v>10</v>
      </c>
      <c r="O9" s="107"/>
    </row>
    <row r="10" spans="1:21" ht="24.95" customHeight="1" x14ac:dyDescent="0.15">
      <c r="A10" s="182"/>
      <c r="B10" s="109"/>
      <c r="C10" s="115" t="s">
        <v>49</v>
      </c>
      <c r="D10" s="114"/>
      <c r="E10" s="113" t="s">
        <v>50</v>
      </c>
      <c r="F10" s="50"/>
      <c r="G10" s="109"/>
      <c r="H10" s="156">
        <v>0.13</v>
      </c>
      <c r="I10" s="112"/>
      <c r="J10" s="109" t="s">
        <v>337</v>
      </c>
      <c r="K10" s="160">
        <v>0.13</v>
      </c>
      <c r="L10" s="110"/>
      <c r="M10" s="109" t="s">
        <v>68</v>
      </c>
      <c r="N10" s="108">
        <v>10</v>
      </c>
      <c r="O10" s="107"/>
    </row>
    <row r="11" spans="1:21" ht="24.95" customHeight="1" x14ac:dyDescent="0.15">
      <c r="A11" s="182"/>
      <c r="B11" s="109"/>
      <c r="C11" s="115" t="s">
        <v>23</v>
      </c>
      <c r="D11" s="114"/>
      <c r="E11" s="113"/>
      <c r="F11" s="50"/>
      <c r="G11" s="109"/>
      <c r="H11" s="108">
        <v>20</v>
      </c>
      <c r="I11" s="112"/>
      <c r="J11" s="109" t="s">
        <v>23</v>
      </c>
      <c r="K11" s="111">
        <v>20</v>
      </c>
      <c r="L11" s="127"/>
      <c r="M11" s="119"/>
      <c r="N11" s="121"/>
      <c r="O11" s="126"/>
    </row>
    <row r="12" spans="1:21" ht="24.95" customHeight="1" x14ac:dyDescent="0.15">
      <c r="A12" s="182"/>
      <c r="B12" s="109"/>
      <c r="C12" s="115"/>
      <c r="D12" s="114"/>
      <c r="E12" s="113"/>
      <c r="F12" s="50"/>
      <c r="G12" s="109" t="s">
        <v>27</v>
      </c>
      <c r="H12" s="108" t="s">
        <v>301</v>
      </c>
      <c r="I12" s="112"/>
      <c r="J12" s="109"/>
      <c r="K12" s="111"/>
      <c r="L12" s="110" t="s">
        <v>377</v>
      </c>
      <c r="M12" s="109" t="s">
        <v>24</v>
      </c>
      <c r="N12" s="108">
        <v>10</v>
      </c>
      <c r="O12" s="107"/>
    </row>
    <row r="13" spans="1:21" ht="24.95" customHeight="1" x14ac:dyDescent="0.15">
      <c r="A13" s="182"/>
      <c r="B13" s="109"/>
      <c r="C13" s="115"/>
      <c r="D13" s="114"/>
      <c r="E13" s="113"/>
      <c r="F13" s="50"/>
      <c r="G13" s="109" t="s">
        <v>28</v>
      </c>
      <c r="H13" s="108" t="s">
        <v>300</v>
      </c>
      <c r="I13" s="112"/>
      <c r="J13" s="109"/>
      <c r="K13" s="111"/>
      <c r="L13" s="127"/>
      <c r="M13" s="119"/>
      <c r="N13" s="121"/>
      <c r="O13" s="126"/>
    </row>
    <row r="14" spans="1:21" ht="24.95" customHeight="1" x14ac:dyDescent="0.15">
      <c r="A14" s="182"/>
      <c r="B14" s="109"/>
      <c r="C14" s="115"/>
      <c r="D14" s="114"/>
      <c r="E14" s="113"/>
      <c r="F14" s="50" t="s">
        <v>31</v>
      </c>
      <c r="G14" s="109" t="s">
        <v>30</v>
      </c>
      <c r="H14" s="108" t="s">
        <v>300</v>
      </c>
      <c r="I14" s="112"/>
      <c r="J14" s="109"/>
      <c r="K14" s="111"/>
      <c r="L14" s="110" t="s">
        <v>358</v>
      </c>
      <c r="M14" s="109" t="s">
        <v>135</v>
      </c>
      <c r="N14" s="162">
        <v>0.08</v>
      </c>
      <c r="O14" s="107"/>
    </row>
    <row r="15" spans="1:21" ht="24.95" customHeight="1" x14ac:dyDescent="0.15">
      <c r="A15" s="182"/>
      <c r="B15" s="119"/>
      <c r="C15" s="124"/>
      <c r="D15" s="123"/>
      <c r="E15" s="122"/>
      <c r="F15" s="44"/>
      <c r="G15" s="119"/>
      <c r="H15" s="121"/>
      <c r="I15" s="120"/>
      <c r="J15" s="119"/>
      <c r="K15" s="118"/>
      <c r="L15" s="110"/>
      <c r="M15" s="109"/>
      <c r="N15" s="108"/>
      <c r="O15" s="107"/>
    </row>
    <row r="16" spans="1:21" ht="24.95" customHeight="1" x14ac:dyDescent="0.15">
      <c r="A16" s="182"/>
      <c r="B16" s="109" t="s">
        <v>376</v>
      </c>
      <c r="C16" s="115" t="s">
        <v>68</v>
      </c>
      <c r="D16" s="114"/>
      <c r="E16" s="113"/>
      <c r="F16" s="50"/>
      <c r="G16" s="109"/>
      <c r="H16" s="108">
        <v>20</v>
      </c>
      <c r="I16" s="112" t="s">
        <v>376</v>
      </c>
      <c r="J16" s="109" t="s">
        <v>68</v>
      </c>
      <c r="K16" s="111">
        <v>10</v>
      </c>
      <c r="L16" s="110"/>
      <c r="M16" s="109"/>
      <c r="N16" s="108"/>
      <c r="O16" s="107"/>
    </row>
    <row r="17" spans="1:15" ht="24.95" customHeight="1" x14ac:dyDescent="0.15">
      <c r="A17" s="182"/>
      <c r="B17" s="109"/>
      <c r="C17" s="115" t="s">
        <v>77</v>
      </c>
      <c r="D17" s="114"/>
      <c r="E17" s="113"/>
      <c r="F17" s="50"/>
      <c r="G17" s="109"/>
      <c r="H17" s="108">
        <v>5</v>
      </c>
      <c r="I17" s="112"/>
      <c r="J17" s="109" t="s">
        <v>77</v>
      </c>
      <c r="K17" s="111">
        <v>5</v>
      </c>
      <c r="L17" s="110"/>
      <c r="M17" s="109"/>
      <c r="N17" s="108"/>
      <c r="O17" s="107"/>
    </row>
    <row r="18" spans="1:15" ht="24.95" customHeight="1" x14ac:dyDescent="0.15">
      <c r="A18" s="182"/>
      <c r="B18" s="119"/>
      <c r="C18" s="124"/>
      <c r="D18" s="123"/>
      <c r="E18" s="122"/>
      <c r="F18" s="44"/>
      <c r="G18" s="119"/>
      <c r="H18" s="121"/>
      <c r="I18" s="120"/>
      <c r="J18" s="119"/>
      <c r="K18" s="118"/>
      <c r="L18" s="110"/>
      <c r="M18" s="109"/>
      <c r="N18" s="108"/>
      <c r="O18" s="107"/>
    </row>
    <row r="19" spans="1:15" ht="24.95" customHeight="1" x14ac:dyDescent="0.15">
      <c r="A19" s="182"/>
      <c r="B19" s="109" t="s">
        <v>142</v>
      </c>
      <c r="C19" s="115" t="s">
        <v>24</v>
      </c>
      <c r="D19" s="114"/>
      <c r="E19" s="113"/>
      <c r="F19" s="125"/>
      <c r="G19" s="109"/>
      <c r="H19" s="108">
        <v>10</v>
      </c>
      <c r="I19" s="112" t="s">
        <v>142</v>
      </c>
      <c r="J19" s="109" t="s">
        <v>24</v>
      </c>
      <c r="K19" s="111">
        <v>10</v>
      </c>
      <c r="L19" s="110"/>
      <c r="M19" s="109"/>
      <c r="N19" s="108"/>
      <c r="O19" s="107"/>
    </row>
    <row r="20" spans="1:15" ht="24.95" customHeight="1" x14ac:dyDescent="0.15">
      <c r="A20" s="182"/>
      <c r="B20" s="109"/>
      <c r="C20" s="115" t="s">
        <v>122</v>
      </c>
      <c r="D20" s="114"/>
      <c r="E20" s="113"/>
      <c r="F20" s="50"/>
      <c r="G20" s="109"/>
      <c r="H20" s="108">
        <v>3</v>
      </c>
      <c r="I20" s="112"/>
      <c r="J20" s="109"/>
      <c r="K20" s="111"/>
      <c r="L20" s="110"/>
      <c r="M20" s="109"/>
      <c r="N20" s="108"/>
      <c r="O20" s="107"/>
    </row>
    <row r="21" spans="1:15" ht="24.95" customHeight="1" x14ac:dyDescent="0.15">
      <c r="A21" s="182"/>
      <c r="B21" s="109"/>
      <c r="C21" s="115"/>
      <c r="D21" s="114"/>
      <c r="E21" s="113"/>
      <c r="F21" s="50"/>
      <c r="G21" s="109" t="s">
        <v>67</v>
      </c>
      <c r="H21" s="108" t="s">
        <v>301</v>
      </c>
      <c r="I21" s="120"/>
      <c r="J21" s="119"/>
      <c r="K21" s="118"/>
      <c r="L21" s="110"/>
      <c r="M21" s="109"/>
      <c r="N21" s="108"/>
      <c r="O21" s="107"/>
    </row>
    <row r="22" spans="1:15" ht="24.95" customHeight="1" x14ac:dyDescent="0.15">
      <c r="A22" s="182"/>
      <c r="B22" s="119"/>
      <c r="C22" s="124"/>
      <c r="D22" s="123"/>
      <c r="E22" s="122"/>
      <c r="F22" s="44"/>
      <c r="G22" s="119"/>
      <c r="H22" s="121"/>
      <c r="I22" s="112" t="s">
        <v>134</v>
      </c>
      <c r="J22" s="109" t="s">
        <v>135</v>
      </c>
      <c r="K22" s="154">
        <v>0.1</v>
      </c>
      <c r="L22" s="110"/>
      <c r="M22" s="109"/>
      <c r="N22" s="108"/>
      <c r="O22" s="107"/>
    </row>
    <row r="23" spans="1:15" ht="24.95" customHeight="1" x14ac:dyDescent="0.15">
      <c r="A23" s="182"/>
      <c r="B23" s="109" t="s">
        <v>134</v>
      </c>
      <c r="C23" s="115" t="s">
        <v>135</v>
      </c>
      <c r="D23" s="114"/>
      <c r="E23" s="113"/>
      <c r="F23" s="50"/>
      <c r="G23" s="109"/>
      <c r="H23" s="155">
        <v>0.1</v>
      </c>
      <c r="I23" s="112"/>
      <c r="J23" s="109"/>
      <c r="K23" s="111"/>
      <c r="L23" s="110"/>
      <c r="M23" s="109"/>
      <c r="N23" s="108"/>
      <c r="O23" s="107"/>
    </row>
    <row r="24" spans="1:15" ht="24.95" customHeight="1" thickBot="1" x14ac:dyDescent="0.2">
      <c r="A24" s="183"/>
      <c r="B24" s="100"/>
      <c r="C24" s="106"/>
      <c r="D24" s="105"/>
      <c r="E24" s="104"/>
      <c r="F24" s="57"/>
      <c r="G24" s="100"/>
      <c r="H24" s="99"/>
      <c r="I24" s="103"/>
      <c r="J24" s="100"/>
      <c r="K24" s="102"/>
      <c r="L24" s="101"/>
      <c r="M24" s="100"/>
      <c r="N24" s="99"/>
      <c r="O24" s="98"/>
    </row>
    <row r="25" spans="1:15" ht="24.95" customHeight="1" x14ac:dyDescent="0.15">
      <c r="B25" s="89"/>
      <c r="C25" s="89"/>
      <c r="D25" s="89"/>
      <c r="G25" s="89"/>
      <c r="H25" s="97"/>
      <c r="I25" s="89"/>
      <c r="J25" s="89"/>
      <c r="K25" s="97"/>
      <c r="L25" s="89"/>
      <c r="M25" s="89"/>
      <c r="N25" s="97"/>
    </row>
    <row r="26" spans="1:15" ht="14.25" x14ac:dyDescent="0.15">
      <c r="B26" s="89"/>
      <c r="C26" s="89"/>
      <c r="D26" s="89"/>
      <c r="G26" s="89"/>
      <c r="H26" s="97"/>
      <c r="I26" s="89"/>
      <c r="J26" s="89"/>
      <c r="K26" s="97"/>
      <c r="L26" s="89"/>
      <c r="M26" s="89"/>
      <c r="N26" s="97"/>
    </row>
    <row r="27" spans="1:15" ht="14.25" x14ac:dyDescent="0.15">
      <c r="B27" s="89"/>
      <c r="C27" s="89"/>
      <c r="D27" s="89"/>
      <c r="G27" s="89"/>
      <c r="H27" s="97"/>
      <c r="I27" s="89"/>
      <c r="J27" s="89"/>
      <c r="K27" s="97"/>
      <c r="L27" s="89"/>
      <c r="M27" s="89"/>
      <c r="N27" s="97"/>
    </row>
    <row r="28" spans="1:15" ht="14.25" x14ac:dyDescent="0.15">
      <c r="B28" s="89"/>
      <c r="C28" s="89"/>
      <c r="D28" s="89"/>
      <c r="G28" s="89"/>
      <c r="H28" s="97"/>
      <c r="I28" s="89"/>
      <c r="J28" s="89"/>
      <c r="K28" s="97"/>
      <c r="L28" s="89"/>
      <c r="M28" s="89"/>
      <c r="N28" s="97"/>
    </row>
    <row r="29" spans="1:15" ht="14.25" x14ac:dyDescent="0.15">
      <c r="B29" s="89"/>
      <c r="C29" s="89"/>
      <c r="D29" s="89"/>
      <c r="G29" s="89"/>
      <c r="H29" s="97"/>
      <c r="I29" s="89"/>
      <c r="J29" s="89"/>
      <c r="K29" s="97"/>
      <c r="L29" s="89"/>
      <c r="M29" s="89"/>
      <c r="N29" s="97"/>
    </row>
    <row r="30" spans="1:15" ht="14.25" x14ac:dyDescent="0.15">
      <c r="B30" s="89"/>
      <c r="C30" s="89"/>
      <c r="D30" s="89"/>
      <c r="G30" s="89"/>
      <c r="H30" s="97"/>
      <c r="I30" s="89"/>
      <c r="J30" s="89"/>
      <c r="K30" s="97"/>
      <c r="L30" s="89"/>
      <c r="M30" s="89"/>
      <c r="N30" s="97"/>
    </row>
    <row r="31" spans="1:15" ht="14.25" x14ac:dyDescent="0.15">
      <c r="B31" s="89"/>
      <c r="C31" s="89"/>
      <c r="D31" s="89"/>
      <c r="G31" s="89"/>
      <c r="H31" s="97"/>
      <c r="I31" s="89"/>
      <c r="J31" s="89"/>
      <c r="K31" s="97"/>
      <c r="L31" s="89"/>
      <c r="M31" s="89"/>
      <c r="N31" s="97"/>
    </row>
    <row r="32" spans="1:15" ht="14.25" x14ac:dyDescent="0.15">
      <c r="B32" s="89"/>
      <c r="C32" s="89"/>
      <c r="D32" s="89"/>
      <c r="G32" s="89"/>
      <c r="H32" s="97"/>
      <c r="I32" s="89"/>
      <c r="J32" s="89"/>
      <c r="K32" s="97"/>
      <c r="L32" s="89"/>
      <c r="M32" s="89"/>
      <c r="N32" s="97"/>
    </row>
    <row r="33" spans="2:14" ht="14.25" x14ac:dyDescent="0.15">
      <c r="B33" s="89"/>
      <c r="C33" s="89"/>
      <c r="D33" s="89"/>
      <c r="G33" s="89"/>
      <c r="H33" s="97"/>
      <c r="I33" s="89"/>
      <c r="J33" s="89"/>
      <c r="K33" s="97"/>
      <c r="L33" s="89"/>
      <c r="M33" s="89"/>
      <c r="N33" s="97"/>
    </row>
    <row r="34" spans="2:14" ht="14.25" x14ac:dyDescent="0.15">
      <c r="B34" s="89"/>
      <c r="C34" s="89"/>
      <c r="D34" s="89"/>
      <c r="G34" s="89"/>
      <c r="H34" s="97"/>
      <c r="I34" s="89"/>
      <c r="J34" s="89"/>
      <c r="K34" s="97"/>
      <c r="L34" s="89"/>
      <c r="M34" s="89"/>
      <c r="N34" s="97"/>
    </row>
    <row r="35" spans="2:14" ht="14.25" x14ac:dyDescent="0.15">
      <c r="B35" s="89"/>
      <c r="C35" s="89"/>
      <c r="D35" s="89"/>
      <c r="G35" s="89"/>
      <c r="H35" s="97"/>
      <c r="I35" s="89"/>
      <c r="J35" s="89"/>
      <c r="K35" s="97"/>
      <c r="L35" s="89"/>
      <c r="M35" s="89"/>
      <c r="N35" s="97"/>
    </row>
    <row r="36" spans="2:14" ht="14.25" x14ac:dyDescent="0.15">
      <c r="B36" s="89"/>
      <c r="C36" s="89"/>
      <c r="D36" s="89"/>
      <c r="G36" s="89"/>
      <c r="H36" s="97"/>
      <c r="I36" s="89"/>
      <c r="J36" s="89"/>
      <c r="K36" s="97"/>
      <c r="L36" s="89"/>
      <c r="M36" s="89"/>
      <c r="N36" s="97"/>
    </row>
    <row r="37" spans="2:14" ht="14.25" x14ac:dyDescent="0.15">
      <c r="B37" s="89"/>
      <c r="C37" s="89"/>
      <c r="D37" s="89"/>
      <c r="G37" s="89"/>
      <c r="H37" s="97"/>
      <c r="I37" s="89"/>
      <c r="J37" s="89"/>
      <c r="K37" s="97"/>
      <c r="L37" s="89"/>
      <c r="M37" s="89"/>
      <c r="N37" s="97"/>
    </row>
    <row r="38" spans="2:14" ht="14.25" x14ac:dyDescent="0.15">
      <c r="B38" s="89"/>
      <c r="C38" s="89"/>
      <c r="D38" s="89"/>
      <c r="G38" s="89"/>
      <c r="H38" s="97"/>
      <c r="I38" s="89"/>
      <c r="J38" s="89"/>
      <c r="K38" s="97"/>
      <c r="L38" s="89"/>
      <c r="M38" s="89"/>
      <c r="N38" s="97"/>
    </row>
    <row r="39" spans="2:14" ht="14.25" x14ac:dyDescent="0.15">
      <c r="B39" s="89"/>
      <c r="C39" s="89"/>
      <c r="D39" s="89"/>
      <c r="G39" s="89"/>
      <c r="H39" s="97"/>
      <c r="I39" s="89"/>
      <c r="J39" s="89"/>
      <c r="K39" s="97"/>
      <c r="L39" s="89"/>
      <c r="M39" s="89"/>
      <c r="N39" s="97"/>
    </row>
    <row r="40" spans="2:14" ht="14.25" x14ac:dyDescent="0.15">
      <c r="B40" s="89"/>
      <c r="C40" s="89"/>
      <c r="D40" s="89"/>
      <c r="G40" s="89"/>
      <c r="H40" s="97"/>
      <c r="I40" s="89"/>
      <c r="J40" s="89"/>
      <c r="K40" s="97"/>
      <c r="L40" s="89"/>
      <c r="M40" s="89"/>
      <c r="N40" s="97"/>
    </row>
    <row r="41" spans="2:14" ht="14.25" x14ac:dyDescent="0.15">
      <c r="B41" s="89"/>
      <c r="C41" s="89"/>
      <c r="D41" s="89"/>
      <c r="G41" s="89"/>
      <c r="H41" s="97"/>
      <c r="I41" s="89"/>
      <c r="J41" s="89"/>
      <c r="K41" s="97"/>
      <c r="L41" s="89"/>
      <c r="M41" s="89"/>
      <c r="N41" s="97"/>
    </row>
    <row r="42" spans="2:14" ht="14.25" x14ac:dyDescent="0.15">
      <c r="B42" s="89"/>
      <c r="C42" s="89"/>
      <c r="D42" s="89"/>
      <c r="G42" s="89"/>
      <c r="H42" s="97"/>
      <c r="I42" s="89"/>
      <c r="J42" s="89"/>
      <c r="K42" s="97"/>
      <c r="L42" s="89"/>
      <c r="M42" s="89"/>
      <c r="N42" s="97"/>
    </row>
    <row r="43" spans="2:14" ht="14.25" x14ac:dyDescent="0.15">
      <c r="B43" s="89"/>
      <c r="C43" s="89"/>
      <c r="D43" s="89"/>
      <c r="G43" s="89"/>
      <c r="H43" s="97"/>
      <c r="I43" s="89"/>
      <c r="J43" s="89"/>
      <c r="K43" s="97"/>
      <c r="L43" s="89"/>
      <c r="M43" s="89"/>
      <c r="N43" s="97"/>
    </row>
    <row r="44" spans="2:14" ht="14.25" x14ac:dyDescent="0.15">
      <c r="B44" s="89"/>
      <c r="C44" s="89"/>
      <c r="D44" s="89"/>
      <c r="G44" s="89"/>
      <c r="H44" s="97"/>
      <c r="I44" s="89"/>
      <c r="J44" s="89"/>
      <c r="K44" s="97"/>
      <c r="L44" s="89"/>
      <c r="M44" s="89"/>
      <c r="N44" s="97"/>
    </row>
    <row r="45" spans="2:14" ht="14.25" x14ac:dyDescent="0.15">
      <c r="B45" s="89"/>
      <c r="C45" s="89"/>
      <c r="D45" s="89"/>
      <c r="G45" s="89"/>
      <c r="H45" s="97"/>
      <c r="I45" s="89"/>
      <c r="J45" s="89"/>
      <c r="K45" s="97"/>
      <c r="L45" s="89"/>
      <c r="M45" s="89"/>
      <c r="N45" s="97"/>
    </row>
    <row r="46" spans="2:14" ht="14.25" x14ac:dyDescent="0.15">
      <c r="B46" s="89"/>
      <c r="C46" s="89"/>
      <c r="D46" s="89"/>
      <c r="G46" s="89"/>
      <c r="H46" s="97"/>
      <c r="I46" s="89"/>
      <c r="J46" s="89"/>
      <c r="K46" s="97"/>
      <c r="L46" s="89"/>
      <c r="M46" s="89"/>
      <c r="N46" s="97"/>
    </row>
    <row r="47" spans="2:14" ht="14.25" x14ac:dyDescent="0.15">
      <c r="B47" s="89"/>
      <c r="C47" s="89"/>
      <c r="D47" s="89"/>
      <c r="G47" s="89"/>
      <c r="H47" s="97"/>
      <c r="I47" s="89"/>
      <c r="J47" s="89"/>
      <c r="K47" s="97"/>
      <c r="L47" s="89"/>
      <c r="M47" s="89"/>
      <c r="N47" s="97"/>
    </row>
    <row r="48" spans="2:14" ht="14.25" x14ac:dyDescent="0.15">
      <c r="B48" s="89"/>
      <c r="C48" s="89"/>
      <c r="D48" s="89"/>
      <c r="G48" s="89"/>
      <c r="H48" s="97"/>
      <c r="I48" s="89"/>
      <c r="J48" s="89"/>
      <c r="K48" s="97"/>
      <c r="L48" s="89"/>
      <c r="M48" s="89"/>
      <c r="N48" s="97"/>
    </row>
    <row r="49" spans="2:14" ht="14.25" x14ac:dyDescent="0.15">
      <c r="B49" s="89"/>
      <c r="C49" s="89"/>
      <c r="D49" s="89"/>
      <c r="G49" s="89"/>
      <c r="H49" s="97"/>
      <c r="I49" s="89"/>
      <c r="J49" s="89"/>
      <c r="K49" s="97"/>
      <c r="L49" s="89"/>
      <c r="M49" s="89"/>
      <c r="N49" s="97"/>
    </row>
    <row r="50" spans="2:14" ht="14.25" x14ac:dyDescent="0.15">
      <c r="B50" s="89"/>
      <c r="C50" s="89"/>
      <c r="D50" s="89"/>
      <c r="G50" s="89"/>
      <c r="H50" s="97"/>
      <c r="I50" s="89"/>
      <c r="J50" s="89"/>
      <c r="K50" s="97"/>
      <c r="L50" s="89"/>
      <c r="M50" s="89"/>
      <c r="N50" s="97"/>
    </row>
    <row r="51" spans="2:14" ht="14.25" x14ac:dyDescent="0.15">
      <c r="B51" s="89"/>
      <c r="C51" s="89"/>
      <c r="D51" s="89"/>
      <c r="G51" s="89"/>
      <c r="H51" s="97"/>
      <c r="I51" s="89"/>
      <c r="J51" s="89"/>
      <c r="K51" s="97"/>
      <c r="L51" s="89"/>
      <c r="M51" s="89"/>
      <c r="N51" s="97"/>
    </row>
    <row r="52" spans="2:14" ht="14.25" x14ac:dyDescent="0.15">
      <c r="B52" s="89"/>
      <c r="C52" s="89"/>
      <c r="D52" s="89"/>
      <c r="G52" s="89"/>
      <c r="H52" s="97"/>
      <c r="I52" s="89"/>
      <c r="J52" s="89"/>
      <c r="K52" s="97"/>
      <c r="L52" s="89"/>
      <c r="M52" s="89"/>
      <c r="N52" s="97"/>
    </row>
    <row r="53" spans="2:14" ht="14.25" x14ac:dyDescent="0.15">
      <c r="B53" s="89"/>
      <c r="C53" s="89"/>
      <c r="D53" s="89"/>
      <c r="G53" s="89"/>
      <c r="H53" s="97"/>
      <c r="I53" s="89"/>
      <c r="J53" s="89"/>
      <c r="K53" s="97"/>
      <c r="L53" s="89"/>
      <c r="M53" s="89"/>
      <c r="N53" s="97"/>
    </row>
    <row r="54" spans="2:14" ht="14.25" x14ac:dyDescent="0.15">
      <c r="B54" s="89"/>
      <c r="C54" s="89"/>
      <c r="D54" s="89"/>
      <c r="G54" s="89"/>
      <c r="H54" s="97"/>
      <c r="I54" s="89"/>
      <c r="J54" s="89"/>
      <c r="K54" s="97"/>
      <c r="L54" s="89"/>
      <c r="M54" s="89"/>
      <c r="N54" s="97"/>
    </row>
    <row r="55" spans="2:14" ht="14.25" x14ac:dyDescent="0.15">
      <c r="B55" s="89"/>
      <c r="C55" s="89"/>
      <c r="D55" s="89"/>
      <c r="G55" s="89"/>
      <c r="H55" s="97"/>
      <c r="I55" s="89"/>
      <c r="J55" s="89"/>
      <c r="K55" s="97"/>
      <c r="L55" s="89"/>
      <c r="M55" s="89"/>
      <c r="N55" s="97"/>
    </row>
    <row r="56" spans="2:14" ht="14.25" x14ac:dyDescent="0.15">
      <c r="B56" s="89"/>
      <c r="C56" s="89"/>
      <c r="D56" s="89"/>
      <c r="G56" s="89"/>
      <c r="H56" s="97"/>
      <c r="I56" s="89"/>
      <c r="J56" s="89"/>
      <c r="K56" s="97"/>
      <c r="L56" s="89"/>
      <c r="M56" s="89"/>
      <c r="N56" s="97"/>
    </row>
    <row r="57" spans="2:14" ht="14.25" x14ac:dyDescent="0.15">
      <c r="B57" s="89"/>
      <c r="C57" s="89"/>
      <c r="D57" s="89"/>
      <c r="G57" s="89"/>
      <c r="H57" s="97"/>
      <c r="I57" s="89"/>
      <c r="J57" s="89"/>
      <c r="K57" s="97"/>
      <c r="L57" s="89"/>
      <c r="M57" s="89"/>
      <c r="N57" s="97"/>
    </row>
    <row r="58" spans="2:14" ht="14.25" x14ac:dyDescent="0.15">
      <c r="B58" s="89"/>
      <c r="C58" s="89"/>
      <c r="D58" s="89"/>
      <c r="G58" s="89"/>
      <c r="H58" s="97"/>
      <c r="I58" s="89"/>
      <c r="J58" s="89"/>
      <c r="K58" s="97"/>
      <c r="L58" s="89"/>
      <c r="M58" s="89"/>
      <c r="N58" s="97"/>
    </row>
    <row r="59" spans="2:14" ht="14.25" x14ac:dyDescent="0.15">
      <c r="B59" s="89"/>
      <c r="C59" s="89"/>
      <c r="D59" s="89"/>
      <c r="G59" s="89"/>
      <c r="H59" s="97"/>
      <c r="I59" s="89"/>
      <c r="J59" s="89"/>
      <c r="K59" s="97"/>
      <c r="L59" s="89"/>
      <c r="M59" s="89"/>
      <c r="N59" s="97"/>
    </row>
    <row r="60" spans="2:14" ht="14.25" x14ac:dyDescent="0.15">
      <c r="B60" s="89"/>
      <c r="C60" s="89"/>
      <c r="D60" s="89"/>
      <c r="G60" s="89"/>
      <c r="H60" s="97"/>
      <c r="I60" s="89"/>
      <c r="J60" s="89"/>
      <c r="K60" s="97"/>
      <c r="L60" s="89"/>
      <c r="M60" s="89"/>
      <c r="N60" s="97"/>
    </row>
    <row r="61" spans="2:14" ht="14.25" x14ac:dyDescent="0.15">
      <c r="B61" s="89"/>
      <c r="C61" s="89"/>
      <c r="D61" s="89"/>
      <c r="G61" s="89"/>
      <c r="H61" s="97"/>
      <c r="I61" s="89"/>
      <c r="J61" s="89"/>
      <c r="K61" s="97"/>
      <c r="L61" s="89"/>
      <c r="M61" s="89"/>
      <c r="N61" s="97"/>
    </row>
  </sheetData>
  <mergeCells count="14">
    <mergeCell ref="O4:O6"/>
    <mergeCell ref="I5:K5"/>
    <mergeCell ref="L5:N5"/>
    <mergeCell ref="A7:A24"/>
    <mergeCell ref="E1:N1"/>
    <mergeCell ref="A2:O2"/>
    <mergeCell ref="A3:C3"/>
    <mergeCell ref="E3:F3"/>
    <mergeCell ref="A4:C5"/>
    <mergeCell ref="D4:D6"/>
    <mergeCell ref="E4:E6"/>
    <mergeCell ref="F4:F6"/>
    <mergeCell ref="I4:K4"/>
    <mergeCell ref="L4:N4"/>
  </mergeCells>
  <phoneticPr fontId="22"/>
  <printOptions horizontalCentered="1" verticalCentered="1"/>
  <pageMargins left="0.39370078740157483" right="0.39370078740157483" top="0.39370078740157483" bottom="0.39370078740157483" header="0.31496062992125984" footer="0.31496062992125984"/>
  <pageSetup paperSize="12" scale="81"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4"/>
  <sheetViews>
    <sheetView showZeros="0" zoomScale="60" zoomScaleNormal="60" zoomScaleSheetLayoutView="80" workbookViewId="0"/>
  </sheetViews>
  <sheetFormatPr defaultRowHeight="18.75" customHeight="1" x14ac:dyDescent="0.15"/>
  <cols>
    <col min="1" max="1" width="4.125" style="29" customWidth="1"/>
    <col min="2" max="2" width="22.5" style="28" customWidth="1"/>
    <col min="3" max="3" width="26.625" style="28" customWidth="1"/>
    <col min="4" max="4" width="17.125" style="27" customWidth="1"/>
    <col min="5" max="5" width="8.125" style="30" customWidth="1"/>
    <col min="6" max="6" width="4" style="31" customWidth="1"/>
    <col min="7" max="7" width="10.25" style="31" hidden="1" customWidth="1"/>
    <col min="8" max="8" width="23.25" style="32" customWidth="1"/>
    <col min="9" max="9" width="17.125" style="27" customWidth="1"/>
    <col min="10" max="10" width="8.125" style="31" customWidth="1"/>
    <col min="11" max="11" width="4" style="31" customWidth="1"/>
    <col min="12" max="12" width="10.25" style="31" hidden="1" customWidth="1"/>
    <col min="13" max="13" width="8.625" style="33" hidden="1" customWidth="1"/>
    <col min="14" max="14" width="97.75" style="28" customWidth="1"/>
    <col min="15" max="15" width="14.125" style="32" customWidth="1"/>
    <col min="16" max="16" width="16" style="27" customWidth="1"/>
    <col min="17" max="17" width="10.125" style="34" customWidth="1"/>
    <col min="18" max="18" width="10.125" style="30" customWidth="1"/>
    <col min="19" max="19" width="5.125" style="27" customWidth="1"/>
    <col min="27" max="16384" width="9" style="3"/>
  </cols>
  <sheetData>
    <row r="1" spans="1:19" ht="36.75" customHeight="1" x14ac:dyDescent="0.15">
      <c r="A1" s="1" t="s">
        <v>266</v>
      </c>
      <c r="B1" s="1"/>
      <c r="C1" s="2"/>
      <c r="D1" s="3"/>
      <c r="E1" s="2"/>
      <c r="F1" s="2"/>
      <c r="G1" s="2"/>
      <c r="H1" s="166"/>
      <c r="I1" s="166"/>
      <c r="J1" s="167"/>
      <c r="K1" s="167"/>
      <c r="L1" s="167"/>
      <c r="M1" s="167"/>
      <c r="N1" s="167"/>
      <c r="O1" s="2"/>
      <c r="P1" s="2"/>
      <c r="Q1" s="4"/>
      <c r="R1" s="4"/>
      <c r="S1" s="3"/>
    </row>
    <row r="2" spans="1:19" ht="36.75" customHeight="1" x14ac:dyDescent="0.15">
      <c r="A2" s="166" t="s">
        <v>265</v>
      </c>
      <c r="B2" s="166"/>
      <c r="C2" s="167"/>
      <c r="D2" s="167"/>
      <c r="E2" s="167"/>
      <c r="F2" s="167"/>
      <c r="G2" s="167"/>
      <c r="H2" s="167"/>
      <c r="I2" s="167"/>
      <c r="J2" s="167"/>
      <c r="K2" s="167"/>
      <c r="L2" s="167"/>
      <c r="M2" s="167"/>
      <c r="N2" s="167"/>
      <c r="O2" s="167"/>
      <c r="P2" s="167"/>
      <c r="Q2" s="167"/>
      <c r="R2" s="167"/>
      <c r="S2" s="3"/>
    </row>
    <row r="3" spans="1:19" ht="27.75" customHeight="1" thickBot="1" x14ac:dyDescent="0.3">
      <c r="A3" s="168" t="s">
        <v>267</v>
      </c>
      <c r="B3" s="169"/>
      <c r="C3" s="169"/>
      <c r="D3" s="169"/>
      <c r="E3" s="169"/>
      <c r="F3" s="169"/>
      <c r="G3" s="2"/>
      <c r="H3" s="2"/>
      <c r="I3" s="13"/>
      <c r="J3" s="2"/>
      <c r="K3" s="7"/>
      <c r="L3" s="7"/>
      <c r="M3" s="11"/>
      <c r="N3" s="2"/>
      <c r="O3" s="14"/>
      <c r="P3" s="13"/>
      <c r="Q3" s="15"/>
      <c r="R3" s="15"/>
      <c r="S3" s="12"/>
    </row>
    <row r="4" spans="1:19" customFormat="1" ht="42" customHeight="1" thickBot="1" x14ac:dyDescent="0.2">
      <c r="A4" s="16"/>
      <c r="B4" s="17" t="s">
        <v>263</v>
      </c>
      <c r="C4" s="18" t="s">
        <v>261</v>
      </c>
      <c r="D4" s="19" t="s">
        <v>254</v>
      </c>
      <c r="E4" s="35" t="s">
        <v>262</v>
      </c>
      <c r="F4" s="20" t="s">
        <v>259</v>
      </c>
      <c r="G4" s="18" t="s">
        <v>258</v>
      </c>
      <c r="H4" s="17" t="s">
        <v>261</v>
      </c>
      <c r="I4" s="19" t="s">
        <v>254</v>
      </c>
      <c r="J4" s="36" t="s">
        <v>260</v>
      </c>
      <c r="K4" s="20" t="s">
        <v>259</v>
      </c>
      <c r="L4" s="20" t="s">
        <v>258</v>
      </c>
      <c r="M4" s="22" t="s">
        <v>257</v>
      </c>
      <c r="N4" s="23" t="s">
        <v>256</v>
      </c>
      <c r="O4" s="20" t="s">
        <v>255</v>
      </c>
      <c r="P4" s="24" t="s">
        <v>254</v>
      </c>
      <c r="Q4" s="21" t="s">
        <v>253</v>
      </c>
      <c r="R4" s="25" t="s">
        <v>252</v>
      </c>
      <c r="S4" s="26"/>
    </row>
    <row r="5" spans="1:19" ht="24.95" customHeight="1" x14ac:dyDescent="0.15">
      <c r="A5" s="170" t="s">
        <v>42</v>
      </c>
      <c r="B5" s="64" t="s">
        <v>14</v>
      </c>
      <c r="C5" s="37"/>
      <c r="D5" s="38"/>
      <c r="E5" s="39"/>
      <c r="F5" s="40"/>
      <c r="G5" s="68"/>
      <c r="H5" s="72"/>
      <c r="I5" s="38"/>
      <c r="J5" s="40"/>
      <c r="K5" s="40"/>
      <c r="L5" s="40"/>
      <c r="M5" s="76"/>
      <c r="N5" s="64"/>
      <c r="O5" s="41" t="s">
        <v>14</v>
      </c>
      <c r="P5" s="38"/>
      <c r="Q5" s="42">
        <v>110</v>
      </c>
      <c r="R5" s="90">
        <f>ROUNDUP(Q5*0.75,2)</f>
        <v>82.5</v>
      </c>
    </row>
    <row r="6" spans="1:19" ht="24.95" customHeight="1" x14ac:dyDescent="0.15">
      <c r="A6" s="171"/>
      <c r="B6" s="65"/>
      <c r="C6" s="43"/>
      <c r="D6" s="44"/>
      <c r="E6" s="45"/>
      <c r="F6" s="46"/>
      <c r="G6" s="69"/>
      <c r="H6" s="73"/>
      <c r="I6" s="44"/>
      <c r="J6" s="46"/>
      <c r="K6" s="46"/>
      <c r="L6" s="46"/>
      <c r="M6" s="77"/>
      <c r="N6" s="65"/>
      <c r="O6" s="47"/>
      <c r="P6" s="44"/>
      <c r="Q6" s="48"/>
      <c r="R6" s="91"/>
    </row>
    <row r="7" spans="1:19" ht="24.95" customHeight="1" x14ac:dyDescent="0.15">
      <c r="A7" s="171"/>
      <c r="B7" s="66" t="s">
        <v>15</v>
      </c>
      <c r="C7" s="49" t="s">
        <v>19</v>
      </c>
      <c r="D7" s="50"/>
      <c r="E7" s="51">
        <v>40</v>
      </c>
      <c r="F7" s="52" t="s">
        <v>20</v>
      </c>
      <c r="G7" s="70"/>
      <c r="H7" s="74" t="s">
        <v>19</v>
      </c>
      <c r="I7" s="50"/>
      <c r="J7" s="52">
        <f>ROUNDUP(E7*0.75,2)</f>
        <v>30</v>
      </c>
      <c r="K7" s="52" t="s">
        <v>20</v>
      </c>
      <c r="L7" s="52"/>
      <c r="M7" s="78" t="e">
        <f>#REF!</f>
        <v>#REF!</v>
      </c>
      <c r="N7" s="66" t="s">
        <v>16</v>
      </c>
      <c r="O7" s="53" t="s">
        <v>21</v>
      </c>
      <c r="P7" s="50"/>
      <c r="Q7" s="54">
        <v>0.5</v>
      </c>
      <c r="R7" s="92">
        <f t="shared" ref="R7:R12" si="0">ROUNDUP(Q7*0.75,2)</f>
        <v>0.38</v>
      </c>
    </row>
    <row r="8" spans="1:19" ht="24.95" customHeight="1" x14ac:dyDescent="0.15">
      <c r="A8" s="171"/>
      <c r="B8" s="66"/>
      <c r="C8" s="49" t="s">
        <v>22</v>
      </c>
      <c r="D8" s="50"/>
      <c r="E8" s="51">
        <v>50</v>
      </c>
      <c r="F8" s="52" t="s">
        <v>20</v>
      </c>
      <c r="G8" s="70"/>
      <c r="H8" s="74" t="s">
        <v>22</v>
      </c>
      <c r="I8" s="50"/>
      <c r="J8" s="52">
        <f>ROUNDUP(E8*0.75,2)</f>
        <v>37.5</v>
      </c>
      <c r="K8" s="52" t="s">
        <v>20</v>
      </c>
      <c r="L8" s="52"/>
      <c r="M8" s="78" t="e">
        <f>ROUND(#REF!+(#REF!*10/100),2)</f>
        <v>#REF!</v>
      </c>
      <c r="N8" s="66" t="s">
        <v>17</v>
      </c>
      <c r="O8" s="53" t="s">
        <v>26</v>
      </c>
      <c r="P8" s="50"/>
      <c r="Q8" s="54">
        <v>2</v>
      </c>
      <c r="R8" s="92">
        <f t="shared" si="0"/>
        <v>1.5</v>
      </c>
    </row>
    <row r="9" spans="1:19" ht="24.95" customHeight="1" x14ac:dyDescent="0.15">
      <c r="A9" s="171"/>
      <c r="B9" s="66"/>
      <c r="C9" s="49" t="s">
        <v>23</v>
      </c>
      <c r="D9" s="50"/>
      <c r="E9" s="51">
        <v>20</v>
      </c>
      <c r="F9" s="52" t="s">
        <v>20</v>
      </c>
      <c r="G9" s="70"/>
      <c r="H9" s="74" t="s">
        <v>23</v>
      </c>
      <c r="I9" s="50"/>
      <c r="J9" s="52">
        <f>ROUNDUP(E9*0.75,2)</f>
        <v>15</v>
      </c>
      <c r="K9" s="52" t="s">
        <v>20</v>
      </c>
      <c r="L9" s="52"/>
      <c r="M9" s="78" t="e">
        <f>ROUND(#REF!+(#REF!*6/100),2)</f>
        <v>#REF!</v>
      </c>
      <c r="N9" s="66" t="s">
        <v>18</v>
      </c>
      <c r="O9" s="53" t="s">
        <v>27</v>
      </c>
      <c r="P9" s="50"/>
      <c r="Q9" s="54">
        <v>30</v>
      </c>
      <c r="R9" s="92">
        <f t="shared" si="0"/>
        <v>22.5</v>
      </c>
    </row>
    <row r="10" spans="1:19" ht="24.95" customHeight="1" x14ac:dyDescent="0.15">
      <c r="A10" s="171"/>
      <c r="B10" s="66"/>
      <c r="C10" s="49" t="s">
        <v>24</v>
      </c>
      <c r="D10" s="50"/>
      <c r="E10" s="51">
        <v>10</v>
      </c>
      <c r="F10" s="52" t="s">
        <v>20</v>
      </c>
      <c r="G10" s="70"/>
      <c r="H10" s="74" t="s">
        <v>24</v>
      </c>
      <c r="I10" s="50"/>
      <c r="J10" s="52">
        <f>ROUNDUP(E10*0.75,2)</f>
        <v>7.5</v>
      </c>
      <c r="K10" s="52" t="s">
        <v>20</v>
      </c>
      <c r="L10" s="52"/>
      <c r="M10" s="78" t="e">
        <f>ROUND(#REF!+(#REF!*10/100),2)</f>
        <v>#REF!</v>
      </c>
      <c r="N10" s="66"/>
      <c r="O10" s="53" t="s">
        <v>28</v>
      </c>
      <c r="P10" s="50"/>
      <c r="Q10" s="54">
        <v>2</v>
      </c>
      <c r="R10" s="92">
        <f t="shared" si="0"/>
        <v>1.5</v>
      </c>
    </row>
    <row r="11" spans="1:19" ht="24.95" customHeight="1" x14ac:dyDescent="0.15">
      <c r="A11" s="171"/>
      <c r="B11" s="66"/>
      <c r="C11" s="49" t="s">
        <v>25</v>
      </c>
      <c r="D11" s="50"/>
      <c r="E11" s="51">
        <v>3</v>
      </c>
      <c r="F11" s="52" t="s">
        <v>20</v>
      </c>
      <c r="G11" s="70"/>
      <c r="H11" s="74" t="s">
        <v>25</v>
      </c>
      <c r="I11" s="50"/>
      <c r="J11" s="52">
        <f>ROUNDUP(E11*0.75,2)</f>
        <v>2.25</v>
      </c>
      <c r="K11" s="52" t="s">
        <v>20</v>
      </c>
      <c r="L11" s="52"/>
      <c r="M11" s="78" t="e">
        <f>ROUND(#REF!+(#REF!*9/100),2)</f>
        <v>#REF!</v>
      </c>
      <c r="N11" s="66"/>
      <c r="O11" s="53" t="s">
        <v>29</v>
      </c>
      <c r="P11" s="50"/>
      <c r="Q11" s="54">
        <v>1</v>
      </c>
      <c r="R11" s="92">
        <f t="shared" si="0"/>
        <v>0.75</v>
      </c>
    </row>
    <row r="12" spans="1:19" ht="24.95" customHeight="1" x14ac:dyDescent="0.15">
      <c r="A12" s="171"/>
      <c r="B12" s="66"/>
      <c r="C12" s="49"/>
      <c r="D12" s="50"/>
      <c r="E12" s="51"/>
      <c r="F12" s="52"/>
      <c r="G12" s="70"/>
      <c r="H12" s="74"/>
      <c r="I12" s="50"/>
      <c r="J12" s="52"/>
      <c r="K12" s="52"/>
      <c r="L12" s="52"/>
      <c r="M12" s="78"/>
      <c r="N12" s="66"/>
      <c r="O12" s="53" t="s">
        <v>30</v>
      </c>
      <c r="P12" s="50" t="s">
        <v>31</v>
      </c>
      <c r="Q12" s="54">
        <v>3</v>
      </c>
      <c r="R12" s="92">
        <f t="shared" si="0"/>
        <v>2.25</v>
      </c>
    </row>
    <row r="13" spans="1:19" ht="24.95" customHeight="1" x14ac:dyDescent="0.15">
      <c r="A13" s="171"/>
      <c r="B13" s="65"/>
      <c r="C13" s="43"/>
      <c r="D13" s="44"/>
      <c r="E13" s="45"/>
      <c r="F13" s="46"/>
      <c r="G13" s="69"/>
      <c r="H13" s="73"/>
      <c r="I13" s="44"/>
      <c r="J13" s="46"/>
      <c r="K13" s="46"/>
      <c r="L13" s="46"/>
      <c r="M13" s="77"/>
      <c r="N13" s="65"/>
      <c r="O13" s="47"/>
      <c r="P13" s="44"/>
      <c r="Q13" s="48"/>
      <c r="R13" s="91"/>
    </row>
    <row r="14" spans="1:19" ht="24.95" customHeight="1" x14ac:dyDescent="0.15">
      <c r="A14" s="171"/>
      <c r="B14" s="66" t="s">
        <v>32</v>
      </c>
      <c r="C14" s="49" t="s">
        <v>35</v>
      </c>
      <c r="D14" s="50"/>
      <c r="E14" s="51">
        <v>40</v>
      </c>
      <c r="F14" s="52" t="s">
        <v>20</v>
      </c>
      <c r="G14" s="70"/>
      <c r="H14" s="74" t="s">
        <v>35</v>
      </c>
      <c r="I14" s="50"/>
      <c r="J14" s="52">
        <f>ROUNDUP(E14*0.75,2)</f>
        <v>30</v>
      </c>
      <c r="K14" s="52" t="s">
        <v>20</v>
      </c>
      <c r="L14" s="52"/>
      <c r="M14" s="78" t="e">
        <f>#REF!</f>
        <v>#REF!</v>
      </c>
      <c r="N14" s="66" t="s">
        <v>33</v>
      </c>
      <c r="O14" s="53" t="s">
        <v>27</v>
      </c>
      <c r="P14" s="50"/>
      <c r="Q14" s="54">
        <v>3</v>
      </c>
      <c r="R14" s="92">
        <f>ROUNDUP(Q14*0.75,2)</f>
        <v>2.25</v>
      </c>
    </row>
    <row r="15" spans="1:19" ht="24.95" customHeight="1" x14ac:dyDescent="0.15">
      <c r="A15" s="171"/>
      <c r="B15" s="66"/>
      <c r="C15" s="49" t="s">
        <v>36</v>
      </c>
      <c r="D15" s="50"/>
      <c r="E15" s="51">
        <v>5</v>
      </c>
      <c r="F15" s="52" t="s">
        <v>20</v>
      </c>
      <c r="G15" s="70"/>
      <c r="H15" s="74" t="s">
        <v>36</v>
      </c>
      <c r="I15" s="50"/>
      <c r="J15" s="52">
        <f>ROUNDUP(E15*0.75,2)</f>
        <v>3.75</v>
      </c>
      <c r="K15" s="52" t="s">
        <v>20</v>
      </c>
      <c r="L15" s="52"/>
      <c r="M15" s="78" t="e">
        <f>ROUND(#REF!+(#REF!*10/100),2)</f>
        <v>#REF!</v>
      </c>
      <c r="N15" s="66" t="s">
        <v>34</v>
      </c>
      <c r="O15" s="53" t="s">
        <v>30</v>
      </c>
      <c r="P15" s="50" t="s">
        <v>31</v>
      </c>
      <c r="Q15" s="54">
        <v>1</v>
      </c>
      <c r="R15" s="92">
        <f>ROUNDUP(Q15*0.75,2)</f>
        <v>0.75</v>
      </c>
    </row>
    <row r="16" spans="1:19" ht="24.95" customHeight="1" x14ac:dyDescent="0.15">
      <c r="A16" s="171"/>
      <c r="B16" s="66"/>
      <c r="C16" s="49"/>
      <c r="D16" s="50"/>
      <c r="E16" s="51"/>
      <c r="F16" s="52"/>
      <c r="G16" s="70"/>
      <c r="H16" s="74"/>
      <c r="I16" s="50"/>
      <c r="J16" s="52"/>
      <c r="K16" s="52"/>
      <c r="L16" s="52"/>
      <c r="M16" s="78"/>
      <c r="N16" s="66" t="s">
        <v>18</v>
      </c>
      <c r="O16" s="53" t="s">
        <v>28</v>
      </c>
      <c r="P16" s="50"/>
      <c r="Q16" s="54">
        <v>1</v>
      </c>
      <c r="R16" s="92">
        <f>ROUNDUP(Q16*0.75,2)</f>
        <v>0.75</v>
      </c>
    </row>
    <row r="17" spans="1:18" ht="24.95" customHeight="1" x14ac:dyDescent="0.15">
      <c r="A17" s="171"/>
      <c r="B17" s="65"/>
      <c r="C17" s="43"/>
      <c r="D17" s="44"/>
      <c r="E17" s="45"/>
      <c r="F17" s="46"/>
      <c r="G17" s="69"/>
      <c r="H17" s="73"/>
      <c r="I17" s="44"/>
      <c r="J17" s="46"/>
      <c r="K17" s="46"/>
      <c r="L17" s="46"/>
      <c r="M17" s="77"/>
      <c r="N17" s="65"/>
      <c r="O17" s="47"/>
      <c r="P17" s="44"/>
      <c r="Q17" s="48"/>
      <c r="R17" s="91"/>
    </row>
    <row r="18" spans="1:18" ht="24.95" customHeight="1" x14ac:dyDescent="0.15">
      <c r="A18" s="171"/>
      <c r="B18" s="66" t="s">
        <v>37</v>
      </c>
      <c r="C18" s="49" t="s">
        <v>38</v>
      </c>
      <c r="D18" s="50" t="s">
        <v>31</v>
      </c>
      <c r="E18" s="55">
        <v>0.1</v>
      </c>
      <c r="F18" s="52" t="s">
        <v>39</v>
      </c>
      <c r="G18" s="70"/>
      <c r="H18" s="74" t="s">
        <v>38</v>
      </c>
      <c r="I18" s="50" t="s">
        <v>31</v>
      </c>
      <c r="J18" s="52">
        <f>ROUNDUP(E18*0.75,2)</f>
        <v>0.08</v>
      </c>
      <c r="K18" s="52" t="s">
        <v>39</v>
      </c>
      <c r="L18" s="52"/>
      <c r="M18" s="78" t="e">
        <f>#REF!</f>
        <v>#REF!</v>
      </c>
      <c r="N18" s="66" t="s">
        <v>18</v>
      </c>
      <c r="O18" s="53" t="s">
        <v>27</v>
      </c>
      <c r="P18" s="50"/>
      <c r="Q18" s="54">
        <v>100</v>
      </c>
      <c r="R18" s="92">
        <f>ROUNDUP(Q18*0.75,2)</f>
        <v>75</v>
      </c>
    </row>
    <row r="19" spans="1:18" ht="24.95" customHeight="1" x14ac:dyDescent="0.15">
      <c r="A19" s="171"/>
      <c r="B19" s="66"/>
      <c r="C19" s="49" t="s">
        <v>40</v>
      </c>
      <c r="D19" s="50"/>
      <c r="E19" s="51">
        <v>5</v>
      </c>
      <c r="F19" s="52" t="s">
        <v>20</v>
      </c>
      <c r="G19" s="70"/>
      <c r="H19" s="74" t="s">
        <v>40</v>
      </c>
      <c r="I19" s="50"/>
      <c r="J19" s="52">
        <f>ROUNDUP(E19*0.75,2)</f>
        <v>3.75</v>
      </c>
      <c r="K19" s="52" t="s">
        <v>20</v>
      </c>
      <c r="L19" s="52"/>
      <c r="M19" s="78" t="e">
        <f>ROUND(#REF!+(#REF!*15/100),2)</f>
        <v>#REF!</v>
      </c>
      <c r="N19" s="66"/>
      <c r="O19" s="53" t="s">
        <v>41</v>
      </c>
      <c r="P19" s="50"/>
      <c r="Q19" s="54">
        <v>3</v>
      </c>
      <c r="R19" s="92">
        <f>ROUNDUP(Q19*0.75,2)</f>
        <v>2.25</v>
      </c>
    </row>
    <row r="20" spans="1:18" ht="24.95" customHeight="1" thickBot="1" x14ac:dyDescent="0.2">
      <c r="A20" s="172"/>
      <c r="B20" s="67"/>
      <c r="C20" s="56"/>
      <c r="D20" s="57"/>
      <c r="E20" s="58"/>
      <c r="F20" s="59"/>
      <c r="G20" s="71"/>
      <c r="H20" s="75"/>
      <c r="I20" s="57"/>
      <c r="J20" s="59"/>
      <c r="K20" s="59"/>
      <c r="L20" s="59"/>
      <c r="M20" s="79"/>
      <c r="N20" s="67"/>
      <c r="O20" s="60"/>
      <c r="P20" s="57"/>
      <c r="Q20" s="61"/>
      <c r="R20" s="93"/>
    </row>
    <row r="21" spans="1:18" ht="24.95" customHeight="1" x14ac:dyDescent="0.15"/>
    <row r="22" spans="1:18" ht="24.95" customHeight="1" x14ac:dyDescent="0.15"/>
    <row r="23" spans="1:18" ht="24.95" customHeight="1" x14ac:dyDescent="0.15"/>
    <row r="24" spans="1:18" ht="24.95" customHeight="1" x14ac:dyDescent="0.15"/>
  </sheetData>
  <mergeCells count="4">
    <mergeCell ref="H1:N1"/>
    <mergeCell ref="A2:R2"/>
    <mergeCell ref="A3:F3"/>
    <mergeCell ref="A5:A20"/>
  </mergeCells>
  <phoneticPr fontId="19"/>
  <printOptions horizontalCentered="1" verticalCentered="1"/>
  <pageMargins left="0.39370078740157483" right="0.39370078740157483" top="0.39370078740157483" bottom="0.39370078740157483" header="0.39370078740157483" footer="0.39370078740157483"/>
  <pageSetup paperSize="12" scale="58"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4"/>
  <sheetViews>
    <sheetView showZeros="0" zoomScale="60" zoomScaleNormal="60" zoomScaleSheetLayoutView="90" workbookViewId="0"/>
  </sheetViews>
  <sheetFormatPr defaultRowHeight="13.5" x14ac:dyDescent="0.15"/>
  <cols>
    <col min="1" max="1" width="4.5" style="3" customWidth="1"/>
    <col min="2" max="2" width="24.375" style="3" customWidth="1"/>
    <col min="3" max="3" width="28.25" style="3" customWidth="1"/>
    <col min="4" max="4" width="12.5" style="3" hidden="1" customWidth="1"/>
    <col min="5" max="6" width="10.375" style="27" customWidth="1"/>
    <col min="7" max="7" width="10" style="3" customWidth="1"/>
    <col min="8" max="8" width="18.75" style="3" customWidth="1"/>
    <col min="9" max="9" width="22.5" style="3" customWidth="1"/>
    <col min="10" max="10" width="21.25" style="3" customWidth="1"/>
    <col min="11" max="11" width="11.125" style="3" customWidth="1"/>
    <col min="12" max="12" width="22.375" style="3" customWidth="1"/>
    <col min="13" max="13" width="21.25" style="3" customWidth="1"/>
    <col min="14" max="14" width="11.25" style="3" customWidth="1"/>
    <col min="15" max="15" width="12.5" hidden="1" customWidth="1"/>
  </cols>
  <sheetData>
    <row r="1" spans="1:21" s="3" customFormat="1" ht="37.5" customHeight="1" x14ac:dyDescent="0.15">
      <c r="A1" s="1" t="s">
        <v>328</v>
      </c>
      <c r="B1" s="5"/>
      <c r="C1" s="1"/>
      <c r="D1" s="1"/>
      <c r="E1" s="184"/>
      <c r="F1" s="185"/>
      <c r="G1" s="185"/>
      <c r="H1" s="185"/>
      <c r="I1" s="185"/>
      <c r="J1" s="185"/>
      <c r="K1" s="185"/>
      <c r="L1" s="185"/>
      <c r="M1" s="185"/>
      <c r="N1" s="185"/>
      <c r="O1"/>
      <c r="P1"/>
      <c r="Q1"/>
      <c r="R1"/>
      <c r="S1"/>
      <c r="T1"/>
      <c r="U1"/>
    </row>
    <row r="2" spans="1:21" s="3" customFormat="1" ht="36" customHeight="1" x14ac:dyDescent="0.15">
      <c r="A2" s="166" t="s">
        <v>265</v>
      </c>
      <c r="B2" s="167"/>
      <c r="C2" s="167"/>
      <c r="D2" s="167"/>
      <c r="E2" s="167"/>
      <c r="F2" s="167"/>
      <c r="G2" s="167"/>
      <c r="H2" s="167"/>
      <c r="I2" s="167"/>
      <c r="J2" s="167"/>
      <c r="K2" s="167"/>
      <c r="L2" s="167"/>
      <c r="M2" s="167"/>
      <c r="N2" s="167"/>
      <c r="O2" s="185"/>
      <c r="P2"/>
      <c r="Q2"/>
      <c r="R2"/>
      <c r="S2"/>
      <c r="T2"/>
      <c r="U2"/>
    </row>
    <row r="3" spans="1:21" ht="33.75" customHeight="1" thickBot="1" x14ac:dyDescent="0.3">
      <c r="A3" s="186" t="s">
        <v>381</v>
      </c>
      <c r="B3" s="187"/>
      <c r="C3" s="187"/>
      <c r="D3" s="151"/>
      <c r="E3" s="188" t="s">
        <v>356</v>
      </c>
      <c r="F3" s="189"/>
      <c r="G3" s="88"/>
      <c r="H3" s="88"/>
      <c r="I3" s="88"/>
      <c r="J3" s="88"/>
      <c r="K3" s="150"/>
      <c r="L3" s="88"/>
      <c r="M3" s="88"/>
    </row>
    <row r="4" spans="1:21" ht="18.75" customHeight="1" x14ac:dyDescent="0.15">
      <c r="A4" s="190"/>
      <c r="B4" s="191"/>
      <c r="C4" s="192"/>
      <c r="D4" s="196" t="s">
        <v>258</v>
      </c>
      <c r="E4" s="199" t="s">
        <v>325</v>
      </c>
      <c r="F4" s="202" t="s">
        <v>314</v>
      </c>
      <c r="G4" s="149" t="s">
        <v>324</v>
      </c>
      <c r="H4" s="148" t="s">
        <v>323</v>
      </c>
      <c r="I4" s="205" t="s">
        <v>322</v>
      </c>
      <c r="J4" s="206"/>
      <c r="K4" s="206"/>
      <c r="L4" s="207" t="s">
        <v>321</v>
      </c>
      <c r="M4" s="208"/>
      <c r="N4" s="209"/>
      <c r="O4" s="173" t="s">
        <v>258</v>
      </c>
    </row>
    <row r="5" spans="1:21" ht="18.75" customHeight="1" x14ac:dyDescent="0.15">
      <c r="A5" s="193"/>
      <c r="B5" s="194"/>
      <c r="C5" s="195"/>
      <c r="D5" s="197"/>
      <c r="E5" s="200"/>
      <c r="F5" s="203"/>
      <c r="G5" s="9" t="s">
        <v>320</v>
      </c>
      <c r="H5" s="147" t="s">
        <v>318</v>
      </c>
      <c r="I5" s="176" t="s">
        <v>317</v>
      </c>
      <c r="J5" s="177"/>
      <c r="K5" s="177"/>
      <c r="L5" s="178" t="s">
        <v>316</v>
      </c>
      <c r="M5" s="179"/>
      <c r="N5" s="180"/>
      <c r="O5" s="174"/>
    </row>
    <row r="6" spans="1:21" ht="18.75" customHeight="1" thickBot="1" x14ac:dyDescent="0.2">
      <c r="A6" s="146"/>
      <c r="B6" s="145" t="s">
        <v>263</v>
      </c>
      <c r="C6" s="144" t="s">
        <v>313</v>
      </c>
      <c r="D6" s="198"/>
      <c r="E6" s="201"/>
      <c r="F6" s="204"/>
      <c r="G6" s="143" t="s">
        <v>314</v>
      </c>
      <c r="H6" s="138" t="s">
        <v>312</v>
      </c>
      <c r="I6" s="142" t="s">
        <v>263</v>
      </c>
      <c r="J6" s="141" t="s">
        <v>313</v>
      </c>
      <c r="K6" s="139" t="s">
        <v>312</v>
      </c>
      <c r="L6" s="140" t="s">
        <v>263</v>
      </c>
      <c r="M6" s="139" t="s">
        <v>313</v>
      </c>
      <c r="N6" s="138" t="s">
        <v>312</v>
      </c>
      <c r="O6" s="175"/>
    </row>
    <row r="7" spans="1:21" ht="24.95" customHeight="1" x14ac:dyDescent="0.15">
      <c r="A7" s="181" t="s">
        <v>42</v>
      </c>
      <c r="B7" s="131" t="s">
        <v>310</v>
      </c>
      <c r="C7" s="137" t="s">
        <v>307</v>
      </c>
      <c r="D7" s="136"/>
      <c r="E7" s="135"/>
      <c r="F7" s="38"/>
      <c r="G7" s="131"/>
      <c r="H7" s="130" t="s">
        <v>311</v>
      </c>
      <c r="I7" s="134" t="s">
        <v>310</v>
      </c>
      <c r="J7" s="131" t="s">
        <v>307</v>
      </c>
      <c r="K7" s="133" t="s">
        <v>309</v>
      </c>
      <c r="L7" s="132" t="s">
        <v>308</v>
      </c>
      <c r="M7" s="131" t="s">
        <v>307</v>
      </c>
      <c r="N7" s="130">
        <v>30</v>
      </c>
      <c r="O7" s="129"/>
    </row>
    <row r="8" spans="1:21" ht="24.95" customHeight="1" x14ac:dyDescent="0.15">
      <c r="A8" s="182"/>
      <c r="B8" s="119"/>
      <c r="C8" s="124"/>
      <c r="D8" s="123"/>
      <c r="E8" s="122"/>
      <c r="F8" s="44"/>
      <c r="G8" s="119"/>
      <c r="H8" s="121"/>
      <c r="I8" s="120"/>
      <c r="J8" s="119"/>
      <c r="K8" s="118"/>
      <c r="L8" s="127"/>
      <c r="M8" s="119"/>
      <c r="N8" s="121"/>
      <c r="O8" s="126"/>
    </row>
    <row r="9" spans="1:21" ht="24.95" customHeight="1" x14ac:dyDescent="0.15">
      <c r="A9" s="182"/>
      <c r="B9" s="109" t="s">
        <v>306</v>
      </c>
      <c r="C9" s="115" t="s">
        <v>19</v>
      </c>
      <c r="D9" s="114"/>
      <c r="E9" s="113"/>
      <c r="F9" s="50"/>
      <c r="G9" s="109"/>
      <c r="H9" s="108">
        <v>20</v>
      </c>
      <c r="I9" s="112" t="s">
        <v>305</v>
      </c>
      <c r="J9" s="128" t="s">
        <v>132</v>
      </c>
      <c r="K9" s="111">
        <v>10</v>
      </c>
      <c r="L9" s="110" t="s">
        <v>304</v>
      </c>
      <c r="M9" s="109" t="s">
        <v>22</v>
      </c>
      <c r="N9" s="108">
        <v>10</v>
      </c>
      <c r="O9" s="107"/>
    </row>
    <row r="10" spans="1:21" ht="24.95" customHeight="1" x14ac:dyDescent="0.15">
      <c r="A10" s="182"/>
      <c r="B10" s="109"/>
      <c r="C10" s="115" t="s">
        <v>22</v>
      </c>
      <c r="D10" s="114"/>
      <c r="E10" s="113"/>
      <c r="F10" s="50"/>
      <c r="G10" s="109"/>
      <c r="H10" s="108">
        <v>20</v>
      </c>
      <c r="I10" s="112"/>
      <c r="J10" s="109" t="s">
        <v>22</v>
      </c>
      <c r="K10" s="111">
        <v>20</v>
      </c>
      <c r="L10" s="110"/>
      <c r="M10" s="109" t="s">
        <v>23</v>
      </c>
      <c r="N10" s="108">
        <v>5</v>
      </c>
      <c r="O10" s="107"/>
    </row>
    <row r="11" spans="1:21" ht="24.95" customHeight="1" x14ac:dyDescent="0.15">
      <c r="A11" s="182"/>
      <c r="B11" s="109"/>
      <c r="C11" s="115" t="s">
        <v>23</v>
      </c>
      <c r="D11" s="114"/>
      <c r="E11" s="113"/>
      <c r="F11" s="50"/>
      <c r="G11" s="109"/>
      <c r="H11" s="108">
        <v>10</v>
      </c>
      <c r="I11" s="112"/>
      <c r="J11" s="109" t="s">
        <v>23</v>
      </c>
      <c r="K11" s="111">
        <v>5</v>
      </c>
      <c r="L11" s="110"/>
      <c r="M11" s="109" t="s">
        <v>24</v>
      </c>
      <c r="N11" s="108">
        <v>5</v>
      </c>
      <c r="O11" s="107"/>
    </row>
    <row r="12" spans="1:21" ht="24.95" customHeight="1" x14ac:dyDescent="0.15">
      <c r="A12" s="182"/>
      <c r="B12" s="109"/>
      <c r="C12" s="115" t="s">
        <v>24</v>
      </c>
      <c r="D12" s="114"/>
      <c r="E12" s="113"/>
      <c r="F12" s="50"/>
      <c r="G12" s="109"/>
      <c r="H12" s="108">
        <v>5</v>
      </c>
      <c r="I12" s="112"/>
      <c r="J12" s="109" t="s">
        <v>24</v>
      </c>
      <c r="K12" s="111">
        <v>5</v>
      </c>
      <c r="L12" s="127"/>
      <c r="M12" s="119"/>
      <c r="N12" s="121"/>
      <c r="O12" s="126"/>
    </row>
    <row r="13" spans="1:21" ht="24.95" customHeight="1" x14ac:dyDescent="0.15">
      <c r="A13" s="182"/>
      <c r="B13" s="109"/>
      <c r="C13" s="115"/>
      <c r="D13" s="114"/>
      <c r="E13" s="113"/>
      <c r="F13" s="50"/>
      <c r="G13" s="109" t="s">
        <v>27</v>
      </c>
      <c r="H13" s="108" t="s">
        <v>301</v>
      </c>
      <c r="I13" s="112"/>
      <c r="J13" s="109"/>
      <c r="K13" s="111"/>
      <c r="L13" s="110" t="s">
        <v>303</v>
      </c>
      <c r="M13" s="109" t="s">
        <v>35</v>
      </c>
      <c r="N13" s="108">
        <v>10</v>
      </c>
      <c r="O13" s="107"/>
    </row>
    <row r="14" spans="1:21" ht="24.95" customHeight="1" x14ac:dyDescent="0.15">
      <c r="A14" s="182"/>
      <c r="B14" s="109"/>
      <c r="C14" s="115"/>
      <c r="D14" s="114"/>
      <c r="E14" s="113"/>
      <c r="F14" s="50"/>
      <c r="G14" s="109" t="s">
        <v>28</v>
      </c>
      <c r="H14" s="108" t="s">
        <v>300</v>
      </c>
      <c r="I14" s="112"/>
      <c r="J14" s="109"/>
      <c r="K14" s="111"/>
      <c r="L14" s="110"/>
      <c r="M14" s="109"/>
      <c r="N14" s="108"/>
      <c r="O14" s="107"/>
    </row>
    <row r="15" spans="1:21" ht="24.95" customHeight="1" x14ac:dyDescent="0.15">
      <c r="A15" s="182"/>
      <c r="B15" s="109"/>
      <c r="C15" s="115"/>
      <c r="D15" s="114"/>
      <c r="E15" s="113"/>
      <c r="F15" s="50" t="s">
        <v>31</v>
      </c>
      <c r="G15" s="109" t="s">
        <v>30</v>
      </c>
      <c r="H15" s="108" t="s">
        <v>300</v>
      </c>
      <c r="I15" s="112"/>
      <c r="J15" s="109"/>
      <c r="K15" s="111"/>
      <c r="L15" s="110"/>
      <c r="M15" s="109"/>
      <c r="N15" s="108"/>
      <c r="O15" s="107"/>
    </row>
    <row r="16" spans="1:21" ht="24.95" customHeight="1" x14ac:dyDescent="0.15">
      <c r="A16" s="182"/>
      <c r="B16" s="119"/>
      <c r="C16" s="124"/>
      <c r="D16" s="123"/>
      <c r="E16" s="122"/>
      <c r="F16" s="44"/>
      <c r="G16" s="119"/>
      <c r="H16" s="121"/>
      <c r="I16" s="120"/>
      <c r="J16" s="119"/>
      <c r="K16" s="118"/>
      <c r="L16" s="110"/>
      <c r="M16" s="109"/>
      <c r="N16" s="108"/>
      <c r="O16" s="107"/>
    </row>
    <row r="17" spans="1:15" ht="24.95" customHeight="1" x14ac:dyDescent="0.15">
      <c r="A17" s="182"/>
      <c r="B17" s="109" t="s">
        <v>302</v>
      </c>
      <c r="C17" s="115" t="s">
        <v>35</v>
      </c>
      <c r="D17" s="114"/>
      <c r="E17" s="113"/>
      <c r="F17" s="50"/>
      <c r="G17" s="109"/>
      <c r="H17" s="108">
        <v>20</v>
      </c>
      <c r="I17" s="112" t="s">
        <v>302</v>
      </c>
      <c r="J17" s="109" t="s">
        <v>35</v>
      </c>
      <c r="K17" s="111">
        <v>10</v>
      </c>
      <c r="L17" s="110"/>
      <c r="M17" s="109"/>
      <c r="N17" s="108"/>
      <c r="O17" s="107"/>
    </row>
    <row r="18" spans="1:15" ht="24.95" customHeight="1" x14ac:dyDescent="0.15">
      <c r="A18" s="182"/>
      <c r="B18" s="109"/>
      <c r="C18" s="115" t="s">
        <v>36</v>
      </c>
      <c r="D18" s="114"/>
      <c r="E18" s="113"/>
      <c r="F18" s="50"/>
      <c r="G18" s="109"/>
      <c r="H18" s="108">
        <v>5</v>
      </c>
      <c r="I18" s="112"/>
      <c r="J18" s="109" t="s">
        <v>36</v>
      </c>
      <c r="K18" s="111">
        <v>5</v>
      </c>
      <c r="L18" s="110"/>
      <c r="M18" s="109"/>
      <c r="N18" s="108"/>
      <c r="O18" s="107"/>
    </row>
    <row r="19" spans="1:15" ht="24.95" customHeight="1" x14ac:dyDescent="0.15">
      <c r="A19" s="182"/>
      <c r="B19" s="109"/>
      <c r="C19" s="115"/>
      <c r="D19" s="114"/>
      <c r="E19" s="113"/>
      <c r="F19" s="125"/>
      <c r="G19" s="109" t="s">
        <v>27</v>
      </c>
      <c r="H19" s="108" t="s">
        <v>300</v>
      </c>
      <c r="I19" s="112"/>
      <c r="J19" s="109"/>
      <c r="K19" s="111"/>
      <c r="L19" s="110"/>
      <c r="M19" s="109"/>
      <c r="N19" s="108"/>
      <c r="O19" s="107"/>
    </row>
    <row r="20" spans="1:15" ht="24.95" customHeight="1" x14ac:dyDescent="0.15">
      <c r="A20" s="182"/>
      <c r="B20" s="119"/>
      <c r="C20" s="124"/>
      <c r="D20" s="123"/>
      <c r="E20" s="122"/>
      <c r="F20" s="44"/>
      <c r="G20" s="119"/>
      <c r="H20" s="121"/>
      <c r="I20" s="120"/>
      <c r="J20" s="119"/>
      <c r="K20" s="118"/>
      <c r="L20" s="110"/>
      <c r="M20" s="109"/>
      <c r="N20" s="108"/>
      <c r="O20" s="107"/>
    </row>
    <row r="21" spans="1:15" ht="24.95" customHeight="1" x14ac:dyDescent="0.15">
      <c r="A21" s="182"/>
      <c r="B21" s="109" t="s">
        <v>37</v>
      </c>
      <c r="C21" s="115" t="s">
        <v>38</v>
      </c>
      <c r="D21" s="114"/>
      <c r="E21" s="113" t="s">
        <v>31</v>
      </c>
      <c r="F21" s="50"/>
      <c r="G21" s="109"/>
      <c r="H21" s="117">
        <v>0.05</v>
      </c>
      <c r="I21" s="112" t="s">
        <v>37</v>
      </c>
      <c r="J21" s="109" t="s">
        <v>38</v>
      </c>
      <c r="K21" s="116">
        <v>0.05</v>
      </c>
      <c r="L21" s="110"/>
      <c r="M21" s="109"/>
      <c r="N21" s="108"/>
      <c r="O21" s="107"/>
    </row>
    <row r="22" spans="1:15" ht="24.95" customHeight="1" x14ac:dyDescent="0.15">
      <c r="A22" s="182"/>
      <c r="B22" s="109"/>
      <c r="C22" s="115" t="s">
        <v>40</v>
      </c>
      <c r="D22" s="114"/>
      <c r="E22" s="113"/>
      <c r="F22" s="50"/>
      <c r="G22" s="109"/>
      <c r="H22" s="108">
        <v>5</v>
      </c>
      <c r="I22" s="112"/>
      <c r="J22" s="109"/>
      <c r="K22" s="111"/>
      <c r="L22" s="110"/>
      <c r="M22" s="109"/>
      <c r="N22" s="108"/>
      <c r="O22" s="107"/>
    </row>
    <row r="23" spans="1:15" ht="24.95" customHeight="1" x14ac:dyDescent="0.15">
      <c r="A23" s="182"/>
      <c r="B23" s="109"/>
      <c r="C23" s="115"/>
      <c r="D23" s="114"/>
      <c r="E23" s="113"/>
      <c r="F23" s="50"/>
      <c r="G23" s="109" t="s">
        <v>27</v>
      </c>
      <c r="H23" s="108" t="s">
        <v>301</v>
      </c>
      <c r="I23" s="112"/>
      <c r="J23" s="109"/>
      <c r="K23" s="111"/>
      <c r="L23" s="110"/>
      <c r="M23" s="109"/>
      <c r="N23" s="108"/>
      <c r="O23" s="107"/>
    </row>
    <row r="24" spans="1:15" ht="24.95" customHeight="1" x14ac:dyDescent="0.15">
      <c r="A24" s="182"/>
      <c r="B24" s="109"/>
      <c r="C24" s="115"/>
      <c r="D24" s="114"/>
      <c r="E24" s="113"/>
      <c r="F24" s="50"/>
      <c r="G24" s="109" t="s">
        <v>41</v>
      </c>
      <c r="H24" s="108" t="s">
        <v>300</v>
      </c>
      <c r="I24" s="112"/>
      <c r="J24" s="109"/>
      <c r="K24" s="111"/>
      <c r="L24" s="110"/>
      <c r="M24" s="109"/>
      <c r="N24" s="108"/>
      <c r="O24" s="107"/>
    </row>
    <row r="25" spans="1:15" ht="24.95" customHeight="1" thickBot="1" x14ac:dyDescent="0.2">
      <c r="A25" s="183"/>
      <c r="B25" s="100"/>
      <c r="C25" s="106"/>
      <c r="D25" s="105"/>
      <c r="E25" s="104"/>
      <c r="F25" s="57"/>
      <c r="G25" s="100"/>
      <c r="H25" s="99"/>
      <c r="I25" s="103"/>
      <c r="J25" s="100"/>
      <c r="K25" s="102"/>
      <c r="L25" s="101"/>
      <c r="M25" s="100"/>
      <c r="N25" s="99"/>
      <c r="O25" s="98"/>
    </row>
    <row r="26" spans="1:15" ht="14.25" x14ac:dyDescent="0.15">
      <c r="B26" s="89"/>
      <c r="C26" s="89"/>
      <c r="D26" s="89"/>
      <c r="G26" s="89"/>
      <c r="H26" s="97"/>
      <c r="I26" s="89"/>
      <c r="J26" s="89"/>
      <c r="K26" s="97"/>
      <c r="L26" s="89"/>
      <c r="M26" s="89"/>
      <c r="N26" s="97"/>
    </row>
    <row r="27" spans="1:15" ht="14.25" x14ac:dyDescent="0.15">
      <c r="B27" s="89"/>
      <c r="C27" s="89"/>
      <c r="D27" s="89"/>
      <c r="G27" s="89"/>
      <c r="H27" s="97"/>
      <c r="I27" s="89"/>
      <c r="J27" s="89"/>
      <c r="K27" s="97"/>
      <c r="L27" s="89"/>
      <c r="M27" s="89"/>
      <c r="N27" s="97"/>
    </row>
    <row r="28" spans="1:15" ht="14.25" x14ac:dyDescent="0.15">
      <c r="B28" s="89"/>
      <c r="C28" s="89"/>
      <c r="D28" s="89"/>
      <c r="G28" s="89"/>
      <c r="H28" s="97"/>
      <c r="I28" s="89"/>
      <c r="J28" s="89"/>
      <c r="K28" s="97"/>
      <c r="L28" s="89"/>
      <c r="M28" s="89"/>
      <c r="N28" s="97"/>
    </row>
    <row r="29" spans="1:15" ht="14.25" x14ac:dyDescent="0.15">
      <c r="B29" s="89"/>
      <c r="C29" s="89"/>
      <c r="D29" s="89"/>
      <c r="G29" s="89"/>
      <c r="H29" s="97"/>
      <c r="I29" s="89"/>
      <c r="J29" s="89"/>
      <c r="K29" s="97"/>
      <c r="L29" s="89"/>
      <c r="M29" s="89"/>
      <c r="N29" s="97"/>
    </row>
    <row r="30" spans="1:15" ht="14.25" x14ac:dyDescent="0.15">
      <c r="B30" s="89"/>
      <c r="C30" s="89"/>
      <c r="D30" s="89"/>
      <c r="G30" s="89"/>
      <c r="H30" s="97"/>
      <c r="I30" s="89"/>
      <c r="J30" s="89"/>
      <c r="K30" s="97"/>
      <c r="L30" s="89"/>
      <c r="M30" s="89"/>
      <c r="N30" s="97"/>
    </row>
    <row r="31" spans="1:15" ht="14.25" x14ac:dyDescent="0.15">
      <c r="B31" s="89"/>
      <c r="C31" s="89"/>
      <c r="D31" s="89"/>
      <c r="G31" s="89"/>
      <c r="H31" s="97"/>
      <c r="I31" s="89"/>
      <c r="J31" s="89"/>
      <c r="K31" s="97"/>
      <c r="L31" s="89"/>
      <c r="M31" s="89"/>
      <c r="N31" s="97"/>
    </row>
    <row r="32" spans="1:15" ht="14.25" x14ac:dyDescent="0.15">
      <c r="B32" s="89"/>
      <c r="C32" s="89"/>
      <c r="D32" s="89"/>
      <c r="G32" s="89"/>
      <c r="H32" s="97"/>
      <c r="I32" s="89"/>
      <c r="J32" s="89"/>
      <c r="K32" s="97"/>
      <c r="L32" s="89"/>
      <c r="M32" s="89"/>
      <c r="N32" s="97"/>
    </row>
    <row r="33" spans="2:14" ht="14.25" x14ac:dyDescent="0.15">
      <c r="B33" s="89"/>
      <c r="C33" s="89"/>
      <c r="D33" s="89"/>
      <c r="G33" s="89"/>
      <c r="H33" s="97"/>
      <c r="I33" s="89"/>
      <c r="J33" s="89"/>
      <c r="K33" s="97"/>
      <c r="L33" s="89"/>
      <c r="M33" s="89"/>
      <c r="N33" s="97"/>
    </row>
    <row r="34" spans="2:14" ht="14.25" x14ac:dyDescent="0.15">
      <c r="B34" s="89"/>
      <c r="C34" s="89"/>
      <c r="D34" s="89"/>
      <c r="G34" s="89"/>
      <c r="H34" s="97"/>
      <c r="I34" s="89"/>
      <c r="J34" s="89"/>
      <c r="K34" s="97"/>
      <c r="L34" s="89"/>
      <c r="M34" s="89"/>
      <c r="N34" s="97"/>
    </row>
    <row r="35" spans="2:14" ht="14.25" x14ac:dyDescent="0.15">
      <c r="B35" s="89"/>
      <c r="C35" s="89"/>
      <c r="D35" s="89"/>
      <c r="G35" s="89"/>
      <c r="H35" s="97"/>
      <c r="I35" s="89"/>
      <c r="J35" s="89"/>
      <c r="K35" s="97"/>
      <c r="L35" s="89"/>
      <c r="M35" s="89"/>
      <c r="N35" s="97"/>
    </row>
    <row r="36" spans="2:14" ht="14.25" x14ac:dyDescent="0.15">
      <c r="B36" s="89"/>
      <c r="C36" s="89"/>
      <c r="D36" s="89"/>
      <c r="G36" s="89"/>
      <c r="H36" s="97"/>
      <c r="I36" s="89"/>
      <c r="J36" s="89"/>
      <c r="K36" s="97"/>
      <c r="L36" s="89"/>
      <c r="M36" s="89"/>
      <c r="N36" s="97"/>
    </row>
    <row r="37" spans="2:14" ht="14.25" x14ac:dyDescent="0.15">
      <c r="B37" s="89"/>
      <c r="C37" s="89"/>
      <c r="D37" s="89"/>
      <c r="G37" s="89"/>
      <c r="H37" s="97"/>
      <c r="I37" s="89"/>
      <c r="J37" s="89"/>
      <c r="K37" s="97"/>
      <c r="L37" s="89"/>
      <c r="M37" s="89"/>
      <c r="N37" s="97"/>
    </row>
    <row r="38" spans="2:14" ht="14.25" x14ac:dyDescent="0.15">
      <c r="B38" s="89"/>
      <c r="C38" s="89"/>
      <c r="D38" s="89"/>
      <c r="G38" s="89"/>
      <c r="H38" s="97"/>
      <c r="I38" s="89"/>
      <c r="J38" s="89"/>
      <c r="K38" s="97"/>
      <c r="L38" s="89"/>
      <c r="M38" s="89"/>
      <c r="N38" s="97"/>
    </row>
    <row r="39" spans="2:14" ht="14.25" x14ac:dyDescent="0.15">
      <c r="B39" s="89"/>
      <c r="C39" s="89"/>
      <c r="D39" s="89"/>
      <c r="G39" s="89"/>
      <c r="H39" s="97"/>
      <c r="I39" s="89"/>
      <c r="J39" s="89"/>
      <c r="K39" s="97"/>
      <c r="L39" s="89"/>
      <c r="M39" s="89"/>
      <c r="N39" s="97"/>
    </row>
    <row r="40" spans="2:14" ht="14.25" x14ac:dyDescent="0.15">
      <c r="B40" s="89"/>
      <c r="C40" s="89"/>
      <c r="D40" s="89"/>
      <c r="G40" s="89"/>
      <c r="H40" s="97"/>
      <c r="I40" s="89"/>
      <c r="J40" s="89"/>
      <c r="K40" s="97"/>
      <c r="L40" s="89"/>
      <c r="M40" s="89"/>
      <c r="N40" s="97"/>
    </row>
    <row r="41" spans="2:14" ht="14.25" x14ac:dyDescent="0.15">
      <c r="B41" s="89"/>
      <c r="C41" s="89"/>
      <c r="D41" s="89"/>
      <c r="G41" s="89"/>
      <c r="H41" s="97"/>
      <c r="I41" s="89"/>
      <c r="J41" s="89"/>
      <c r="K41" s="97"/>
      <c r="L41" s="89"/>
      <c r="M41" s="89"/>
      <c r="N41" s="97"/>
    </row>
    <row r="42" spans="2:14" ht="14.25" x14ac:dyDescent="0.15">
      <c r="B42" s="89"/>
      <c r="C42" s="89"/>
      <c r="D42" s="89"/>
      <c r="G42" s="89"/>
      <c r="H42" s="97"/>
      <c r="I42" s="89"/>
      <c r="J42" s="89"/>
      <c r="K42" s="97"/>
      <c r="L42" s="89"/>
      <c r="M42" s="89"/>
      <c r="N42" s="97"/>
    </row>
    <row r="43" spans="2:14" ht="14.25" x14ac:dyDescent="0.15">
      <c r="B43" s="89"/>
      <c r="C43" s="89"/>
      <c r="D43" s="89"/>
      <c r="G43" s="89"/>
      <c r="H43" s="97"/>
      <c r="I43" s="89"/>
      <c r="J43" s="89"/>
      <c r="K43" s="97"/>
      <c r="L43" s="89"/>
      <c r="M43" s="89"/>
      <c r="N43" s="97"/>
    </row>
    <row r="44" spans="2:14" ht="14.25" x14ac:dyDescent="0.15">
      <c r="B44" s="89"/>
      <c r="C44" s="89"/>
      <c r="D44" s="89"/>
      <c r="G44" s="89"/>
      <c r="H44" s="97"/>
      <c r="I44" s="89"/>
      <c r="J44" s="89"/>
      <c r="K44" s="97"/>
      <c r="L44" s="89"/>
      <c r="M44" s="89"/>
      <c r="N44" s="97"/>
    </row>
    <row r="45" spans="2:14" ht="14.25" x14ac:dyDescent="0.15">
      <c r="B45" s="89"/>
      <c r="C45" s="89"/>
      <c r="D45" s="89"/>
      <c r="G45" s="89"/>
      <c r="H45" s="97"/>
      <c r="I45" s="89"/>
      <c r="J45" s="89"/>
      <c r="K45" s="97"/>
      <c r="L45" s="89"/>
      <c r="M45" s="89"/>
      <c r="N45" s="97"/>
    </row>
    <row r="46" spans="2:14" ht="14.25" x14ac:dyDescent="0.15">
      <c r="B46" s="89"/>
      <c r="C46" s="89"/>
      <c r="D46" s="89"/>
      <c r="G46" s="89"/>
      <c r="H46" s="97"/>
      <c r="I46" s="89"/>
      <c r="J46" s="89"/>
      <c r="K46" s="97"/>
      <c r="L46" s="89"/>
      <c r="M46" s="89"/>
      <c r="N46" s="97"/>
    </row>
    <row r="47" spans="2:14" ht="14.25" x14ac:dyDescent="0.15">
      <c r="B47" s="89"/>
      <c r="C47" s="89"/>
      <c r="D47" s="89"/>
      <c r="G47" s="89"/>
      <c r="H47" s="97"/>
      <c r="I47" s="89"/>
      <c r="J47" s="89"/>
      <c r="K47" s="97"/>
      <c r="L47" s="89"/>
      <c r="M47" s="89"/>
      <c r="N47" s="97"/>
    </row>
    <row r="48" spans="2:14" ht="14.25" x14ac:dyDescent="0.15">
      <c r="B48" s="89"/>
      <c r="C48" s="89"/>
      <c r="D48" s="89"/>
      <c r="G48" s="89"/>
      <c r="H48" s="97"/>
      <c r="I48" s="89"/>
      <c r="J48" s="89"/>
      <c r="K48" s="97"/>
      <c r="L48" s="89"/>
      <c r="M48" s="89"/>
      <c r="N48" s="97"/>
    </row>
    <row r="49" spans="2:14" ht="14.25" x14ac:dyDescent="0.15">
      <c r="B49" s="89"/>
      <c r="C49" s="89"/>
      <c r="D49" s="89"/>
      <c r="G49" s="89"/>
      <c r="H49" s="97"/>
      <c r="I49" s="89"/>
      <c r="J49" s="89"/>
      <c r="K49" s="97"/>
      <c r="L49" s="89"/>
      <c r="M49" s="89"/>
      <c r="N49" s="97"/>
    </row>
    <row r="50" spans="2:14" ht="14.25" x14ac:dyDescent="0.15">
      <c r="B50" s="89"/>
      <c r="C50" s="89"/>
      <c r="D50" s="89"/>
      <c r="G50" s="89"/>
      <c r="H50" s="97"/>
      <c r="I50" s="89"/>
      <c r="J50" s="89"/>
      <c r="K50" s="97"/>
      <c r="L50" s="89"/>
      <c r="M50" s="89"/>
      <c r="N50" s="97"/>
    </row>
    <row r="51" spans="2:14" ht="14.25" x14ac:dyDescent="0.15">
      <c r="B51" s="89"/>
      <c r="C51" s="89"/>
      <c r="D51" s="89"/>
      <c r="G51" s="89"/>
      <c r="H51" s="97"/>
      <c r="I51" s="89"/>
      <c r="J51" s="89"/>
      <c r="K51" s="97"/>
      <c r="L51" s="89"/>
      <c r="M51" s="89"/>
      <c r="N51" s="97"/>
    </row>
    <row r="52" spans="2:14" ht="14.25" x14ac:dyDescent="0.15">
      <c r="B52" s="89"/>
      <c r="C52" s="89"/>
      <c r="D52" s="89"/>
      <c r="G52" s="89"/>
      <c r="H52" s="97"/>
      <c r="I52" s="89"/>
      <c r="J52" s="89"/>
      <c r="K52" s="97"/>
      <c r="L52" s="89"/>
      <c r="M52" s="89"/>
      <c r="N52" s="97"/>
    </row>
    <row r="53" spans="2:14" ht="14.25" x14ac:dyDescent="0.15">
      <c r="B53" s="89"/>
      <c r="C53" s="89"/>
      <c r="D53" s="89"/>
      <c r="G53" s="89"/>
      <c r="H53" s="97"/>
      <c r="I53" s="89"/>
      <c r="J53" s="89"/>
      <c r="K53" s="97"/>
      <c r="L53" s="89"/>
      <c r="M53" s="89"/>
      <c r="N53" s="97"/>
    </row>
    <row r="54" spans="2:14" ht="14.25" x14ac:dyDescent="0.15">
      <c r="B54" s="89"/>
      <c r="C54" s="89"/>
      <c r="D54" s="89"/>
      <c r="G54" s="89"/>
      <c r="H54" s="97"/>
      <c r="I54" s="89"/>
      <c r="J54" s="89"/>
      <c r="K54" s="97"/>
      <c r="L54" s="89"/>
      <c r="M54" s="89"/>
      <c r="N54" s="97"/>
    </row>
    <row r="55" spans="2:14" ht="14.25" x14ac:dyDescent="0.15">
      <c r="B55" s="89"/>
      <c r="C55" s="89"/>
      <c r="D55" s="89"/>
      <c r="G55" s="89"/>
      <c r="H55" s="97"/>
      <c r="I55" s="89"/>
      <c r="J55" s="89"/>
      <c r="K55" s="97"/>
      <c r="L55" s="89"/>
      <c r="M55" s="89"/>
      <c r="N55" s="97"/>
    </row>
    <row r="56" spans="2:14" ht="14.25" x14ac:dyDescent="0.15">
      <c r="B56" s="89"/>
      <c r="C56" s="89"/>
      <c r="D56" s="89"/>
      <c r="G56" s="89"/>
      <c r="H56" s="97"/>
      <c r="I56" s="89"/>
      <c r="J56" s="89"/>
      <c r="K56" s="97"/>
      <c r="L56" s="89"/>
      <c r="M56" s="89"/>
      <c r="N56" s="97"/>
    </row>
    <row r="57" spans="2:14" ht="14.25" x14ac:dyDescent="0.15">
      <c r="B57" s="89"/>
      <c r="C57" s="89"/>
      <c r="D57" s="89"/>
      <c r="G57" s="89"/>
      <c r="H57" s="97"/>
      <c r="I57" s="89"/>
      <c r="J57" s="89"/>
      <c r="K57" s="97"/>
      <c r="L57" s="89"/>
      <c r="M57" s="89"/>
      <c r="N57" s="97"/>
    </row>
    <row r="58" spans="2:14" ht="14.25" x14ac:dyDescent="0.15">
      <c r="B58" s="89"/>
      <c r="C58" s="89"/>
      <c r="D58" s="89"/>
      <c r="G58" s="89"/>
      <c r="H58" s="97"/>
      <c r="I58" s="89"/>
      <c r="J58" s="89"/>
      <c r="K58" s="97"/>
      <c r="L58" s="89"/>
      <c r="M58" s="89"/>
      <c r="N58" s="97"/>
    </row>
    <row r="59" spans="2:14" ht="14.25" x14ac:dyDescent="0.15">
      <c r="B59" s="89"/>
      <c r="C59" s="89"/>
      <c r="D59" s="89"/>
      <c r="G59" s="89"/>
      <c r="H59" s="97"/>
      <c r="I59" s="89"/>
      <c r="J59" s="89"/>
      <c r="K59" s="97"/>
      <c r="L59" s="89"/>
      <c r="M59" s="89"/>
      <c r="N59" s="97"/>
    </row>
    <row r="60" spans="2:14" ht="14.25" x14ac:dyDescent="0.15">
      <c r="B60" s="89"/>
      <c r="C60" s="89"/>
      <c r="D60" s="89"/>
      <c r="G60" s="89"/>
      <c r="H60" s="97"/>
      <c r="I60" s="89"/>
      <c r="J60" s="89"/>
      <c r="K60" s="97"/>
      <c r="L60" s="89"/>
      <c r="M60" s="89"/>
      <c r="N60" s="97"/>
    </row>
    <row r="61" spans="2:14" ht="14.25" x14ac:dyDescent="0.15">
      <c r="B61" s="89"/>
      <c r="C61" s="89"/>
      <c r="D61" s="89"/>
      <c r="G61" s="89"/>
      <c r="H61" s="97"/>
      <c r="I61" s="89"/>
      <c r="J61" s="89"/>
      <c r="K61" s="97"/>
      <c r="L61" s="89"/>
      <c r="M61" s="89"/>
      <c r="N61" s="97"/>
    </row>
    <row r="62" spans="2:14" ht="14.25" x14ac:dyDescent="0.15">
      <c r="B62" s="89"/>
      <c r="C62" s="89"/>
      <c r="D62" s="89"/>
      <c r="G62" s="89"/>
      <c r="H62" s="97"/>
      <c r="I62" s="89"/>
      <c r="J62" s="89"/>
      <c r="K62" s="97"/>
      <c r="L62" s="89"/>
      <c r="M62" s="89"/>
      <c r="N62" s="97"/>
    </row>
    <row r="63" spans="2:14" ht="14.25" x14ac:dyDescent="0.15">
      <c r="B63" s="89"/>
      <c r="C63" s="89"/>
      <c r="D63" s="89"/>
      <c r="G63" s="89"/>
      <c r="H63" s="97"/>
      <c r="I63" s="89"/>
      <c r="J63" s="89"/>
      <c r="K63" s="97"/>
      <c r="L63" s="89"/>
      <c r="M63" s="89"/>
      <c r="N63" s="97"/>
    </row>
    <row r="64" spans="2:14" ht="14.25" x14ac:dyDescent="0.15">
      <c r="B64" s="89"/>
      <c r="C64" s="89"/>
      <c r="D64" s="89"/>
      <c r="G64" s="89"/>
      <c r="H64" s="97"/>
      <c r="I64" s="89"/>
      <c r="J64" s="89"/>
      <c r="K64" s="97"/>
      <c r="L64" s="89"/>
      <c r="M64" s="89"/>
      <c r="N64" s="97"/>
    </row>
  </sheetData>
  <mergeCells count="14">
    <mergeCell ref="O4:O6"/>
    <mergeCell ref="I5:K5"/>
    <mergeCell ref="L5:N5"/>
    <mergeCell ref="A7:A25"/>
    <mergeCell ref="E1:N1"/>
    <mergeCell ref="A2:O2"/>
    <mergeCell ref="A3:C3"/>
    <mergeCell ref="E3:F3"/>
    <mergeCell ref="A4:C5"/>
    <mergeCell ref="D4:D6"/>
    <mergeCell ref="E4:E6"/>
    <mergeCell ref="F4:F6"/>
    <mergeCell ref="I4:K4"/>
    <mergeCell ref="L4:N4"/>
  </mergeCells>
  <phoneticPr fontId="22"/>
  <printOptions horizontalCentered="1" verticalCentered="1"/>
  <pageMargins left="0.39370078740157483" right="0.39370078740157483" top="0.39370078740157483" bottom="0.39370078740157483" header="0.31496062992125984" footer="0.31496062992125984"/>
  <pageSetup paperSize="12" scale="81"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
  <sheetViews>
    <sheetView showZeros="0" zoomScale="60" zoomScaleNormal="60" zoomScaleSheetLayoutView="80" workbookViewId="0"/>
  </sheetViews>
  <sheetFormatPr defaultRowHeight="18.75" customHeight="1" x14ac:dyDescent="0.15"/>
  <cols>
    <col min="1" max="1" width="4.125" style="29" customWidth="1"/>
    <col min="2" max="2" width="22.5" style="28" customWidth="1"/>
    <col min="3" max="3" width="26.625" style="28" customWidth="1"/>
    <col min="4" max="4" width="17.125" style="27" customWidth="1"/>
    <col min="5" max="5" width="8.125" style="30" customWidth="1"/>
    <col min="6" max="6" width="4" style="31" customWidth="1"/>
    <col min="7" max="7" width="10.25" style="31" hidden="1" customWidth="1"/>
    <col min="8" max="8" width="23.25" style="32" customWidth="1"/>
    <col min="9" max="9" width="17.125" style="27" customWidth="1"/>
    <col min="10" max="10" width="8.125" style="31" customWidth="1"/>
    <col min="11" max="11" width="4" style="31" customWidth="1"/>
    <col min="12" max="12" width="10.25" style="31" hidden="1" customWidth="1"/>
    <col min="13" max="13" width="8.625" style="33" hidden="1" customWidth="1"/>
    <col min="14" max="14" width="97.75" style="28" customWidth="1"/>
    <col min="15" max="15" width="14.125" style="32" customWidth="1"/>
    <col min="16" max="16" width="16" style="27" customWidth="1"/>
    <col min="17" max="17" width="10.125" style="34" customWidth="1"/>
    <col min="18" max="18" width="10.125" style="30" customWidth="1"/>
    <col min="19" max="19" width="5.125" style="27" customWidth="1"/>
    <col min="27" max="16384" width="9" style="3"/>
  </cols>
  <sheetData>
    <row r="1" spans="1:19" ht="36.75" customHeight="1" x14ac:dyDescent="0.15">
      <c r="A1" s="1" t="s">
        <v>13</v>
      </c>
      <c r="B1" s="1"/>
      <c r="C1" s="2"/>
      <c r="D1" s="3"/>
      <c r="E1" s="2"/>
      <c r="F1" s="2"/>
      <c r="G1" s="2"/>
      <c r="H1" s="166"/>
      <c r="I1" s="166"/>
      <c r="J1" s="167"/>
      <c r="K1" s="167"/>
      <c r="L1" s="167"/>
      <c r="M1" s="167"/>
      <c r="N1" s="167"/>
      <c r="O1" s="2"/>
      <c r="P1" s="2"/>
      <c r="Q1" s="4"/>
      <c r="R1" s="4"/>
      <c r="S1" s="3"/>
    </row>
    <row r="2" spans="1:19" ht="36.75" customHeight="1" x14ac:dyDescent="0.15">
      <c r="A2" s="166" t="s">
        <v>0</v>
      </c>
      <c r="B2" s="166"/>
      <c r="C2" s="167"/>
      <c r="D2" s="167"/>
      <c r="E2" s="167"/>
      <c r="F2" s="167"/>
      <c r="G2" s="167"/>
      <c r="H2" s="167"/>
      <c r="I2" s="167"/>
      <c r="J2" s="167"/>
      <c r="K2" s="167"/>
      <c r="L2" s="167"/>
      <c r="M2" s="167"/>
      <c r="N2" s="167"/>
      <c r="O2" s="167"/>
      <c r="P2" s="167"/>
      <c r="Q2" s="167"/>
      <c r="R2" s="167"/>
      <c r="S2" s="3"/>
    </row>
    <row r="3" spans="1:19" ht="22.5" customHeight="1" x14ac:dyDescent="0.15">
      <c r="A3" s="5"/>
      <c r="B3" s="212" t="s">
        <v>250</v>
      </c>
      <c r="C3" s="212"/>
      <c r="D3" s="3"/>
      <c r="E3" s="6"/>
      <c r="F3" s="2"/>
      <c r="G3" s="2"/>
      <c r="H3" s="2"/>
      <c r="I3" s="3"/>
      <c r="J3" s="2"/>
      <c r="K3" s="7"/>
      <c r="L3" s="7"/>
      <c r="M3" s="8"/>
      <c r="N3" s="2"/>
      <c r="O3"/>
      <c r="P3"/>
      <c r="Q3"/>
      <c r="R3"/>
      <c r="S3" s="3"/>
    </row>
    <row r="4" spans="1:19" ht="22.5" customHeight="1" x14ac:dyDescent="0.15">
      <c r="A4" s="5"/>
      <c r="B4" s="212"/>
      <c r="C4" s="212"/>
      <c r="D4" s="10"/>
      <c r="E4" s="6"/>
      <c r="F4" s="2"/>
      <c r="G4" s="2"/>
      <c r="H4" s="2"/>
      <c r="I4" s="10"/>
      <c r="J4" s="2"/>
      <c r="K4" s="7"/>
      <c r="L4" s="7"/>
      <c r="M4" s="8"/>
      <c r="N4" s="2"/>
      <c r="O4" s="214" t="s">
        <v>251</v>
      </c>
      <c r="P4" s="214"/>
      <c r="Q4" s="89"/>
      <c r="R4"/>
      <c r="S4" s="3"/>
    </row>
    <row r="5" spans="1:19" ht="27.75" customHeight="1" thickBot="1" x14ac:dyDescent="0.3">
      <c r="A5" s="168" t="s">
        <v>203</v>
      </c>
      <c r="B5" s="169"/>
      <c r="C5" s="169"/>
      <c r="D5" s="169"/>
      <c r="E5" s="169"/>
      <c r="F5" s="169"/>
      <c r="G5" s="2"/>
      <c r="H5" s="2"/>
      <c r="I5" s="13"/>
      <c r="J5" s="2"/>
      <c r="K5" s="7"/>
      <c r="L5" s="7"/>
      <c r="M5" s="11"/>
      <c r="N5" s="2"/>
      <c r="O5" s="14"/>
      <c r="P5" s="13"/>
      <c r="Q5" s="15"/>
      <c r="R5" s="15"/>
      <c r="S5" s="12"/>
    </row>
    <row r="6" spans="1:19" customFormat="1" ht="42" customHeight="1" thickBot="1" x14ac:dyDescent="0.2">
      <c r="A6" s="16"/>
      <c r="B6" s="17" t="s">
        <v>1</v>
      </c>
      <c r="C6" s="18" t="s">
        <v>2</v>
      </c>
      <c r="D6" s="19" t="s">
        <v>3</v>
      </c>
      <c r="E6" s="35" t="s">
        <v>7</v>
      </c>
      <c r="F6" s="20" t="s">
        <v>5</v>
      </c>
      <c r="G6" s="18" t="s">
        <v>6</v>
      </c>
      <c r="H6" s="17" t="s">
        <v>2</v>
      </c>
      <c r="I6" s="19" t="s">
        <v>3</v>
      </c>
      <c r="J6" s="36" t="s">
        <v>4</v>
      </c>
      <c r="K6" s="20" t="s">
        <v>5</v>
      </c>
      <c r="L6" s="20" t="s">
        <v>6</v>
      </c>
      <c r="M6" s="22" t="s">
        <v>8</v>
      </c>
      <c r="N6" s="23" t="s">
        <v>9</v>
      </c>
      <c r="O6" s="20" t="s">
        <v>10</v>
      </c>
      <c r="P6" s="24" t="s">
        <v>3</v>
      </c>
      <c r="Q6" s="21" t="s">
        <v>12</v>
      </c>
      <c r="R6" s="25" t="s">
        <v>11</v>
      </c>
      <c r="S6" s="26"/>
    </row>
    <row r="7" spans="1:19" ht="21.95" customHeight="1" x14ac:dyDescent="0.15">
      <c r="A7" s="170" t="s">
        <v>42</v>
      </c>
      <c r="B7" s="64" t="s">
        <v>14</v>
      </c>
      <c r="C7" s="37"/>
      <c r="D7" s="38"/>
      <c r="E7" s="39"/>
      <c r="F7" s="40"/>
      <c r="G7" s="68"/>
      <c r="H7" s="72"/>
      <c r="I7" s="38"/>
      <c r="J7" s="40"/>
      <c r="K7" s="40"/>
      <c r="L7" s="40"/>
      <c r="M7" s="76"/>
      <c r="N7" s="64"/>
      <c r="O7" s="41" t="s">
        <v>14</v>
      </c>
      <c r="P7" s="38"/>
      <c r="Q7" s="42">
        <v>110</v>
      </c>
      <c r="R7" s="90">
        <f>ROUNDUP(Q7*0.75,2)</f>
        <v>82.5</v>
      </c>
    </row>
    <row r="8" spans="1:19" ht="21.95" customHeight="1" x14ac:dyDescent="0.15">
      <c r="A8" s="171"/>
      <c r="B8" s="65"/>
      <c r="C8" s="43"/>
      <c r="D8" s="44"/>
      <c r="E8" s="45"/>
      <c r="F8" s="46"/>
      <c r="G8" s="69"/>
      <c r="H8" s="73"/>
      <c r="I8" s="44"/>
      <c r="J8" s="46"/>
      <c r="K8" s="46"/>
      <c r="L8" s="46"/>
      <c r="M8" s="77"/>
      <c r="N8" s="65"/>
      <c r="O8" s="47"/>
      <c r="P8" s="44"/>
      <c r="Q8" s="48"/>
      <c r="R8" s="91"/>
    </row>
    <row r="9" spans="1:19" ht="21.95" customHeight="1" x14ac:dyDescent="0.15">
      <c r="A9" s="171"/>
      <c r="B9" s="66" t="s">
        <v>204</v>
      </c>
      <c r="C9" s="49" t="s">
        <v>62</v>
      </c>
      <c r="D9" s="50"/>
      <c r="E9" s="51">
        <v>1</v>
      </c>
      <c r="F9" s="52" t="s">
        <v>64</v>
      </c>
      <c r="G9" s="70" t="s">
        <v>63</v>
      </c>
      <c r="H9" s="74" t="s">
        <v>62</v>
      </c>
      <c r="I9" s="50"/>
      <c r="J9" s="52">
        <f>ROUNDUP(E9*0.75,2)</f>
        <v>0.75</v>
      </c>
      <c r="K9" s="52" t="s">
        <v>64</v>
      </c>
      <c r="L9" s="52" t="s">
        <v>63</v>
      </c>
      <c r="M9" s="78" t="e">
        <f>#REF!</f>
        <v>#REF!</v>
      </c>
      <c r="N9" s="66" t="s">
        <v>205</v>
      </c>
      <c r="O9" s="53" t="s">
        <v>41</v>
      </c>
      <c r="P9" s="50"/>
      <c r="Q9" s="54">
        <v>2</v>
      </c>
      <c r="R9" s="92">
        <f t="shared" ref="R9:R14" si="0">ROUNDUP(Q9*0.75,2)</f>
        <v>1.5</v>
      </c>
    </row>
    <row r="10" spans="1:19" ht="21.95" customHeight="1" x14ac:dyDescent="0.15">
      <c r="A10" s="171"/>
      <c r="B10" s="66"/>
      <c r="C10" s="49" t="s">
        <v>68</v>
      </c>
      <c r="D10" s="50"/>
      <c r="E10" s="51">
        <v>30</v>
      </c>
      <c r="F10" s="52" t="s">
        <v>20</v>
      </c>
      <c r="G10" s="70"/>
      <c r="H10" s="74" t="s">
        <v>68</v>
      </c>
      <c r="I10" s="50"/>
      <c r="J10" s="52">
        <f>ROUNDUP(E10*0.75,2)</f>
        <v>22.5</v>
      </c>
      <c r="K10" s="52" t="s">
        <v>20</v>
      </c>
      <c r="L10" s="52"/>
      <c r="M10" s="78" t="e">
        <f>ROUND(#REF!+(#REF!*15/100),2)</f>
        <v>#REF!</v>
      </c>
      <c r="N10" s="66" t="s">
        <v>206</v>
      </c>
      <c r="O10" s="53" t="s">
        <v>29</v>
      </c>
      <c r="P10" s="50"/>
      <c r="Q10" s="54">
        <v>3</v>
      </c>
      <c r="R10" s="92">
        <f t="shared" si="0"/>
        <v>2.25</v>
      </c>
    </row>
    <row r="11" spans="1:19" ht="21.95" customHeight="1" x14ac:dyDescent="0.15">
      <c r="A11" s="171"/>
      <c r="B11" s="66"/>
      <c r="C11" s="49" t="s">
        <v>69</v>
      </c>
      <c r="D11" s="50"/>
      <c r="E11" s="51">
        <v>5</v>
      </c>
      <c r="F11" s="52" t="s">
        <v>20</v>
      </c>
      <c r="G11" s="70"/>
      <c r="H11" s="74" t="s">
        <v>69</v>
      </c>
      <c r="I11" s="50"/>
      <c r="J11" s="52">
        <f>ROUNDUP(E11*0.75,2)</f>
        <v>3.75</v>
      </c>
      <c r="K11" s="52" t="s">
        <v>20</v>
      </c>
      <c r="L11" s="52"/>
      <c r="M11" s="78" t="e">
        <f>ROUND(#REF!+(#REF!*15/100),2)</f>
        <v>#REF!</v>
      </c>
      <c r="N11" s="66" t="s">
        <v>207</v>
      </c>
      <c r="O11" s="53" t="s">
        <v>28</v>
      </c>
      <c r="P11" s="50"/>
      <c r="Q11" s="54">
        <v>1</v>
      </c>
      <c r="R11" s="92">
        <f t="shared" si="0"/>
        <v>0.75</v>
      </c>
    </row>
    <row r="12" spans="1:19" ht="21.95" customHeight="1" x14ac:dyDescent="0.15">
      <c r="A12" s="171"/>
      <c r="B12" s="66"/>
      <c r="C12" s="49" t="s">
        <v>24</v>
      </c>
      <c r="D12" s="50"/>
      <c r="E12" s="51">
        <v>5</v>
      </c>
      <c r="F12" s="52" t="s">
        <v>20</v>
      </c>
      <c r="G12" s="70"/>
      <c r="H12" s="74" t="s">
        <v>24</v>
      </c>
      <c r="I12" s="50"/>
      <c r="J12" s="52">
        <f>ROUNDUP(E12*0.75,2)</f>
        <v>3.75</v>
      </c>
      <c r="K12" s="52" t="s">
        <v>20</v>
      </c>
      <c r="L12" s="52"/>
      <c r="M12" s="78" t="e">
        <f>ROUND(#REF!+(#REF!*10/100),2)</f>
        <v>#REF!</v>
      </c>
      <c r="N12" s="66" t="s">
        <v>208</v>
      </c>
      <c r="O12" s="53" t="s">
        <v>21</v>
      </c>
      <c r="P12" s="50"/>
      <c r="Q12" s="54">
        <v>0.5</v>
      </c>
      <c r="R12" s="92">
        <f t="shared" si="0"/>
        <v>0.38</v>
      </c>
    </row>
    <row r="13" spans="1:19" ht="21.95" customHeight="1" x14ac:dyDescent="0.15">
      <c r="A13" s="171"/>
      <c r="B13" s="66"/>
      <c r="C13" s="49" t="s">
        <v>70</v>
      </c>
      <c r="D13" s="50"/>
      <c r="E13" s="51">
        <v>10</v>
      </c>
      <c r="F13" s="52" t="s">
        <v>20</v>
      </c>
      <c r="G13" s="70"/>
      <c r="H13" s="74" t="s">
        <v>70</v>
      </c>
      <c r="I13" s="50"/>
      <c r="J13" s="52">
        <f>ROUNDUP(E13*0.75,2)</f>
        <v>7.5</v>
      </c>
      <c r="K13" s="52" t="s">
        <v>20</v>
      </c>
      <c r="L13" s="52"/>
      <c r="M13" s="78" t="e">
        <f>#REF!</f>
        <v>#REF!</v>
      </c>
      <c r="N13" s="66" t="s">
        <v>209</v>
      </c>
      <c r="O13" s="53" t="s">
        <v>26</v>
      </c>
      <c r="P13" s="50"/>
      <c r="Q13" s="54">
        <v>2</v>
      </c>
      <c r="R13" s="92">
        <f t="shared" si="0"/>
        <v>1.5</v>
      </c>
    </row>
    <row r="14" spans="1:19" ht="21.95" customHeight="1" x14ac:dyDescent="0.15">
      <c r="A14" s="171"/>
      <c r="B14" s="66"/>
      <c r="C14" s="49"/>
      <c r="D14" s="50"/>
      <c r="E14" s="51"/>
      <c r="F14" s="52"/>
      <c r="G14" s="70"/>
      <c r="H14" s="74"/>
      <c r="I14" s="50"/>
      <c r="J14" s="52"/>
      <c r="K14" s="52"/>
      <c r="L14" s="52"/>
      <c r="M14" s="78"/>
      <c r="N14" s="66" t="s">
        <v>210</v>
      </c>
      <c r="O14" s="53" t="s">
        <v>66</v>
      </c>
      <c r="P14" s="50" t="s">
        <v>43</v>
      </c>
      <c r="Q14" s="54">
        <v>2</v>
      </c>
      <c r="R14" s="92">
        <f t="shared" si="0"/>
        <v>1.5</v>
      </c>
    </row>
    <row r="15" spans="1:19" ht="21.95" customHeight="1" x14ac:dyDescent="0.15">
      <c r="A15" s="171"/>
      <c r="B15" s="66"/>
      <c r="C15" s="49"/>
      <c r="D15" s="50"/>
      <c r="E15" s="51"/>
      <c r="F15" s="52"/>
      <c r="G15" s="70"/>
      <c r="H15" s="74"/>
      <c r="I15" s="50"/>
      <c r="J15" s="52"/>
      <c r="K15" s="52"/>
      <c r="L15" s="52"/>
      <c r="M15" s="78"/>
      <c r="N15" s="66" t="s">
        <v>18</v>
      </c>
      <c r="O15" s="53"/>
      <c r="P15" s="50"/>
      <c r="Q15" s="54"/>
      <c r="R15" s="92"/>
    </row>
    <row r="16" spans="1:19" ht="21.95" customHeight="1" x14ac:dyDescent="0.15">
      <c r="A16" s="171"/>
      <c r="B16" s="65"/>
      <c r="C16" s="43"/>
      <c r="D16" s="44"/>
      <c r="E16" s="45"/>
      <c r="F16" s="46"/>
      <c r="G16" s="69"/>
      <c r="H16" s="73"/>
      <c r="I16" s="44"/>
      <c r="J16" s="46"/>
      <c r="K16" s="46"/>
      <c r="L16" s="46"/>
      <c r="M16" s="77"/>
      <c r="N16" s="65"/>
      <c r="O16" s="47"/>
      <c r="P16" s="44"/>
      <c r="Q16" s="48"/>
      <c r="R16" s="91"/>
    </row>
    <row r="17" spans="1:18" ht="21.95" customHeight="1" x14ac:dyDescent="0.15">
      <c r="A17" s="171"/>
      <c r="B17" s="66" t="s">
        <v>73</v>
      </c>
      <c r="C17" s="49" t="s">
        <v>76</v>
      </c>
      <c r="D17" s="50"/>
      <c r="E17" s="51">
        <v>30</v>
      </c>
      <c r="F17" s="52" t="s">
        <v>20</v>
      </c>
      <c r="G17" s="70"/>
      <c r="H17" s="74" t="s">
        <v>76</v>
      </c>
      <c r="I17" s="50"/>
      <c r="J17" s="52">
        <f>ROUNDUP(E17*0.75,2)</f>
        <v>22.5</v>
      </c>
      <c r="K17" s="52" t="s">
        <v>20</v>
      </c>
      <c r="L17" s="52"/>
      <c r="M17" s="78" t="e">
        <f>ROUND(#REF!+(#REF!*15/100),2)</f>
        <v>#REF!</v>
      </c>
      <c r="N17" s="66" t="s">
        <v>74</v>
      </c>
      <c r="O17" s="53" t="s">
        <v>28</v>
      </c>
      <c r="P17" s="50"/>
      <c r="Q17" s="54">
        <v>1</v>
      </c>
      <c r="R17" s="92">
        <f>ROUNDUP(Q17*0.75,2)</f>
        <v>0.75</v>
      </c>
    </row>
    <row r="18" spans="1:18" ht="21.95" customHeight="1" x14ac:dyDescent="0.15">
      <c r="A18" s="171"/>
      <c r="B18" s="66"/>
      <c r="C18" s="49" t="s">
        <v>77</v>
      </c>
      <c r="D18" s="50"/>
      <c r="E18" s="51">
        <v>10</v>
      </c>
      <c r="F18" s="52" t="s">
        <v>20</v>
      </c>
      <c r="G18" s="70"/>
      <c r="H18" s="74" t="s">
        <v>77</v>
      </c>
      <c r="I18" s="50"/>
      <c r="J18" s="52">
        <f>ROUNDUP(E18*0.75,2)</f>
        <v>7.5</v>
      </c>
      <c r="K18" s="52" t="s">
        <v>20</v>
      </c>
      <c r="L18" s="52"/>
      <c r="M18" s="78" t="e">
        <f>ROUND(#REF!+(#REF!*2/100),2)</f>
        <v>#REF!</v>
      </c>
      <c r="N18" s="66" t="s">
        <v>75</v>
      </c>
      <c r="O18" s="53" t="s">
        <v>30</v>
      </c>
      <c r="P18" s="50" t="s">
        <v>31</v>
      </c>
      <c r="Q18" s="54">
        <v>1</v>
      </c>
      <c r="R18" s="92">
        <f>ROUNDUP(Q18*0.75,2)</f>
        <v>0.75</v>
      </c>
    </row>
    <row r="19" spans="1:18" ht="21.95" customHeight="1" x14ac:dyDescent="0.15">
      <c r="A19" s="171"/>
      <c r="B19" s="66"/>
      <c r="C19" s="49"/>
      <c r="D19" s="50"/>
      <c r="E19" s="51"/>
      <c r="F19" s="52"/>
      <c r="G19" s="70"/>
      <c r="H19" s="74"/>
      <c r="I19" s="50"/>
      <c r="J19" s="52"/>
      <c r="K19" s="52"/>
      <c r="L19" s="52"/>
      <c r="M19" s="78"/>
      <c r="N19" s="66" t="s">
        <v>46</v>
      </c>
      <c r="O19" s="53" t="s">
        <v>54</v>
      </c>
      <c r="P19" s="50"/>
      <c r="Q19" s="54">
        <v>2</v>
      </c>
      <c r="R19" s="92">
        <f>ROUNDUP(Q19*0.75,2)</f>
        <v>1.5</v>
      </c>
    </row>
    <row r="20" spans="1:18" ht="21.95" customHeight="1" x14ac:dyDescent="0.15">
      <c r="A20" s="171"/>
      <c r="B20" s="66"/>
      <c r="C20" s="49"/>
      <c r="D20" s="50"/>
      <c r="E20" s="51"/>
      <c r="F20" s="52"/>
      <c r="G20" s="70"/>
      <c r="H20" s="74"/>
      <c r="I20" s="50"/>
      <c r="J20" s="52"/>
      <c r="K20" s="52"/>
      <c r="L20" s="52"/>
      <c r="M20" s="78"/>
      <c r="N20" s="66"/>
      <c r="O20" s="53" t="s">
        <v>26</v>
      </c>
      <c r="P20" s="50"/>
      <c r="Q20" s="54">
        <v>2</v>
      </c>
      <c r="R20" s="92">
        <f>ROUNDUP(Q20*0.75,2)</f>
        <v>1.5</v>
      </c>
    </row>
    <row r="21" spans="1:18" ht="21.95" customHeight="1" x14ac:dyDescent="0.15">
      <c r="A21" s="171"/>
      <c r="B21" s="65"/>
      <c r="C21" s="43"/>
      <c r="D21" s="44"/>
      <c r="E21" s="45"/>
      <c r="F21" s="46"/>
      <c r="G21" s="69"/>
      <c r="H21" s="73"/>
      <c r="I21" s="44"/>
      <c r="J21" s="46"/>
      <c r="K21" s="46"/>
      <c r="L21" s="46"/>
      <c r="M21" s="77"/>
      <c r="N21" s="65"/>
      <c r="O21" s="47"/>
      <c r="P21" s="44"/>
      <c r="Q21" s="48"/>
      <c r="R21" s="91"/>
    </row>
    <row r="22" spans="1:18" ht="21.95" customHeight="1" x14ac:dyDescent="0.15">
      <c r="A22" s="171"/>
      <c r="B22" s="66" t="s">
        <v>78</v>
      </c>
      <c r="C22" s="49" t="s">
        <v>79</v>
      </c>
      <c r="D22" s="50"/>
      <c r="E22" s="55">
        <v>0.1</v>
      </c>
      <c r="F22" s="52" t="s">
        <v>80</v>
      </c>
      <c r="G22" s="70"/>
      <c r="H22" s="74" t="s">
        <v>79</v>
      </c>
      <c r="I22" s="50"/>
      <c r="J22" s="52">
        <f>ROUNDUP(E22*0.75,2)</f>
        <v>0.08</v>
      </c>
      <c r="K22" s="52" t="s">
        <v>80</v>
      </c>
      <c r="L22" s="52"/>
      <c r="M22" s="78" t="e">
        <f>#REF!</f>
        <v>#REF!</v>
      </c>
      <c r="N22" s="66" t="s">
        <v>18</v>
      </c>
      <c r="O22" s="53" t="s">
        <v>27</v>
      </c>
      <c r="P22" s="50"/>
      <c r="Q22" s="54">
        <v>100</v>
      </c>
      <c r="R22" s="92">
        <f>ROUNDUP(Q22*0.75,2)</f>
        <v>75</v>
      </c>
    </row>
    <row r="23" spans="1:18" ht="21.95" customHeight="1" x14ac:dyDescent="0.15">
      <c r="A23" s="171"/>
      <c r="B23" s="66"/>
      <c r="C23" s="49" t="s">
        <v>23</v>
      </c>
      <c r="D23" s="50"/>
      <c r="E23" s="51">
        <v>20</v>
      </c>
      <c r="F23" s="52" t="s">
        <v>20</v>
      </c>
      <c r="G23" s="70"/>
      <c r="H23" s="74" t="s">
        <v>23</v>
      </c>
      <c r="I23" s="50"/>
      <c r="J23" s="52">
        <f>ROUNDUP(E23*0.75,2)</f>
        <v>15</v>
      </c>
      <c r="K23" s="52" t="s">
        <v>20</v>
      </c>
      <c r="L23" s="52"/>
      <c r="M23" s="78" t="e">
        <f>ROUND(#REF!+(#REF!*6/100),2)</f>
        <v>#REF!</v>
      </c>
      <c r="N23" s="66"/>
      <c r="O23" s="53" t="s">
        <v>71</v>
      </c>
      <c r="P23" s="50"/>
      <c r="Q23" s="54">
        <v>0.1</v>
      </c>
      <c r="R23" s="92">
        <f>ROUNDUP(Q23*0.75,2)</f>
        <v>0.08</v>
      </c>
    </row>
    <row r="24" spans="1:18" ht="21.95" customHeight="1" x14ac:dyDescent="0.15">
      <c r="A24" s="171"/>
      <c r="B24" s="66"/>
      <c r="C24" s="49"/>
      <c r="D24" s="50"/>
      <c r="E24" s="51"/>
      <c r="F24" s="52"/>
      <c r="G24" s="70"/>
      <c r="H24" s="74"/>
      <c r="I24" s="50"/>
      <c r="J24" s="52"/>
      <c r="K24" s="52"/>
      <c r="L24" s="52"/>
      <c r="M24" s="78"/>
      <c r="N24" s="66"/>
      <c r="O24" s="53" t="s">
        <v>30</v>
      </c>
      <c r="P24" s="50" t="s">
        <v>31</v>
      </c>
      <c r="Q24" s="54">
        <v>0.5</v>
      </c>
      <c r="R24" s="92">
        <f>ROUNDUP(Q24*0.75,2)</f>
        <v>0.38</v>
      </c>
    </row>
    <row r="25" spans="1:18" ht="21.95" customHeight="1" x14ac:dyDescent="0.15">
      <c r="A25" s="171"/>
      <c r="B25" s="65"/>
      <c r="C25" s="43"/>
      <c r="D25" s="44"/>
      <c r="E25" s="45"/>
      <c r="F25" s="46"/>
      <c r="G25" s="69"/>
      <c r="H25" s="73"/>
      <c r="I25" s="44"/>
      <c r="J25" s="46"/>
      <c r="K25" s="46"/>
      <c r="L25" s="46"/>
      <c r="M25" s="77"/>
      <c r="N25" s="65"/>
      <c r="O25" s="47"/>
      <c r="P25" s="44"/>
      <c r="Q25" s="48"/>
      <c r="R25" s="91"/>
    </row>
    <row r="26" spans="1:18" ht="21.95" customHeight="1" x14ac:dyDescent="0.15">
      <c r="A26" s="171"/>
      <c r="B26" s="66" t="s">
        <v>81</v>
      </c>
      <c r="C26" s="49" t="s">
        <v>83</v>
      </c>
      <c r="D26" s="50"/>
      <c r="E26" s="80">
        <v>0.25</v>
      </c>
      <c r="F26" s="52" t="s">
        <v>84</v>
      </c>
      <c r="G26" s="70"/>
      <c r="H26" s="74" t="s">
        <v>83</v>
      </c>
      <c r="I26" s="50"/>
      <c r="J26" s="52">
        <f>ROUNDUP(E26*0.75,2)</f>
        <v>0.19</v>
      </c>
      <c r="K26" s="52" t="s">
        <v>84</v>
      </c>
      <c r="L26" s="52"/>
      <c r="M26" s="78" t="e">
        <f>#REF!</f>
        <v>#REF!</v>
      </c>
      <c r="N26" s="66" t="s">
        <v>82</v>
      </c>
      <c r="O26" s="53"/>
      <c r="P26" s="50"/>
      <c r="Q26" s="54"/>
      <c r="R26" s="92"/>
    </row>
    <row r="27" spans="1:18" ht="21.95" customHeight="1" thickBot="1" x14ac:dyDescent="0.2">
      <c r="A27" s="172"/>
      <c r="B27" s="67"/>
      <c r="C27" s="56"/>
      <c r="D27" s="57"/>
      <c r="E27" s="58"/>
      <c r="F27" s="59"/>
      <c r="G27" s="71"/>
      <c r="H27" s="75"/>
      <c r="I27" s="57"/>
      <c r="J27" s="59"/>
      <c r="K27" s="59"/>
      <c r="L27" s="59"/>
      <c r="M27" s="79"/>
      <c r="N27" s="67"/>
      <c r="O27" s="60"/>
      <c r="P27" s="57"/>
      <c r="Q27" s="61"/>
      <c r="R27" s="93"/>
    </row>
  </sheetData>
  <mergeCells count="6">
    <mergeCell ref="B3:C4"/>
    <mergeCell ref="H1:N1"/>
    <mergeCell ref="A2:R2"/>
    <mergeCell ref="A5:F5"/>
    <mergeCell ref="A7:A27"/>
    <mergeCell ref="O4:P4"/>
  </mergeCells>
  <phoneticPr fontId="18"/>
  <printOptions horizontalCentered="1" verticalCentered="1"/>
  <pageMargins left="0.39370078740157483" right="0.39370078740157483" top="0.39370078740157483" bottom="0.39370078740157483" header="0.39370078740157483" footer="0.39370078740157483"/>
  <pageSetup paperSize="12" scale="58"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9"/>
  <sheetViews>
    <sheetView showZeros="0" zoomScale="60" zoomScaleNormal="60" zoomScaleSheetLayoutView="90" workbookViewId="0"/>
  </sheetViews>
  <sheetFormatPr defaultRowHeight="13.5" x14ac:dyDescent="0.15"/>
  <cols>
    <col min="1" max="1" width="4.5" style="3" customWidth="1"/>
    <col min="2" max="2" width="24.375" style="3" customWidth="1"/>
    <col min="3" max="3" width="28.25" style="3" customWidth="1"/>
    <col min="4" max="4" width="12.5" style="3" hidden="1" customWidth="1"/>
    <col min="5" max="6" width="10.375" style="27" customWidth="1"/>
    <col min="7" max="7" width="10" style="3" customWidth="1"/>
    <col min="8" max="8" width="18.75" style="3" customWidth="1"/>
    <col min="9" max="9" width="22.5" style="3" customWidth="1"/>
    <col min="10" max="10" width="21.25" style="3" customWidth="1"/>
    <col min="11" max="11" width="11.125" style="3" customWidth="1"/>
    <col min="12" max="12" width="22.375" style="3" customWidth="1"/>
    <col min="13" max="13" width="21.25" style="3" customWidth="1"/>
    <col min="14" max="14" width="11.25" style="3" customWidth="1"/>
    <col min="15" max="15" width="12.5" hidden="1" customWidth="1"/>
  </cols>
  <sheetData>
    <row r="1" spans="1:21" s="3" customFormat="1" ht="37.5" customHeight="1" x14ac:dyDescent="0.15">
      <c r="A1" s="1" t="s">
        <v>328</v>
      </c>
      <c r="B1" s="5"/>
      <c r="C1" s="1"/>
      <c r="D1" s="1"/>
      <c r="E1" s="184"/>
      <c r="F1" s="185"/>
      <c r="G1" s="185"/>
      <c r="H1" s="185"/>
      <c r="I1" s="185"/>
      <c r="J1" s="185"/>
      <c r="K1" s="185"/>
      <c r="L1" s="185"/>
      <c r="M1" s="185"/>
      <c r="N1" s="185"/>
      <c r="O1"/>
      <c r="P1"/>
      <c r="Q1"/>
      <c r="R1"/>
      <c r="S1"/>
      <c r="T1"/>
      <c r="U1"/>
    </row>
    <row r="2" spans="1:21" s="3" customFormat="1" ht="36" customHeight="1" x14ac:dyDescent="0.15">
      <c r="A2" s="166" t="s">
        <v>265</v>
      </c>
      <c r="B2" s="167"/>
      <c r="C2" s="167"/>
      <c r="D2" s="167"/>
      <c r="E2" s="167"/>
      <c r="F2" s="167"/>
      <c r="G2" s="167"/>
      <c r="H2" s="167"/>
      <c r="I2" s="167"/>
      <c r="J2" s="167"/>
      <c r="K2" s="167"/>
      <c r="L2" s="167"/>
      <c r="M2" s="167"/>
      <c r="N2" s="167"/>
      <c r="O2" s="185"/>
      <c r="P2"/>
      <c r="Q2"/>
      <c r="R2"/>
      <c r="S2"/>
      <c r="T2"/>
      <c r="U2"/>
    </row>
    <row r="3" spans="1:21" ht="33.75" customHeight="1" thickBot="1" x14ac:dyDescent="0.3">
      <c r="A3" s="186" t="s">
        <v>383</v>
      </c>
      <c r="B3" s="187"/>
      <c r="C3" s="187"/>
      <c r="D3" s="151"/>
      <c r="E3" s="188" t="s">
        <v>356</v>
      </c>
      <c r="F3" s="189"/>
      <c r="G3" s="88"/>
      <c r="H3" s="88"/>
      <c r="I3" s="88"/>
      <c r="J3" s="88"/>
      <c r="K3" s="150"/>
      <c r="L3" s="88"/>
      <c r="M3" s="88"/>
    </row>
    <row r="4" spans="1:21" ht="18.75" customHeight="1" x14ac:dyDescent="0.15">
      <c r="A4" s="190"/>
      <c r="B4" s="191"/>
      <c r="C4" s="192"/>
      <c r="D4" s="196" t="s">
        <v>258</v>
      </c>
      <c r="E4" s="199" t="s">
        <v>325</v>
      </c>
      <c r="F4" s="202" t="s">
        <v>314</v>
      </c>
      <c r="G4" s="149" t="s">
        <v>324</v>
      </c>
      <c r="H4" s="148" t="s">
        <v>323</v>
      </c>
      <c r="I4" s="205" t="s">
        <v>322</v>
      </c>
      <c r="J4" s="206"/>
      <c r="K4" s="206"/>
      <c r="L4" s="207" t="s">
        <v>321</v>
      </c>
      <c r="M4" s="208"/>
      <c r="N4" s="209"/>
      <c r="O4" s="173" t="s">
        <v>258</v>
      </c>
    </row>
    <row r="5" spans="1:21" ht="18.75" customHeight="1" x14ac:dyDescent="0.15">
      <c r="A5" s="193"/>
      <c r="B5" s="194"/>
      <c r="C5" s="195"/>
      <c r="D5" s="197"/>
      <c r="E5" s="200"/>
      <c r="F5" s="203"/>
      <c r="G5" s="9" t="s">
        <v>320</v>
      </c>
      <c r="H5" s="147" t="s">
        <v>319</v>
      </c>
      <c r="I5" s="176" t="s">
        <v>317</v>
      </c>
      <c r="J5" s="177"/>
      <c r="K5" s="177"/>
      <c r="L5" s="178" t="s">
        <v>316</v>
      </c>
      <c r="M5" s="179"/>
      <c r="N5" s="180"/>
      <c r="O5" s="174"/>
    </row>
    <row r="6" spans="1:21" ht="18.75" customHeight="1" thickBot="1" x14ac:dyDescent="0.2">
      <c r="A6" s="146"/>
      <c r="B6" s="145" t="s">
        <v>263</v>
      </c>
      <c r="C6" s="144" t="s">
        <v>313</v>
      </c>
      <c r="D6" s="198"/>
      <c r="E6" s="201"/>
      <c r="F6" s="204"/>
      <c r="G6" s="143" t="s">
        <v>314</v>
      </c>
      <c r="H6" s="138" t="s">
        <v>312</v>
      </c>
      <c r="I6" s="142" t="s">
        <v>263</v>
      </c>
      <c r="J6" s="141" t="s">
        <v>313</v>
      </c>
      <c r="K6" s="139" t="s">
        <v>312</v>
      </c>
      <c r="L6" s="140" t="s">
        <v>263</v>
      </c>
      <c r="M6" s="139" t="s">
        <v>313</v>
      </c>
      <c r="N6" s="138" t="s">
        <v>312</v>
      </c>
      <c r="O6" s="175"/>
    </row>
    <row r="7" spans="1:21" ht="24.95" customHeight="1" x14ac:dyDescent="0.15">
      <c r="A7" s="181" t="s">
        <v>42</v>
      </c>
      <c r="B7" s="131" t="s">
        <v>310</v>
      </c>
      <c r="C7" s="137" t="s">
        <v>307</v>
      </c>
      <c r="D7" s="136"/>
      <c r="E7" s="135"/>
      <c r="F7" s="38"/>
      <c r="G7" s="131"/>
      <c r="H7" s="130" t="s">
        <v>311</v>
      </c>
      <c r="I7" s="134" t="s">
        <v>310</v>
      </c>
      <c r="J7" s="131" t="s">
        <v>307</v>
      </c>
      <c r="K7" s="133" t="s">
        <v>309</v>
      </c>
      <c r="L7" s="132" t="s">
        <v>308</v>
      </c>
      <c r="M7" s="131" t="s">
        <v>307</v>
      </c>
      <c r="N7" s="130">
        <v>30</v>
      </c>
      <c r="O7" s="129"/>
    </row>
    <row r="8" spans="1:21" ht="24.95" customHeight="1" x14ac:dyDescent="0.15">
      <c r="A8" s="182"/>
      <c r="B8" s="119"/>
      <c r="C8" s="124"/>
      <c r="D8" s="123"/>
      <c r="E8" s="122"/>
      <c r="F8" s="44"/>
      <c r="G8" s="119"/>
      <c r="H8" s="121"/>
      <c r="I8" s="120"/>
      <c r="J8" s="119"/>
      <c r="K8" s="118"/>
      <c r="L8" s="127"/>
      <c r="M8" s="119"/>
      <c r="N8" s="121"/>
      <c r="O8" s="126"/>
    </row>
    <row r="9" spans="1:21" ht="24.95" customHeight="1" x14ac:dyDescent="0.15">
      <c r="A9" s="182"/>
      <c r="B9" s="109" t="s">
        <v>333</v>
      </c>
      <c r="C9" s="115" t="s">
        <v>62</v>
      </c>
      <c r="D9" s="114" t="s">
        <v>63</v>
      </c>
      <c r="E9" s="113"/>
      <c r="F9" s="50"/>
      <c r="G9" s="109"/>
      <c r="H9" s="158">
        <v>0.7</v>
      </c>
      <c r="I9" s="112" t="s">
        <v>333</v>
      </c>
      <c r="J9" s="109" t="s">
        <v>62</v>
      </c>
      <c r="K9" s="157">
        <v>0.3</v>
      </c>
      <c r="L9" s="110" t="s">
        <v>372</v>
      </c>
      <c r="M9" s="109" t="s">
        <v>68</v>
      </c>
      <c r="N9" s="108">
        <v>10</v>
      </c>
      <c r="O9" s="107"/>
    </row>
    <row r="10" spans="1:21" ht="24.95" customHeight="1" x14ac:dyDescent="0.15">
      <c r="A10" s="182"/>
      <c r="B10" s="109"/>
      <c r="C10" s="115" t="s">
        <v>68</v>
      </c>
      <c r="D10" s="114"/>
      <c r="E10" s="113"/>
      <c r="F10" s="50"/>
      <c r="G10" s="109"/>
      <c r="H10" s="108">
        <v>20</v>
      </c>
      <c r="I10" s="112"/>
      <c r="J10" s="109" t="s">
        <v>68</v>
      </c>
      <c r="K10" s="111">
        <v>10</v>
      </c>
      <c r="L10" s="110"/>
      <c r="M10" s="109" t="s">
        <v>24</v>
      </c>
      <c r="N10" s="108">
        <v>5</v>
      </c>
      <c r="O10" s="107"/>
    </row>
    <row r="11" spans="1:21" ht="24.95" customHeight="1" x14ac:dyDescent="0.15">
      <c r="A11" s="182"/>
      <c r="B11" s="109"/>
      <c r="C11" s="115" t="s">
        <v>69</v>
      </c>
      <c r="D11" s="114"/>
      <c r="E11" s="113"/>
      <c r="F11" s="50"/>
      <c r="G11" s="109"/>
      <c r="H11" s="108">
        <v>5</v>
      </c>
      <c r="I11" s="112"/>
      <c r="J11" s="109" t="s">
        <v>69</v>
      </c>
      <c r="K11" s="111">
        <v>5</v>
      </c>
      <c r="L11" s="127"/>
      <c r="M11" s="119"/>
      <c r="N11" s="121"/>
      <c r="O11" s="126"/>
    </row>
    <row r="12" spans="1:21" ht="24.95" customHeight="1" x14ac:dyDescent="0.15">
      <c r="A12" s="182"/>
      <c r="B12" s="109"/>
      <c r="C12" s="115" t="s">
        <v>24</v>
      </c>
      <c r="D12" s="114"/>
      <c r="E12" s="113"/>
      <c r="F12" s="50"/>
      <c r="G12" s="109"/>
      <c r="H12" s="108">
        <v>5</v>
      </c>
      <c r="I12" s="112"/>
      <c r="J12" s="109" t="s">
        <v>24</v>
      </c>
      <c r="K12" s="111">
        <v>5</v>
      </c>
      <c r="L12" s="110" t="s">
        <v>382</v>
      </c>
      <c r="M12" s="109" t="s">
        <v>76</v>
      </c>
      <c r="N12" s="108">
        <v>10</v>
      </c>
      <c r="O12" s="107"/>
    </row>
    <row r="13" spans="1:21" ht="24.95" customHeight="1" x14ac:dyDescent="0.15">
      <c r="A13" s="182"/>
      <c r="B13" s="109"/>
      <c r="C13" s="115"/>
      <c r="D13" s="114"/>
      <c r="E13" s="113"/>
      <c r="F13" s="50"/>
      <c r="G13" s="109" t="s">
        <v>27</v>
      </c>
      <c r="H13" s="108" t="s">
        <v>301</v>
      </c>
      <c r="I13" s="112"/>
      <c r="J13" s="109"/>
      <c r="K13" s="111"/>
      <c r="L13" s="127"/>
      <c r="M13" s="119"/>
      <c r="N13" s="121"/>
      <c r="O13" s="126"/>
    </row>
    <row r="14" spans="1:21" ht="24.95" customHeight="1" x14ac:dyDescent="0.15">
      <c r="A14" s="182"/>
      <c r="B14" s="119"/>
      <c r="C14" s="124"/>
      <c r="D14" s="123"/>
      <c r="E14" s="122"/>
      <c r="F14" s="44"/>
      <c r="G14" s="119"/>
      <c r="H14" s="121"/>
      <c r="I14" s="120"/>
      <c r="J14" s="119"/>
      <c r="K14" s="118"/>
      <c r="L14" s="110" t="s">
        <v>330</v>
      </c>
      <c r="M14" s="109" t="s">
        <v>79</v>
      </c>
      <c r="N14" s="155">
        <v>0.1</v>
      </c>
      <c r="O14" s="107"/>
    </row>
    <row r="15" spans="1:21" ht="24.95" customHeight="1" x14ac:dyDescent="0.15">
      <c r="A15" s="182"/>
      <c r="B15" s="109" t="s">
        <v>73</v>
      </c>
      <c r="C15" s="115" t="s">
        <v>76</v>
      </c>
      <c r="D15" s="114"/>
      <c r="E15" s="113"/>
      <c r="F15" s="50"/>
      <c r="G15" s="109"/>
      <c r="H15" s="108">
        <v>10</v>
      </c>
      <c r="I15" s="112" t="s">
        <v>73</v>
      </c>
      <c r="J15" s="109" t="s">
        <v>76</v>
      </c>
      <c r="K15" s="111">
        <v>10</v>
      </c>
      <c r="L15" s="110"/>
      <c r="M15" s="109" t="s">
        <v>23</v>
      </c>
      <c r="N15" s="108">
        <v>10</v>
      </c>
      <c r="O15" s="107"/>
    </row>
    <row r="16" spans="1:21" ht="24.95" customHeight="1" x14ac:dyDescent="0.15">
      <c r="A16" s="182"/>
      <c r="B16" s="109"/>
      <c r="C16" s="115" t="s">
        <v>77</v>
      </c>
      <c r="D16" s="114"/>
      <c r="E16" s="113"/>
      <c r="F16" s="50"/>
      <c r="G16" s="109"/>
      <c r="H16" s="108">
        <v>5</v>
      </c>
      <c r="I16" s="112"/>
      <c r="J16" s="109" t="s">
        <v>77</v>
      </c>
      <c r="K16" s="111">
        <v>5</v>
      </c>
      <c r="L16" s="127"/>
      <c r="M16" s="119"/>
      <c r="N16" s="121"/>
      <c r="O16" s="126"/>
    </row>
    <row r="17" spans="1:15" ht="24.95" customHeight="1" x14ac:dyDescent="0.15">
      <c r="A17" s="182"/>
      <c r="B17" s="119"/>
      <c r="C17" s="124"/>
      <c r="D17" s="123"/>
      <c r="E17" s="122"/>
      <c r="F17" s="44"/>
      <c r="G17" s="119"/>
      <c r="H17" s="121"/>
      <c r="I17" s="120"/>
      <c r="J17" s="119"/>
      <c r="K17" s="118"/>
      <c r="L17" s="110" t="s">
        <v>329</v>
      </c>
      <c r="M17" s="109" t="s">
        <v>83</v>
      </c>
      <c r="N17" s="156">
        <v>0.13</v>
      </c>
      <c r="O17" s="107"/>
    </row>
    <row r="18" spans="1:15" ht="24.95" customHeight="1" x14ac:dyDescent="0.15">
      <c r="A18" s="182"/>
      <c r="B18" s="109" t="s">
        <v>78</v>
      </c>
      <c r="C18" s="115" t="s">
        <v>79</v>
      </c>
      <c r="D18" s="114"/>
      <c r="E18" s="113"/>
      <c r="F18" s="50"/>
      <c r="G18" s="109"/>
      <c r="H18" s="155">
        <v>0.1</v>
      </c>
      <c r="I18" s="112" t="s">
        <v>78</v>
      </c>
      <c r="J18" s="109" t="s">
        <v>79</v>
      </c>
      <c r="K18" s="154">
        <v>0.1</v>
      </c>
      <c r="L18" s="110"/>
      <c r="M18" s="109"/>
      <c r="N18" s="108"/>
      <c r="O18" s="107"/>
    </row>
    <row r="19" spans="1:15" ht="24.95" customHeight="1" x14ac:dyDescent="0.15">
      <c r="A19" s="182"/>
      <c r="B19" s="109"/>
      <c r="C19" s="115" t="s">
        <v>23</v>
      </c>
      <c r="D19" s="114"/>
      <c r="E19" s="113"/>
      <c r="F19" s="125"/>
      <c r="G19" s="109"/>
      <c r="H19" s="108">
        <v>10</v>
      </c>
      <c r="I19" s="112"/>
      <c r="J19" s="109" t="s">
        <v>23</v>
      </c>
      <c r="K19" s="111">
        <v>10</v>
      </c>
      <c r="L19" s="110"/>
      <c r="M19" s="109"/>
      <c r="N19" s="108"/>
      <c r="O19" s="107"/>
    </row>
    <row r="20" spans="1:15" ht="24.95" customHeight="1" x14ac:dyDescent="0.15">
      <c r="A20" s="182"/>
      <c r="B20" s="109"/>
      <c r="C20" s="115"/>
      <c r="D20" s="114"/>
      <c r="E20" s="113"/>
      <c r="F20" s="50"/>
      <c r="G20" s="109" t="s">
        <v>27</v>
      </c>
      <c r="H20" s="108" t="s">
        <v>301</v>
      </c>
      <c r="I20" s="112"/>
      <c r="J20" s="109"/>
      <c r="K20" s="111"/>
      <c r="L20" s="110"/>
      <c r="M20" s="109"/>
      <c r="N20" s="108"/>
      <c r="O20" s="107"/>
    </row>
    <row r="21" spans="1:15" ht="24.95" customHeight="1" x14ac:dyDescent="0.15">
      <c r="A21" s="182"/>
      <c r="B21" s="109"/>
      <c r="C21" s="115"/>
      <c r="D21" s="114"/>
      <c r="E21" s="113"/>
      <c r="F21" s="50" t="s">
        <v>31</v>
      </c>
      <c r="G21" s="109" t="s">
        <v>30</v>
      </c>
      <c r="H21" s="108" t="s">
        <v>300</v>
      </c>
      <c r="I21" s="112"/>
      <c r="J21" s="109"/>
      <c r="K21" s="111"/>
      <c r="L21" s="110"/>
      <c r="M21" s="109"/>
      <c r="N21" s="108"/>
      <c r="O21" s="107"/>
    </row>
    <row r="22" spans="1:15" ht="24.95" customHeight="1" x14ac:dyDescent="0.15">
      <c r="A22" s="182"/>
      <c r="B22" s="119"/>
      <c r="C22" s="124"/>
      <c r="D22" s="123"/>
      <c r="E22" s="122"/>
      <c r="F22" s="44"/>
      <c r="G22" s="119"/>
      <c r="H22" s="121"/>
      <c r="I22" s="120"/>
      <c r="J22" s="119"/>
      <c r="K22" s="118"/>
      <c r="L22" s="110"/>
      <c r="M22" s="109"/>
      <c r="N22" s="108"/>
      <c r="O22" s="107"/>
    </row>
    <row r="23" spans="1:15" ht="24.95" customHeight="1" x14ac:dyDescent="0.15">
      <c r="A23" s="182"/>
      <c r="B23" s="109" t="s">
        <v>81</v>
      </c>
      <c r="C23" s="115" t="s">
        <v>83</v>
      </c>
      <c r="D23" s="114"/>
      <c r="E23" s="113"/>
      <c r="F23" s="50"/>
      <c r="G23" s="109"/>
      <c r="H23" s="153">
        <v>0.17</v>
      </c>
      <c r="I23" s="112" t="s">
        <v>81</v>
      </c>
      <c r="J23" s="109" t="s">
        <v>83</v>
      </c>
      <c r="K23" s="152">
        <v>0.17</v>
      </c>
      <c r="L23" s="110"/>
      <c r="M23" s="109"/>
      <c r="N23" s="108"/>
      <c r="O23" s="107"/>
    </row>
    <row r="24" spans="1:15" ht="24.95" customHeight="1" thickBot="1" x14ac:dyDescent="0.2">
      <c r="A24" s="183"/>
      <c r="B24" s="100"/>
      <c r="C24" s="106"/>
      <c r="D24" s="105"/>
      <c r="E24" s="104"/>
      <c r="F24" s="57"/>
      <c r="G24" s="100"/>
      <c r="H24" s="99"/>
      <c r="I24" s="103"/>
      <c r="J24" s="100"/>
      <c r="K24" s="102"/>
      <c r="L24" s="101"/>
      <c r="M24" s="100"/>
      <c r="N24" s="99"/>
      <c r="O24" s="98"/>
    </row>
    <row r="25" spans="1:15" ht="24.95" customHeight="1" x14ac:dyDescent="0.15">
      <c r="B25" s="89"/>
      <c r="C25" s="89"/>
      <c r="D25" s="89"/>
      <c r="G25" s="89"/>
      <c r="H25" s="97"/>
      <c r="I25" s="89"/>
      <c r="J25" s="89"/>
      <c r="K25" s="97"/>
      <c r="L25" s="89"/>
      <c r="M25" s="89"/>
      <c r="N25" s="97"/>
    </row>
    <row r="26" spans="1:15" ht="14.25" x14ac:dyDescent="0.15">
      <c r="B26" s="89"/>
      <c r="C26" s="89"/>
      <c r="D26" s="89"/>
      <c r="G26" s="89"/>
      <c r="H26" s="97"/>
      <c r="I26" s="89"/>
      <c r="J26" s="89"/>
      <c r="K26" s="97"/>
      <c r="L26" s="89"/>
      <c r="M26" s="89"/>
      <c r="N26" s="97"/>
    </row>
    <row r="27" spans="1:15" ht="14.25" x14ac:dyDescent="0.15">
      <c r="B27" s="89"/>
      <c r="C27" s="89"/>
      <c r="D27" s="89"/>
      <c r="G27" s="89"/>
      <c r="H27" s="97"/>
      <c r="I27" s="89"/>
      <c r="J27" s="89"/>
      <c r="K27" s="97"/>
      <c r="L27" s="89"/>
      <c r="M27" s="89"/>
      <c r="N27" s="97"/>
    </row>
    <row r="28" spans="1:15" ht="14.25" x14ac:dyDescent="0.15">
      <c r="B28" s="89"/>
      <c r="C28" s="89"/>
      <c r="D28" s="89"/>
      <c r="G28" s="89"/>
      <c r="H28" s="97"/>
      <c r="I28" s="89"/>
      <c r="J28" s="89"/>
      <c r="K28" s="97"/>
      <c r="L28" s="89"/>
      <c r="M28" s="89"/>
      <c r="N28" s="97"/>
    </row>
    <row r="29" spans="1:15" ht="14.25" x14ac:dyDescent="0.15">
      <c r="B29" s="89"/>
      <c r="C29" s="89"/>
      <c r="D29" s="89"/>
      <c r="G29" s="89"/>
      <c r="H29" s="97"/>
      <c r="I29" s="89"/>
      <c r="J29" s="89"/>
      <c r="K29" s="97"/>
      <c r="L29" s="89"/>
      <c r="M29" s="89"/>
      <c r="N29" s="97"/>
    </row>
    <row r="30" spans="1:15" ht="14.25" x14ac:dyDescent="0.15">
      <c r="B30" s="89"/>
      <c r="C30" s="89"/>
      <c r="D30" s="89"/>
      <c r="G30" s="89"/>
      <c r="H30" s="97"/>
      <c r="I30" s="89"/>
      <c r="J30" s="89"/>
      <c r="K30" s="97"/>
      <c r="L30" s="89"/>
      <c r="M30" s="89"/>
      <c r="N30" s="97"/>
    </row>
    <row r="31" spans="1:15" ht="14.25" x14ac:dyDescent="0.15">
      <c r="B31" s="89"/>
      <c r="C31" s="89"/>
      <c r="D31" s="89"/>
      <c r="G31" s="89"/>
      <c r="H31" s="97"/>
      <c r="I31" s="89"/>
      <c r="J31" s="89"/>
      <c r="K31" s="97"/>
      <c r="L31" s="89"/>
      <c r="M31" s="89"/>
      <c r="N31" s="97"/>
    </row>
    <row r="32" spans="1:15" ht="14.25" x14ac:dyDescent="0.15">
      <c r="B32" s="89"/>
      <c r="C32" s="89"/>
      <c r="D32" s="89"/>
      <c r="G32" s="89"/>
      <c r="H32" s="97"/>
      <c r="I32" s="89"/>
      <c r="J32" s="89"/>
      <c r="K32" s="97"/>
      <c r="L32" s="89"/>
      <c r="M32" s="89"/>
      <c r="N32" s="97"/>
    </row>
    <row r="33" spans="2:14" ht="14.25" x14ac:dyDescent="0.15">
      <c r="B33" s="89"/>
      <c r="C33" s="89"/>
      <c r="D33" s="89"/>
      <c r="G33" s="89"/>
      <c r="H33" s="97"/>
      <c r="I33" s="89"/>
      <c r="J33" s="89"/>
      <c r="K33" s="97"/>
      <c r="L33" s="89"/>
      <c r="M33" s="89"/>
      <c r="N33" s="97"/>
    </row>
    <row r="34" spans="2:14" ht="14.25" x14ac:dyDescent="0.15">
      <c r="B34" s="89"/>
      <c r="C34" s="89"/>
      <c r="D34" s="89"/>
      <c r="G34" s="89"/>
      <c r="H34" s="97"/>
      <c r="I34" s="89"/>
      <c r="J34" s="89"/>
      <c r="K34" s="97"/>
      <c r="L34" s="89"/>
      <c r="M34" s="89"/>
      <c r="N34" s="97"/>
    </row>
    <row r="35" spans="2:14" ht="14.25" x14ac:dyDescent="0.15">
      <c r="B35" s="89"/>
      <c r="C35" s="89"/>
      <c r="D35" s="89"/>
      <c r="G35" s="89"/>
      <c r="H35" s="97"/>
      <c r="I35" s="89"/>
      <c r="J35" s="89"/>
      <c r="K35" s="97"/>
      <c r="L35" s="89"/>
      <c r="M35" s="89"/>
      <c r="N35" s="97"/>
    </row>
    <row r="36" spans="2:14" ht="14.25" x14ac:dyDescent="0.15">
      <c r="B36" s="89"/>
      <c r="C36" s="89"/>
      <c r="D36" s="89"/>
      <c r="G36" s="89"/>
      <c r="H36" s="97"/>
      <c r="I36" s="89"/>
      <c r="J36" s="89"/>
      <c r="K36" s="97"/>
      <c r="L36" s="89"/>
      <c r="M36" s="89"/>
      <c r="N36" s="97"/>
    </row>
    <row r="37" spans="2:14" ht="14.25" x14ac:dyDescent="0.15">
      <c r="B37" s="89"/>
      <c r="C37" s="89"/>
      <c r="D37" s="89"/>
      <c r="G37" s="89"/>
      <c r="H37" s="97"/>
      <c r="I37" s="89"/>
      <c r="J37" s="89"/>
      <c r="K37" s="97"/>
      <c r="L37" s="89"/>
      <c r="M37" s="89"/>
      <c r="N37" s="97"/>
    </row>
    <row r="38" spans="2:14" ht="14.25" x14ac:dyDescent="0.15">
      <c r="B38" s="89"/>
      <c r="C38" s="89"/>
      <c r="D38" s="89"/>
      <c r="G38" s="89"/>
      <c r="H38" s="97"/>
      <c r="I38" s="89"/>
      <c r="J38" s="89"/>
      <c r="K38" s="97"/>
      <c r="L38" s="89"/>
      <c r="M38" s="89"/>
      <c r="N38" s="97"/>
    </row>
    <row r="39" spans="2:14" ht="14.25" x14ac:dyDescent="0.15">
      <c r="B39" s="89"/>
      <c r="C39" s="89"/>
      <c r="D39" s="89"/>
      <c r="G39" s="89"/>
      <c r="H39" s="97"/>
      <c r="I39" s="89"/>
      <c r="J39" s="89"/>
      <c r="K39" s="97"/>
      <c r="L39" s="89"/>
      <c r="M39" s="89"/>
      <c r="N39" s="97"/>
    </row>
  </sheetData>
  <mergeCells count="14">
    <mergeCell ref="O4:O6"/>
    <mergeCell ref="I5:K5"/>
    <mergeCell ref="L5:N5"/>
    <mergeCell ref="A7:A24"/>
    <mergeCell ref="E1:N1"/>
    <mergeCell ref="A2:O2"/>
    <mergeCell ref="A3:C3"/>
    <mergeCell ref="E3:F3"/>
    <mergeCell ref="A4:C5"/>
    <mergeCell ref="D4:D6"/>
    <mergeCell ref="E4:E6"/>
    <mergeCell ref="F4:F6"/>
    <mergeCell ref="I4:K4"/>
    <mergeCell ref="L4:N4"/>
  </mergeCells>
  <phoneticPr fontId="22"/>
  <printOptions horizontalCentered="1" verticalCentered="1"/>
  <pageMargins left="0.39370078740157483" right="0.39370078740157483" top="0.39370078740157483" bottom="0.39370078740157483" header="0.31496062992125984" footer="0.31496062992125984"/>
  <pageSetup paperSize="12" scale="81"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
  <sheetViews>
    <sheetView showZeros="0" zoomScale="60" zoomScaleNormal="60" zoomScaleSheetLayoutView="80" workbookViewId="0"/>
  </sheetViews>
  <sheetFormatPr defaultRowHeight="18.75" customHeight="1" x14ac:dyDescent="0.15"/>
  <cols>
    <col min="1" max="1" width="4.125" style="29" customWidth="1"/>
    <col min="2" max="2" width="22.5" style="28" customWidth="1"/>
    <col min="3" max="3" width="26.625" style="28" customWidth="1"/>
    <col min="4" max="4" width="17.125" style="27" customWidth="1"/>
    <col min="5" max="5" width="8.125" style="30" customWidth="1"/>
    <col min="6" max="6" width="4" style="31" customWidth="1"/>
    <col min="7" max="7" width="10.25" style="31" hidden="1" customWidth="1"/>
    <col min="8" max="8" width="23.25" style="32" customWidth="1"/>
    <col min="9" max="9" width="17.125" style="27" customWidth="1"/>
    <col min="10" max="10" width="8.125" style="31" customWidth="1"/>
    <col min="11" max="11" width="4" style="31" customWidth="1"/>
    <col min="12" max="12" width="10.25" style="31" hidden="1" customWidth="1"/>
    <col min="13" max="13" width="8.625" style="33" hidden="1" customWidth="1"/>
    <col min="14" max="14" width="97.75" style="28" customWidth="1"/>
    <col min="15" max="15" width="14.125" style="32" customWidth="1"/>
    <col min="16" max="16" width="16" style="27" customWidth="1"/>
    <col min="17" max="17" width="10.125" style="34" customWidth="1"/>
    <col min="18" max="18" width="10.125" style="30" customWidth="1"/>
    <col min="19" max="19" width="5.125" style="27" customWidth="1"/>
    <col min="27" max="16384" width="9" style="3"/>
  </cols>
  <sheetData>
    <row r="1" spans="1:19" ht="36.75" customHeight="1" x14ac:dyDescent="0.15">
      <c r="A1" s="1" t="s">
        <v>13</v>
      </c>
      <c r="B1" s="1"/>
      <c r="C1" s="2"/>
      <c r="D1" s="3"/>
      <c r="E1" s="2"/>
      <c r="F1" s="2"/>
      <c r="G1" s="2"/>
      <c r="H1" s="166"/>
      <c r="I1" s="166"/>
      <c r="J1" s="167"/>
      <c r="K1" s="167"/>
      <c r="L1" s="167"/>
      <c r="M1" s="167"/>
      <c r="N1" s="167"/>
      <c r="O1" s="2"/>
      <c r="P1" s="2"/>
      <c r="Q1" s="4"/>
      <c r="R1" s="4"/>
      <c r="S1" s="3"/>
    </row>
    <row r="2" spans="1:19" ht="36.75" customHeight="1" x14ac:dyDescent="0.15">
      <c r="A2" s="166" t="s">
        <v>0</v>
      </c>
      <c r="B2" s="166"/>
      <c r="C2" s="167"/>
      <c r="D2" s="167"/>
      <c r="E2" s="167"/>
      <c r="F2" s="167"/>
      <c r="G2" s="167"/>
      <c r="H2" s="167"/>
      <c r="I2" s="167"/>
      <c r="J2" s="167"/>
      <c r="K2" s="167"/>
      <c r="L2" s="167"/>
      <c r="M2" s="167"/>
      <c r="N2" s="167"/>
      <c r="O2" s="167"/>
      <c r="P2" s="167"/>
      <c r="Q2" s="167"/>
      <c r="R2" s="167"/>
      <c r="S2" s="3"/>
    </row>
    <row r="3" spans="1:19" ht="27.75" customHeight="1" thickBot="1" x14ac:dyDescent="0.3">
      <c r="A3" s="168" t="s">
        <v>211</v>
      </c>
      <c r="B3" s="169"/>
      <c r="C3" s="169"/>
      <c r="D3" s="169"/>
      <c r="E3" s="169"/>
      <c r="F3" s="169"/>
      <c r="G3" s="2"/>
      <c r="H3" s="2"/>
      <c r="I3" s="13"/>
      <c r="J3" s="2"/>
      <c r="K3" s="7"/>
      <c r="L3" s="7"/>
      <c r="M3" s="11"/>
      <c r="N3" s="2"/>
      <c r="O3" s="14"/>
      <c r="P3" s="13"/>
      <c r="Q3" s="15"/>
      <c r="R3" s="15"/>
      <c r="S3" s="12"/>
    </row>
    <row r="4" spans="1:19" customFormat="1" ht="42" customHeight="1" thickBot="1" x14ac:dyDescent="0.2">
      <c r="A4" s="16"/>
      <c r="B4" s="17" t="s">
        <v>1</v>
      </c>
      <c r="C4" s="18" t="s">
        <v>2</v>
      </c>
      <c r="D4" s="19" t="s">
        <v>3</v>
      </c>
      <c r="E4" s="35" t="s">
        <v>7</v>
      </c>
      <c r="F4" s="20" t="s">
        <v>5</v>
      </c>
      <c r="G4" s="18" t="s">
        <v>6</v>
      </c>
      <c r="H4" s="17" t="s">
        <v>2</v>
      </c>
      <c r="I4" s="19" t="s">
        <v>3</v>
      </c>
      <c r="J4" s="36" t="s">
        <v>4</v>
      </c>
      <c r="K4" s="20" t="s">
        <v>5</v>
      </c>
      <c r="L4" s="20" t="s">
        <v>6</v>
      </c>
      <c r="M4" s="22" t="s">
        <v>8</v>
      </c>
      <c r="N4" s="23" t="s">
        <v>9</v>
      </c>
      <c r="O4" s="20" t="s">
        <v>10</v>
      </c>
      <c r="P4" s="24" t="s">
        <v>3</v>
      </c>
      <c r="Q4" s="21" t="s">
        <v>12</v>
      </c>
      <c r="R4" s="25" t="s">
        <v>11</v>
      </c>
      <c r="S4" s="26"/>
    </row>
    <row r="5" spans="1:19" ht="24.95" customHeight="1" x14ac:dyDescent="0.15">
      <c r="A5" s="170" t="s">
        <v>42</v>
      </c>
      <c r="B5" s="64" t="s">
        <v>93</v>
      </c>
      <c r="C5" s="37" t="s">
        <v>95</v>
      </c>
      <c r="D5" s="38" t="s">
        <v>96</v>
      </c>
      <c r="E5" s="39">
        <v>40</v>
      </c>
      <c r="F5" s="40" t="s">
        <v>20</v>
      </c>
      <c r="G5" s="68"/>
      <c r="H5" s="72" t="s">
        <v>95</v>
      </c>
      <c r="I5" s="38" t="s">
        <v>96</v>
      </c>
      <c r="J5" s="40">
        <f t="shared" ref="J5:J11" si="0">ROUNDUP(E5*0.75,2)</f>
        <v>30</v>
      </c>
      <c r="K5" s="40" t="s">
        <v>20</v>
      </c>
      <c r="L5" s="40"/>
      <c r="M5" s="76" t="e">
        <f>#REF!</f>
        <v>#REF!</v>
      </c>
      <c r="N5" s="85" t="s">
        <v>238</v>
      </c>
      <c r="O5" s="41" t="s">
        <v>27</v>
      </c>
      <c r="P5" s="38"/>
      <c r="Q5" s="42">
        <v>100</v>
      </c>
      <c r="R5" s="90">
        <f>ROUNDUP(Q5*0.75,2)</f>
        <v>75</v>
      </c>
    </row>
    <row r="6" spans="1:19" ht="24.95" customHeight="1" x14ac:dyDescent="0.15">
      <c r="A6" s="171"/>
      <c r="B6" s="66"/>
      <c r="C6" s="49" t="s">
        <v>97</v>
      </c>
      <c r="D6" s="50"/>
      <c r="E6" s="51">
        <v>30</v>
      </c>
      <c r="F6" s="52" t="s">
        <v>20</v>
      </c>
      <c r="G6" s="70"/>
      <c r="H6" s="74" t="s">
        <v>97</v>
      </c>
      <c r="I6" s="50"/>
      <c r="J6" s="52">
        <f t="shared" si="0"/>
        <v>22.5</v>
      </c>
      <c r="K6" s="52" t="s">
        <v>20</v>
      </c>
      <c r="L6" s="52"/>
      <c r="M6" s="78" t="e">
        <f>#REF!</f>
        <v>#REF!</v>
      </c>
      <c r="N6" s="94" t="s">
        <v>239</v>
      </c>
      <c r="O6" s="53" t="s">
        <v>29</v>
      </c>
      <c r="P6" s="50"/>
      <c r="Q6" s="54">
        <v>2</v>
      </c>
      <c r="R6" s="92">
        <f>ROUNDUP(Q6*0.75,2)</f>
        <v>1.5</v>
      </c>
    </row>
    <row r="7" spans="1:19" ht="24.95" customHeight="1" x14ac:dyDescent="0.15">
      <c r="A7" s="171"/>
      <c r="B7" s="66"/>
      <c r="C7" s="49" t="s">
        <v>23</v>
      </c>
      <c r="D7" s="50"/>
      <c r="E7" s="51">
        <v>20</v>
      </c>
      <c r="F7" s="52" t="s">
        <v>20</v>
      </c>
      <c r="G7" s="70"/>
      <c r="H7" s="74" t="s">
        <v>23</v>
      </c>
      <c r="I7" s="50"/>
      <c r="J7" s="52">
        <f t="shared" si="0"/>
        <v>15</v>
      </c>
      <c r="K7" s="52" t="s">
        <v>20</v>
      </c>
      <c r="L7" s="52"/>
      <c r="M7" s="78" t="e">
        <f>ROUND(#REF!+(#REF!*6/100),2)</f>
        <v>#REF!</v>
      </c>
      <c r="N7" s="66" t="s">
        <v>94</v>
      </c>
      <c r="O7" s="53" t="s">
        <v>71</v>
      </c>
      <c r="P7" s="50"/>
      <c r="Q7" s="54">
        <v>0.1</v>
      </c>
      <c r="R7" s="92">
        <f>ROUNDUP(Q7*0.75,2)</f>
        <v>0.08</v>
      </c>
    </row>
    <row r="8" spans="1:19" ht="24.95" customHeight="1" x14ac:dyDescent="0.15">
      <c r="A8" s="171"/>
      <c r="B8" s="66"/>
      <c r="C8" s="49" t="s">
        <v>24</v>
      </c>
      <c r="D8" s="50"/>
      <c r="E8" s="51">
        <v>10</v>
      </c>
      <c r="F8" s="52" t="s">
        <v>20</v>
      </c>
      <c r="G8" s="70"/>
      <c r="H8" s="74" t="s">
        <v>24</v>
      </c>
      <c r="I8" s="50"/>
      <c r="J8" s="52">
        <f t="shared" si="0"/>
        <v>7.5</v>
      </c>
      <c r="K8" s="52" t="s">
        <v>20</v>
      </c>
      <c r="L8" s="52"/>
      <c r="M8" s="78" t="e">
        <f>ROUND(#REF!+(#REF!*10/100),2)</f>
        <v>#REF!</v>
      </c>
      <c r="N8" s="84" t="s">
        <v>240</v>
      </c>
      <c r="O8" s="53" t="s">
        <v>30</v>
      </c>
      <c r="P8" s="50" t="s">
        <v>31</v>
      </c>
      <c r="Q8" s="54">
        <v>3</v>
      </c>
      <c r="R8" s="92">
        <f>ROUNDUP(Q8*0.75,2)</f>
        <v>2.25</v>
      </c>
    </row>
    <row r="9" spans="1:19" ht="24.95" customHeight="1" x14ac:dyDescent="0.15">
      <c r="A9" s="171"/>
      <c r="B9" s="66"/>
      <c r="C9" s="49" t="s">
        <v>98</v>
      </c>
      <c r="D9" s="50"/>
      <c r="E9" s="51">
        <v>5</v>
      </c>
      <c r="F9" s="52" t="s">
        <v>20</v>
      </c>
      <c r="G9" s="70"/>
      <c r="H9" s="74" t="s">
        <v>98</v>
      </c>
      <c r="I9" s="50"/>
      <c r="J9" s="52">
        <f t="shared" si="0"/>
        <v>3.75</v>
      </c>
      <c r="K9" s="52" t="s">
        <v>20</v>
      </c>
      <c r="L9" s="52"/>
      <c r="M9" s="78" t="e">
        <f>ROUND(#REF!+(#REF!*10/100),2)</f>
        <v>#REF!</v>
      </c>
      <c r="N9" s="94" t="s">
        <v>296</v>
      </c>
      <c r="O9" s="53"/>
      <c r="P9" s="50"/>
      <c r="Q9" s="54"/>
      <c r="R9" s="92"/>
    </row>
    <row r="10" spans="1:19" ht="24.95" customHeight="1" x14ac:dyDescent="0.15">
      <c r="A10" s="171"/>
      <c r="B10" s="66"/>
      <c r="C10" s="49" t="s">
        <v>99</v>
      </c>
      <c r="D10" s="50"/>
      <c r="E10" s="51">
        <v>10</v>
      </c>
      <c r="F10" s="52" t="s">
        <v>20</v>
      </c>
      <c r="G10" s="70"/>
      <c r="H10" s="74" t="s">
        <v>99</v>
      </c>
      <c r="I10" s="50"/>
      <c r="J10" s="52">
        <f t="shared" si="0"/>
        <v>7.5</v>
      </c>
      <c r="K10" s="52" t="s">
        <v>20</v>
      </c>
      <c r="L10" s="52"/>
      <c r="M10" s="78" t="e">
        <f>#REF!</f>
        <v>#REF!</v>
      </c>
      <c r="N10" s="66" t="s">
        <v>18</v>
      </c>
      <c r="O10" s="53"/>
      <c r="P10" s="50"/>
      <c r="Q10" s="54"/>
      <c r="R10" s="92"/>
    </row>
    <row r="11" spans="1:19" ht="24.95" customHeight="1" x14ac:dyDescent="0.15">
      <c r="A11" s="171"/>
      <c r="B11" s="66"/>
      <c r="C11" s="49" t="s">
        <v>138</v>
      </c>
      <c r="D11" s="50"/>
      <c r="E11" s="51">
        <v>5</v>
      </c>
      <c r="F11" s="52" t="s">
        <v>20</v>
      </c>
      <c r="G11" s="70"/>
      <c r="H11" s="74" t="s">
        <v>138</v>
      </c>
      <c r="I11" s="50"/>
      <c r="J11" s="52">
        <f t="shared" si="0"/>
        <v>3.75</v>
      </c>
      <c r="K11" s="52" t="s">
        <v>20</v>
      </c>
      <c r="L11" s="52"/>
      <c r="M11" s="78" t="e">
        <f>ROUND(#REF!+(#REF!*23/100),2)</f>
        <v>#REF!</v>
      </c>
      <c r="N11" s="66"/>
      <c r="O11" s="53"/>
      <c r="P11" s="50"/>
      <c r="Q11" s="54"/>
      <c r="R11" s="92"/>
    </row>
    <row r="12" spans="1:19" ht="24.95" customHeight="1" x14ac:dyDescent="0.15">
      <c r="A12" s="171"/>
      <c r="B12" s="65"/>
      <c r="C12" s="43"/>
      <c r="D12" s="44"/>
      <c r="E12" s="45"/>
      <c r="F12" s="46"/>
      <c r="G12" s="69"/>
      <c r="H12" s="73"/>
      <c r="I12" s="44"/>
      <c r="J12" s="46"/>
      <c r="K12" s="46"/>
      <c r="L12" s="46"/>
      <c r="M12" s="77"/>
      <c r="N12" s="65"/>
      <c r="O12" s="47"/>
      <c r="P12" s="44"/>
      <c r="Q12" s="48"/>
      <c r="R12" s="91"/>
    </row>
    <row r="13" spans="1:19" ht="24.95" customHeight="1" x14ac:dyDescent="0.15">
      <c r="A13" s="171"/>
      <c r="B13" s="66" t="s">
        <v>293</v>
      </c>
      <c r="C13" s="49" t="s">
        <v>35</v>
      </c>
      <c r="D13" s="50"/>
      <c r="E13" s="51">
        <v>20</v>
      </c>
      <c r="F13" s="52" t="s">
        <v>20</v>
      </c>
      <c r="G13" s="70"/>
      <c r="H13" s="74" t="s">
        <v>35</v>
      </c>
      <c r="I13" s="50"/>
      <c r="J13" s="52">
        <f>ROUNDUP(E13*0.75,2)</f>
        <v>15</v>
      </c>
      <c r="K13" s="52" t="s">
        <v>20</v>
      </c>
      <c r="L13" s="52"/>
      <c r="M13" s="78" t="e">
        <f>#REF!</f>
        <v>#REF!</v>
      </c>
      <c r="N13" s="66" t="s">
        <v>100</v>
      </c>
      <c r="O13" s="53" t="s">
        <v>26</v>
      </c>
      <c r="P13" s="50"/>
      <c r="Q13" s="54">
        <v>1</v>
      </c>
      <c r="R13" s="92">
        <f>ROUNDUP(Q13*0.75,2)</f>
        <v>0.75</v>
      </c>
    </row>
    <row r="14" spans="1:19" ht="24.95" customHeight="1" x14ac:dyDescent="0.15">
      <c r="A14" s="171"/>
      <c r="B14" s="66"/>
      <c r="C14" s="49" t="s">
        <v>102</v>
      </c>
      <c r="D14" s="50"/>
      <c r="E14" s="51">
        <v>10</v>
      </c>
      <c r="F14" s="52" t="s">
        <v>20</v>
      </c>
      <c r="G14" s="70"/>
      <c r="H14" s="74" t="s">
        <v>102</v>
      </c>
      <c r="I14" s="50"/>
      <c r="J14" s="52">
        <f>ROUNDUP(E14*0.75,2)</f>
        <v>7.5</v>
      </c>
      <c r="K14" s="52" t="s">
        <v>20</v>
      </c>
      <c r="L14" s="52"/>
      <c r="M14" s="78" t="e">
        <f>ROUND(#REF!+(#REF!*3/100),2)</f>
        <v>#REF!</v>
      </c>
      <c r="N14" s="66" t="s">
        <v>101</v>
      </c>
      <c r="O14" s="53" t="s">
        <v>26</v>
      </c>
      <c r="P14" s="50"/>
      <c r="Q14" s="54">
        <v>1.5</v>
      </c>
      <c r="R14" s="92">
        <f>ROUNDUP(Q14*0.75,2)</f>
        <v>1.1300000000000001</v>
      </c>
    </row>
    <row r="15" spans="1:19" ht="24.95" customHeight="1" x14ac:dyDescent="0.15">
      <c r="A15" s="171"/>
      <c r="B15" s="66"/>
      <c r="C15" s="49" t="s">
        <v>103</v>
      </c>
      <c r="D15" s="50"/>
      <c r="E15" s="51">
        <v>10</v>
      </c>
      <c r="F15" s="52" t="s">
        <v>20</v>
      </c>
      <c r="G15" s="70"/>
      <c r="H15" s="74" t="s">
        <v>103</v>
      </c>
      <c r="I15" s="50"/>
      <c r="J15" s="52">
        <f>ROUNDUP(E15*0.75,2)</f>
        <v>7.5</v>
      </c>
      <c r="K15" s="52" t="s">
        <v>20</v>
      </c>
      <c r="L15" s="52"/>
      <c r="M15" s="78" t="e">
        <f>#REF!</f>
        <v>#REF!</v>
      </c>
      <c r="N15" s="84" t="s">
        <v>295</v>
      </c>
      <c r="O15" s="53" t="s">
        <v>71</v>
      </c>
      <c r="P15" s="50"/>
      <c r="Q15" s="54">
        <v>0.1</v>
      </c>
      <c r="R15" s="92">
        <f>ROUNDUP(Q15*0.75,2)</f>
        <v>0.08</v>
      </c>
    </row>
    <row r="16" spans="1:19" ht="24.95" customHeight="1" x14ac:dyDescent="0.15">
      <c r="A16" s="171"/>
      <c r="B16" s="66"/>
      <c r="C16" s="49" t="s">
        <v>49</v>
      </c>
      <c r="D16" s="50" t="s">
        <v>50</v>
      </c>
      <c r="E16" s="63">
        <v>0.5</v>
      </c>
      <c r="F16" s="52" t="s">
        <v>51</v>
      </c>
      <c r="G16" s="70"/>
      <c r="H16" s="74" t="s">
        <v>49</v>
      </c>
      <c r="I16" s="50" t="s">
        <v>50</v>
      </c>
      <c r="J16" s="52">
        <f>ROUNDUP(E16*0.75,2)</f>
        <v>0.38</v>
      </c>
      <c r="K16" s="52" t="s">
        <v>51</v>
      </c>
      <c r="L16" s="52"/>
      <c r="M16" s="78" t="e">
        <f>#REF!</f>
        <v>#REF!</v>
      </c>
      <c r="N16" s="66" t="s">
        <v>18</v>
      </c>
      <c r="O16" s="53" t="s">
        <v>72</v>
      </c>
      <c r="P16" s="50"/>
      <c r="Q16" s="54">
        <v>0.01</v>
      </c>
      <c r="R16" s="92">
        <f>ROUNDUP(Q16*0.75,2)</f>
        <v>0.01</v>
      </c>
    </row>
    <row r="17" spans="1:18" ht="24.95" customHeight="1" x14ac:dyDescent="0.15">
      <c r="A17" s="171"/>
      <c r="B17" s="65"/>
      <c r="C17" s="43"/>
      <c r="D17" s="44"/>
      <c r="E17" s="45"/>
      <c r="F17" s="46"/>
      <c r="G17" s="69"/>
      <c r="H17" s="73"/>
      <c r="I17" s="44"/>
      <c r="J17" s="46"/>
      <c r="K17" s="46"/>
      <c r="L17" s="46"/>
      <c r="M17" s="77"/>
      <c r="N17" s="65"/>
      <c r="O17" s="47"/>
      <c r="P17" s="44"/>
      <c r="Q17" s="48"/>
      <c r="R17" s="91"/>
    </row>
    <row r="18" spans="1:18" ht="24.95" customHeight="1" x14ac:dyDescent="0.15">
      <c r="A18" s="171"/>
      <c r="B18" s="66" t="s">
        <v>104</v>
      </c>
      <c r="C18" s="49" t="s">
        <v>108</v>
      </c>
      <c r="D18" s="50" t="s">
        <v>43</v>
      </c>
      <c r="E18" s="51">
        <v>40</v>
      </c>
      <c r="F18" s="52" t="s">
        <v>20</v>
      </c>
      <c r="G18" s="70"/>
      <c r="H18" s="74" t="s">
        <v>108</v>
      </c>
      <c r="I18" s="50" t="s">
        <v>43</v>
      </c>
      <c r="J18" s="52">
        <f>ROUNDUP(E18*0.75,2)</f>
        <v>30</v>
      </c>
      <c r="K18" s="52" t="s">
        <v>20</v>
      </c>
      <c r="L18" s="52"/>
      <c r="M18" s="78" t="e">
        <f>#REF!</f>
        <v>#REF!</v>
      </c>
      <c r="N18" s="66" t="s">
        <v>105</v>
      </c>
      <c r="O18" s="53" t="s">
        <v>28</v>
      </c>
      <c r="P18" s="50"/>
      <c r="Q18" s="54">
        <v>1</v>
      </c>
      <c r="R18" s="92">
        <f>ROUNDUP(Q18*0.75,2)</f>
        <v>0.75</v>
      </c>
    </row>
    <row r="19" spans="1:18" ht="24.95" customHeight="1" x14ac:dyDescent="0.15">
      <c r="A19" s="171"/>
      <c r="B19" s="66"/>
      <c r="C19" s="49"/>
      <c r="D19" s="50"/>
      <c r="E19" s="51"/>
      <c r="F19" s="52"/>
      <c r="G19" s="70"/>
      <c r="H19" s="74"/>
      <c r="I19" s="50"/>
      <c r="J19" s="52"/>
      <c r="K19" s="52"/>
      <c r="L19" s="52"/>
      <c r="M19" s="78"/>
      <c r="N19" s="66" t="s">
        <v>106</v>
      </c>
      <c r="O19" s="53" t="s">
        <v>67</v>
      </c>
      <c r="P19" s="50"/>
      <c r="Q19" s="54">
        <v>3</v>
      </c>
      <c r="R19" s="92">
        <f>ROUNDUP(Q19*0.75,2)</f>
        <v>2.25</v>
      </c>
    </row>
    <row r="20" spans="1:18" ht="24.95" customHeight="1" x14ac:dyDescent="0.15">
      <c r="A20" s="171"/>
      <c r="B20" s="66"/>
      <c r="C20" s="49"/>
      <c r="D20" s="50"/>
      <c r="E20" s="51"/>
      <c r="F20" s="52"/>
      <c r="G20" s="70"/>
      <c r="H20" s="74"/>
      <c r="I20" s="50"/>
      <c r="J20" s="52"/>
      <c r="K20" s="52"/>
      <c r="L20" s="52"/>
      <c r="M20" s="78"/>
      <c r="N20" s="66" t="s">
        <v>107</v>
      </c>
      <c r="O20" s="53"/>
      <c r="P20" s="50"/>
      <c r="Q20" s="54"/>
      <c r="R20" s="92"/>
    </row>
    <row r="21" spans="1:18" ht="24.95" customHeight="1" x14ac:dyDescent="0.15">
      <c r="A21" s="171"/>
      <c r="B21" s="66"/>
      <c r="C21" s="49"/>
      <c r="D21" s="50"/>
      <c r="E21" s="51"/>
      <c r="F21" s="52"/>
      <c r="G21" s="70"/>
      <c r="H21" s="74"/>
      <c r="I21" s="50"/>
      <c r="J21" s="52"/>
      <c r="K21" s="52"/>
      <c r="L21" s="52"/>
      <c r="M21" s="78"/>
      <c r="N21" s="66" t="s">
        <v>18</v>
      </c>
      <c r="O21" s="53"/>
      <c r="P21" s="50"/>
      <c r="Q21" s="54"/>
      <c r="R21" s="92"/>
    </row>
    <row r="22" spans="1:18" ht="24.95" customHeight="1" thickBot="1" x14ac:dyDescent="0.2">
      <c r="A22" s="172"/>
      <c r="B22" s="67"/>
      <c r="C22" s="56"/>
      <c r="D22" s="57"/>
      <c r="E22" s="58"/>
      <c r="F22" s="59"/>
      <c r="G22" s="71"/>
      <c r="H22" s="75"/>
      <c r="I22" s="57"/>
      <c r="J22" s="59"/>
      <c r="K22" s="59"/>
      <c r="L22" s="59"/>
      <c r="M22" s="79"/>
      <c r="N22" s="67"/>
      <c r="O22" s="60"/>
      <c r="P22" s="57"/>
      <c r="Q22" s="61"/>
      <c r="R22" s="93"/>
    </row>
    <row r="23" spans="1:18" ht="24.95" customHeight="1" x14ac:dyDescent="0.15"/>
    <row r="24" spans="1:18" ht="24.95" customHeight="1" x14ac:dyDescent="0.15"/>
    <row r="25" spans="1:18" ht="21.95" customHeight="1" x14ac:dyDescent="0.15"/>
    <row r="26" spans="1:18" ht="21.95" customHeight="1" x14ac:dyDescent="0.15"/>
    <row r="27" spans="1:18" ht="21.95" customHeight="1" x14ac:dyDescent="0.15"/>
  </sheetData>
  <mergeCells count="4">
    <mergeCell ref="H1:N1"/>
    <mergeCell ref="A2:R2"/>
    <mergeCell ref="A3:F3"/>
    <mergeCell ref="A5:A22"/>
  </mergeCells>
  <phoneticPr fontId="18"/>
  <printOptions horizontalCentered="1" verticalCentered="1"/>
  <pageMargins left="0.39370078740157483" right="0.39370078740157483" top="0.39370078740157483" bottom="0.39370078740157483" header="0.39370078740157483" footer="0.39370078740157483"/>
  <pageSetup paperSize="12" scale="5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1"/>
  <sheetViews>
    <sheetView showZeros="0" zoomScale="60" zoomScaleNormal="60" zoomScaleSheetLayoutView="90" workbookViewId="0"/>
  </sheetViews>
  <sheetFormatPr defaultRowHeight="13.5" x14ac:dyDescent="0.15"/>
  <cols>
    <col min="1" max="1" width="4.5" style="3" customWidth="1"/>
    <col min="2" max="2" width="24.375" style="3" customWidth="1"/>
    <col min="3" max="3" width="28.25" style="3" customWidth="1"/>
    <col min="4" max="4" width="12.5" style="3" hidden="1" customWidth="1"/>
    <col min="5" max="6" width="10.375" style="27" customWidth="1"/>
    <col min="7" max="7" width="10" style="3" customWidth="1"/>
    <col min="8" max="8" width="18.75" style="3" customWidth="1"/>
    <col min="9" max="9" width="22.5" style="3" customWidth="1"/>
    <col min="10" max="10" width="21.25" style="3" customWidth="1"/>
    <col min="11" max="11" width="11.125" style="3" customWidth="1"/>
    <col min="12" max="12" width="22.375" style="3" customWidth="1"/>
    <col min="13" max="13" width="21.25" style="3" customWidth="1"/>
    <col min="14" max="14" width="11.25" style="3" customWidth="1"/>
    <col min="15" max="15" width="12.5" hidden="1" customWidth="1"/>
  </cols>
  <sheetData>
    <row r="1" spans="1:21" s="3" customFormat="1" ht="37.5" customHeight="1" x14ac:dyDescent="0.15">
      <c r="A1" s="1" t="s">
        <v>328</v>
      </c>
      <c r="B1" s="5"/>
      <c r="C1" s="1"/>
      <c r="D1" s="1"/>
      <c r="E1" s="184"/>
      <c r="F1" s="185"/>
      <c r="G1" s="185"/>
      <c r="H1" s="185"/>
      <c r="I1" s="185"/>
      <c r="J1" s="185"/>
      <c r="K1" s="185"/>
      <c r="L1" s="185"/>
      <c r="M1" s="185"/>
      <c r="N1" s="185"/>
      <c r="O1"/>
      <c r="P1"/>
      <c r="Q1"/>
      <c r="R1"/>
      <c r="S1"/>
      <c r="T1"/>
      <c r="U1"/>
    </row>
    <row r="2" spans="1:21" s="3" customFormat="1" ht="36" customHeight="1" x14ac:dyDescent="0.15">
      <c r="A2" s="166" t="s">
        <v>265</v>
      </c>
      <c r="B2" s="167"/>
      <c r="C2" s="167"/>
      <c r="D2" s="167"/>
      <c r="E2" s="167"/>
      <c r="F2" s="167"/>
      <c r="G2" s="167"/>
      <c r="H2" s="167"/>
      <c r="I2" s="167"/>
      <c r="J2" s="167"/>
      <c r="K2" s="167"/>
      <c r="L2" s="167"/>
      <c r="M2" s="167"/>
      <c r="N2" s="167"/>
      <c r="O2" s="185"/>
      <c r="P2"/>
      <c r="Q2"/>
      <c r="R2"/>
      <c r="S2"/>
      <c r="T2"/>
      <c r="U2"/>
    </row>
    <row r="3" spans="1:21" ht="33.75" customHeight="1" thickBot="1" x14ac:dyDescent="0.3">
      <c r="A3" s="186" t="s">
        <v>387</v>
      </c>
      <c r="B3" s="187"/>
      <c r="C3" s="187"/>
      <c r="D3" s="151"/>
      <c r="E3" s="188" t="s">
        <v>356</v>
      </c>
      <c r="F3" s="189"/>
      <c r="G3" s="88"/>
      <c r="H3" s="88"/>
      <c r="I3" s="88"/>
      <c r="J3" s="88"/>
      <c r="K3" s="150"/>
      <c r="L3" s="88"/>
      <c r="M3" s="88"/>
    </row>
    <row r="4" spans="1:21" ht="18.75" customHeight="1" x14ac:dyDescent="0.15">
      <c r="A4" s="190"/>
      <c r="B4" s="191"/>
      <c r="C4" s="192"/>
      <c r="D4" s="196" t="s">
        <v>258</v>
      </c>
      <c r="E4" s="199" t="s">
        <v>325</v>
      </c>
      <c r="F4" s="202" t="s">
        <v>314</v>
      </c>
      <c r="G4" s="149" t="s">
        <v>324</v>
      </c>
      <c r="H4" s="148" t="s">
        <v>323</v>
      </c>
      <c r="I4" s="205" t="s">
        <v>322</v>
      </c>
      <c r="J4" s="206"/>
      <c r="K4" s="206"/>
      <c r="L4" s="207" t="s">
        <v>321</v>
      </c>
      <c r="M4" s="208"/>
      <c r="N4" s="209"/>
      <c r="O4" s="173" t="s">
        <v>258</v>
      </c>
    </row>
    <row r="5" spans="1:21" ht="18.75" customHeight="1" x14ac:dyDescent="0.15">
      <c r="A5" s="193"/>
      <c r="B5" s="194"/>
      <c r="C5" s="195"/>
      <c r="D5" s="197"/>
      <c r="E5" s="200"/>
      <c r="F5" s="203"/>
      <c r="G5" s="9" t="s">
        <v>320</v>
      </c>
      <c r="H5" s="147" t="s">
        <v>318</v>
      </c>
      <c r="I5" s="176" t="s">
        <v>317</v>
      </c>
      <c r="J5" s="177"/>
      <c r="K5" s="177"/>
      <c r="L5" s="178" t="s">
        <v>386</v>
      </c>
      <c r="M5" s="179"/>
      <c r="N5" s="180"/>
      <c r="O5" s="174"/>
    </row>
    <row r="6" spans="1:21" ht="18.75" customHeight="1" thickBot="1" x14ac:dyDescent="0.2">
      <c r="A6" s="146"/>
      <c r="B6" s="145" t="s">
        <v>263</v>
      </c>
      <c r="C6" s="144" t="s">
        <v>313</v>
      </c>
      <c r="D6" s="198"/>
      <c r="E6" s="201"/>
      <c r="F6" s="204"/>
      <c r="G6" s="143" t="s">
        <v>314</v>
      </c>
      <c r="H6" s="138" t="s">
        <v>312</v>
      </c>
      <c r="I6" s="142" t="s">
        <v>263</v>
      </c>
      <c r="J6" s="141" t="s">
        <v>313</v>
      </c>
      <c r="K6" s="139" t="s">
        <v>312</v>
      </c>
      <c r="L6" s="140" t="s">
        <v>263</v>
      </c>
      <c r="M6" s="139" t="s">
        <v>313</v>
      </c>
      <c r="N6" s="138" t="s">
        <v>312</v>
      </c>
      <c r="O6" s="175"/>
    </row>
    <row r="7" spans="1:21" ht="24.95" customHeight="1" x14ac:dyDescent="0.15">
      <c r="A7" s="181" t="s">
        <v>42</v>
      </c>
      <c r="B7" s="131" t="s">
        <v>342</v>
      </c>
      <c r="C7" s="137" t="s">
        <v>95</v>
      </c>
      <c r="D7" s="136"/>
      <c r="E7" s="135" t="s">
        <v>385</v>
      </c>
      <c r="F7" s="38"/>
      <c r="G7" s="131"/>
      <c r="H7" s="130">
        <v>20</v>
      </c>
      <c r="I7" s="134" t="s">
        <v>342</v>
      </c>
      <c r="J7" s="131" t="s">
        <v>95</v>
      </c>
      <c r="K7" s="133">
        <v>10</v>
      </c>
      <c r="L7" s="132" t="s">
        <v>341</v>
      </c>
      <c r="M7" s="131" t="s">
        <v>95</v>
      </c>
      <c r="N7" s="130">
        <v>10</v>
      </c>
      <c r="O7" s="129"/>
    </row>
    <row r="8" spans="1:21" ht="24.95" customHeight="1" x14ac:dyDescent="0.15">
      <c r="A8" s="182"/>
      <c r="B8" s="109"/>
      <c r="C8" s="115" t="s">
        <v>97</v>
      </c>
      <c r="D8" s="114"/>
      <c r="E8" s="113"/>
      <c r="F8" s="50"/>
      <c r="G8" s="109"/>
      <c r="H8" s="108">
        <v>20</v>
      </c>
      <c r="I8" s="112"/>
      <c r="J8" s="128" t="s">
        <v>132</v>
      </c>
      <c r="K8" s="111">
        <v>15</v>
      </c>
      <c r="L8" s="127"/>
      <c r="M8" s="119"/>
      <c r="N8" s="121"/>
      <c r="O8" s="126"/>
    </row>
    <row r="9" spans="1:21" ht="24.95" customHeight="1" x14ac:dyDescent="0.15">
      <c r="A9" s="182"/>
      <c r="B9" s="109"/>
      <c r="C9" s="115" t="s">
        <v>23</v>
      </c>
      <c r="D9" s="114"/>
      <c r="E9" s="113"/>
      <c r="F9" s="50"/>
      <c r="G9" s="109"/>
      <c r="H9" s="108">
        <v>20</v>
      </c>
      <c r="I9" s="112"/>
      <c r="J9" s="109" t="s">
        <v>23</v>
      </c>
      <c r="K9" s="111">
        <v>10</v>
      </c>
      <c r="L9" s="110" t="s">
        <v>384</v>
      </c>
      <c r="M9" s="109" t="s">
        <v>23</v>
      </c>
      <c r="N9" s="108">
        <v>10</v>
      </c>
      <c r="O9" s="107"/>
    </row>
    <row r="10" spans="1:21" ht="24.95" customHeight="1" x14ac:dyDescent="0.15">
      <c r="A10" s="182"/>
      <c r="B10" s="109"/>
      <c r="C10" s="115" t="s">
        <v>24</v>
      </c>
      <c r="D10" s="114"/>
      <c r="E10" s="113"/>
      <c r="F10" s="50"/>
      <c r="G10" s="109"/>
      <c r="H10" s="108">
        <v>5</v>
      </c>
      <c r="I10" s="112"/>
      <c r="J10" s="109" t="s">
        <v>24</v>
      </c>
      <c r="K10" s="111">
        <v>5</v>
      </c>
      <c r="L10" s="110"/>
      <c r="M10" s="109" t="s">
        <v>24</v>
      </c>
      <c r="N10" s="108">
        <v>5</v>
      </c>
      <c r="O10" s="107"/>
    </row>
    <row r="11" spans="1:21" ht="24.95" customHeight="1" x14ac:dyDescent="0.15">
      <c r="A11" s="182"/>
      <c r="B11" s="109"/>
      <c r="C11" s="115" t="s">
        <v>98</v>
      </c>
      <c r="D11" s="114"/>
      <c r="E11" s="113"/>
      <c r="F11" s="50"/>
      <c r="G11" s="109"/>
      <c r="H11" s="108">
        <v>5</v>
      </c>
      <c r="I11" s="112"/>
      <c r="J11" s="109" t="s">
        <v>138</v>
      </c>
      <c r="K11" s="111">
        <v>5</v>
      </c>
      <c r="L11" s="110"/>
      <c r="M11" s="109" t="s">
        <v>138</v>
      </c>
      <c r="N11" s="108">
        <v>5</v>
      </c>
      <c r="O11" s="107"/>
    </row>
    <row r="12" spans="1:21" ht="24.95" customHeight="1" x14ac:dyDescent="0.15">
      <c r="A12" s="182"/>
      <c r="B12" s="109"/>
      <c r="C12" s="115" t="s">
        <v>138</v>
      </c>
      <c r="D12" s="114"/>
      <c r="E12" s="113"/>
      <c r="F12" s="50"/>
      <c r="G12" s="109"/>
      <c r="H12" s="108">
        <v>5</v>
      </c>
      <c r="I12" s="112"/>
      <c r="J12" s="109"/>
      <c r="K12" s="111"/>
      <c r="L12" s="127"/>
      <c r="M12" s="119"/>
      <c r="N12" s="121"/>
      <c r="O12" s="126"/>
    </row>
    <row r="13" spans="1:21" ht="24.95" customHeight="1" x14ac:dyDescent="0.15">
      <c r="A13" s="182"/>
      <c r="B13" s="109"/>
      <c r="C13" s="115"/>
      <c r="D13" s="114"/>
      <c r="E13" s="113"/>
      <c r="F13" s="50"/>
      <c r="G13" s="109" t="s">
        <v>27</v>
      </c>
      <c r="H13" s="108" t="s">
        <v>301</v>
      </c>
      <c r="I13" s="112"/>
      <c r="J13" s="109"/>
      <c r="K13" s="111"/>
      <c r="L13" s="110" t="s">
        <v>339</v>
      </c>
      <c r="M13" s="109" t="s">
        <v>35</v>
      </c>
      <c r="N13" s="108">
        <v>10</v>
      </c>
      <c r="O13" s="107"/>
    </row>
    <row r="14" spans="1:21" ht="24.95" customHeight="1" x14ac:dyDescent="0.15">
      <c r="A14" s="182"/>
      <c r="B14" s="109"/>
      <c r="C14" s="115"/>
      <c r="D14" s="114"/>
      <c r="E14" s="113"/>
      <c r="F14" s="50" t="s">
        <v>31</v>
      </c>
      <c r="G14" s="109" t="s">
        <v>30</v>
      </c>
      <c r="H14" s="108" t="s">
        <v>300</v>
      </c>
      <c r="I14" s="112"/>
      <c r="J14" s="109"/>
      <c r="K14" s="111"/>
      <c r="L14" s="110"/>
      <c r="M14" s="109" t="s">
        <v>102</v>
      </c>
      <c r="N14" s="108">
        <v>5</v>
      </c>
      <c r="O14" s="107"/>
    </row>
    <row r="15" spans="1:21" ht="24.95" customHeight="1" x14ac:dyDescent="0.15">
      <c r="A15" s="182"/>
      <c r="B15" s="109"/>
      <c r="C15" s="115"/>
      <c r="D15" s="114"/>
      <c r="E15" s="113"/>
      <c r="F15" s="50"/>
      <c r="G15" s="109" t="s">
        <v>28</v>
      </c>
      <c r="H15" s="108" t="s">
        <v>300</v>
      </c>
      <c r="I15" s="120"/>
      <c r="J15" s="119"/>
      <c r="K15" s="118"/>
      <c r="L15" s="127"/>
      <c r="M15" s="119"/>
      <c r="N15" s="121"/>
      <c r="O15" s="126"/>
    </row>
    <row r="16" spans="1:21" ht="24.95" customHeight="1" x14ac:dyDescent="0.15">
      <c r="A16" s="182"/>
      <c r="B16" s="119"/>
      <c r="C16" s="124"/>
      <c r="D16" s="123"/>
      <c r="E16" s="122"/>
      <c r="F16" s="44"/>
      <c r="G16" s="119"/>
      <c r="H16" s="121"/>
      <c r="I16" s="112" t="s">
        <v>338</v>
      </c>
      <c r="J16" s="109" t="s">
        <v>35</v>
      </c>
      <c r="K16" s="111">
        <v>10</v>
      </c>
      <c r="L16" s="110" t="s">
        <v>104</v>
      </c>
      <c r="M16" s="109" t="s">
        <v>108</v>
      </c>
      <c r="N16" s="108">
        <v>10</v>
      </c>
      <c r="O16" s="107"/>
    </row>
    <row r="17" spans="1:15" ht="24.95" customHeight="1" x14ac:dyDescent="0.15">
      <c r="A17" s="182"/>
      <c r="B17" s="109" t="s">
        <v>338</v>
      </c>
      <c r="C17" s="115" t="s">
        <v>35</v>
      </c>
      <c r="D17" s="114"/>
      <c r="E17" s="113"/>
      <c r="F17" s="50"/>
      <c r="G17" s="109"/>
      <c r="H17" s="108">
        <v>10</v>
      </c>
      <c r="I17" s="112"/>
      <c r="J17" s="109" t="s">
        <v>102</v>
      </c>
      <c r="K17" s="111">
        <v>10</v>
      </c>
      <c r="L17" s="110"/>
      <c r="M17" s="109"/>
      <c r="N17" s="108"/>
      <c r="O17" s="107"/>
    </row>
    <row r="18" spans="1:15" ht="24.95" customHeight="1" x14ac:dyDescent="0.15">
      <c r="A18" s="182"/>
      <c r="B18" s="109"/>
      <c r="C18" s="115" t="s">
        <v>102</v>
      </c>
      <c r="D18" s="114"/>
      <c r="E18" s="113"/>
      <c r="F18" s="50"/>
      <c r="G18" s="109"/>
      <c r="H18" s="108">
        <v>10</v>
      </c>
      <c r="I18" s="112"/>
      <c r="J18" s="109" t="s">
        <v>337</v>
      </c>
      <c r="K18" s="160">
        <v>0.13</v>
      </c>
      <c r="L18" s="110"/>
      <c r="M18" s="109"/>
      <c r="N18" s="108"/>
      <c r="O18" s="107"/>
    </row>
    <row r="19" spans="1:15" ht="24.95" customHeight="1" x14ac:dyDescent="0.15">
      <c r="A19" s="182"/>
      <c r="B19" s="109"/>
      <c r="C19" s="115" t="s">
        <v>49</v>
      </c>
      <c r="D19" s="114"/>
      <c r="E19" s="113" t="s">
        <v>50</v>
      </c>
      <c r="F19" s="125"/>
      <c r="G19" s="109"/>
      <c r="H19" s="156">
        <v>0.13</v>
      </c>
      <c r="I19" s="120"/>
      <c r="J19" s="119"/>
      <c r="K19" s="118"/>
      <c r="L19" s="110"/>
      <c r="M19" s="109"/>
      <c r="N19" s="108"/>
      <c r="O19" s="107"/>
    </row>
    <row r="20" spans="1:15" ht="24.95" customHeight="1" x14ac:dyDescent="0.15">
      <c r="A20" s="182"/>
      <c r="B20" s="119"/>
      <c r="C20" s="124"/>
      <c r="D20" s="123"/>
      <c r="E20" s="122"/>
      <c r="F20" s="44"/>
      <c r="G20" s="119"/>
      <c r="H20" s="121"/>
      <c r="I20" s="112" t="s">
        <v>104</v>
      </c>
      <c r="J20" s="109" t="s">
        <v>108</v>
      </c>
      <c r="K20" s="111">
        <v>20</v>
      </c>
      <c r="L20" s="110"/>
      <c r="M20" s="109"/>
      <c r="N20" s="108"/>
      <c r="O20" s="107"/>
    </row>
    <row r="21" spans="1:15" ht="24.95" customHeight="1" x14ac:dyDescent="0.15">
      <c r="A21" s="182"/>
      <c r="B21" s="109" t="s">
        <v>104</v>
      </c>
      <c r="C21" s="115" t="s">
        <v>108</v>
      </c>
      <c r="D21" s="114"/>
      <c r="E21" s="113" t="s">
        <v>43</v>
      </c>
      <c r="F21" s="50"/>
      <c r="G21" s="109"/>
      <c r="H21" s="108">
        <v>30</v>
      </c>
      <c r="I21" s="112"/>
      <c r="J21" s="109"/>
      <c r="K21" s="111"/>
      <c r="L21" s="110"/>
      <c r="M21" s="109"/>
      <c r="N21" s="108"/>
      <c r="O21" s="107"/>
    </row>
    <row r="22" spans="1:15" ht="24.95" customHeight="1" x14ac:dyDescent="0.15">
      <c r="A22" s="182"/>
      <c r="B22" s="109"/>
      <c r="C22" s="115"/>
      <c r="D22" s="114"/>
      <c r="E22" s="113"/>
      <c r="F22" s="50"/>
      <c r="G22" s="109" t="s">
        <v>28</v>
      </c>
      <c r="H22" s="108" t="s">
        <v>300</v>
      </c>
      <c r="I22" s="112"/>
      <c r="J22" s="109"/>
      <c r="K22" s="111"/>
      <c r="L22" s="110"/>
      <c r="M22" s="109"/>
      <c r="N22" s="108"/>
      <c r="O22" s="107"/>
    </row>
    <row r="23" spans="1:15" ht="24.95" customHeight="1" thickBot="1" x14ac:dyDescent="0.2">
      <c r="A23" s="183"/>
      <c r="B23" s="100"/>
      <c r="C23" s="106"/>
      <c r="D23" s="105"/>
      <c r="E23" s="104"/>
      <c r="F23" s="57"/>
      <c r="G23" s="100"/>
      <c r="H23" s="99"/>
      <c r="I23" s="103"/>
      <c r="J23" s="100"/>
      <c r="K23" s="102"/>
      <c r="L23" s="101"/>
      <c r="M23" s="100"/>
      <c r="N23" s="99"/>
      <c r="O23" s="98"/>
    </row>
    <row r="24" spans="1:15" ht="24.95" customHeight="1" x14ac:dyDescent="0.15">
      <c r="B24" s="89"/>
      <c r="C24" s="89"/>
      <c r="D24" s="89"/>
      <c r="G24" s="89"/>
      <c r="H24" s="97"/>
      <c r="I24" s="89"/>
      <c r="J24" s="89"/>
      <c r="K24" s="97"/>
      <c r="L24" s="89"/>
      <c r="M24" s="89"/>
      <c r="N24" s="97"/>
    </row>
    <row r="25" spans="1:15" ht="24.95" customHeight="1" x14ac:dyDescent="0.15">
      <c r="B25" s="89"/>
      <c r="C25" s="89"/>
      <c r="D25" s="89"/>
      <c r="G25" s="89"/>
      <c r="H25" s="97"/>
      <c r="I25" s="89"/>
      <c r="J25" s="89"/>
      <c r="K25" s="97"/>
      <c r="L25" s="89"/>
      <c r="M25" s="89"/>
      <c r="N25" s="97"/>
    </row>
    <row r="26" spans="1:15" ht="14.25" x14ac:dyDescent="0.15">
      <c r="B26" s="89"/>
      <c r="C26" s="89"/>
      <c r="D26" s="89"/>
      <c r="G26" s="89"/>
      <c r="H26" s="97"/>
      <c r="I26" s="89"/>
      <c r="J26" s="89"/>
      <c r="K26" s="97"/>
      <c r="L26" s="89"/>
      <c r="M26" s="89"/>
      <c r="N26" s="97"/>
    </row>
    <row r="27" spans="1:15" ht="14.25" x14ac:dyDescent="0.15">
      <c r="B27" s="89"/>
      <c r="C27" s="89"/>
      <c r="D27" s="89"/>
      <c r="G27" s="89"/>
      <c r="H27" s="97"/>
      <c r="I27" s="89"/>
      <c r="J27" s="89"/>
      <c r="K27" s="97"/>
      <c r="L27" s="89"/>
      <c r="M27" s="89"/>
      <c r="N27" s="97"/>
    </row>
    <row r="28" spans="1:15" ht="14.25" x14ac:dyDescent="0.15">
      <c r="B28" s="89"/>
      <c r="C28" s="89"/>
      <c r="D28" s="89"/>
      <c r="G28" s="89"/>
      <c r="H28" s="97"/>
      <c r="I28" s="89"/>
      <c r="J28" s="89"/>
      <c r="K28" s="97"/>
      <c r="L28" s="89"/>
      <c r="M28" s="89"/>
      <c r="N28" s="97"/>
    </row>
    <row r="29" spans="1:15" ht="14.25" x14ac:dyDescent="0.15">
      <c r="B29" s="89"/>
      <c r="C29" s="89"/>
      <c r="D29" s="89"/>
      <c r="G29" s="89"/>
      <c r="H29" s="97"/>
      <c r="I29" s="89"/>
      <c r="J29" s="89"/>
      <c r="K29" s="97"/>
      <c r="L29" s="89"/>
      <c r="M29" s="89"/>
      <c r="N29" s="97"/>
    </row>
    <row r="30" spans="1:15" ht="14.25" x14ac:dyDescent="0.15">
      <c r="B30" s="89"/>
      <c r="C30" s="89"/>
      <c r="D30" s="89"/>
      <c r="G30" s="89"/>
      <c r="H30" s="97"/>
      <c r="I30" s="89"/>
      <c r="J30" s="89"/>
      <c r="K30" s="97"/>
      <c r="L30" s="89"/>
      <c r="M30" s="89"/>
      <c r="N30" s="97"/>
    </row>
    <row r="31" spans="1:15" ht="14.25" x14ac:dyDescent="0.15">
      <c r="B31" s="89"/>
      <c r="C31" s="89"/>
      <c r="D31" s="89"/>
      <c r="G31" s="89"/>
      <c r="H31" s="97"/>
      <c r="I31" s="89"/>
      <c r="J31" s="89"/>
      <c r="K31" s="97"/>
      <c r="L31" s="89"/>
      <c r="M31" s="89"/>
      <c r="N31" s="97"/>
    </row>
    <row r="32" spans="1:15" ht="14.25" x14ac:dyDescent="0.15">
      <c r="B32" s="89"/>
      <c r="C32" s="89"/>
      <c r="D32" s="89"/>
      <c r="G32" s="89"/>
      <c r="H32" s="97"/>
      <c r="I32" s="89"/>
      <c r="J32" s="89"/>
      <c r="K32" s="97"/>
      <c r="L32" s="89"/>
      <c r="M32" s="89"/>
      <c r="N32" s="97"/>
    </row>
    <row r="33" spans="2:14" ht="14.25" x14ac:dyDescent="0.15">
      <c r="B33" s="89"/>
      <c r="C33" s="89"/>
      <c r="D33" s="89"/>
      <c r="G33" s="89"/>
      <c r="H33" s="97"/>
      <c r="I33" s="89"/>
      <c r="J33" s="89"/>
      <c r="K33" s="97"/>
      <c r="L33" s="89"/>
      <c r="M33" s="89"/>
      <c r="N33" s="97"/>
    </row>
    <row r="34" spans="2:14" ht="14.25" x14ac:dyDescent="0.15">
      <c r="B34" s="89"/>
      <c r="C34" s="89"/>
      <c r="D34" s="89"/>
      <c r="G34" s="89"/>
      <c r="H34" s="97"/>
      <c r="I34" s="89"/>
      <c r="J34" s="89"/>
      <c r="K34" s="97"/>
      <c r="L34" s="89"/>
      <c r="M34" s="89"/>
      <c r="N34" s="97"/>
    </row>
    <row r="35" spans="2:14" ht="14.25" x14ac:dyDescent="0.15">
      <c r="B35" s="89"/>
      <c r="C35" s="89"/>
      <c r="D35" s="89"/>
      <c r="G35" s="89"/>
      <c r="H35" s="97"/>
      <c r="I35" s="89"/>
      <c r="J35" s="89"/>
      <c r="K35" s="97"/>
      <c r="L35" s="89"/>
      <c r="M35" s="89"/>
      <c r="N35" s="97"/>
    </row>
    <row r="36" spans="2:14" ht="14.25" x14ac:dyDescent="0.15">
      <c r="B36" s="89"/>
      <c r="C36" s="89"/>
      <c r="D36" s="89"/>
      <c r="G36" s="89"/>
      <c r="H36" s="97"/>
      <c r="I36" s="89"/>
      <c r="J36" s="89"/>
      <c r="K36" s="97"/>
      <c r="L36" s="89"/>
      <c r="M36" s="89"/>
      <c r="N36" s="97"/>
    </row>
    <row r="37" spans="2:14" ht="14.25" x14ac:dyDescent="0.15">
      <c r="B37" s="89"/>
      <c r="C37" s="89"/>
      <c r="D37" s="89"/>
      <c r="G37" s="89"/>
      <c r="H37" s="97"/>
      <c r="I37" s="89"/>
      <c r="J37" s="89"/>
      <c r="K37" s="97"/>
      <c r="L37" s="89"/>
      <c r="M37" s="89"/>
      <c r="N37" s="97"/>
    </row>
    <row r="38" spans="2:14" ht="14.25" x14ac:dyDescent="0.15">
      <c r="B38" s="89"/>
      <c r="C38" s="89"/>
      <c r="D38" s="89"/>
      <c r="G38" s="89"/>
      <c r="H38" s="97"/>
      <c r="I38" s="89"/>
      <c r="J38" s="89"/>
      <c r="K38" s="97"/>
      <c r="L38" s="89"/>
      <c r="M38" s="89"/>
      <c r="N38" s="97"/>
    </row>
    <row r="39" spans="2:14" ht="14.25" x14ac:dyDescent="0.15">
      <c r="B39" s="89"/>
      <c r="C39" s="89"/>
      <c r="D39" s="89"/>
      <c r="G39" s="89"/>
      <c r="H39" s="97"/>
      <c r="I39" s="89"/>
      <c r="J39" s="89"/>
      <c r="K39" s="97"/>
      <c r="L39" s="89"/>
      <c r="M39" s="89"/>
      <c r="N39" s="97"/>
    </row>
    <row r="40" spans="2:14" ht="14.25" x14ac:dyDescent="0.15">
      <c r="B40" s="89"/>
      <c r="C40" s="89"/>
      <c r="D40" s="89"/>
      <c r="G40" s="89"/>
      <c r="H40" s="97"/>
      <c r="I40" s="89"/>
      <c r="J40" s="89"/>
      <c r="K40" s="97"/>
      <c r="L40" s="89"/>
      <c r="M40" s="89"/>
      <c r="N40" s="97"/>
    </row>
    <row r="41" spans="2:14" ht="14.25" x14ac:dyDescent="0.15">
      <c r="B41" s="89"/>
      <c r="C41" s="89"/>
      <c r="D41" s="89"/>
      <c r="G41" s="89"/>
      <c r="H41" s="97"/>
      <c r="I41" s="89"/>
      <c r="J41" s="89"/>
      <c r="K41" s="97"/>
      <c r="L41" s="89"/>
      <c r="M41" s="89"/>
      <c r="N41" s="97"/>
    </row>
    <row r="42" spans="2:14" ht="14.25" x14ac:dyDescent="0.15">
      <c r="B42" s="89"/>
      <c r="C42" s="89"/>
      <c r="D42" s="89"/>
      <c r="G42" s="89"/>
      <c r="H42" s="97"/>
      <c r="I42" s="89"/>
      <c r="J42" s="89"/>
      <c r="K42" s="97"/>
      <c r="L42" s="89"/>
      <c r="M42" s="89"/>
      <c r="N42" s="97"/>
    </row>
    <row r="43" spans="2:14" ht="14.25" x14ac:dyDescent="0.15">
      <c r="B43" s="89"/>
      <c r="C43" s="89"/>
      <c r="D43" s="89"/>
      <c r="G43" s="89"/>
      <c r="H43" s="97"/>
      <c r="I43" s="89"/>
      <c r="J43" s="89"/>
      <c r="K43" s="97"/>
      <c r="L43" s="89"/>
      <c r="M43" s="89"/>
      <c r="N43" s="97"/>
    </row>
    <row r="44" spans="2:14" ht="14.25" x14ac:dyDescent="0.15">
      <c r="B44" s="89"/>
      <c r="C44" s="89"/>
      <c r="D44" s="89"/>
      <c r="G44" s="89"/>
      <c r="H44" s="97"/>
      <c r="I44" s="89"/>
      <c r="J44" s="89"/>
      <c r="K44" s="97"/>
      <c r="L44" s="89"/>
      <c r="M44" s="89"/>
      <c r="N44" s="97"/>
    </row>
    <row r="45" spans="2:14" ht="14.25" x14ac:dyDescent="0.15">
      <c r="B45" s="89"/>
      <c r="C45" s="89"/>
      <c r="D45" s="89"/>
      <c r="G45" s="89"/>
      <c r="H45" s="97"/>
      <c r="I45" s="89"/>
      <c r="J45" s="89"/>
      <c r="K45" s="97"/>
      <c r="L45" s="89"/>
      <c r="M45" s="89"/>
      <c r="N45" s="97"/>
    </row>
    <row r="46" spans="2:14" ht="14.25" x14ac:dyDescent="0.15">
      <c r="B46" s="89"/>
      <c r="C46" s="89"/>
      <c r="D46" s="89"/>
      <c r="G46" s="89"/>
      <c r="H46" s="97"/>
      <c r="I46" s="89"/>
      <c r="J46" s="89"/>
      <c r="K46" s="97"/>
      <c r="L46" s="89"/>
      <c r="M46" s="89"/>
      <c r="N46" s="97"/>
    </row>
    <row r="47" spans="2:14" ht="14.25" x14ac:dyDescent="0.15">
      <c r="B47" s="89"/>
      <c r="C47" s="89"/>
      <c r="D47" s="89"/>
      <c r="G47" s="89"/>
      <c r="H47" s="97"/>
      <c r="I47" s="89"/>
      <c r="J47" s="89"/>
      <c r="K47" s="97"/>
      <c r="L47" s="89"/>
      <c r="M47" s="89"/>
      <c r="N47" s="97"/>
    </row>
    <row r="48" spans="2:14" ht="14.25" x14ac:dyDescent="0.15">
      <c r="B48" s="89"/>
      <c r="C48" s="89"/>
      <c r="D48" s="89"/>
      <c r="G48" s="89"/>
      <c r="H48" s="97"/>
      <c r="I48" s="89"/>
      <c r="J48" s="89"/>
      <c r="K48" s="97"/>
      <c r="L48" s="89"/>
      <c r="M48" s="89"/>
      <c r="N48" s="97"/>
    </row>
    <row r="49" spans="2:14" ht="14.25" x14ac:dyDescent="0.15">
      <c r="B49" s="89"/>
      <c r="C49" s="89"/>
      <c r="D49" s="89"/>
      <c r="G49" s="89"/>
      <c r="H49" s="97"/>
      <c r="I49" s="89"/>
      <c r="J49" s="89"/>
      <c r="K49" s="97"/>
      <c r="L49" s="89"/>
      <c r="M49" s="89"/>
      <c r="N49" s="97"/>
    </row>
    <row r="50" spans="2:14" ht="14.25" x14ac:dyDescent="0.15">
      <c r="B50" s="89"/>
      <c r="C50" s="89"/>
      <c r="D50" s="89"/>
      <c r="G50" s="89"/>
      <c r="H50" s="97"/>
      <c r="I50" s="89"/>
      <c r="J50" s="89"/>
      <c r="K50" s="97"/>
      <c r="L50" s="89"/>
      <c r="M50" s="89"/>
      <c r="N50" s="97"/>
    </row>
    <row r="51" spans="2:14" ht="14.25" x14ac:dyDescent="0.15">
      <c r="B51" s="89"/>
      <c r="C51" s="89"/>
      <c r="D51" s="89"/>
      <c r="G51" s="89"/>
      <c r="H51" s="97"/>
      <c r="I51" s="89"/>
      <c r="J51" s="89"/>
      <c r="K51" s="97"/>
      <c r="L51" s="89"/>
      <c r="M51" s="89"/>
      <c r="N51" s="97"/>
    </row>
    <row r="52" spans="2:14" ht="14.25" x14ac:dyDescent="0.15">
      <c r="B52" s="89"/>
      <c r="C52" s="89"/>
      <c r="D52" s="89"/>
      <c r="G52" s="89"/>
      <c r="H52" s="97"/>
      <c r="I52" s="89"/>
      <c r="J52" s="89"/>
      <c r="K52" s="97"/>
      <c r="L52" s="89"/>
      <c r="M52" s="89"/>
      <c r="N52" s="97"/>
    </row>
    <row r="53" spans="2:14" ht="14.25" x14ac:dyDescent="0.15">
      <c r="B53" s="89"/>
      <c r="C53" s="89"/>
      <c r="D53" s="89"/>
      <c r="G53" s="89"/>
      <c r="H53" s="97"/>
      <c r="I53" s="89"/>
      <c r="J53" s="89"/>
      <c r="K53" s="97"/>
      <c r="L53" s="89"/>
      <c r="M53" s="89"/>
      <c r="N53" s="97"/>
    </row>
    <row r="54" spans="2:14" ht="14.25" x14ac:dyDescent="0.15">
      <c r="B54" s="89"/>
      <c r="C54" s="89"/>
      <c r="D54" s="89"/>
      <c r="G54" s="89"/>
      <c r="H54" s="97"/>
      <c r="I54" s="89"/>
      <c r="J54" s="89"/>
      <c r="K54" s="97"/>
      <c r="L54" s="89"/>
      <c r="M54" s="89"/>
      <c r="N54" s="97"/>
    </row>
    <row r="55" spans="2:14" ht="14.25" x14ac:dyDescent="0.15">
      <c r="B55" s="89"/>
      <c r="C55" s="89"/>
      <c r="D55" s="89"/>
      <c r="G55" s="89"/>
      <c r="H55" s="97"/>
      <c r="I55" s="89"/>
      <c r="J55" s="89"/>
      <c r="K55" s="97"/>
      <c r="L55" s="89"/>
      <c r="M55" s="89"/>
      <c r="N55" s="97"/>
    </row>
    <row r="56" spans="2:14" ht="14.25" x14ac:dyDescent="0.15">
      <c r="B56" s="89"/>
      <c r="C56" s="89"/>
      <c r="D56" s="89"/>
      <c r="G56" s="89"/>
      <c r="H56" s="97"/>
      <c r="I56" s="89"/>
      <c r="J56" s="89"/>
      <c r="K56" s="97"/>
      <c r="L56" s="89"/>
      <c r="M56" s="89"/>
      <c r="N56" s="97"/>
    </row>
    <row r="57" spans="2:14" ht="14.25" x14ac:dyDescent="0.15">
      <c r="B57" s="89"/>
      <c r="C57" s="89"/>
      <c r="D57" s="89"/>
      <c r="G57" s="89"/>
      <c r="H57" s="97"/>
      <c r="I57" s="89"/>
      <c r="J57" s="89"/>
      <c r="K57" s="97"/>
      <c r="L57" s="89"/>
      <c r="M57" s="89"/>
      <c r="N57" s="97"/>
    </row>
    <row r="58" spans="2:14" ht="14.25" x14ac:dyDescent="0.15">
      <c r="B58" s="89"/>
      <c r="C58" s="89"/>
      <c r="D58" s="89"/>
      <c r="G58" s="89"/>
      <c r="H58" s="97"/>
      <c r="I58" s="89"/>
      <c r="J58" s="89"/>
      <c r="K58" s="97"/>
      <c r="L58" s="89"/>
      <c r="M58" s="89"/>
      <c r="N58" s="97"/>
    </row>
    <row r="59" spans="2:14" ht="14.25" x14ac:dyDescent="0.15">
      <c r="B59" s="89"/>
      <c r="C59" s="89"/>
      <c r="D59" s="89"/>
      <c r="G59" s="89"/>
      <c r="H59" s="97"/>
      <c r="I59" s="89"/>
      <c r="J59" s="89"/>
      <c r="K59" s="97"/>
      <c r="L59" s="89"/>
      <c r="M59" s="89"/>
      <c r="N59" s="97"/>
    </row>
    <row r="60" spans="2:14" ht="14.25" x14ac:dyDescent="0.15">
      <c r="B60" s="89"/>
      <c r="C60" s="89"/>
      <c r="D60" s="89"/>
      <c r="G60" s="89"/>
      <c r="H60" s="97"/>
      <c r="I60" s="89"/>
      <c r="J60" s="89"/>
      <c r="K60" s="97"/>
      <c r="L60" s="89"/>
      <c r="M60" s="89"/>
      <c r="N60" s="97"/>
    </row>
    <row r="61" spans="2:14" ht="14.25" x14ac:dyDescent="0.15">
      <c r="B61" s="89"/>
      <c r="C61" s="89"/>
      <c r="D61" s="89"/>
      <c r="G61" s="89"/>
      <c r="H61" s="97"/>
      <c r="I61" s="89"/>
      <c r="J61" s="89"/>
      <c r="K61" s="97"/>
      <c r="L61" s="89"/>
      <c r="M61" s="89"/>
      <c r="N61" s="97"/>
    </row>
  </sheetData>
  <mergeCells count="14">
    <mergeCell ref="O4:O6"/>
    <mergeCell ref="I5:K5"/>
    <mergeCell ref="L5:N5"/>
    <mergeCell ref="A7:A23"/>
    <mergeCell ref="E1:N1"/>
    <mergeCell ref="A2:O2"/>
    <mergeCell ref="A3:C3"/>
    <mergeCell ref="E3:F3"/>
    <mergeCell ref="A4:C5"/>
    <mergeCell ref="D4:D6"/>
    <mergeCell ref="E4:E6"/>
    <mergeCell ref="F4:F6"/>
    <mergeCell ref="I4:K4"/>
    <mergeCell ref="L4:N4"/>
  </mergeCells>
  <phoneticPr fontId="22"/>
  <printOptions horizontalCentered="1" verticalCentered="1"/>
  <pageMargins left="0.39370078740157483" right="0.39370078740157483" top="0.39370078740157483" bottom="0.39370078740157483" header="0.31496062992125984" footer="0.31496062992125984"/>
  <pageSetup paperSize="12" scale="81"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
  <sheetViews>
    <sheetView showZeros="0" zoomScale="60" zoomScaleNormal="60" zoomScaleSheetLayoutView="80" workbookViewId="0"/>
  </sheetViews>
  <sheetFormatPr defaultRowHeight="18.75" customHeight="1" x14ac:dyDescent="0.15"/>
  <cols>
    <col min="1" max="1" width="4.125" style="29" customWidth="1"/>
    <col min="2" max="2" width="22.5" style="28" customWidth="1"/>
    <col min="3" max="3" width="26.625" style="28" customWidth="1"/>
    <col min="4" max="4" width="17.125" style="27" customWidth="1"/>
    <col min="5" max="5" width="8.125" style="30" customWidth="1"/>
    <col min="6" max="6" width="4" style="31" customWidth="1"/>
    <col min="7" max="7" width="10.25" style="31" hidden="1" customWidth="1"/>
    <col min="8" max="8" width="23.25" style="32" customWidth="1"/>
    <col min="9" max="9" width="17.125" style="27" customWidth="1"/>
    <col min="10" max="10" width="8.125" style="31" customWidth="1"/>
    <col min="11" max="11" width="4" style="31" customWidth="1"/>
    <col min="12" max="12" width="10.25" style="31" hidden="1" customWidth="1"/>
    <col min="13" max="13" width="8.625" style="33" hidden="1" customWidth="1"/>
    <col min="14" max="14" width="97.75" style="28" customWidth="1"/>
    <col min="15" max="15" width="14.125" style="32" customWidth="1"/>
    <col min="16" max="16" width="16" style="27" customWidth="1"/>
    <col min="17" max="17" width="10.125" style="34" customWidth="1"/>
    <col min="18" max="18" width="10.125" style="30" customWidth="1"/>
    <col min="19" max="19" width="5.125" style="27" customWidth="1"/>
    <col min="27" max="16384" width="9" style="3"/>
  </cols>
  <sheetData>
    <row r="1" spans="1:19" ht="36.75" customHeight="1" x14ac:dyDescent="0.15">
      <c r="A1" s="1" t="s">
        <v>266</v>
      </c>
      <c r="B1" s="1"/>
      <c r="C1" s="2"/>
      <c r="D1" s="3"/>
      <c r="E1" s="2"/>
      <c r="F1" s="2"/>
      <c r="G1" s="2"/>
      <c r="H1" s="166"/>
      <c r="I1" s="166"/>
      <c r="J1" s="167"/>
      <c r="K1" s="167"/>
      <c r="L1" s="167"/>
      <c r="M1" s="167"/>
      <c r="N1" s="167"/>
      <c r="O1" s="2"/>
      <c r="P1" s="2"/>
      <c r="Q1" s="4"/>
      <c r="R1" s="4"/>
      <c r="S1" s="3"/>
    </row>
    <row r="2" spans="1:19" ht="36.75" customHeight="1" x14ac:dyDescent="0.15">
      <c r="A2" s="166" t="s">
        <v>265</v>
      </c>
      <c r="B2" s="166"/>
      <c r="C2" s="167"/>
      <c r="D2" s="167"/>
      <c r="E2" s="167"/>
      <c r="F2" s="167"/>
      <c r="G2" s="167"/>
      <c r="H2" s="167"/>
      <c r="I2" s="167"/>
      <c r="J2" s="167"/>
      <c r="K2" s="167"/>
      <c r="L2" s="167"/>
      <c r="M2" s="167"/>
      <c r="N2" s="167"/>
      <c r="O2" s="167"/>
      <c r="P2" s="167"/>
      <c r="Q2" s="167"/>
      <c r="R2" s="167"/>
      <c r="S2" s="3"/>
    </row>
    <row r="3" spans="1:19" ht="27.75" customHeight="1" thickBot="1" x14ac:dyDescent="0.3">
      <c r="A3" s="168" t="s">
        <v>270</v>
      </c>
      <c r="B3" s="169"/>
      <c r="C3" s="169"/>
      <c r="D3" s="169"/>
      <c r="E3" s="169"/>
      <c r="F3" s="169"/>
      <c r="G3" s="2"/>
      <c r="H3" s="2"/>
      <c r="I3" s="13"/>
      <c r="J3" s="2"/>
      <c r="K3" s="7"/>
      <c r="L3" s="7"/>
      <c r="M3" s="11"/>
      <c r="N3" s="2"/>
      <c r="O3" s="14"/>
      <c r="P3" s="13"/>
      <c r="Q3" s="15"/>
      <c r="R3" s="15"/>
      <c r="S3" s="12"/>
    </row>
    <row r="4" spans="1:19" customFormat="1" ht="42" customHeight="1" thickBot="1" x14ac:dyDescent="0.2">
      <c r="A4" s="16"/>
      <c r="B4" s="17" t="s">
        <v>263</v>
      </c>
      <c r="C4" s="18" t="s">
        <v>261</v>
      </c>
      <c r="D4" s="19" t="s">
        <v>254</v>
      </c>
      <c r="E4" s="35" t="s">
        <v>262</v>
      </c>
      <c r="F4" s="20" t="s">
        <v>259</v>
      </c>
      <c r="G4" s="18" t="s">
        <v>258</v>
      </c>
      <c r="H4" s="17" t="s">
        <v>261</v>
      </c>
      <c r="I4" s="19" t="s">
        <v>254</v>
      </c>
      <c r="J4" s="36" t="s">
        <v>260</v>
      </c>
      <c r="K4" s="20" t="s">
        <v>259</v>
      </c>
      <c r="L4" s="20" t="s">
        <v>258</v>
      </c>
      <c r="M4" s="22" t="s">
        <v>257</v>
      </c>
      <c r="N4" s="23" t="s">
        <v>256</v>
      </c>
      <c r="O4" s="20" t="s">
        <v>255</v>
      </c>
      <c r="P4" s="24" t="s">
        <v>254</v>
      </c>
      <c r="Q4" s="21" t="s">
        <v>253</v>
      </c>
      <c r="R4" s="25" t="s">
        <v>252</v>
      </c>
      <c r="S4" s="26"/>
    </row>
    <row r="5" spans="1:19" ht="24.95" customHeight="1" x14ac:dyDescent="0.15">
      <c r="A5" s="170" t="s">
        <v>42</v>
      </c>
      <c r="B5" s="64" t="s">
        <v>14</v>
      </c>
      <c r="C5" s="37"/>
      <c r="D5" s="38"/>
      <c r="E5" s="39"/>
      <c r="F5" s="40"/>
      <c r="G5" s="68"/>
      <c r="H5" s="72"/>
      <c r="I5" s="38"/>
      <c r="J5" s="40"/>
      <c r="K5" s="40"/>
      <c r="L5" s="40"/>
      <c r="M5" s="76"/>
      <c r="N5" s="64"/>
      <c r="O5" s="41" t="s">
        <v>14</v>
      </c>
      <c r="P5" s="38"/>
      <c r="Q5" s="42">
        <v>110</v>
      </c>
      <c r="R5" s="90">
        <f>ROUNDUP(Q5*0.75,2)</f>
        <v>82.5</v>
      </c>
    </row>
    <row r="6" spans="1:19" ht="24.95" customHeight="1" x14ac:dyDescent="0.15">
      <c r="A6" s="171"/>
      <c r="B6" s="65"/>
      <c r="C6" s="43"/>
      <c r="D6" s="44"/>
      <c r="E6" s="45"/>
      <c r="F6" s="46"/>
      <c r="G6" s="69"/>
      <c r="H6" s="73"/>
      <c r="I6" s="44"/>
      <c r="J6" s="46"/>
      <c r="K6" s="46"/>
      <c r="L6" s="46"/>
      <c r="M6" s="77"/>
      <c r="N6" s="65"/>
      <c r="O6" s="47"/>
      <c r="P6" s="44"/>
      <c r="Q6" s="48"/>
      <c r="R6" s="91"/>
    </row>
    <row r="7" spans="1:19" ht="24.95" customHeight="1" x14ac:dyDescent="0.15">
      <c r="A7" s="171"/>
      <c r="B7" s="66" t="s">
        <v>115</v>
      </c>
      <c r="C7" s="49" t="s">
        <v>120</v>
      </c>
      <c r="D7" s="50"/>
      <c r="E7" s="51">
        <v>30</v>
      </c>
      <c r="F7" s="52" t="s">
        <v>20</v>
      </c>
      <c r="G7" s="70"/>
      <c r="H7" s="74" t="s">
        <v>120</v>
      </c>
      <c r="I7" s="50"/>
      <c r="J7" s="52">
        <f>ROUNDUP(E7*0.75,2)</f>
        <v>22.5</v>
      </c>
      <c r="K7" s="52" t="s">
        <v>20</v>
      </c>
      <c r="L7" s="52"/>
      <c r="M7" s="78" t="e">
        <f>#REF!</f>
        <v>#REF!</v>
      </c>
      <c r="N7" s="84" t="s">
        <v>271</v>
      </c>
      <c r="O7" s="53" t="s">
        <v>86</v>
      </c>
      <c r="P7" s="50"/>
      <c r="Q7" s="54">
        <v>2</v>
      </c>
      <c r="R7" s="92">
        <f t="shared" ref="R7:R12" si="0">ROUNDUP(Q7*0.75,2)</f>
        <v>1.5</v>
      </c>
    </row>
    <row r="8" spans="1:19" ht="24.95" customHeight="1" x14ac:dyDescent="0.15">
      <c r="A8" s="171"/>
      <c r="B8" s="66"/>
      <c r="C8" s="49" t="s">
        <v>121</v>
      </c>
      <c r="D8" s="50"/>
      <c r="E8" s="51">
        <v>0.5</v>
      </c>
      <c r="F8" s="52" t="s">
        <v>20</v>
      </c>
      <c r="G8" s="70"/>
      <c r="H8" s="74" t="s">
        <v>121</v>
      </c>
      <c r="I8" s="50"/>
      <c r="J8" s="52">
        <f>ROUNDUP(E8*0.75,2)</f>
        <v>0.38</v>
      </c>
      <c r="K8" s="52" t="s">
        <v>20</v>
      </c>
      <c r="L8" s="52"/>
      <c r="M8" s="78" t="e">
        <f>ROUND(#REF!+(#REF!*20/100),2)</f>
        <v>#REF!</v>
      </c>
      <c r="N8" s="95" t="s">
        <v>241</v>
      </c>
      <c r="O8" s="53" t="s">
        <v>67</v>
      </c>
      <c r="P8" s="50"/>
      <c r="Q8" s="54">
        <v>15</v>
      </c>
      <c r="R8" s="92">
        <f t="shared" si="0"/>
        <v>11.25</v>
      </c>
    </row>
    <row r="9" spans="1:19" ht="24.95" customHeight="1" x14ac:dyDescent="0.15">
      <c r="A9" s="171"/>
      <c r="B9" s="66"/>
      <c r="C9" s="49" t="s">
        <v>122</v>
      </c>
      <c r="D9" s="50"/>
      <c r="E9" s="51">
        <v>10</v>
      </c>
      <c r="F9" s="52" t="s">
        <v>20</v>
      </c>
      <c r="G9" s="70"/>
      <c r="H9" s="74" t="s">
        <v>122</v>
      </c>
      <c r="I9" s="50"/>
      <c r="J9" s="52">
        <f>ROUNDUP(E9*0.75,2)</f>
        <v>7.5</v>
      </c>
      <c r="K9" s="52" t="s">
        <v>20</v>
      </c>
      <c r="L9" s="52"/>
      <c r="M9" s="78" t="e">
        <f>ROUND(#REF!+(#REF!*40/100),2)</f>
        <v>#REF!</v>
      </c>
      <c r="N9" s="66" t="s">
        <v>116</v>
      </c>
      <c r="O9" s="53" t="s">
        <v>28</v>
      </c>
      <c r="P9" s="50"/>
      <c r="Q9" s="54">
        <v>1</v>
      </c>
      <c r="R9" s="92">
        <f t="shared" si="0"/>
        <v>0.75</v>
      </c>
    </row>
    <row r="10" spans="1:19" ht="24.95" customHeight="1" x14ac:dyDescent="0.15">
      <c r="A10" s="171"/>
      <c r="B10" s="66"/>
      <c r="C10" s="49" t="s">
        <v>123</v>
      </c>
      <c r="D10" s="50"/>
      <c r="E10" s="51">
        <v>3</v>
      </c>
      <c r="F10" s="52" t="s">
        <v>20</v>
      </c>
      <c r="G10" s="70"/>
      <c r="H10" s="74" t="s">
        <v>123</v>
      </c>
      <c r="I10" s="50"/>
      <c r="J10" s="52">
        <f>ROUNDUP(E10*0.75,2)</f>
        <v>2.25</v>
      </c>
      <c r="K10" s="52" t="s">
        <v>20</v>
      </c>
      <c r="L10" s="52"/>
      <c r="M10" s="78" t="e">
        <f>ROUND(#REF!+(#REF!*5/100),2)</f>
        <v>#REF!</v>
      </c>
      <c r="N10" s="66" t="s">
        <v>117</v>
      </c>
      <c r="O10" s="53" t="s">
        <v>30</v>
      </c>
      <c r="P10" s="50" t="s">
        <v>31</v>
      </c>
      <c r="Q10" s="54">
        <v>1</v>
      </c>
      <c r="R10" s="92">
        <f t="shared" si="0"/>
        <v>0.75</v>
      </c>
    </row>
    <row r="11" spans="1:19" ht="24.95" customHeight="1" x14ac:dyDescent="0.15">
      <c r="A11" s="171"/>
      <c r="B11" s="66"/>
      <c r="C11" s="49" t="s">
        <v>79</v>
      </c>
      <c r="D11" s="50"/>
      <c r="E11" s="81">
        <v>0.33333333333333331</v>
      </c>
      <c r="F11" s="52" t="s">
        <v>80</v>
      </c>
      <c r="G11" s="70"/>
      <c r="H11" s="74" t="s">
        <v>79</v>
      </c>
      <c r="I11" s="50"/>
      <c r="J11" s="52">
        <f>ROUNDUP(E11*0.75,2)</f>
        <v>0.25</v>
      </c>
      <c r="K11" s="52" t="s">
        <v>80</v>
      </c>
      <c r="L11" s="52"/>
      <c r="M11" s="78" t="e">
        <f>#REF!</f>
        <v>#REF!</v>
      </c>
      <c r="N11" s="66" t="s">
        <v>118</v>
      </c>
      <c r="O11" s="53" t="s">
        <v>41</v>
      </c>
      <c r="P11" s="50"/>
      <c r="Q11" s="54">
        <v>2</v>
      </c>
      <c r="R11" s="92">
        <f t="shared" si="0"/>
        <v>1.5</v>
      </c>
    </row>
    <row r="12" spans="1:19" ht="24.95" customHeight="1" x14ac:dyDescent="0.15">
      <c r="A12" s="171"/>
      <c r="B12" s="66"/>
      <c r="C12" s="49"/>
      <c r="D12" s="50"/>
      <c r="E12" s="51"/>
      <c r="F12" s="52"/>
      <c r="G12" s="70"/>
      <c r="H12" s="74"/>
      <c r="I12" s="50"/>
      <c r="J12" s="52"/>
      <c r="K12" s="52"/>
      <c r="L12" s="52"/>
      <c r="M12" s="78"/>
      <c r="N12" s="66" t="s">
        <v>119</v>
      </c>
      <c r="O12" s="53" t="s">
        <v>124</v>
      </c>
      <c r="P12" s="50"/>
      <c r="Q12" s="54">
        <v>1</v>
      </c>
      <c r="R12" s="92">
        <f t="shared" si="0"/>
        <v>0.75</v>
      </c>
    </row>
    <row r="13" spans="1:19" ht="24.95" customHeight="1" x14ac:dyDescent="0.15">
      <c r="A13" s="171"/>
      <c r="B13" s="66"/>
      <c r="C13" s="49"/>
      <c r="D13" s="50"/>
      <c r="E13" s="51"/>
      <c r="F13" s="52"/>
      <c r="G13" s="70"/>
      <c r="H13" s="74"/>
      <c r="I13" s="50"/>
      <c r="J13" s="52"/>
      <c r="K13" s="52"/>
      <c r="L13" s="52"/>
      <c r="M13" s="78"/>
      <c r="N13" s="66" t="s">
        <v>46</v>
      </c>
      <c r="O13" s="53"/>
      <c r="P13" s="50"/>
      <c r="Q13" s="54"/>
      <c r="R13" s="92"/>
    </row>
    <row r="14" spans="1:19" ht="24.95" customHeight="1" x14ac:dyDescent="0.15">
      <c r="A14" s="171"/>
      <c r="B14" s="65"/>
      <c r="C14" s="43"/>
      <c r="D14" s="44"/>
      <c r="E14" s="45"/>
      <c r="F14" s="46"/>
      <c r="G14" s="69"/>
      <c r="H14" s="73"/>
      <c r="I14" s="44"/>
      <c r="J14" s="46"/>
      <c r="K14" s="46"/>
      <c r="L14" s="46"/>
      <c r="M14" s="77"/>
      <c r="N14" s="65"/>
      <c r="O14" s="47"/>
      <c r="P14" s="44"/>
      <c r="Q14" s="48"/>
      <c r="R14" s="91"/>
    </row>
    <row r="15" spans="1:19" ht="24.95" customHeight="1" x14ac:dyDescent="0.15">
      <c r="A15" s="171"/>
      <c r="B15" s="66" t="s">
        <v>299</v>
      </c>
      <c r="C15" s="49" t="s">
        <v>88</v>
      </c>
      <c r="D15" s="50"/>
      <c r="E15" s="51">
        <v>30</v>
      </c>
      <c r="F15" s="52" t="s">
        <v>20</v>
      </c>
      <c r="G15" s="70"/>
      <c r="H15" s="74" t="s">
        <v>88</v>
      </c>
      <c r="I15" s="50"/>
      <c r="J15" s="52">
        <f>ROUNDUP(E15*0.75,2)</f>
        <v>22.5</v>
      </c>
      <c r="K15" s="52" t="s">
        <v>20</v>
      </c>
      <c r="L15" s="52"/>
      <c r="M15" s="78" t="e">
        <f>ROUND(#REF!+(#REF!*6/100),2)</f>
        <v>#REF!</v>
      </c>
      <c r="N15" s="66" t="s">
        <v>125</v>
      </c>
      <c r="O15" s="53" t="s">
        <v>28</v>
      </c>
      <c r="P15" s="50"/>
      <c r="Q15" s="54">
        <v>1</v>
      </c>
      <c r="R15" s="92">
        <f>ROUNDUP(Q15*0.75,2)</f>
        <v>0.75</v>
      </c>
    </row>
    <row r="16" spans="1:19" ht="24.95" customHeight="1" x14ac:dyDescent="0.15">
      <c r="A16" s="171"/>
      <c r="B16" s="86" t="s">
        <v>247</v>
      </c>
      <c r="C16" s="49" t="s">
        <v>70</v>
      </c>
      <c r="D16" s="50"/>
      <c r="E16" s="51">
        <v>5</v>
      </c>
      <c r="F16" s="52" t="s">
        <v>20</v>
      </c>
      <c r="G16" s="70"/>
      <c r="H16" s="74" t="s">
        <v>70</v>
      </c>
      <c r="I16" s="50"/>
      <c r="J16" s="52">
        <f>ROUNDUP(E16*0.75,2)</f>
        <v>3.75</v>
      </c>
      <c r="K16" s="52" t="s">
        <v>20</v>
      </c>
      <c r="L16" s="52"/>
      <c r="M16" s="78" t="e">
        <f>#REF!</f>
        <v>#REF!</v>
      </c>
      <c r="N16" s="66" t="s">
        <v>126</v>
      </c>
      <c r="O16" s="53" t="s">
        <v>30</v>
      </c>
      <c r="P16" s="50" t="s">
        <v>31</v>
      </c>
      <c r="Q16" s="54">
        <v>1</v>
      </c>
      <c r="R16" s="92">
        <f>ROUNDUP(Q16*0.75,2)</f>
        <v>0.75</v>
      </c>
    </row>
    <row r="17" spans="1:18" ht="24.95" customHeight="1" x14ac:dyDescent="0.15">
      <c r="A17" s="171"/>
      <c r="B17" s="66"/>
      <c r="C17" s="49" t="s">
        <v>127</v>
      </c>
      <c r="D17" s="50"/>
      <c r="E17" s="51">
        <v>0.5</v>
      </c>
      <c r="F17" s="52" t="s">
        <v>20</v>
      </c>
      <c r="G17" s="70"/>
      <c r="H17" s="74" t="s">
        <v>127</v>
      </c>
      <c r="I17" s="50"/>
      <c r="J17" s="52">
        <f>ROUNDUP(E17*0.75,2)</f>
        <v>0.38</v>
      </c>
      <c r="K17" s="52" t="s">
        <v>20</v>
      </c>
      <c r="L17" s="52"/>
      <c r="M17" s="78" t="e">
        <f>#REF!</f>
        <v>#REF!</v>
      </c>
      <c r="N17" s="66" t="s">
        <v>18</v>
      </c>
      <c r="O17" s="53" t="s">
        <v>54</v>
      </c>
      <c r="P17" s="50"/>
      <c r="Q17" s="54">
        <v>2</v>
      </c>
      <c r="R17" s="92">
        <f>ROUNDUP(Q17*0.75,2)</f>
        <v>1.5</v>
      </c>
    </row>
    <row r="18" spans="1:18" ht="24.95" customHeight="1" x14ac:dyDescent="0.15">
      <c r="A18" s="171"/>
      <c r="B18" s="66"/>
      <c r="C18" s="49"/>
      <c r="D18" s="50"/>
      <c r="E18" s="51"/>
      <c r="F18" s="52"/>
      <c r="G18" s="70"/>
      <c r="H18" s="74"/>
      <c r="I18" s="50"/>
      <c r="J18" s="52"/>
      <c r="K18" s="52"/>
      <c r="L18" s="52"/>
      <c r="M18" s="78"/>
      <c r="N18" s="66"/>
      <c r="O18" s="53" t="s">
        <v>86</v>
      </c>
      <c r="P18" s="50"/>
      <c r="Q18" s="54">
        <v>2</v>
      </c>
      <c r="R18" s="92">
        <f>ROUNDUP(Q18*0.75,2)</f>
        <v>1.5</v>
      </c>
    </row>
    <row r="19" spans="1:18" ht="24.95" customHeight="1" x14ac:dyDescent="0.15">
      <c r="A19" s="171"/>
      <c r="B19" s="65"/>
      <c r="C19" s="43"/>
      <c r="D19" s="44"/>
      <c r="E19" s="45"/>
      <c r="F19" s="46"/>
      <c r="G19" s="69"/>
      <c r="H19" s="73"/>
      <c r="I19" s="44"/>
      <c r="J19" s="46"/>
      <c r="K19" s="46"/>
      <c r="L19" s="46"/>
      <c r="M19" s="77"/>
      <c r="N19" s="65"/>
      <c r="O19" s="47"/>
      <c r="P19" s="44"/>
      <c r="Q19" s="48"/>
      <c r="R19" s="91"/>
    </row>
    <row r="20" spans="1:18" ht="24.95" customHeight="1" x14ac:dyDescent="0.15">
      <c r="A20" s="171"/>
      <c r="B20" s="66" t="s">
        <v>128</v>
      </c>
      <c r="C20" s="49" t="s">
        <v>85</v>
      </c>
      <c r="D20" s="50"/>
      <c r="E20" s="51">
        <v>20</v>
      </c>
      <c r="F20" s="52" t="s">
        <v>20</v>
      </c>
      <c r="G20" s="70"/>
      <c r="H20" s="74" t="s">
        <v>85</v>
      </c>
      <c r="I20" s="50"/>
      <c r="J20" s="52">
        <f>ROUNDUP(E20*0.75,2)</f>
        <v>15</v>
      </c>
      <c r="K20" s="52" t="s">
        <v>20</v>
      </c>
      <c r="L20" s="52"/>
      <c r="M20" s="78" t="e">
        <f>#REF!</f>
        <v>#REF!</v>
      </c>
      <c r="N20" s="66" t="s">
        <v>18</v>
      </c>
      <c r="O20" s="53" t="s">
        <v>67</v>
      </c>
      <c r="P20" s="50"/>
      <c r="Q20" s="54">
        <v>100</v>
      </c>
      <c r="R20" s="92">
        <f>ROUNDUP(Q20*0.75,2)</f>
        <v>75</v>
      </c>
    </row>
    <row r="21" spans="1:18" ht="24.95" customHeight="1" x14ac:dyDescent="0.15">
      <c r="A21" s="171"/>
      <c r="B21" s="66"/>
      <c r="C21" s="49" t="s">
        <v>24</v>
      </c>
      <c r="D21" s="50"/>
      <c r="E21" s="51">
        <v>5</v>
      </c>
      <c r="F21" s="52" t="s">
        <v>20</v>
      </c>
      <c r="G21" s="70"/>
      <c r="H21" s="74" t="s">
        <v>24</v>
      </c>
      <c r="I21" s="50"/>
      <c r="J21" s="52">
        <f>ROUNDUP(E21*0.75,2)</f>
        <v>3.75</v>
      </c>
      <c r="K21" s="52" t="s">
        <v>20</v>
      </c>
      <c r="L21" s="52"/>
      <c r="M21" s="78" t="e">
        <f>ROUND(#REF!+(#REF!*10/100),2)</f>
        <v>#REF!</v>
      </c>
      <c r="N21" s="66"/>
      <c r="O21" s="53" t="s">
        <v>129</v>
      </c>
      <c r="P21" s="50"/>
      <c r="Q21" s="54">
        <v>0.5</v>
      </c>
      <c r="R21" s="92">
        <f>ROUNDUP(Q21*0.75,2)</f>
        <v>0.38</v>
      </c>
    </row>
    <row r="22" spans="1:18" ht="24.95" customHeight="1" x14ac:dyDescent="0.15">
      <c r="A22" s="171"/>
      <c r="B22" s="66"/>
      <c r="C22" s="49"/>
      <c r="D22" s="50"/>
      <c r="E22" s="51"/>
      <c r="F22" s="52"/>
      <c r="G22" s="70"/>
      <c r="H22" s="74"/>
      <c r="I22" s="50"/>
      <c r="J22" s="52"/>
      <c r="K22" s="52"/>
      <c r="L22" s="52"/>
      <c r="M22" s="78"/>
      <c r="N22" s="66"/>
      <c r="O22" s="53" t="s">
        <v>71</v>
      </c>
      <c r="P22" s="50"/>
      <c r="Q22" s="54">
        <v>0.1</v>
      </c>
      <c r="R22" s="92">
        <f>ROUNDUP(Q22*0.75,2)</f>
        <v>0.08</v>
      </c>
    </row>
    <row r="23" spans="1:18" ht="24.95" customHeight="1" x14ac:dyDescent="0.15">
      <c r="A23" s="171"/>
      <c r="B23" s="65"/>
      <c r="C23" s="43"/>
      <c r="D23" s="44"/>
      <c r="E23" s="45"/>
      <c r="F23" s="46"/>
      <c r="G23" s="69"/>
      <c r="H23" s="73"/>
      <c r="I23" s="44"/>
      <c r="J23" s="46"/>
      <c r="K23" s="46"/>
      <c r="L23" s="46"/>
      <c r="M23" s="77"/>
      <c r="N23" s="65"/>
      <c r="O23" s="47"/>
      <c r="P23" s="44"/>
      <c r="Q23" s="48"/>
      <c r="R23" s="91"/>
    </row>
    <row r="24" spans="1:18" ht="24.95" customHeight="1" x14ac:dyDescent="0.15">
      <c r="A24" s="171"/>
      <c r="B24" s="66" t="s">
        <v>130</v>
      </c>
      <c r="C24" s="49" t="s">
        <v>131</v>
      </c>
      <c r="D24" s="50"/>
      <c r="E24" s="82">
        <v>0.16666666666666666</v>
      </c>
      <c r="F24" s="52" t="s">
        <v>51</v>
      </c>
      <c r="G24" s="70"/>
      <c r="H24" s="74" t="s">
        <v>131</v>
      </c>
      <c r="I24" s="50"/>
      <c r="J24" s="52">
        <f>ROUNDUP(E24*0.75,2)</f>
        <v>0.13</v>
      </c>
      <c r="K24" s="52" t="s">
        <v>51</v>
      </c>
      <c r="L24" s="52"/>
      <c r="M24" s="78" t="e">
        <f>#REF!</f>
        <v>#REF!</v>
      </c>
      <c r="N24" s="66" t="s">
        <v>82</v>
      </c>
      <c r="O24" s="53"/>
      <c r="P24" s="50"/>
      <c r="Q24" s="54"/>
      <c r="R24" s="92"/>
    </row>
    <row r="25" spans="1:18" ht="21.95" customHeight="1" thickBot="1" x14ac:dyDescent="0.2">
      <c r="A25" s="172"/>
      <c r="B25" s="67"/>
      <c r="C25" s="56"/>
      <c r="D25" s="57"/>
      <c r="E25" s="58"/>
      <c r="F25" s="59"/>
      <c r="G25" s="71"/>
      <c r="H25" s="75"/>
      <c r="I25" s="57"/>
      <c r="J25" s="59"/>
      <c r="K25" s="59"/>
      <c r="L25" s="59"/>
      <c r="M25" s="79"/>
      <c r="N25" s="67"/>
      <c r="O25" s="60"/>
      <c r="P25" s="57"/>
      <c r="Q25" s="61"/>
      <c r="R25" s="93"/>
    </row>
    <row r="26" spans="1:18" ht="21.95" customHeight="1" x14ac:dyDescent="0.15"/>
    <row r="27" spans="1:18" ht="21.95" customHeight="1" x14ac:dyDescent="0.15"/>
  </sheetData>
  <mergeCells count="4">
    <mergeCell ref="H1:N1"/>
    <mergeCell ref="A2:R2"/>
    <mergeCell ref="A3:F3"/>
    <mergeCell ref="A5:A25"/>
  </mergeCells>
  <phoneticPr fontId="19"/>
  <printOptions horizontalCentered="1" verticalCentered="1"/>
  <pageMargins left="0.39370078740157483" right="0.39370078740157483" top="0.39370078740157483" bottom="0.39370078740157483" header="0.39370078740157483" footer="0.39370078740157483"/>
  <pageSetup paperSize="12"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
  <sheetViews>
    <sheetView showZeros="0" zoomScale="60" zoomScaleNormal="60" zoomScaleSheetLayoutView="80" workbookViewId="0"/>
  </sheetViews>
  <sheetFormatPr defaultRowHeight="18.75" customHeight="1" x14ac:dyDescent="0.15"/>
  <cols>
    <col min="1" max="1" width="4.125" style="29" customWidth="1"/>
    <col min="2" max="2" width="22.5" style="28" customWidth="1"/>
    <col min="3" max="3" width="26.625" style="28" customWidth="1"/>
    <col min="4" max="4" width="17.125" style="27" customWidth="1"/>
    <col min="5" max="5" width="8.125" style="30" customWidth="1"/>
    <col min="6" max="6" width="4" style="31" customWidth="1"/>
    <col min="7" max="7" width="10.25" style="31" hidden="1" customWidth="1"/>
    <col min="8" max="8" width="23.25" style="32" customWidth="1"/>
    <col min="9" max="9" width="17.125" style="27" customWidth="1"/>
    <col min="10" max="10" width="8.125" style="31" customWidth="1"/>
    <col min="11" max="11" width="4" style="31" customWidth="1"/>
    <col min="12" max="12" width="10.25" style="31" hidden="1" customWidth="1"/>
    <col min="13" max="13" width="8.625" style="33" hidden="1" customWidth="1"/>
    <col min="14" max="14" width="97.75" style="28" customWidth="1"/>
    <col min="15" max="15" width="14.125" style="32" customWidth="1"/>
    <col min="16" max="16" width="16" style="27" customWidth="1"/>
    <col min="17" max="17" width="10.125" style="34" customWidth="1"/>
    <col min="18" max="18" width="10.125" style="30" customWidth="1"/>
    <col min="19" max="19" width="5.125" style="27" customWidth="1"/>
    <col min="27" max="16384" width="9" style="3"/>
  </cols>
  <sheetData>
    <row r="1" spans="1:19" ht="36.75" customHeight="1" x14ac:dyDescent="0.15">
      <c r="A1" s="1" t="s">
        <v>266</v>
      </c>
      <c r="B1" s="1"/>
      <c r="C1" s="2"/>
      <c r="D1" s="3"/>
      <c r="E1" s="2"/>
      <c r="F1" s="2"/>
      <c r="G1" s="2"/>
      <c r="H1" s="166"/>
      <c r="I1" s="166"/>
      <c r="J1" s="167"/>
      <c r="K1" s="167"/>
      <c r="L1" s="167"/>
      <c r="M1" s="167"/>
      <c r="N1" s="167"/>
      <c r="O1" s="2"/>
      <c r="P1" s="2"/>
      <c r="Q1" s="4"/>
      <c r="R1" s="4"/>
      <c r="S1" s="3"/>
    </row>
    <row r="2" spans="1:19" ht="36.75" customHeight="1" x14ac:dyDescent="0.15">
      <c r="A2" s="166" t="s">
        <v>265</v>
      </c>
      <c r="B2" s="166"/>
      <c r="C2" s="167"/>
      <c r="D2" s="167"/>
      <c r="E2" s="167"/>
      <c r="F2" s="167"/>
      <c r="G2" s="167"/>
      <c r="H2" s="167"/>
      <c r="I2" s="167"/>
      <c r="J2" s="167"/>
      <c r="K2" s="167"/>
      <c r="L2" s="167"/>
      <c r="M2" s="167"/>
      <c r="N2" s="167"/>
      <c r="O2" s="167"/>
      <c r="P2" s="167"/>
      <c r="Q2" s="167"/>
      <c r="R2" s="167"/>
      <c r="S2" s="3"/>
    </row>
    <row r="3" spans="1:19" ht="27.75" customHeight="1" thickBot="1" x14ac:dyDescent="0.3">
      <c r="A3" s="168" t="s">
        <v>264</v>
      </c>
      <c r="B3" s="169"/>
      <c r="C3" s="169"/>
      <c r="D3" s="169"/>
      <c r="E3" s="169"/>
      <c r="F3" s="169"/>
      <c r="G3" s="2"/>
      <c r="H3" s="2"/>
      <c r="I3" s="13"/>
      <c r="J3" s="2"/>
      <c r="K3" s="7"/>
      <c r="L3" s="7"/>
      <c r="M3" s="11"/>
      <c r="N3" s="2"/>
      <c r="O3" s="14"/>
      <c r="P3" s="13"/>
      <c r="Q3" s="15"/>
      <c r="R3" s="15"/>
      <c r="S3" s="12"/>
    </row>
    <row r="4" spans="1:19" customFormat="1" ht="42" customHeight="1" thickBot="1" x14ac:dyDescent="0.2">
      <c r="A4" s="16"/>
      <c r="B4" s="17" t="s">
        <v>263</v>
      </c>
      <c r="C4" s="18" t="s">
        <v>261</v>
      </c>
      <c r="D4" s="19" t="s">
        <v>254</v>
      </c>
      <c r="E4" s="35" t="s">
        <v>262</v>
      </c>
      <c r="F4" s="20" t="s">
        <v>259</v>
      </c>
      <c r="G4" s="18" t="s">
        <v>258</v>
      </c>
      <c r="H4" s="17" t="s">
        <v>261</v>
      </c>
      <c r="I4" s="19" t="s">
        <v>254</v>
      </c>
      <c r="J4" s="36" t="s">
        <v>260</v>
      </c>
      <c r="K4" s="20" t="s">
        <v>259</v>
      </c>
      <c r="L4" s="20" t="s">
        <v>258</v>
      </c>
      <c r="M4" s="22" t="s">
        <v>257</v>
      </c>
      <c r="N4" s="23" t="s">
        <v>256</v>
      </c>
      <c r="O4" s="20" t="s">
        <v>255</v>
      </c>
      <c r="P4" s="24" t="s">
        <v>254</v>
      </c>
      <c r="Q4" s="21" t="s">
        <v>253</v>
      </c>
      <c r="R4" s="25" t="s">
        <v>252</v>
      </c>
      <c r="S4" s="26"/>
    </row>
    <row r="5" spans="1:19" ht="24.95" customHeight="1" x14ac:dyDescent="0.15">
      <c r="A5" s="170" t="s">
        <v>42</v>
      </c>
      <c r="B5" s="64" t="s">
        <v>14</v>
      </c>
      <c r="C5" s="37"/>
      <c r="D5" s="38"/>
      <c r="E5" s="39"/>
      <c r="F5" s="40"/>
      <c r="G5" s="68"/>
      <c r="H5" s="72"/>
      <c r="I5" s="38"/>
      <c r="J5" s="40"/>
      <c r="K5" s="40"/>
      <c r="L5" s="40"/>
      <c r="M5" s="76"/>
      <c r="N5" s="64"/>
      <c r="O5" s="41" t="s">
        <v>14</v>
      </c>
      <c r="P5" s="38"/>
      <c r="Q5" s="42">
        <v>110</v>
      </c>
      <c r="R5" s="90">
        <f>ROUNDUP(Q5*0.75,2)</f>
        <v>82.5</v>
      </c>
    </row>
    <row r="6" spans="1:19" ht="24.95" customHeight="1" x14ac:dyDescent="0.15">
      <c r="A6" s="171"/>
      <c r="B6" s="65"/>
      <c r="C6" s="43"/>
      <c r="D6" s="44"/>
      <c r="E6" s="45"/>
      <c r="F6" s="46"/>
      <c r="G6" s="69"/>
      <c r="H6" s="73"/>
      <c r="I6" s="44"/>
      <c r="J6" s="46"/>
      <c r="K6" s="46"/>
      <c r="L6" s="46"/>
      <c r="M6" s="77"/>
      <c r="N6" s="65"/>
      <c r="O6" s="47"/>
      <c r="P6" s="44"/>
      <c r="Q6" s="48"/>
      <c r="R6" s="91"/>
    </row>
    <row r="7" spans="1:19" ht="24.95" customHeight="1" x14ac:dyDescent="0.15">
      <c r="A7" s="171"/>
      <c r="B7" s="66" t="s">
        <v>15</v>
      </c>
      <c r="C7" s="49" t="s">
        <v>19</v>
      </c>
      <c r="D7" s="50"/>
      <c r="E7" s="51">
        <v>40</v>
      </c>
      <c r="F7" s="52" t="s">
        <v>20</v>
      </c>
      <c r="G7" s="70"/>
      <c r="H7" s="74" t="s">
        <v>19</v>
      </c>
      <c r="I7" s="50"/>
      <c r="J7" s="52">
        <f>ROUNDUP(E7*0.75,2)</f>
        <v>30</v>
      </c>
      <c r="K7" s="52" t="s">
        <v>20</v>
      </c>
      <c r="L7" s="52"/>
      <c r="M7" s="78" t="e">
        <f>#REF!</f>
        <v>#REF!</v>
      </c>
      <c r="N7" s="66" t="s">
        <v>16</v>
      </c>
      <c r="O7" s="53" t="s">
        <v>21</v>
      </c>
      <c r="P7" s="50"/>
      <c r="Q7" s="54">
        <v>0.5</v>
      </c>
      <c r="R7" s="92">
        <f t="shared" ref="R7:R12" si="0">ROUNDUP(Q7*0.75,2)</f>
        <v>0.38</v>
      </c>
    </row>
    <row r="8" spans="1:19" ht="24.95" customHeight="1" x14ac:dyDescent="0.15">
      <c r="A8" s="171"/>
      <c r="B8" s="66"/>
      <c r="C8" s="49" t="s">
        <v>22</v>
      </c>
      <c r="D8" s="50"/>
      <c r="E8" s="51">
        <v>50</v>
      </c>
      <c r="F8" s="52" t="s">
        <v>20</v>
      </c>
      <c r="G8" s="70"/>
      <c r="H8" s="74" t="s">
        <v>22</v>
      </c>
      <c r="I8" s="50"/>
      <c r="J8" s="52">
        <f>ROUNDUP(E8*0.75,2)</f>
        <v>37.5</v>
      </c>
      <c r="K8" s="52" t="s">
        <v>20</v>
      </c>
      <c r="L8" s="52"/>
      <c r="M8" s="78" t="e">
        <f>ROUND(#REF!+(#REF!*10/100),2)</f>
        <v>#REF!</v>
      </c>
      <c r="N8" s="66" t="s">
        <v>17</v>
      </c>
      <c r="O8" s="53" t="s">
        <v>26</v>
      </c>
      <c r="P8" s="50"/>
      <c r="Q8" s="54">
        <v>2</v>
      </c>
      <c r="R8" s="92">
        <f t="shared" si="0"/>
        <v>1.5</v>
      </c>
    </row>
    <row r="9" spans="1:19" ht="24.95" customHeight="1" x14ac:dyDescent="0.15">
      <c r="A9" s="171"/>
      <c r="B9" s="66"/>
      <c r="C9" s="49" t="s">
        <v>23</v>
      </c>
      <c r="D9" s="50"/>
      <c r="E9" s="51">
        <v>20</v>
      </c>
      <c r="F9" s="52" t="s">
        <v>20</v>
      </c>
      <c r="G9" s="70"/>
      <c r="H9" s="74" t="s">
        <v>23</v>
      </c>
      <c r="I9" s="50"/>
      <c r="J9" s="52">
        <f>ROUNDUP(E9*0.75,2)</f>
        <v>15</v>
      </c>
      <c r="K9" s="52" t="s">
        <v>20</v>
      </c>
      <c r="L9" s="52"/>
      <c r="M9" s="78" t="e">
        <f>ROUND(#REF!+(#REF!*6/100),2)</f>
        <v>#REF!</v>
      </c>
      <c r="N9" s="66" t="s">
        <v>18</v>
      </c>
      <c r="O9" s="53" t="s">
        <v>27</v>
      </c>
      <c r="P9" s="50"/>
      <c r="Q9" s="54">
        <v>30</v>
      </c>
      <c r="R9" s="92">
        <f t="shared" si="0"/>
        <v>22.5</v>
      </c>
    </row>
    <row r="10" spans="1:19" ht="24.95" customHeight="1" x14ac:dyDescent="0.15">
      <c r="A10" s="171"/>
      <c r="B10" s="66"/>
      <c r="C10" s="49" t="s">
        <v>24</v>
      </c>
      <c r="D10" s="50"/>
      <c r="E10" s="51">
        <v>10</v>
      </c>
      <c r="F10" s="52" t="s">
        <v>20</v>
      </c>
      <c r="G10" s="70"/>
      <c r="H10" s="74" t="s">
        <v>24</v>
      </c>
      <c r="I10" s="50"/>
      <c r="J10" s="52">
        <f>ROUNDUP(E10*0.75,2)</f>
        <v>7.5</v>
      </c>
      <c r="K10" s="52" t="s">
        <v>20</v>
      </c>
      <c r="L10" s="52"/>
      <c r="M10" s="78" t="e">
        <f>ROUND(#REF!+(#REF!*10/100),2)</f>
        <v>#REF!</v>
      </c>
      <c r="N10" s="66"/>
      <c r="O10" s="53" t="s">
        <v>28</v>
      </c>
      <c r="P10" s="50"/>
      <c r="Q10" s="54">
        <v>2</v>
      </c>
      <c r="R10" s="92">
        <f t="shared" si="0"/>
        <v>1.5</v>
      </c>
    </row>
    <row r="11" spans="1:19" ht="24.95" customHeight="1" x14ac:dyDescent="0.15">
      <c r="A11" s="171"/>
      <c r="B11" s="66"/>
      <c r="C11" s="49" t="s">
        <v>25</v>
      </c>
      <c r="D11" s="50"/>
      <c r="E11" s="51">
        <v>3</v>
      </c>
      <c r="F11" s="52" t="s">
        <v>20</v>
      </c>
      <c r="G11" s="70"/>
      <c r="H11" s="74" t="s">
        <v>25</v>
      </c>
      <c r="I11" s="50"/>
      <c r="J11" s="52">
        <f>ROUNDUP(E11*0.75,2)</f>
        <v>2.25</v>
      </c>
      <c r="K11" s="52" t="s">
        <v>20</v>
      </c>
      <c r="L11" s="52"/>
      <c r="M11" s="78" t="e">
        <f>ROUND(#REF!+(#REF!*9/100),2)</f>
        <v>#REF!</v>
      </c>
      <c r="N11" s="66"/>
      <c r="O11" s="53" t="s">
        <v>29</v>
      </c>
      <c r="P11" s="50"/>
      <c r="Q11" s="54">
        <v>1</v>
      </c>
      <c r="R11" s="92">
        <f t="shared" si="0"/>
        <v>0.75</v>
      </c>
    </row>
    <row r="12" spans="1:19" ht="24.95" customHeight="1" x14ac:dyDescent="0.15">
      <c r="A12" s="171"/>
      <c r="B12" s="66"/>
      <c r="C12" s="49"/>
      <c r="D12" s="50"/>
      <c r="E12" s="51"/>
      <c r="F12" s="52"/>
      <c r="G12" s="70"/>
      <c r="H12" s="74"/>
      <c r="I12" s="50"/>
      <c r="J12" s="52"/>
      <c r="K12" s="52"/>
      <c r="L12" s="52"/>
      <c r="M12" s="78"/>
      <c r="N12" s="66"/>
      <c r="O12" s="53" t="s">
        <v>30</v>
      </c>
      <c r="P12" s="50" t="s">
        <v>31</v>
      </c>
      <c r="Q12" s="54">
        <v>3</v>
      </c>
      <c r="R12" s="92">
        <f t="shared" si="0"/>
        <v>2.25</v>
      </c>
    </row>
    <row r="13" spans="1:19" ht="24.95" customHeight="1" x14ac:dyDescent="0.15">
      <c r="A13" s="171"/>
      <c r="B13" s="65"/>
      <c r="C13" s="43"/>
      <c r="D13" s="44"/>
      <c r="E13" s="45"/>
      <c r="F13" s="46"/>
      <c r="G13" s="69"/>
      <c r="H13" s="73"/>
      <c r="I13" s="44"/>
      <c r="J13" s="46"/>
      <c r="K13" s="46"/>
      <c r="L13" s="46"/>
      <c r="M13" s="77"/>
      <c r="N13" s="65"/>
      <c r="O13" s="47"/>
      <c r="P13" s="44"/>
      <c r="Q13" s="48"/>
      <c r="R13" s="91"/>
    </row>
    <row r="14" spans="1:19" ht="24.95" customHeight="1" x14ac:dyDescent="0.15">
      <c r="A14" s="171"/>
      <c r="B14" s="66" t="s">
        <v>32</v>
      </c>
      <c r="C14" s="49" t="s">
        <v>35</v>
      </c>
      <c r="D14" s="50"/>
      <c r="E14" s="51">
        <v>40</v>
      </c>
      <c r="F14" s="52" t="s">
        <v>20</v>
      </c>
      <c r="G14" s="70"/>
      <c r="H14" s="74" t="s">
        <v>35</v>
      </c>
      <c r="I14" s="50"/>
      <c r="J14" s="52">
        <f>ROUNDUP(E14*0.75,2)</f>
        <v>30</v>
      </c>
      <c r="K14" s="52" t="s">
        <v>20</v>
      </c>
      <c r="L14" s="52"/>
      <c r="M14" s="78" t="e">
        <f>#REF!</f>
        <v>#REF!</v>
      </c>
      <c r="N14" s="66" t="s">
        <v>33</v>
      </c>
      <c r="O14" s="53" t="s">
        <v>27</v>
      </c>
      <c r="P14" s="50"/>
      <c r="Q14" s="54">
        <v>3</v>
      </c>
      <c r="R14" s="92">
        <f>ROUNDUP(Q14*0.75,2)</f>
        <v>2.25</v>
      </c>
    </row>
    <row r="15" spans="1:19" ht="24.95" customHeight="1" x14ac:dyDescent="0.15">
      <c r="A15" s="171"/>
      <c r="B15" s="66"/>
      <c r="C15" s="49" t="s">
        <v>36</v>
      </c>
      <c r="D15" s="50"/>
      <c r="E15" s="51">
        <v>5</v>
      </c>
      <c r="F15" s="52" t="s">
        <v>20</v>
      </c>
      <c r="G15" s="70"/>
      <c r="H15" s="74" t="s">
        <v>36</v>
      </c>
      <c r="I15" s="50"/>
      <c r="J15" s="52">
        <f>ROUNDUP(E15*0.75,2)</f>
        <v>3.75</v>
      </c>
      <c r="K15" s="52" t="s">
        <v>20</v>
      </c>
      <c r="L15" s="52"/>
      <c r="M15" s="78" t="e">
        <f>ROUND(#REF!+(#REF!*10/100),2)</f>
        <v>#REF!</v>
      </c>
      <c r="N15" s="66" t="s">
        <v>34</v>
      </c>
      <c r="O15" s="53" t="s">
        <v>30</v>
      </c>
      <c r="P15" s="50" t="s">
        <v>31</v>
      </c>
      <c r="Q15" s="54">
        <v>1</v>
      </c>
      <c r="R15" s="92">
        <f>ROUNDUP(Q15*0.75,2)</f>
        <v>0.75</v>
      </c>
    </row>
    <row r="16" spans="1:19" ht="24.95" customHeight="1" x14ac:dyDescent="0.15">
      <c r="A16" s="171"/>
      <c r="B16" s="66"/>
      <c r="C16" s="49"/>
      <c r="D16" s="50"/>
      <c r="E16" s="51"/>
      <c r="F16" s="52"/>
      <c r="G16" s="70"/>
      <c r="H16" s="74"/>
      <c r="I16" s="50"/>
      <c r="J16" s="52"/>
      <c r="K16" s="52"/>
      <c r="L16" s="52"/>
      <c r="M16" s="78"/>
      <c r="N16" s="66" t="s">
        <v>18</v>
      </c>
      <c r="O16" s="53" t="s">
        <v>28</v>
      </c>
      <c r="P16" s="50"/>
      <c r="Q16" s="54">
        <v>1</v>
      </c>
      <c r="R16" s="92">
        <f>ROUNDUP(Q16*0.75,2)</f>
        <v>0.75</v>
      </c>
    </row>
    <row r="17" spans="1:18" ht="24.95" customHeight="1" x14ac:dyDescent="0.15">
      <c r="A17" s="171"/>
      <c r="B17" s="65"/>
      <c r="C17" s="43"/>
      <c r="D17" s="44"/>
      <c r="E17" s="45"/>
      <c r="F17" s="46"/>
      <c r="G17" s="69"/>
      <c r="H17" s="73"/>
      <c r="I17" s="44"/>
      <c r="J17" s="46"/>
      <c r="K17" s="46"/>
      <c r="L17" s="46"/>
      <c r="M17" s="77"/>
      <c r="N17" s="65"/>
      <c r="O17" s="47"/>
      <c r="P17" s="44"/>
      <c r="Q17" s="48"/>
      <c r="R17" s="91"/>
    </row>
    <row r="18" spans="1:18" ht="24.95" customHeight="1" x14ac:dyDescent="0.15">
      <c r="A18" s="171"/>
      <c r="B18" s="66" t="s">
        <v>37</v>
      </c>
      <c r="C18" s="49" t="s">
        <v>38</v>
      </c>
      <c r="D18" s="50" t="s">
        <v>31</v>
      </c>
      <c r="E18" s="55">
        <v>0.1</v>
      </c>
      <c r="F18" s="52" t="s">
        <v>39</v>
      </c>
      <c r="G18" s="70"/>
      <c r="H18" s="74" t="s">
        <v>38</v>
      </c>
      <c r="I18" s="50" t="s">
        <v>31</v>
      </c>
      <c r="J18" s="52">
        <f>ROUNDUP(E18*0.75,2)</f>
        <v>0.08</v>
      </c>
      <c r="K18" s="52" t="s">
        <v>39</v>
      </c>
      <c r="L18" s="52"/>
      <c r="M18" s="78" t="e">
        <f>#REF!</f>
        <v>#REF!</v>
      </c>
      <c r="N18" s="66" t="s">
        <v>18</v>
      </c>
      <c r="O18" s="53" t="s">
        <v>27</v>
      </c>
      <c r="P18" s="50"/>
      <c r="Q18" s="54">
        <v>100</v>
      </c>
      <c r="R18" s="92">
        <f>ROUNDUP(Q18*0.75,2)</f>
        <v>75</v>
      </c>
    </row>
    <row r="19" spans="1:18" ht="24.95" customHeight="1" x14ac:dyDescent="0.15">
      <c r="A19" s="171"/>
      <c r="B19" s="66"/>
      <c r="C19" s="49" t="s">
        <v>40</v>
      </c>
      <c r="D19" s="50"/>
      <c r="E19" s="51">
        <v>5</v>
      </c>
      <c r="F19" s="52" t="s">
        <v>20</v>
      </c>
      <c r="G19" s="70"/>
      <c r="H19" s="74" t="s">
        <v>40</v>
      </c>
      <c r="I19" s="50"/>
      <c r="J19" s="52">
        <f>ROUNDUP(E19*0.75,2)</f>
        <v>3.75</v>
      </c>
      <c r="K19" s="52" t="s">
        <v>20</v>
      </c>
      <c r="L19" s="52"/>
      <c r="M19" s="78" t="e">
        <f>ROUND(#REF!+(#REF!*15/100),2)</f>
        <v>#REF!</v>
      </c>
      <c r="N19" s="66"/>
      <c r="O19" s="53" t="s">
        <v>41</v>
      </c>
      <c r="P19" s="50"/>
      <c r="Q19" s="54">
        <v>3</v>
      </c>
      <c r="R19" s="92">
        <f>ROUNDUP(Q19*0.75,2)</f>
        <v>2.25</v>
      </c>
    </row>
    <row r="20" spans="1:18" ht="24.95" customHeight="1" thickBot="1" x14ac:dyDescent="0.2">
      <c r="A20" s="172"/>
      <c r="B20" s="67"/>
      <c r="C20" s="56"/>
      <c r="D20" s="57"/>
      <c r="E20" s="58"/>
      <c r="F20" s="59"/>
      <c r="G20" s="71"/>
      <c r="H20" s="75"/>
      <c r="I20" s="57"/>
      <c r="J20" s="59"/>
      <c r="K20" s="59"/>
      <c r="L20" s="59"/>
      <c r="M20" s="79"/>
      <c r="N20" s="67"/>
      <c r="O20" s="60"/>
      <c r="P20" s="57"/>
      <c r="Q20" s="61"/>
      <c r="R20" s="93"/>
    </row>
    <row r="21" spans="1:18" ht="23.1" customHeight="1" x14ac:dyDescent="0.15"/>
    <row r="22" spans="1:18" ht="23.1" customHeight="1" x14ac:dyDescent="0.15"/>
    <row r="23" spans="1:18" ht="23.1" customHeight="1" x14ac:dyDescent="0.15"/>
    <row r="24" spans="1:18" ht="23.1" customHeight="1" x14ac:dyDescent="0.15"/>
    <row r="25" spans="1:18" ht="23.1" customHeight="1" x14ac:dyDescent="0.15"/>
    <row r="26" spans="1:18" ht="23.1" customHeight="1" x14ac:dyDescent="0.15"/>
    <row r="27" spans="1:18" ht="23.1" customHeight="1" x14ac:dyDescent="0.15"/>
  </sheetData>
  <mergeCells count="4">
    <mergeCell ref="H1:N1"/>
    <mergeCell ref="A2:R2"/>
    <mergeCell ref="A3:F3"/>
    <mergeCell ref="A5:A20"/>
  </mergeCells>
  <phoneticPr fontId="19"/>
  <printOptions horizontalCentered="1" verticalCentered="1"/>
  <pageMargins left="0.39370078740157483" right="0.39370078740157483" top="0.39370078740157483" bottom="0.39370078740157483" header="0.39370078740157483" footer="0.39370078740157483"/>
  <pageSetup paperSize="12" scale="58"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3"/>
  <sheetViews>
    <sheetView showZeros="0" zoomScale="60" zoomScaleNormal="60" zoomScaleSheetLayoutView="90" workbookViewId="0"/>
  </sheetViews>
  <sheetFormatPr defaultRowHeight="13.5" x14ac:dyDescent="0.15"/>
  <cols>
    <col min="1" max="1" width="4.5" style="3" customWidth="1"/>
    <col min="2" max="2" width="24.375" style="3" customWidth="1"/>
    <col min="3" max="3" width="28.25" style="3" customWidth="1"/>
    <col min="4" max="4" width="12.5" style="3" hidden="1" customWidth="1"/>
    <col min="5" max="6" width="10.375" style="27" customWidth="1"/>
    <col min="7" max="7" width="10" style="3" customWidth="1"/>
    <col min="8" max="8" width="18.75" style="3" customWidth="1"/>
    <col min="9" max="9" width="22.5" style="3" customWidth="1"/>
    <col min="10" max="10" width="21.25" style="3" customWidth="1"/>
    <col min="11" max="11" width="11.125" style="3" customWidth="1"/>
    <col min="12" max="12" width="22.375" style="3" customWidth="1"/>
    <col min="13" max="13" width="21.25" style="3" customWidth="1"/>
    <col min="14" max="14" width="11.25" style="3" customWidth="1"/>
    <col min="15" max="15" width="12.5" hidden="1" customWidth="1"/>
  </cols>
  <sheetData>
    <row r="1" spans="1:21" s="3" customFormat="1" ht="37.5" customHeight="1" x14ac:dyDescent="0.15">
      <c r="A1" s="1" t="s">
        <v>328</v>
      </c>
      <c r="B1" s="5"/>
      <c r="C1" s="1"/>
      <c r="D1" s="1"/>
      <c r="E1" s="184"/>
      <c r="F1" s="185"/>
      <c r="G1" s="185"/>
      <c r="H1" s="185"/>
      <c r="I1" s="185"/>
      <c r="J1" s="185"/>
      <c r="K1" s="185"/>
      <c r="L1" s="185"/>
      <c r="M1" s="185"/>
      <c r="N1" s="185"/>
      <c r="O1"/>
      <c r="P1"/>
      <c r="Q1"/>
      <c r="R1"/>
      <c r="S1"/>
      <c r="T1"/>
      <c r="U1"/>
    </row>
    <row r="2" spans="1:21" s="3" customFormat="1" ht="36" customHeight="1" x14ac:dyDescent="0.15">
      <c r="A2" s="166" t="s">
        <v>265</v>
      </c>
      <c r="B2" s="167"/>
      <c r="C2" s="167"/>
      <c r="D2" s="167"/>
      <c r="E2" s="167"/>
      <c r="F2" s="167"/>
      <c r="G2" s="167"/>
      <c r="H2" s="167"/>
      <c r="I2" s="167"/>
      <c r="J2" s="167"/>
      <c r="K2" s="167"/>
      <c r="L2" s="167"/>
      <c r="M2" s="167"/>
      <c r="N2" s="167"/>
      <c r="O2" s="185"/>
      <c r="P2"/>
      <c r="Q2"/>
      <c r="R2"/>
      <c r="S2"/>
      <c r="T2"/>
      <c r="U2"/>
    </row>
    <row r="3" spans="1:21" ht="33.75" customHeight="1" thickBot="1" x14ac:dyDescent="0.3">
      <c r="A3" s="186" t="s">
        <v>388</v>
      </c>
      <c r="B3" s="187"/>
      <c r="C3" s="187"/>
      <c r="D3" s="151"/>
      <c r="E3" s="188" t="s">
        <v>326</v>
      </c>
      <c r="F3" s="189"/>
      <c r="G3" s="88"/>
      <c r="H3" s="88"/>
      <c r="I3" s="88"/>
      <c r="J3" s="88"/>
      <c r="K3" s="150"/>
      <c r="L3" s="88"/>
      <c r="M3" s="88"/>
    </row>
    <row r="4" spans="1:21" ht="18.75" customHeight="1" x14ac:dyDescent="0.15">
      <c r="A4" s="190"/>
      <c r="B4" s="191"/>
      <c r="C4" s="192"/>
      <c r="D4" s="196" t="s">
        <v>258</v>
      </c>
      <c r="E4" s="199" t="s">
        <v>325</v>
      </c>
      <c r="F4" s="202" t="s">
        <v>314</v>
      </c>
      <c r="G4" s="149" t="s">
        <v>324</v>
      </c>
      <c r="H4" s="148" t="s">
        <v>323</v>
      </c>
      <c r="I4" s="205" t="s">
        <v>322</v>
      </c>
      <c r="J4" s="206"/>
      <c r="K4" s="206"/>
      <c r="L4" s="207" t="s">
        <v>321</v>
      </c>
      <c r="M4" s="208"/>
      <c r="N4" s="209"/>
      <c r="O4" s="173" t="s">
        <v>258</v>
      </c>
    </row>
    <row r="5" spans="1:21" ht="18.75" customHeight="1" x14ac:dyDescent="0.15">
      <c r="A5" s="193"/>
      <c r="B5" s="194"/>
      <c r="C5" s="195"/>
      <c r="D5" s="197"/>
      <c r="E5" s="200"/>
      <c r="F5" s="203"/>
      <c r="G5" s="9" t="s">
        <v>320</v>
      </c>
      <c r="H5" s="147" t="s">
        <v>319</v>
      </c>
      <c r="I5" s="176" t="s">
        <v>317</v>
      </c>
      <c r="J5" s="177"/>
      <c r="K5" s="177"/>
      <c r="L5" s="178" t="s">
        <v>316</v>
      </c>
      <c r="M5" s="179"/>
      <c r="N5" s="180"/>
      <c r="O5" s="174"/>
    </row>
    <row r="6" spans="1:21" ht="18.75" customHeight="1" thickBot="1" x14ac:dyDescent="0.2">
      <c r="A6" s="146"/>
      <c r="B6" s="145" t="s">
        <v>263</v>
      </c>
      <c r="C6" s="144" t="s">
        <v>313</v>
      </c>
      <c r="D6" s="198"/>
      <c r="E6" s="201"/>
      <c r="F6" s="204"/>
      <c r="G6" s="143" t="s">
        <v>314</v>
      </c>
      <c r="H6" s="138" t="s">
        <v>312</v>
      </c>
      <c r="I6" s="142" t="s">
        <v>263</v>
      </c>
      <c r="J6" s="141" t="s">
        <v>313</v>
      </c>
      <c r="K6" s="139" t="s">
        <v>312</v>
      </c>
      <c r="L6" s="140" t="s">
        <v>263</v>
      </c>
      <c r="M6" s="139" t="s">
        <v>313</v>
      </c>
      <c r="N6" s="138" t="s">
        <v>312</v>
      </c>
      <c r="O6" s="175"/>
    </row>
    <row r="7" spans="1:21" ht="24.95" customHeight="1" x14ac:dyDescent="0.15">
      <c r="A7" s="181" t="s">
        <v>42</v>
      </c>
      <c r="B7" s="131" t="s">
        <v>310</v>
      </c>
      <c r="C7" s="137" t="s">
        <v>307</v>
      </c>
      <c r="D7" s="136"/>
      <c r="E7" s="135"/>
      <c r="F7" s="38"/>
      <c r="G7" s="131"/>
      <c r="H7" s="130" t="s">
        <v>311</v>
      </c>
      <c r="I7" s="134" t="s">
        <v>310</v>
      </c>
      <c r="J7" s="131" t="s">
        <v>307</v>
      </c>
      <c r="K7" s="133" t="s">
        <v>309</v>
      </c>
      <c r="L7" s="132" t="s">
        <v>308</v>
      </c>
      <c r="M7" s="131" t="s">
        <v>307</v>
      </c>
      <c r="N7" s="130">
        <v>30</v>
      </c>
      <c r="O7" s="129"/>
    </row>
    <row r="8" spans="1:21" ht="24.95" customHeight="1" x14ac:dyDescent="0.15">
      <c r="A8" s="182"/>
      <c r="B8" s="119"/>
      <c r="C8" s="124"/>
      <c r="D8" s="123"/>
      <c r="E8" s="122"/>
      <c r="F8" s="44"/>
      <c r="G8" s="119"/>
      <c r="H8" s="121"/>
      <c r="I8" s="120"/>
      <c r="J8" s="119"/>
      <c r="K8" s="118"/>
      <c r="L8" s="127"/>
      <c r="M8" s="119"/>
      <c r="N8" s="121"/>
      <c r="O8" s="126"/>
    </row>
    <row r="9" spans="1:21" ht="24.95" customHeight="1" x14ac:dyDescent="0.15">
      <c r="A9" s="182"/>
      <c r="B9" s="109" t="s">
        <v>348</v>
      </c>
      <c r="C9" s="115" t="s">
        <v>79</v>
      </c>
      <c r="D9" s="114"/>
      <c r="E9" s="113"/>
      <c r="F9" s="50"/>
      <c r="G9" s="109"/>
      <c r="H9" s="155">
        <v>0.1</v>
      </c>
      <c r="I9" s="112" t="s">
        <v>347</v>
      </c>
      <c r="J9" s="109" t="s">
        <v>79</v>
      </c>
      <c r="K9" s="154">
        <v>0.1</v>
      </c>
      <c r="L9" s="110" t="s">
        <v>346</v>
      </c>
      <c r="M9" s="109" t="s">
        <v>79</v>
      </c>
      <c r="N9" s="155">
        <v>0.1</v>
      </c>
      <c r="O9" s="107"/>
    </row>
    <row r="10" spans="1:21" ht="24.95" customHeight="1" x14ac:dyDescent="0.15">
      <c r="A10" s="182"/>
      <c r="B10" s="109"/>
      <c r="C10" s="115" t="s">
        <v>120</v>
      </c>
      <c r="D10" s="114"/>
      <c r="E10" s="113"/>
      <c r="F10" s="50"/>
      <c r="G10" s="109"/>
      <c r="H10" s="108">
        <v>10</v>
      </c>
      <c r="I10" s="112"/>
      <c r="J10" s="128" t="s">
        <v>47</v>
      </c>
      <c r="K10" s="111">
        <v>5</v>
      </c>
      <c r="L10" s="110"/>
      <c r="M10" s="109" t="s">
        <v>88</v>
      </c>
      <c r="N10" s="108">
        <v>20</v>
      </c>
      <c r="O10" s="107"/>
    </row>
    <row r="11" spans="1:21" ht="24.95" customHeight="1" x14ac:dyDescent="0.15">
      <c r="A11" s="182"/>
      <c r="B11" s="109"/>
      <c r="C11" s="115" t="s">
        <v>88</v>
      </c>
      <c r="D11" s="114"/>
      <c r="E11" s="113"/>
      <c r="F11" s="50"/>
      <c r="G11" s="109"/>
      <c r="H11" s="108">
        <v>20</v>
      </c>
      <c r="I11" s="112"/>
      <c r="J11" s="109" t="s">
        <v>88</v>
      </c>
      <c r="K11" s="111">
        <v>20</v>
      </c>
      <c r="L11" s="127"/>
      <c r="M11" s="119"/>
      <c r="N11" s="121"/>
      <c r="O11" s="126"/>
    </row>
    <row r="12" spans="1:21" ht="24.95" customHeight="1" x14ac:dyDescent="0.15">
      <c r="A12" s="182"/>
      <c r="B12" s="109"/>
      <c r="C12" s="115" t="s">
        <v>122</v>
      </c>
      <c r="D12" s="114"/>
      <c r="E12" s="113"/>
      <c r="F12" s="50"/>
      <c r="G12" s="109"/>
      <c r="H12" s="108">
        <v>5</v>
      </c>
      <c r="I12" s="112"/>
      <c r="J12" s="109" t="s">
        <v>127</v>
      </c>
      <c r="K12" s="111">
        <v>0.5</v>
      </c>
      <c r="L12" s="110" t="s">
        <v>345</v>
      </c>
      <c r="M12" s="109" t="s">
        <v>85</v>
      </c>
      <c r="N12" s="108">
        <v>10</v>
      </c>
      <c r="O12" s="107"/>
    </row>
    <row r="13" spans="1:21" ht="24.95" customHeight="1" x14ac:dyDescent="0.15">
      <c r="A13" s="182"/>
      <c r="B13" s="109"/>
      <c r="C13" s="115" t="s">
        <v>127</v>
      </c>
      <c r="D13" s="114"/>
      <c r="E13" s="113"/>
      <c r="F13" s="50"/>
      <c r="G13" s="109"/>
      <c r="H13" s="108">
        <v>0.5</v>
      </c>
      <c r="I13" s="112"/>
      <c r="J13" s="109"/>
      <c r="K13" s="111"/>
      <c r="L13" s="110"/>
      <c r="M13" s="109" t="s">
        <v>24</v>
      </c>
      <c r="N13" s="108">
        <v>5</v>
      </c>
      <c r="O13" s="107"/>
    </row>
    <row r="14" spans="1:21" ht="24.95" customHeight="1" x14ac:dyDescent="0.15">
      <c r="A14" s="182"/>
      <c r="B14" s="109"/>
      <c r="C14" s="115"/>
      <c r="D14" s="114"/>
      <c r="E14" s="113"/>
      <c r="F14" s="50"/>
      <c r="G14" s="109" t="s">
        <v>27</v>
      </c>
      <c r="H14" s="108" t="s">
        <v>301</v>
      </c>
      <c r="I14" s="112"/>
      <c r="J14" s="109"/>
      <c r="K14" s="111"/>
      <c r="L14" s="127"/>
      <c r="M14" s="119"/>
      <c r="N14" s="121"/>
      <c r="O14" s="126"/>
    </row>
    <row r="15" spans="1:21" ht="24.95" customHeight="1" x14ac:dyDescent="0.15">
      <c r="A15" s="182"/>
      <c r="B15" s="109"/>
      <c r="C15" s="115"/>
      <c r="D15" s="114"/>
      <c r="E15" s="113"/>
      <c r="F15" s="50" t="s">
        <v>31</v>
      </c>
      <c r="G15" s="109" t="s">
        <v>30</v>
      </c>
      <c r="H15" s="108" t="s">
        <v>300</v>
      </c>
      <c r="I15" s="112"/>
      <c r="J15" s="109"/>
      <c r="K15" s="111"/>
      <c r="L15" s="110" t="s">
        <v>130</v>
      </c>
      <c r="M15" s="109" t="s">
        <v>131</v>
      </c>
      <c r="N15" s="155">
        <v>0.1</v>
      </c>
      <c r="O15" s="107"/>
    </row>
    <row r="16" spans="1:21" ht="24.95" customHeight="1" x14ac:dyDescent="0.15">
      <c r="A16" s="182"/>
      <c r="B16" s="109"/>
      <c r="C16" s="115"/>
      <c r="D16" s="114"/>
      <c r="E16" s="113"/>
      <c r="F16" s="50"/>
      <c r="G16" s="109" t="s">
        <v>28</v>
      </c>
      <c r="H16" s="108" t="s">
        <v>300</v>
      </c>
      <c r="I16" s="112"/>
      <c r="J16" s="109"/>
      <c r="K16" s="111"/>
      <c r="L16" s="110"/>
      <c r="M16" s="109"/>
      <c r="N16" s="108"/>
      <c r="O16" s="107"/>
    </row>
    <row r="17" spans="1:15" ht="24.95" customHeight="1" x14ac:dyDescent="0.15">
      <c r="A17" s="182"/>
      <c r="B17" s="109"/>
      <c r="C17" s="115"/>
      <c r="D17" s="114"/>
      <c r="E17" s="113"/>
      <c r="F17" s="50"/>
      <c r="G17" s="109" t="s">
        <v>124</v>
      </c>
      <c r="H17" s="108" t="s">
        <v>300</v>
      </c>
      <c r="I17" s="120"/>
      <c r="J17" s="119"/>
      <c r="K17" s="118"/>
      <c r="L17" s="110"/>
      <c r="M17" s="109"/>
      <c r="N17" s="108"/>
      <c r="O17" s="107"/>
    </row>
    <row r="18" spans="1:15" ht="24.95" customHeight="1" x14ac:dyDescent="0.15">
      <c r="A18" s="182"/>
      <c r="B18" s="119"/>
      <c r="C18" s="124"/>
      <c r="D18" s="123"/>
      <c r="E18" s="122"/>
      <c r="F18" s="44"/>
      <c r="G18" s="119"/>
      <c r="H18" s="121"/>
      <c r="I18" s="112" t="s">
        <v>142</v>
      </c>
      <c r="J18" s="109" t="s">
        <v>85</v>
      </c>
      <c r="K18" s="111">
        <v>20</v>
      </c>
      <c r="L18" s="110"/>
      <c r="M18" s="109"/>
      <c r="N18" s="108"/>
      <c r="O18" s="107"/>
    </row>
    <row r="19" spans="1:15" ht="24.95" customHeight="1" x14ac:dyDescent="0.15">
      <c r="A19" s="182"/>
      <c r="B19" s="109" t="s">
        <v>142</v>
      </c>
      <c r="C19" s="115" t="s">
        <v>85</v>
      </c>
      <c r="D19" s="114"/>
      <c r="E19" s="113"/>
      <c r="F19" s="125"/>
      <c r="G19" s="109"/>
      <c r="H19" s="108">
        <v>20</v>
      </c>
      <c r="I19" s="112"/>
      <c r="J19" s="109" t="s">
        <v>24</v>
      </c>
      <c r="K19" s="111">
        <v>5</v>
      </c>
      <c r="L19" s="110"/>
      <c r="M19" s="109"/>
      <c r="N19" s="108"/>
      <c r="O19" s="107"/>
    </row>
    <row r="20" spans="1:15" ht="24.95" customHeight="1" x14ac:dyDescent="0.15">
      <c r="A20" s="182"/>
      <c r="B20" s="109"/>
      <c r="C20" s="115" t="s">
        <v>24</v>
      </c>
      <c r="D20" s="114"/>
      <c r="E20" s="113"/>
      <c r="F20" s="50"/>
      <c r="G20" s="109"/>
      <c r="H20" s="108">
        <v>5</v>
      </c>
      <c r="I20" s="112"/>
      <c r="J20" s="109"/>
      <c r="K20" s="111"/>
      <c r="L20" s="110"/>
      <c r="M20" s="109"/>
      <c r="N20" s="108"/>
      <c r="O20" s="107"/>
    </row>
    <row r="21" spans="1:15" ht="24.95" customHeight="1" x14ac:dyDescent="0.15">
      <c r="A21" s="182"/>
      <c r="B21" s="109"/>
      <c r="C21" s="115"/>
      <c r="D21" s="114"/>
      <c r="E21" s="113"/>
      <c r="F21" s="50"/>
      <c r="G21" s="109" t="s">
        <v>67</v>
      </c>
      <c r="H21" s="108" t="s">
        <v>301</v>
      </c>
      <c r="I21" s="120"/>
      <c r="J21" s="119"/>
      <c r="K21" s="118"/>
      <c r="L21" s="110"/>
      <c r="M21" s="109"/>
      <c r="N21" s="108"/>
      <c r="O21" s="107"/>
    </row>
    <row r="22" spans="1:15" ht="24.95" customHeight="1" x14ac:dyDescent="0.15">
      <c r="A22" s="182"/>
      <c r="B22" s="119"/>
      <c r="C22" s="124"/>
      <c r="D22" s="123"/>
      <c r="E22" s="122"/>
      <c r="F22" s="44"/>
      <c r="G22" s="119"/>
      <c r="H22" s="121"/>
      <c r="I22" s="112" t="s">
        <v>130</v>
      </c>
      <c r="J22" s="109" t="s">
        <v>131</v>
      </c>
      <c r="K22" s="160">
        <v>0.13</v>
      </c>
      <c r="L22" s="110"/>
      <c r="M22" s="109"/>
      <c r="N22" s="108"/>
      <c r="O22" s="107"/>
    </row>
    <row r="23" spans="1:15" ht="24.95" customHeight="1" x14ac:dyDescent="0.15">
      <c r="A23" s="182"/>
      <c r="B23" s="109" t="s">
        <v>130</v>
      </c>
      <c r="C23" s="115" t="s">
        <v>131</v>
      </c>
      <c r="D23" s="114"/>
      <c r="E23" s="113"/>
      <c r="F23" s="50"/>
      <c r="G23" s="109"/>
      <c r="H23" s="156">
        <v>0.13</v>
      </c>
      <c r="I23" s="112"/>
      <c r="J23" s="109"/>
      <c r="K23" s="111"/>
      <c r="L23" s="110"/>
      <c r="M23" s="109"/>
      <c r="N23" s="108"/>
      <c r="O23" s="107"/>
    </row>
    <row r="24" spans="1:15" ht="24.95" customHeight="1" thickBot="1" x14ac:dyDescent="0.2">
      <c r="A24" s="183"/>
      <c r="B24" s="100"/>
      <c r="C24" s="106"/>
      <c r="D24" s="105"/>
      <c r="E24" s="104"/>
      <c r="F24" s="57"/>
      <c r="G24" s="100"/>
      <c r="H24" s="99"/>
      <c r="I24" s="103"/>
      <c r="J24" s="100"/>
      <c r="K24" s="102"/>
      <c r="L24" s="101"/>
      <c r="M24" s="100"/>
      <c r="N24" s="99"/>
      <c r="O24" s="98"/>
    </row>
    <row r="25" spans="1:15" ht="24.95" customHeight="1" x14ac:dyDescent="0.15">
      <c r="B25" s="89"/>
      <c r="C25" s="89"/>
      <c r="D25" s="89"/>
      <c r="G25" s="89"/>
      <c r="H25" s="97"/>
      <c r="I25" s="89"/>
      <c r="J25" s="89"/>
      <c r="K25" s="97"/>
      <c r="L25" s="89"/>
      <c r="M25" s="89"/>
      <c r="N25" s="97"/>
    </row>
    <row r="26" spans="1:15" ht="14.25" x14ac:dyDescent="0.15">
      <c r="B26" s="89"/>
      <c r="C26" s="89"/>
      <c r="D26" s="89"/>
      <c r="G26" s="89"/>
      <c r="H26" s="97"/>
      <c r="I26" s="89"/>
      <c r="J26" s="89"/>
      <c r="K26" s="97"/>
      <c r="L26" s="89"/>
      <c r="M26" s="89"/>
      <c r="N26" s="97"/>
    </row>
    <row r="27" spans="1:15" ht="14.25" x14ac:dyDescent="0.15">
      <c r="B27" s="89"/>
      <c r="C27" s="89"/>
      <c r="D27" s="89"/>
      <c r="G27" s="89"/>
      <c r="H27" s="97"/>
      <c r="I27" s="89"/>
      <c r="J27" s="89"/>
      <c r="K27" s="97"/>
      <c r="L27" s="89"/>
      <c r="M27" s="89"/>
      <c r="N27" s="97"/>
    </row>
    <row r="28" spans="1:15" ht="14.25" x14ac:dyDescent="0.15">
      <c r="B28" s="89"/>
      <c r="C28" s="89"/>
      <c r="D28" s="89"/>
      <c r="G28" s="89"/>
      <c r="H28" s="97"/>
      <c r="I28" s="89"/>
      <c r="J28" s="89"/>
      <c r="K28" s="97"/>
      <c r="L28" s="89"/>
      <c r="M28" s="89"/>
      <c r="N28" s="97"/>
    </row>
    <row r="29" spans="1:15" ht="14.25" x14ac:dyDescent="0.15">
      <c r="B29" s="89"/>
      <c r="C29" s="89"/>
      <c r="D29" s="89"/>
      <c r="G29" s="89"/>
      <c r="H29" s="97"/>
      <c r="I29" s="89"/>
      <c r="J29" s="89"/>
      <c r="K29" s="97"/>
      <c r="L29" s="89"/>
      <c r="M29" s="89"/>
      <c r="N29" s="97"/>
    </row>
    <row r="30" spans="1:15" ht="14.25" x14ac:dyDescent="0.15">
      <c r="B30" s="89"/>
      <c r="C30" s="89"/>
      <c r="D30" s="89"/>
      <c r="G30" s="89"/>
      <c r="H30" s="97"/>
      <c r="I30" s="89"/>
      <c r="J30" s="89"/>
      <c r="K30" s="97"/>
      <c r="L30" s="89"/>
      <c r="M30" s="89"/>
      <c r="N30" s="97"/>
    </row>
    <row r="31" spans="1:15" ht="14.25" x14ac:dyDescent="0.15">
      <c r="B31" s="89"/>
      <c r="C31" s="89"/>
      <c r="D31" s="89"/>
      <c r="G31" s="89"/>
      <c r="H31" s="97"/>
      <c r="I31" s="89"/>
      <c r="J31" s="89"/>
      <c r="K31" s="97"/>
      <c r="L31" s="89"/>
      <c r="M31" s="89"/>
      <c r="N31" s="97"/>
    </row>
    <row r="32" spans="1:15" ht="14.25" x14ac:dyDescent="0.15">
      <c r="B32" s="89"/>
      <c r="C32" s="89"/>
      <c r="D32" s="89"/>
      <c r="G32" s="89"/>
      <c r="H32" s="97"/>
      <c r="I32" s="89"/>
      <c r="J32" s="89"/>
      <c r="K32" s="97"/>
      <c r="L32" s="89"/>
      <c r="M32" s="89"/>
      <c r="N32" s="97"/>
    </row>
    <row r="33" spans="2:14" ht="14.25" x14ac:dyDescent="0.15">
      <c r="B33" s="89"/>
      <c r="C33" s="89"/>
      <c r="D33" s="89"/>
      <c r="G33" s="89"/>
      <c r="H33" s="97"/>
      <c r="I33" s="89"/>
      <c r="J33" s="89"/>
      <c r="K33" s="97"/>
      <c r="L33" s="89"/>
      <c r="M33" s="89"/>
      <c r="N33" s="97"/>
    </row>
    <row r="34" spans="2:14" ht="14.25" x14ac:dyDescent="0.15">
      <c r="B34" s="89"/>
      <c r="C34" s="89"/>
      <c r="D34" s="89"/>
      <c r="G34" s="89"/>
      <c r="H34" s="97"/>
      <c r="I34" s="89"/>
      <c r="J34" s="89"/>
      <c r="K34" s="97"/>
      <c r="L34" s="89"/>
      <c r="M34" s="89"/>
      <c r="N34" s="97"/>
    </row>
    <row r="35" spans="2:14" ht="14.25" x14ac:dyDescent="0.15">
      <c r="B35" s="89"/>
      <c r="C35" s="89"/>
      <c r="D35" s="89"/>
      <c r="G35" s="89"/>
      <c r="H35" s="97"/>
      <c r="I35" s="89"/>
      <c r="J35" s="89"/>
      <c r="K35" s="97"/>
      <c r="L35" s="89"/>
      <c r="M35" s="89"/>
      <c r="N35" s="97"/>
    </row>
    <row r="36" spans="2:14" ht="14.25" x14ac:dyDescent="0.15">
      <c r="B36" s="89"/>
      <c r="C36" s="89"/>
      <c r="D36" s="89"/>
      <c r="G36" s="89"/>
      <c r="H36" s="97"/>
      <c r="I36" s="89"/>
      <c r="J36" s="89"/>
      <c r="K36" s="97"/>
      <c r="L36" s="89"/>
      <c r="M36" s="89"/>
      <c r="N36" s="97"/>
    </row>
    <row r="37" spans="2:14" ht="14.25" x14ac:dyDescent="0.15">
      <c r="B37" s="89"/>
      <c r="C37" s="89"/>
      <c r="D37" s="89"/>
      <c r="G37" s="89"/>
      <c r="H37" s="97"/>
      <c r="I37" s="89"/>
      <c r="J37" s="89"/>
      <c r="K37" s="97"/>
      <c r="L37" s="89"/>
      <c r="M37" s="89"/>
      <c r="N37" s="97"/>
    </row>
    <row r="38" spans="2:14" ht="14.25" x14ac:dyDescent="0.15">
      <c r="B38" s="89"/>
      <c r="C38" s="89"/>
      <c r="D38" s="89"/>
      <c r="G38" s="89"/>
      <c r="H38" s="97"/>
      <c r="I38" s="89"/>
      <c r="J38" s="89"/>
      <c r="K38" s="97"/>
      <c r="L38" s="89"/>
      <c r="M38" s="89"/>
      <c r="N38" s="97"/>
    </row>
    <row r="39" spans="2:14" ht="14.25" x14ac:dyDescent="0.15">
      <c r="B39" s="89"/>
      <c r="C39" s="89"/>
      <c r="D39" s="89"/>
      <c r="G39" s="89"/>
      <c r="H39" s="97"/>
      <c r="I39" s="89"/>
      <c r="J39" s="89"/>
      <c r="K39" s="97"/>
      <c r="L39" s="89"/>
      <c r="M39" s="89"/>
      <c r="N39" s="97"/>
    </row>
    <row r="40" spans="2:14" ht="14.25" x14ac:dyDescent="0.15">
      <c r="B40" s="89"/>
      <c r="C40" s="89"/>
      <c r="D40" s="89"/>
      <c r="G40" s="89"/>
      <c r="H40" s="97"/>
      <c r="I40" s="89"/>
      <c r="J40" s="89"/>
      <c r="K40" s="97"/>
      <c r="L40" s="89"/>
      <c r="M40" s="89"/>
      <c r="N40" s="97"/>
    </row>
    <row r="41" spans="2:14" ht="14.25" x14ac:dyDescent="0.15">
      <c r="B41" s="89"/>
      <c r="C41" s="89"/>
      <c r="D41" s="89"/>
      <c r="G41" s="89"/>
      <c r="H41" s="97"/>
      <c r="I41" s="89"/>
      <c r="J41" s="89"/>
      <c r="K41" s="97"/>
      <c r="L41" s="89"/>
      <c r="M41" s="89"/>
      <c r="N41" s="97"/>
    </row>
    <row r="42" spans="2:14" ht="14.25" x14ac:dyDescent="0.15">
      <c r="B42" s="89"/>
      <c r="C42" s="89"/>
      <c r="D42" s="89"/>
      <c r="G42" s="89"/>
      <c r="H42" s="97"/>
      <c r="I42" s="89"/>
      <c r="J42" s="89"/>
      <c r="K42" s="97"/>
      <c r="L42" s="89"/>
      <c r="M42" s="89"/>
      <c r="N42" s="97"/>
    </row>
    <row r="43" spans="2:14" ht="14.25" x14ac:dyDescent="0.15">
      <c r="B43" s="89"/>
      <c r="C43" s="89"/>
      <c r="D43" s="89"/>
      <c r="G43" s="89"/>
      <c r="H43" s="97"/>
      <c r="I43" s="89"/>
      <c r="J43" s="89"/>
      <c r="K43" s="97"/>
      <c r="L43" s="89"/>
      <c r="M43" s="89"/>
      <c r="N43" s="97"/>
    </row>
    <row r="44" spans="2:14" ht="14.25" x14ac:dyDescent="0.15">
      <c r="B44" s="89"/>
      <c r="C44" s="89"/>
      <c r="D44" s="89"/>
      <c r="G44" s="89"/>
      <c r="H44" s="97"/>
      <c r="I44" s="89"/>
      <c r="J44" s="89"/>
      <c r="K44" s="97"/>
      <c r="L44" s="89"/>
      <c r="M44" s="89"/>
      <c r="N44" s="97"/>
    </row>
    <row r="45" spans="2:14" ht="14.25" x14ac:dyDescent="0.15">
      <c r="B45" s="89"/>
      <c r="C45" s="89"/>
      <c r="D45" s="89"/>
      <c r="G45" s="89"/>
      <c r="H45" s="97"/>
      <c r="I45" s="89"/>
      <c r="J45" s="89"/>
      <c r="K45" s="97"/>
      <c r="L45" s="89"/>
      <c r="M45" s="89"/>
      <c r="N45" s="97"/>
    </row>
    <row r="46" spans="2:14" ht="14.25" x14ac:dyDescent="0.15">
      <c r="B46" s="89"/>
      <c r="C46" s="89"/>
      <c r="D46" s="89"/>
      <c r="G46" s="89"/>
      <c r="H46" s="97"/>
      <c r="I46" s="89"/>
      <c r="J46" s="89"/>
      <c r="K46" s="97"/>
      <c r="L46" s="89"/>
      <c r="M46" s="89"/>
      <c r="N46" s="97"/>
    </row>
    <row r="47" spans="2:14" ht="14.25" x14ac:dyDescent="0.15">
      <c r="B47" s="89"/>
      <c r="C47" s="89"/>
      <c r="D47" s="89"/>
      <c r="G47" s="89"/>
      <c r="H47" s="97"/>
      <c r="I47" s="89"/>
      <c r="J47" s="89"/>
      <c r="K47" s="97"/>
      <c r="L47" s="89"/>
      <c r="M47" s="89"/>
      <c r="N47" s="97"/>
    </row>
    <row r="48" spans="2:14" ht="14.25" x14ac:dyDescent="0.15">
      <c r="B48" s="89"/>
      <c r="C48" s="89"/>
      <c r="D48" s="89"/>
      <c r="G48" s="89"/>
      <c r="H48" s="97"/>
      <c r="I48" s="89"/>
      <c r="J48" s="89"/>
      <c r="K48" s="97"/>
      <c r="L48" s="89"/>
      <c r="M48" s="89"/>
      <c r="N48" s="97"/>
    </row>
    <row r="49" spans="2:14" ht="14.25" x14ac:dyDescent="0.15">
      <c r="B49" s="89"/>
      <c r="C49" s="89"/>
      <c r="D49" s="89"/>
      <c r="G49" s="89"/>
      <c r="H49" s="97"/>
      <c r="I49" s="89"/>
      <c r="J49" s="89"/>
      <c r="K49" s="97"/>
      <c r="L49" s="89"/>
      <c r="M49" s="89"/>
      <c r="N49" s="97"/>
    </row>
    <row r="50" spans="2:14" ht="14.25" x14ac:dyDescent="0.15">
      <c r="B50" s="89"/>
      <c r="C50" s="89"/>
      <c r="D50" s="89"/>
      <c r="G50" s="89"/>
      <c r="H50" s="97"/>
      <c r="I50" s="89"/>
      <c r="J50" s="89"/>
      <c r="K50" s="97"/>
      <c r="L50" s="89"/>
      <c r="M50" s="89"/>
      <c r="N50" s="97"/>
    </row>
    <row r="51" spans="2:14" ht="14.25" x14ac:dyDescent="0.15">
      <c r="B51" s="89"/>
      <c r="C51" s="89"/>
      <c r="D51" s="89"/>
      <c r="G51" s="89"/>
      <c r="H51" s="97"/>
      <c r="I51" s="89"/>
      <c r="J51" s="89"/>
      <c r="K51" s="97"/>
      <c r="L51" s="89"/>
      <c r="M51" s="89"/>
      <c r="N51" s="97"/>
    </row>
    <row r="52" spans="2:14" ht="14.25" x14ac:dyDescent="0.15">
      <c r="B52" s="89"/>
      <c r="C52" s="89"/>
      <c r="D52" s="89"/>
      <c r="G52" s="89"/>
      <c r="H52" s="97"/>
      <c r="I52" s="89"/>
      <c r="J52" s="89"/>
      <c r="K52" s="97"/>
      <c r="L52" s="89"/>
      <c r="M52" s="89"/>
      <c r="N52" s="97"/>
    </row>
    <row r="53" spans="2:14" ht="14.25" x14ac:dyDescent="0.15">
      <c r="B53" s="89"/>
      <c r="C53" s="89"/>
      <c r="D53" s="89"/>
      <c r="G53" s="89"/>
      <c r="H53" s="97"/>
      <c r="I53" s="89"/>
      <c r="J53" s="89"/>
      <c r="K53" s="97"/>
      <c r="L53" s="89"/>
      <c r="M53" s="89"/>
      <c r="N53" s="97"/>
    </row>
    <row r="54" spans="2:14" ht="14.25" x14ac:dyDescent="0.15">
      <c r="B54" s="89"/>
      <c r="C54" s="89"/>
      <c r="D54" s="89"/>
      <c r="G54" s="89"/>
      <c r="H54" s="97"/>
      <c r="I54" s="89"/>
      <c r="J54" s="89"/>
      <c r="K54" s="97"/>
      <c r="L54" s="89"/>
      <c r="M54" s="89"/>
      <c r="N54" s="97"/>
    </row>
    <row r="55" spans="2:14" ht="14.25" x14ac:dyDescent="0.15">
      <c r="B55" s="89"/>
      <c r="C55" s="89"/>
      <c r="D55" s="89"/>
      <c r="G55" s="89"/>
      <c r="H55" s="97"/>
      <c r="I55" s="89"/>
      <c r="J55" s="89"/>
      <c r="K55" s="97"/>
      <c r="L55" s="89"/>
      <c r="M55" s="89"/>
      <c r="N55" s="97"/>
    </row>
    <row r="56" spans="2:14" ht="14.25" x14ac:dyDescent="0.15">
      <c r="B56" s="89"/>
      <c r="C56" s="89"/>
      <c r="D56" s="89"/>
      <c r="G56" s="89"/>
      <c r="H56" s="97"/>
      <c r="I56" s="89"/>
      <c r="J56" s="89"/>
      <c r="K56" s="97"/>
      <c r="L56" s="89"/>
      <c r="M56" s="89"/>
      <c r="N56" s="97"/>
    </row>
    <row r="57" spans="2:14" ht="14.25" x14ac:dyDescent="0.15">
      <c r="B57" s="89"/>
      <c r="C57" s="89"/>
      <c r="D57" s="89"/>
      <c r="G57" s="89"/>
      <c r="H57" s="97"/>
      <c r="I57" s="89"/>
      <c r="J57" s="89"/>
      <c r="K57" s="97"/>
      <c r="L57" s="89"/>
      <c r="M57" s="89"/>
      <c r="N57" s="97"/>
    </row>
    <row r="58" spans="2:14" ht="14.25" x14ac:dyDescent="0.15">
      <c r="B58" s="89"/>
      <c r="C58" s="89"/>
      <c r="D58" s="89"/>
      <c r="G58" s="89"/>
      <c r="H58" s="97"/>
      <c r="I58" s="89"/>
      <c r="J58" s="89"/>
      <c r="K58" s="97"/>
      <c r="L58" s="89"/>
      <c r="M58" s="89"/>
      <c r="N58" s="97"/>
    </row>
    <row r="59" spans="2:14" ht="14.25" x14ac:dyDescent="0.15">
      <c r="B59" s="89"/>
      <c r="C59" s="89"/>
      <c r="D59" s="89"/>
      <c r="G59" s="89"/>
      <c r="H59" s="97"/>
      <c r="I59" s="89"/>
      <c r="J59" s="89"/>
      <c r="K59" s="97"/>
      <c r="L59" s="89"/>
      <c r="M59" s="89"/>
      <c r="N59" s="97"/>
    </row>
    <row r="60" spans="2:14" ht="14.25" x14ac:dyDescent="0.15">
      <c r="B60" s="89"/>
      <c r="C60" s="89"/>
      <c r="D60" s="89"/>
      <c r="G60" s="89"/>
      <c r="H60" s="97"/>
      <c r="I60" s="89"/>
      <c r="J60" s="89"/>
      <c r="K60" s="97"/>
      <c r="L60" s="89"/>
      <c r="M60" s="89"/>
      <c r="N60" s="97"/>
    </row>
    <row r="61" spans="2:14" ht="14.25" x14ac:dyDescent="0.15">
      <c r="B61" s="89"/>
      <c r="C61" s="89"/>
      <c r="D61" s="89"/>
      <c r="G61" s="89"/>
      <c r="H61" s="97"/>
      <c r="I61" s="89"/>
      <c r="J61" s="89"/>
      <c r="K61" s="97"/>
      <c r="L61" s="89"/>
      <c r="M61" s="89"/>
      <c r="N61" s="97"/>
    </row>
    <row r="62" spans="2:14" ht="14.25" x14ac:dyDescent="0.15">
      <c r="B62" s="89"/>
      <c r="C62" s="89"/>
      <c r="D62" s="89"/>
      <c r="G62" s="89"/>
      <c r="H62" s="97"/>
      <c r="I62" s="89"/>
      <c r="J62" s="89"/>
      <c r="K62" s="97"/>
      <c r="L62" s="89"/>
      <c r="M62" s="89"/>
      <c r="N62" s="97"/>
    </row>
    <row r="63" spans="2:14" ht="14.25" x14ac:dyDescent="0.15">
      <c r="B63" s="89"/>
      <c r="C63" s="89"/>
      <c r="D63" s="89"/>
      <c r="G63" s="89"/>
      <c r="H63" s="97"/>
      <c r="I63" s="89"/>
      <c r="J63" s="89"/>
      <c r="K63" s="97"/>
      <c r="L63" s="89"/>
      <c r="M63" s="89"/>
      <c r="N63" s="97"/>
    </row>
  </sheetData>
  <mergeCells count="14">
    <mergeCell ref="O4:O6"/>
    <mergeCell ref="I5:K5"/>
    <mergeCell ref="L5:N5"/>
    <mergeCell ref="A7:A24"/>
    <mergeCell ref="E1:N1"/>
    <mergeCell ref="A2:O2"/>
    <mergeCell ref="A3:C3"/>
    <mergeCell ref="E3:F3"/>
    <mergeCell ref="A4:C5"/>
    <mergeCell ref="D4:D6"/>
    <mergeCell ref="E4:E6"/>
    <mergeCell ref="F4:F6"/>
    <mergeCell ref="I4:K4"/>
    <mergeCell ref="L4:N4"/>
  </mergeCells>
  <phoneticPr fontId="22"/>
  <printOptions horizontalCentered="1" verticalCentered="1"/>
  <pageMargins left="0.39370078740157483" right="0.39370078740157483" top="0.39370078740157483" bottom="0.39370078740157483" header="0.31496062992125984" footer="0.31496062992125984"/>
  <pageSetup paperSize="12" scale="81"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
  <sheetViews>
    <sheetView showZeros="0" zoomScale="60" zoomScaleNormal="60" zoomScaleSheetLayoutView="80" workbookViewId="0"/>
  </sheetViews>
  <sheetFormatPr defaultRowHeight="18.75" customHeight="1" x14ac:dyDescent="0.15"/>
  <cols>
    <col min="1" max="1" width="4.125" style="29" customWidth="1"/>
    <col min="2" max="2" width="22.5" style="28" customWidth="1"/>
    <col min="3" max="3" width="26.625" style="28" customWidth="1"/>
    <col min="4" max="4" width="17.125" style="27" customWidth="1"/>
    <col min="5" max="5" width="8.125" style="30" customWidth="1"/>
    <col min="6" max="6" width="4" style="31" customWidth="1"/>
    <col min="7" max="7" width="10.25" style="31" hidden="1" customWidth="1"/>
    <col min="8" max="8" width="23.25" style="32" customWidth="1"/>
    <col min="9" max="9" width="17.125" style="27" customWidth="1"/>
    <col min="10" max="10" width="8.125" style="31" customWidth="1"/>
    <col min="11" max="11" width="4" style="31" customWidth="1"/>
    <col min="12" max="12" width="10.25" style="31" hidden="1" customWidth="1"/>
    <col min="13" max="13" width="8.625" style="33" hidden="1" customWidth="1"/>
    <col min="14" max="14" width="97.75" style="28" customWidth="1"/>
    <col min="15" max="15" width="14.125" style="32" customWidth="1"/>
    <col min="16" max="16" width="16" style="27" customWidth="1"/>
    <col min="17" max="17" width="10.125" style="34" customWidth="1"/>
    <col min="18" max="18" width="10.125" style="30" customWidth="1"/>
    <col min="19" max="19" width="5.125" style="27" customWidth="1"/>
    <col min="27" max="16384" width="9" style="3"/>
  </cols>
  <sheetData>
    <row r="1" spans="1:19" ht="36.75" customHeight="1" x14ac:dyDescent="0.15">
      <c r="A1" s="1" t="s">
        <v>266</v>
      </c>
      <c r="B1" s="1"/>
      <c r="C1" s="2"/>
      <c r="D1" s="3"/>
      <c r="E1" s="2"/>
      <c r="F1" s="2"/>
      <c r="G1" s="2"/>
      <c r="H1" s="166"/>
      <c r="I1" s="166"/>
      <c r="J1" s="167"/>
      <c r="K1" s="167"/>
      <c r="L1" s="167"/>
      <c r="M1" s="167"/>
      <c r="N1" s="167"/>
      <c r="O1" s="2"/>
      <c r="P1" s="2"/>
      <c r="Q1" s="4"/>
      <c r="R1" s="4"/>
      <c r="S1" s="3"/>
    </row>
    <row r="2" spans="1:19" ht="36.75" customHeight="1" x14ac:dyDescent="0.15">
      <c r="A2" s="166" t="s">
        <v>265</v>
      </c>
      <c r="B2" s="166"/>
      <c r="C2" s="167"/>
      <c r="D2" s="167"/>
      <c r="E2" s="167"/>
      <c r="F2" s="167"/>
      <c r="G2" s="167"/>
      <c r="H2" s="167"/>
      <c r="I2" s="167"/>
      <c r="J2" s="167"/>
      <c r="K2" s="167"/>
      <c r="L2" s="167"/>
      <c r="M2" s="167"/>
      <c r="N2" s="167"/>
      <c r="O2" s="167"/>
      <c r="P2" s="167"/>
      <c r="Q2" s="167"/>
      <c r="R2" s="167"/>
      <c r="S2" s="3"/>
    </row>
    <row r="3" spans="1:19" ht="27.75" customHeight="1" thickBot="1" x14ac:dyDescent="0.3">
      <c r="A3" s="168" t="s">
        <v>277</v>
      </c>
      <c r="B3" s="169"/>
      <c r="C3" s="169"/>
      <c r="D3" s="169"/>
      <c r="E3" s="169"/>
      <c r="F3" s="169"/>
      <c r="G3" s="2"/>
      <c r="H3" s="2"/>
      <c r="I3" s="13"/>
      <c r="J3" s="2"/>
      <c r="K3" s="7"/>
      <c r="L3" s="7"/>
      <c r="M3" s="11"/>
      <c r="N3" s="2"/>
      <c r="O3" s="14"/>
      <c r="P3" s="13"/>
      <c r="Q3" s="15"/>
      <c r="R3" s="15"/>
      <c r="S3" s="12"/>
    </row>
    <row r="4" spans="1:19" customFormat="1" ht="42" customHeight="1" thickBot="1" x14ac:dyDescent="0.2">
      <c r="A4" s="16"/>
      <c r="B4" s="17" t="s">
        <v>263</v>
      </c>
      <c r="C4" s="18" t="s">
        <v>261</v>
      </c>
      <c r="D4" s="19" t="s">
        <v>254</v>
      </c>
      <c r="E4" s="35" t="s">
        <v>262</v>
      </c>
      <c r="F4" s="20" t="s">
        <v>259</v>
      </c>
      <c r="G4" s="18" t="s">
        <v>258</v>
      </c>
      <c r="H4" s="17" t="s">
        <v>261</v>
      </c>
      <c r="I4" s="19" t="s">
        <v>254</v>
      </c>
      <c r="J4" s="36" t="s">
        <v>260</v>
      </c>
      <c r="K4" s="20" t="s">
        <v>259</v>
      </c>
      <c r="L4" s="20" t="s">
        <v>258</v>
      </c>
      <c r="M4" s="22" t="s">
        <v>257</v>
      </c>
      <c r="N4" s="23" t="s">
        <v>256</v>
      </c>
      <c r="O4" s="20" t="s">
        <v>255</v>
      </c>
      <c r="P4" s="24" t="s">
        <v>254</v>
      </c>
      <c r="Q4" s="21" t="s">
        <v>253</v>
      </c>
      <c r="R4" s="25" t="s">
        <v>252</v>
      </c>
      <c r="S4" s="26"/>
    </row>
    <row r="5" spans="1:19" ht="24.95" customHeight="1" x14ac:dyDescent="0.15">
      <c r="A5" s="170" t="s">
        <v>42</v>
      </c>
      <c r="B5" s="64" t="s">
        <v>280</v>
      </c>
      <c r="C5" s="37" t="s">
        <v>169</v>
      </c>
      <c r="D5" s="38" t="s">
        <v>31</v>
      </c>
      <c r="E5" s="39">
        <v>40</v>
      </c>
      <c r="F5" s="40" t="s">
        <v>20</v>
      </c>
      <c r="G5" s="68"/>
      <c r="H5" s="72" t="s">
        <v>169</v>
      </c>
      <c r="I5" s="38" t="s">
        <v>31</v>
      </c>
      <c r="J5" s="40">
        <f>ROUNDUP(E5*0.75,2)</f>
        <v>30</v>
      </c>
      <c r="K5" s="40" t="s">
        <v>20</v>
      </c>
      <c r="L5" s="40"/>
      <c r="M5" s="76" t="e">
        <f>#REF!</f>
        <v>#REF!</v>
      </c>
      <c r="N5" s="64" t="s">
        <v>166</v>
      </c>
      <c r="O5" s="41" t="s">
        <v>66</v>
      </c>
      <c r="P5" s="38" t="s">
        <v>43</v>
      </c>
      <c r="Q5" s="42">
        <v>2</v>
      </c>
      <c r="R5" s="90">
        <f t="shared" ref="R5:R12" si="0">ROUNDUP(Q5*0.75,2)</f>
        <v>1.5</v>
      </c>
    </row>
    <row r="6" spans="1:19" ht="24.95" customHeight="1" x14ac:dyDescent="0.15">
      <c r="A6" s="171"/>
      <c r="B6" s="86" t="s">
        <v>281</v>
      </c>
      <c r="C6" s="49" t="s">
        <v>23</v>
      </c>
      <c r="D6" s="50"/>
      <c r="E6" s="51">
        <v>30</v>
      </c>
      <c r="F6" s="52" t="s">
        <v>20</v>
      </c>
      <c r="G6" s="70"/>
      <c r="H6" s="74" t="s">
        <v>23</v>
      </c>
      <c r="I6" s="50"/>
      <c r="J6" s="52">
        <f>ROUNDUP(E6*0.75,2)</f>
        <v>22.5</v>
      </c>
      <c r="K6" s="52" t="s">
        <v>20</v>
      </c>
      <c r="L6" s="52"/>
      <c r="M6" s="78" t="e">
        <f>ROUND(#REF!+(#REF!*6/100),2)</f>
        <v>#REF!</v>
      </c>
      <c r="N6" s="66" t="s">
        <v>214</v>
      </c>
      <c r="O6" s="53" t="s">
        <v>26</v>
      </c>
      <c r="P6" s="50"/>
      <c r="Q6" s="54">
        <v>2</v>
      </c>
      <c r="R6" s="92">
        <f t="shared" si="0"/>
        <v>1.5</v>
      </c>
    </row>
    <row r="7" spans="1:19" ht="24.95" customHeight="1" x14ac:dyDescent="0.15">
      <c r="A7" s="171"/>
      <c r="B7" s="66"/>
      <c r="C7" s="49" t="s">
        <v>215</v>
      </c>
      <c r="D7" s="50"/>
      <c r="E7" s="51">
        <v>10</v>
      </c>
      <c r="F7" s="52" t="s">
        <v>20</v>
      </c>
      <c r="G7" s="70"/>
      <c r="H7" s="74" t="s">
        <v>215</v>
      </c>
      <c r="I7" s="50"/>
      <c r="J7" s="52">
        <f>ROUNDUP(E7*0.75,2)</f>
        <v>7.5</v>
      </c>
      <c r="K7" s="52" t="s">
        <v>20</v>
      </c>
      <c r="L7" s="52"/>
      <c r="M7" s="78" t="e">
        <f>#REF!</f>
        <v>#REF!</v>
      </c>
      <c r="N7" s="84" t="s">
        <v>278</v>
      </c>
      <c r="O7" s="53" t="s">
        <v>65</v>
      </c>
      <c r="P7" s="50" t="s">
        <v>31</v>
      </c>
      <c r="Q7" s="54">
        <v>2</v>
      </c>
      <c r="R7" s="92">
        <f t="shared" si="0"/>
        <v>1.5</v>
      </c>
    </row>
    <row r="8" spans="1:19" ht="24.95" customHeight="1" x14ac:dyDescent="0.15">
      <c r="A8" s="171"/>
      <c r="B8" s="66"/>
      <c r="C8" s="49" t="s">
        <v>120</v>
      </c>
      <c r="D8" s="50"/>
      <c r="E8" s="51">
        <v>40</v>
      </c>
      <c r="F8" s="52" t="s">
        <v>20</v>
      </c>
      <c r="G8" s="70"/>
      <c r="H8" s="74" t="s">
        <v>120</v>
      </c>
      <c r="I8" s="50"/>
      <c r="J8" s="52">
        <f>ROUNDUP(E8*0.75,2)</f>
        <v>30</v>
      </c>
      <c r="K8" s="52" t="s">
        <v>20</v>
      </c>
      <c r="L8" s="52"/>
      <c r="M8" s="78" t="e">
        <f>#REF!</f>
        <v>#REF!</v>
      </c>
      <c r="N8" s="95" t="s">
        <v>279</v>
      </c>
      <c r="O8" s="53" t="s">
        <v>67</v>
      </c>
      <c r="P8" s="50"/>
      <c r="Q8" s="54">
        <v>30</v>
      </c>
      <c r="R8" s="92">
        <f t="shared" si="0"/>
        <v>22.5</v>
      </c>
    </row>
    <row r="9" spans="1:19" ht="24.95" customHeight="1" x14ac:dyDescent="0.15">
      <c r="A9" s="171"/>
      <c r="B9" s="66"/>
      <c r="C9" s="49"/>
      <c r="D9" s="50"/>
      <c r="E9" s="51"/>
      <c r="F9" s="52"/>
      <c r="G9" s="70"/>
      <c r="H9" s="74"/>
      <c r="I9" s="50"/>
      <c r="J9" s="52"/>
      <c r="K9" s="52"/>
      <c r="L9" s="52"/>
      <c r="M9" s="78"/>
      <c r="N9" s="66" t="s">
        <v>275</v>
      </c>
      <c r="O9" s="53" t="s">
        <v>21</v>
      </c>
      <c r="P9" s="50"/>
      <c r="Q9" s="54">
        <v>1</v>
      </c>
      <c r="R9" s="92">
        <f t="shared" si="0"/>
        <v>0.75</v>
      </c>
    </row>
    <row r="10" spans="1:19" ht="24.95" customHeight="1" x14ac:dyDescent="0.15">
      <c r="A10" s="171"/>
      <c r="B10" s="66"/>
      <c r="C10" s="49"/>
      <c r="D10" s="50"/>
      <c r="E10" s="51"/>
      <c r="F10" s="52"/>
      <c r="G10" s="70"/>
      <c r="H10" s="74"/>
      <c r="I10" s="50"/>
      <c r="J10" s="52"/>
      <c r="K10" s="52"/>
      <c r="L10" s="52"/>
      <c r="M10" s="78"/>
      <c r="N10" s="66" t="s">
        <v>168</v>
      </c>
      <c r="O10" s="53" t="s">
        <v>139</v>
      </c>
      <c r="P10" s="50"/>
      <c r="Q10" s="54">
        <v>15</v>
      </c>
      <c r="R10" s="92">
        <f t="shared" si="0"/>
        <v>11.25</v>
      </c>
    </row>
    <row r="11" spans="1:19" ht="24.95" customHeight="1" x14ac:dyDescent="0.15">
      <c r="A11" s="171"/>
      <c r="B11" s="66"/>
      <c r="C11" s="49"/>
      <c r="D11" s="50"/>
      <c r="E11" s="51"/>
      <c r="F11" s="52"/>
      <c r="G11" s="70"/>
      <c r="H11" s="74"/>
      <c r="I11" s="50"/>
      <c r="J11" s="52"/>
      <c r="K11" s="52"/>
      <c r="L11" s="52"/>
      <c r="M11" s="78"/>
      <c r="N11" s="66" t="s">
        <v>18</v>
      </c>
      <c r="O11" s="53" t="s">
        <v>170</v>
      </c>
      <c r="P11" s="50"/>
      <c r="Q11" s="54">
        <v>2</v>
      </c>
      <c r="R11" s="92">
        <f t="shared" si="0"/>
        <v>1.5</v>
      </c>
    </row>
    <row r="12" spans="1:19" ht="24.95" customHeight="1" x14ac:dyDescent="0.15">
      <c r="A12" s="171"/>
      <c r="B12" s="66"/>
      <c r="C12" s="49"/>
      <c r="D12" s="50"/>
      <c r="E12" s="51"/>
      <c r="F12" s="52"/>
      <c r="G12" s="70"/>
      <c r="H12" s="74"/>
      <c r="I12" s="50"/>
      <c r="J12" s="52"/>
      <c r="K12" s="52"/>
      <c r="L12" s="52"/>
      <c r="M12" s="78"/>
      <c r="N12" s="66"/>
      <c r="O12" s="53" t="s">
        <v>28</v>
      </c>
      <c r="P12" s="50"/>
      <c r="Q12" s="54">
        <v>0.5</v>
      </c>
      <c r="R12" s="92">
        <f t="shared" si="0"/>
        <v>0.38</v>
      </c>
    </row>
    <row r="13" spans="1:19" ht="24.95" customHeight="1" x14ac:dyDescent="0.15">
      <c r="A13" s="171"/>
      <c r="B13" s="65"/>
      <c r="C13" s="43"/>
      <c r="D13" s="44"/>
      <c r="E13" s="45"/>
      <c r="F13" s="46"/>
      <c r="G13" s="69"/>
      <c r="H13" s="73"/>
      <c r="I13" s="44"/>
      <c r="J13" s="46"/>
      <c r="K13" s="46"/>
      <c r="L13" s="46"/>
      <c r="M13" s="77"/>
      <c r="N13" s="65"/>
      <c r="O13" s="47"/>
      <c r="P13" s="44"/>
      <c r="Q13" s="48"/>
      <c r="R13" s="91"/>
    </row>
    <row r="14" spans="1:19" ht="24.95" customHeight="1" x14ac:dyDescent="0.15">
      <c r="A14" s="171"/>
      <c r="B14" s="66" t="s">
        <v>282</v>
      </c>
      <c r="C14" s="49" t="s">
        <v>35</v>
      </c>
      <c r="D14" s="50"/>
      <c r="E14" s="51">
        <v>30</v>
      </c>
      <c r="F14" s="52" t="s">
        <v>20</v>
      </c>
      <c r="G14" s="70"/>
      <c r="H14" s="74" t="s">
        <v>35</v>
      </c>
      <c r="I14" s="50"/>
      <c r="J14" s="52">
        <f>ROUNDUP(E14*0.75,2)</f>
        <v>22.5</v>
      </c>
      <c r="K14" s="52" t="s">
        <v>20</v>
      </c>
      <c r="L14" s="52"/>
      <c r="M14" s="78" t="e">
        <f>#REF!</f>
        <v>#REF!</v>
      </c>
      <c r="N14" s="66" t="s">
        <v>171</v>
      </c>
      <c r="O14" s="53" t="s">
        <v>28</v>
      </c>
      <c r="P14" s="50"/>
      <c r="Q14" s="54">
        <v>0.3</v>
      </c>
      <c r="R14" s="92">
        <f>ROUNDUP(Q14*0.75,2)</f>
        <v>0.23</v>
      </c>
    </row>
    <row r="15" spans="1:19" ht="24.95" customHeight="1" x14ac:dyDescent="0.15">
      <c r="A15" s="171"/>
      <c r="B15" s="86" t="s">
        <v>283</v>
      </c>
      <c r="C15" s="49" t="s">
        <v>212</v>
      </c>
      <c r="D15" s="50"/>
      <c r="E15" s="51">
        <v>10</v>
      </c>
      <c r="F15" s="52" t="s">
        <v>20</v>
      </c>
      <c r="G15" s="70"/>
      <c r="H15" s="74" t="s">
        <v>212</v>
      </c>
      <c r="I15" s="50"/>
      <c r="J15" s="52">
        <f>ROUNDUP(E15*0.75,2)</f>
        <v>7.5</v>
      </c>
      <c r="K15" s="52" t="s">
        <v>20</v>
      </c>
      <c r="L15" s="52"/>
      <c r="M15" s="78" t="e">
        <f>#REF!</f>
        <v>#REF!</v>
      </c>
      <c r="N15" s="66" t="s">
        <v>172</v>
      </c>
      <c r="O15" s="53" t="s">
        <v>30</v>
      </c>
      <c r="P15" s="50" t="s">
        <v>31</v>
      </c>
      <c r="Q15" s="54">
        <v>0.3</v>
      </c>
      <c r="R15" s="92">
        <f>ROUNDUP(Q15*0.75,2)</f>
        <v>0.23</v>
      </c>
    </row>
    <row r="16" spans="1:19" ht="24.95" customHeight="1" x14ac:dyDescent="0.15">
      <c r="A16" s="171"/>
      <c r="B16" s="66"/>
      <c r="C16" s="49" t="s">
        <v>49</v>
      </c>
      <c r="D16" s="50" t="s">
        <v>50</v>
      </c>
      <c r="E16" s="63">
        <v>0.5</v>
      </c>
      <c r="F16" s="52" t="s">
        <v>51</v>
      </c>
      <c r="G16" s="70"/>
      <c r="H16" s="74" t="s">
        <v>49</v>
      </c>
      <c r="I16" s="50" t="s">
        <v>50</v>
      </c>
      <c r="J16" s="52">
        <f>ROUNDUP(E16*0.75,2)</f>
        <v>0.38</v>
      </c>
      <c r="K16" s="52" t="s">
        <v>51</v>
      </c>
      <c r="L16" s="52"/>
      <c r="M16" s="78" t="e">
        <f>#REF!</f>
        <v>#REF!</v>
      </c>
      <c r="N16" s="66" t="s">
        <v>46</v>
      </c>
      <c r="O16" s="53" t="s">
        <v>89</v>
      </c>
      <c r="P16" s="50" t="s">
        <v>90</v>
      </c>
      <c r="Q16" s="54">
        <v>4</v>
      </c>
      <c r="R16" s="92">
        <f>ROUNDUP(Q16*0.75,2)</f>
        <v>3</v>
      </c>
    </row>
    <row r="17" spans="1:18" ht="24.95" customHeight="1" x14ac:dyDescent="0.15">
      <c r="A17" s="171"/>
      <c r="B17" s="66"/>
      <c r="C17" s="49"/>
      <c r="D17" s="50"/>
      <c r="E17" s="51"/>
      <c r="F17" s="52"/>
      <c r="G17" s="70"/>
      <c r="H17" s="74"/>
      <c r="I17" s="50"/>
      <c r="J17" s="52"/>
      <c r="K17" s="52"/>
      <c r="L17" s="52"/>
      <c r="M17" s="78"/>
      <c r="N17" s="66"/>
      <c r="O17" s="53"/>
      <c r="P17" s="50"/>
      <c r="Q17" s="54"/>
      <c r="R17" s="92"/>
    </row>
    <row r="18" spans="1:18" ht="24.95" customHeight="1" x14ac:dyDescent="0.15">
      <c r="A18" s="171"/>
      <c r="B18" s="65"/>
      <c r="C18" s="43"/>
      <c r="D18" s="44"/>
      <c r="E18" s="45"/>
      <c r="F18" s="46"/>
      <c r="G18" s="69"/>
      <c r="H18" s="73"/>
      <c r="I18" s="44"/>
      <c r="J18" s="46"/>
      <c r="K18" s="46"/>
      <c r="L18" s="46"/>
      <c r="M18" s="77"/>
      <c r="N18" s="65"/>
      <c r="O18" s="47"/>
      <c r="P18" s="44"/>
      <c r="Q18" s="48"/>
      <c r="R18" s="91"/>
    </row>
    <row r="19" spans="1:18" ht="24.95" customHeight="1" x14ac:dyDescent="0.15">
      <c r="A19" s="171"/>
      <c r="B19" s="66" t="s">
        <v>142</v>
      </c>
      <c r="C19" s="49" t="s">
        <v>213</v>
      </c>
      <c r="D19" s="50"/>
      <c r="E19" s="51">
        <v>20</v>
      </c>
      <c r="F19" s="52" t="s">
        <v>20</v>
      </c>
      <c r="G19" s="70"/>
      <c r="H19" s="74" t="s">
        <v>213</v>
      </c>
      <c r="I19" s="50"/>
      <c r="J19" s="52">
        <f>ROUNDUP(E19*0.75,2)</f>
        <v>15</v>
      </c>
      <c r="K19" s="52" t="s">
        <v>20</v>
      </c>
      <c r="L19" s="52"/>
      <c r="M19" s="78" t="e">
        <f>#REF!</f>
        <v>#REF!</v>
      </c>
      <c r="N19" s="66" t="s">
        <v>18</v>
      </c>
      <c r="O19" s="53" t="s">
        <v>67</v>
      </c>
      <c r="P19" s="50"/>
      <c r="Q19" s="54">
        <v>100</v>
      </c>
      <c r="R19" s="92">
        <f>ROUNDUP(Q19*0.75,2)</f>
        <v>75</v>
      </c>
    </row>
    <row r="20" spans="1:18" ht="24.95" customHeight="1" x14ac:dyDescent="0.15">
      <c r="A20" s="171"/>
      <c r="B20" s="66"/>
      <c r="C20" s="49" t="s">
        <v>152</v>
      </c>
      <c r="D20" s="50"/>
      <c r="E20" s="51">
        <v>5</v>
      </c>
      <c r="F20" s="52" t="s">
        <v>20</v>
      </c>
      <c r="G20" s="70"/>
      <c r="H20" s="74" t="s">
        <v>152</v>
      </c>
      <c r="I20" s="50"/>
      <c r="J20" s="52">
        <f>ROUNDUP(E20*0.75,2)</f>
        <v>3.75</v>
      </c>
      <c r="K20" s="52" t="s">
        <v>20</v>
      </c>
      <c r="L20" s="52"/>
      <c r="M20" s="78" t="e">
        <f>#REF!</f>
        <v>#REF!</v>
      </c>
      <c r="N20" s="66"/>
      <c r="O20" s="53" t="s">
        <v>143</v>
      </c>
      <c r="P20" s="50" t="s">
        <v>144</v>
      </c>
      <c r="Q20" s="54">
        <v>0.5</v>
      </c>
      <c r="R20" s="92">
        <f>ROUNDUP(Q20*0.75,2)</f>
        <v>0.38</v>
      </c>
    </row>
    <row r="21" spans="1:18" ht="24.95" customHeight="1" x14ac:dyDescent="0.15">
      <c r="A21" s="171"/>
      <c r="B21" s="66"/>
      <c r="C21" s="49"/>
      <c r="D21" s="50"/>
      <c r="E21" s="51"/>
      <c r="F21" s="52"/>
      <c r="G21" s="70"/>
      <c r="H21" s="74"/>
      <c r="I21" s="50"/>
      <c r="J21" s="52"/>
      <c r="K21" s="52"/>
      <c r="L21" s="52"/>
      <c r="M21" s="78"/>
      <c r="N21" s="66"/>
      <c r="O21" s="53" t="s">
        <v>71</v>
      </c>
      <c r="P21" s="50"/>
      <c r="Q21" s="54">
        <v>0.1</v>
      </c>
      <c r="R21" s="92">
        <f>ROUNDUP(Q21*0.75,2)</f>
        <v>0.08</v>
      </c>
    </row>
    <row r="22" spans="1:18" ht="24.95" customHeight="1" thickBot="1" x14ac:dyDescent="0.2">
      <c r="A22" s="172"/>
      <c r="B22" s="67"/>
      <c r="C22" s="56"/>
      <c r="D22" s="57"/>
      <c r="E22" s="58"/>
      <c r="F22" s="59"/>
      <c r="G22" s="71"/>
      <c r="H22" s="75"/>
      <c r="I22" s="57"/>
      <c r="J22" s="59"/>
      <c r="K22" s="59"/>
      <c r="L22" s="59"/>
      <c r="M22" s="79"/>
      <c r="N22" s="67"/>
      <c r="O22" s="60"/>
      <c r="P22" s="57"/>
      <c r="Q22" s="61"/>
      <c r="R22" s="93"/>
    </row>
    <row r="23" spans="1:18" ht="24.95" customHeight="1" x14ac:dyDescent="0.15"/>
    <row r="24" spans="1:18" ht="24.95" customHeight="1" x14ac:dyDescent="0.15"/>
    <row r="25" spans="1:18" ht="21.95" customHeight="1" x14ac:dyDescent="0.15"/>
    <row r="26" spans="1:18" ht="21.95" customHeight="1" x14ac:dyDescent="0.15"/>
    <row r="27" spans="1:18" ht="21.95" customHeight="1" x14ac:dyDescent="0.15"/>
  </sheetData>
  <mergeCells count="4">
    <mergeCell ref="H1:N1"/>
    <mergeCell ref="A2:R2"/>
    <mergeCell ref="A3:F3"/>
    <mergeCell ref="A5:A22"/>
  </mergeCells>
  <phoneticPr fontId="19"/>
  <printOptions horizontalCentered="1" verticalCentered="1"/>
  <pageMargins left="0.39370078740157483" right="0.39370078740157483" top="0.39370078740157483" bottom="0.39370078740157483" header="0.39370078740157483" footer="0.39370078740157483"/>
  <pageSetup paperSize="12" scale="58"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6"/>
  <sheetViews>
    <sheetView showZeros="0" zoomScale="60" zoomScaleNormal="60" zoomScaleSheetLayoutView="90" workbookViewId="0"/>
  </sheetViews>
  <sheetFormatPr defaultRowHeight="13.5" x14ac:dyDescent="0.15"/>
  <cols>
    <col min="1" max="1" width="4.5" style="3" customWidth="1"/>
    <col min="2" max="2" width="24.375" style="3" customWidth="1"/>
    <col min="3" max="3" width="28.25" style="3" customWidth="1"/>
    <col min="4" max="4" width="12.5" style="3" hidden="1" customWidth="1"/>
    <col min="5" max="6" width="10.375" style="27" customWidth="1"/>
    <col min="7" max="7" width="10" style="3" customWidth="1"/>
    <col min="8" max="8" width="18.75" style="3" customWidth="1"/>
    <col min="9" max="9" width="22.5" style="3" customWidth="1"/>
    <col min="10" max="10" width="21.25" style="3" customWidth="1"/>
    <col min="11" max="11" width="11.125" style="3" customWidth="1"/>
    <col min="12" max="12" width="22.375" style="3" customWidth="1"/>
    <col min="13" max="13" width="21.25" style="3" customWidth="1"/>
    <col min="14" max="14" width="11.25" style="3" customWidth="1"/>
    <col min="15" max="15" width="12.5" hidden="1" customWidth="1"/>
  </cols>
  <sheetData>
    <row r="1" spans="1:21" s="3" customFormat="1" ht="37.5" customHeight="1" x14ac:dyDescent="0.15">
      <c r="A1" s="1" t="s">
        <v>328</v>
      </c>
      <c r="B1" s="5"/>
      <c r="C1" s="1"/>
      <c r="D1" s="1"/>
      <c r="E1" s="184"/>
      <c r="F1" s="185"/>
      <c r="G1" s="185"/>
      <c r="H1" s="185"/>
      <c r="I1" s="185"/>
      <c r="J1" s="185"/>
      <c r="K1" s="185"/>
      <c r="L1" s="185"/>
      <c r="M1" s="185"/>
      <c r="N1" s="185"/>
      <c r="O1"/>
      <c r="P1"/>
      <c r="Q1"/>
      <c r="R1"/>
      <c r="S1"/>
      <c r="T1"/>
      <c r="U1"/>
    </row>
    <row r="2" spans="1:21" s="3" customFormat="1" ht="36" customHeight="1" x14ac:dyDescent="0.15">
      <c r="A2" s="166" t="s">
        <v>265</v>
      </c>
      <c r="B2" s="167"/>
      <c r="C2" s="167"/>
      <c r="D2" s="167"/>
      <c r="E2" s="167"/>
      <c r="F2" s="167"/>
      <c r="G2" s="167"/>
      <c r="H2" s="167"/>
      <c r="I2" s="167"/>
      <c r="J2" s="167"/>
      <c r="K2" s="167"/>
      <c r="L2" s="167"/>
      <c r="M2" s="167"/>
      <c r="N2" s="167"/>
      <c r="O2" s="185"/>
      <c r="P2"/>
      <c r="Q2"/>
      <c r="R2"/>
      <c r="S2"/>
      <c r="T2"/>
      <c r="U2"/>
    </row>
    <row r="3" spans="1:21" ht="33.75" customHeight="1" thickBot="1" x14ac:dyDescent="0.3">
      <c r="A3" s="186" t="s">
        <v>392</v>
      </c>
      <c r="B3" s="187"/>
      <c r="C3" s="187"/>
      <c r="D3" s="151"/>
      <c r="E3" s="188" t="s">
        <v>391</v>
      </c>
      <c r="F3" s="189"/>
      <c r="G3" s="88"/>
      <c r="H3" s="88"/>
      <c r="I3" s="88"/>
      <c r="J3" s="88"/>
      <c r="K3" s="150"/>
      <c r="L3" s="88"/>
      <c r="M3" s="88"/>
    </row>
    <row r="4" spans="1:21" ht="18.75" customHeight="1" x14ac:dyDescent="0.15">
      <c r="A4" s="190"/>
      <c r="B4" s="191"/>
      <c r="C4" s="192"/>
      <c r="D4" s="196" t="s">
        <v>258</v>
      </c>
      <c r="E4" s="199" t="s">
        <v>325</v>
      </c>
      <c r="F4" s="202" t="s">
        <v>314</v>
      </c>
      <c r="G4" s="149" t="s">
        <v>324</v>
      </c>
      <c r="H4" s="148" t="s">
        <v>323</v>
      </c>
      <c r="I4" s="205" t="s">
        <v>322</v>
      </c>
      <c r="J4" s="206"/>
      <c r="K4" s="206"/>
      <c r="L4" s="207" t="s">
        <v>321</v>
      </c>
      <c r="M4" s="208"/>
      <c r="N4" s="209"/>
      <c r="O4" s="173" t="s">
        <v>258</v>
      </c>
    </row>
    <row r="5" spans="1:21" ht="18.75" customHeight="1" x14ac:dyDescent="0.15">
      <c r="A5" s="193"/>
      <c r="B5" s="194"/>
      <c r="C5" s="195"/>
      <c r="D5" s="197"/>
      <c r="E5" s="200"/>
      <c r="F5" s="203"/>
      <c r="G5" s="9" t="s">
        <v>320</v>
      </c>
      <c r="H5" s="147" t="s">
        <v>318</v>
      </c>
      <c r="I5" s="176" t="s">
        <v>317</v>
      </c>
      <c r="J5" s="177"/>
      <c r="K5" s="177"/>
      <c r="L5" s="178" t="s">
        <v>315</v>
      </c>
      <c r="M5" s="179"/>
      <c r="N5" s="180"/>
      <c r="O5" s="174"/>
    </row>
    <row r="6" spans="1:21" ht="18.75" customHeight="1" thickBot="1" x14ac:dyDescent="0.2">
      <c r="A6" s="146"/>
      <c r="B6" s="145" t="s">
        <v>263</v>
      </c>
      <c r="C6" s="144" t="s">
        <v>313</v>
      </c>
      <c r="D6" s="198"/>
      <c r="E6" s="201"/>
      <c r="F6" s="204"/>
      <c r="G6" s="143" t="s">
        <v>314</v>
      </c>
      <c r="H6" s="138" t="s">
        <v>312</v>
      </c>
      <c r="I6" s="142" t="s">
        <v>263</v>
      </c>
      <c r="J6" s="141" t="s">
        <v>313</v>
      </c>
      <c r="K6" s="139" t="s">
        <v>312</v>
      </c>
      <c r="L6" s="140" t="s">
        <v>263</v>
      </c>
      <c r="M6" s="139" t="s">
        <v>313</v>
      </c>
      <c r="N6" s="138" t="s">
        <v>312</v>
      </c>
      <c r="O6" s="175"/>
    </row>
    <row r="7" spans="1:21" ht="24.95" customHeight="1" x14ac:dyDescent="0.15">
      <c r="A7" s="181" t="s">
        <v>42</v>
      </c>
      <c r="B7" s="131" t="s">
        <v>310</v>
      </c>
      <c r="C7" s="137" t="s">
        <v>307</v>
      </c>
      <c r="D7" s="136"/>
      <c r="E7" s="135"/>
      <c r="F7" s="38"/>
      <c r="G7" s="131"/>
      <c r="H7" s="130" t="s">
        <v>311</v>
      </c>
      <c r="I7" s="134" t="s">
        <v>310</v>
      </c>
      <c r="J7" s="131" t="s">
        <v>307</v>
      </c>
      <c r="K7" s="133" t="s">
        <v>309</v>
      </c>
      <c r="L7" s="132" t="s">
        <v>308</v>
      </c>
      <c r="M7" s="131" t="s">
        <v>307</v>
      </c>
      <c r="N7" s="130">
        <v>30</v>
      </c>
      <c r="O7" s="129"/>
    </row>
    <row r="8" spans="1:21" ht="24.95" customHeight="1" x14ac:dyDescent="0.15">
      <c r="A8" s="182"/>
      <c r="B8" s="119"/>
      <c r="C8" s="124"/>
      <c r="D8" s="123"/>
      <c r="E8" s="122"/>
      <c r="F8" s="44"/>
      <c r="G8" s="119"/>
      <c r="H8" s="121"/>
      <c r="I8" s="120"/>
      <c r="J8" s="119"/>
      <c r="K8" s="118"/>
      <c r="L8" s="127"/>
      <c r="M8" s="119"/>
      <c r="N8" s="121"/>
      <c r="O8" s="126"/>
    </row>
    <row r="9" spans="1:21" ht="24.95" customHeight="1" x14ac:dyDescent="0.15">
      <c r="A9" s="182"/>
      <c r="B9" s="109" t="s">
        <v>390</v>
      </c>
      <c r="C9" s="115" t="s">
        <v>120</v>
      </c>
      <c r="D9" s="114"/>
      <c r="E9" s="113"/>
      <c r="F9" s="50"/>
      <c r="G9" s="109"/>
      <c r="H9" s="108">
        <v>20</v>
      </c>
      <c r="I9" s="112" t="s">
        <v>389</v>
      </c>
      <c r="J9" s="128" t="s">
        <v>47</v>
      </c>
      <c r="K9" s="111">
        <v>10</v>
      </c>
      <c r="L9" s="110" t="s">
        <v>359</v>
      </c>
      <c r="M9" s="109" t="s">
        <v>23</v>
      </c>
      <c r="N9" s="108">
        <v>10</v>
      </c>
      <c r="O9" s="107"/>
    </row>
    <row r="10" spans="1:21" ht="24.95" customHeight="1" x14ac:dyDescent="0.15">
      <c r="A10" s="182"/>
      <c r="B10" s="109"/>
      <c r="C10" s="115" t="s">
        <v>23</v>
      </c>
      <c r="D10" s="114"/>
      <c r="E10" s="113"/>
      <c r="F10" s="50"/>
      <c r="G10" s="109"/>
      <c r="H10" s="108">
        <v>20</v>
      </c>
      <c r="I10" s="112"/>
      <c r="J10" s="109" t="s">
        <v>23</v>
      </c>
      <c r="K10" s="111">
        <v>20</v>
      </c>
      <c r="L10" s="127"/>
      <c r="M10" s="119"/>
      <c r="N10" s="121"/>
      <c r="O10" s="126"/>
    </row>
    <row r="11" spans="1:21" ht="24.95" customHeight="1" x14ac:dyDescent="0.15">
      <c r="A11" s="182"/>
      <c r="B11" s="109"/>
      <c r="C11" s="115"/>
      <c r="D11" s="114"/>
      <c r="E11" s="113"/>
      <c r="F11" s="50"/>
      <c r="G11" s="109" t="s">
        <v>27</v>
      </c>
      <c r="H11" s="108" t="s">
        <v>301</v>
      </c>
      <c r="I11" s="112"/>
      <c r="J11" s="109"/>
      <c r="K11" s="111"/>
      <c r="L11" s="110" t="s">
        <v>364</v>
      </c>
      <c r="M11" s="109" t="s">
        <v>35</v>
      </c>
      <c r="N11" s="108">
        <v>5</v>
      </c>
      <c r="O11" s="107"/>
    </row>
    <row r="12" spans="1:21" ht="24.95" customHeight="1" x14ac:dyDescent="0.15">
      <c r="A12" s="182"/>
      <c r="B12" s="109"/>
      <c r="C12" s="115"/>
      <c r="D12" s="114"/>
      <c r="E12" s="113"/>
      <c r="F12" s="50"/>
      <c r="G12" s="109" t="s">
        <v>28</v>
      </c>
      <c r="H12" s="108" t="s">
        <v>300</v>
      </c>
      <c r="I12" s="112"/>
      <c r="J12" s="109"/>
      <c r="K12" s="111"/>
      <c r="L12" s="110"/>
      <c r="M12" s="109" t="s">
        <v>212</v>
      </c>
      <c r="N12" s="108">
        <v>5</v>
      </c>
      <c r="O12" s="107"/>
    </row>
    <row r="13" spans="1:21" ht="24.95" customHeight="1" x14ac:dyDescent="0.15">
      <c r="A13" s="182"/>
      <c r="B13" s="109"/>
      <c r="C13" s="115"/>
      <c r="D13" s="114"/>
      <c r="E13" s="113"/>
      <c r="F13" s="50" t="s">
        <v>31</v>
      </c>
      <c r="G13" s="109" t="s">
        <v>30</v>
      </c>
      <c r="H13" s="108" t="s">
        <v>300</v>
      </c>
      <c r="I13" s="112"/>
      <c r="J13" s="109"/>
      <c r="K13" s="111"/>
      <c r="L13" s="127"/>
      <c r="M13" s="119"/>
      <c r="N13" s="121"/>
      <c r="O13" s="126"/>
    </row>
    <row r="14" spans="1:21" ht="24.95" customHeight="1" x14ac:dyDescent="0.15">
      <c r="A14" s="182"/>
      <c r="B14" s="119"/>
      <c r="C14" s="124"/>
      <c r="D14" s="123"/>
      <c r="E14" s="122"/>
      <c r="F14" s="44"/>
      <c r="G14" s="119"/>
      <c r="H14" s="121"/>
      <c r="I14" s="120"/>
      <c r="J14" s="119"/>
      <c r="K14" s="118"/>
      <c r="L14" s="110" t="s">
        <v>363</v>
      </c>
      <c r="M14" s="109" t="s">
        <v>213</v>
      </c>
      <c r="N14" s="108">
        <v>10</v>
      </c>
      <c r="O14" s="107"/>
    </row>
    <row r="15" spans="1:21" ht="24.95" customHeight="1" x14ac:dyDescent="0.15">
      <c r="A15" s="182"/>
      <c r="B15" s="109" t="s">
        <v>362</v>
      </c>
      <c r="C15" s="115" t="s">
        <v>35</v>
      </c>
      <c r="D15" s="114"/>
      <c r="E15" s="113"/>
      <c r="F15" s="50"/>
      <c r="G15" s="109"/>
      <c r="H15" s="108">
        <v>10</v>
      </c>
      <c r="I15" s="112" t="s">
        <v>362</v>
      </c>
      <c r="J15" s="109" t="s">
        <v>35</v>
      </c>
      <c r="K15" s="111">
        <v>5</v>
      </c>
      <c r="L15" s="110"/>
      <c r="M15" s="109" t="s">
        <v>152</v>
      </c>
      <c r="N15" s="108">
        <v>5</v>
      </c>
      <c r="O15" s="107"/>
    </row>
    <row r="16" spans="1:21" ht="24.95" customHeight="1" x14ac:dyDescent="0.15">
      <c r="A16" s="182"/>
      <c r="B16" s="109"/>
      <c r="C16" s="115" t="s">
        <v>212</v>
      </c>
      <c r="D16" s="114"/>
      <c r="E16" s="113"/>
      <c r="F16" s="50"/>
      <c r="G16" s="109"/>
      <c r="H16" s="108">
        <v>5</v>
      </c>
      <c r="I16" s="112"/>
      <c r="J16" s="109" t="s">
        <v>212</v>
      </c>
      <c r="K16" s="111">
        <v>5</v>
      </c>
      <c r="L16" s="110"/>
      <c r="M16" s="109"/>
      <c r="N16" s="108"/>
      <c r="O16" s="107"/>
    </row>
    <row r="17" spans="1:15" ht="24.95" customHeight="1" x14ac:dyDescent="0.15">
      <c r="A17" s="182"/>
      <c r="B17" s="109"/>
      <c r="C17" s="115" t="s">
        <v>49</v>
      </c>
      <c r="D17" s="114"/>
      <c r="E17" s="113" t="s">
        <v>50</v>
      </c>
      <c r="F17" s="50"/>
      <c r="G17" s="109"/>
      <c r="H17" s="156">
        <v>0.13</v>
      </c>
      <c r="I17" s="112"/>
      <c r="J17" s="109" t="s">
        <v>337</v>
      </c>
      <c r="K17" s="160">
        <v>0.13</v>
      </c>
      <c r="L17" s="110"/>
      <c r="M17" s="109"/>
      <c r="N17" s="108"/>
      <c r="O17" s="107"/>
    </row>
    <row r="18" spans="1:15" ht="24.95" customHeight="1" x14ac:dyDescent="0.15">
      <c r="A18" s="182"/>
      <c r="B18" s="119"/>
      <c r="C18" s="124"/>
      <c r="D18" s="123"/>
      <c r="E18" s="122"/>
      <c r="F18" s="44"/>
      <c r="G18" s="119"/>
      <c r="H18" s="121"/>
      <c r="I18" s="120"/>
      <c r="J18" s="119"/>
      <c r="K18" s="118"/>
      <c r="L18" s="110"/>
      <c r="M18" s="109"/>
      <c r="N18" s="108"/>
      <c r="O18" s="107"/>
    </row>
    <row r="19" spans="1:15" ht="24.95" customHeight="1" x14ac:dyDescent="0.15">
      <c r="A19" s="182"/>
      <c r="B19" s="109" t="s">
        <v>142</v>
      </c>
      <c r="C19" s="115" t="s">
        <v>213</v>
      </c>
      <c r="D19" s="114"/>
      <c r="E19" s="113"/>
      <c r="F19" s="125"/>
      <c r="G19" s="109"/>
      <c r="H19" s="108">
        <v>10</v>
      </c>
      <c r="I19" s="112" t="s">
        <v>142</v>
      </c>
      <c r="J19" s="109" t="s">
        <v>213</v>
      </c>
      <c r="K19" s="111">
        <v>10</v>
      </c>
      <c r="L19" s="110"/>
      <c r="M19" s="109"/>
      <c r="N19" s="108"/>
      <c r="O19" s="107"/>
    </row>
    <row r="20" spans="1:15" ht="24.95" customHeight="1" x14ac:dyDescent="0.15">
      <c r="A20" s="182"/>
      <c r="B20" s="109"/>
      <c r="C20" s="115" t="s">
        <v>152</v>
      </c>
      <c r="D20" s="114"/>
      <c r="E20" s="113"/>
      <c r="F20" s="50"/>
      <c r="G20" s="109"/>
      <c r="H20" s="108">
        <v>5</v>
      </c>
      <c r="I20" s="112"/>
      <c r="J20" s="109" t="s">
        <v>152</v>
      </c>
      <c r="K20" s="111">
        <v>5</v>
      </c>
      <c r="L20" s="110"/>
      <c r="M20" s="109"/>
      <c r="N20" s="108"/>
      <c r="O20" s="107"/>
    </row>
    <row r="21" spans="1:15" ht="24.95" customHeight="1" x14ac:dyDescent="0.15">
      <c r="A21" s="182"/>
      <c r="B21" s="109"/>
      <c r="C21" s="115"/>
      <c r="D21" s="114"/>
      <c r="E21" s="113"/>
      <c r="F21" s="50"/>
      <c r="G21" s="109" t="s">
        <v>67</v>
      </c>
      <c r="H21" s="108" t="s">
        <v>301</v>
      </c>
      <c r="I21" s="112"/>
      <c r="J21" s="109"/>
      <c r="K21" s="111"/>
      <c r="L21" s="110"/>
      <c r="M21" s="109"/>
      <c r="N21" s="108"/>
      <c r="O21" s="107"/>
    </row>
    <row r="22" spans="1:15" ht="24.95" customHeight="1" thickBot="1" x14ac:dyDescent="0.2">
      <c r="A22" s="183"/>
      <c r="B22" s="100"/>
      <c r="C22" s="106"/>
      <c r="D22" s="105"/>
      <c r="E22" s="104"/>
      <c r="F22" s="57"/>
      <c r="G22" s="100"/>
      <c r="H22" s="99"/>
      <c r="I22" s="103"/>
      <c r="J22" s="100"/>
      <c r="K22" s="102"/>
      <c r="L22" s="101"/>
      <c r="M22" s="100"/>
      <c r="N22" s="99"/>
      <c r="O22" s="98"/>
    </row>
    <row r="23" spans="1:15" ht="24.95" customHeight="1" x14ac:dyDescent="0.15">
      <c r="B23" s="89"/>
      <c r="C23" s="89"/>
      <c r="D23" s="89"/>
      <c r="G23" s="89"/>
      <c r="H23" s="97"/>
      <c r="I23" s="89"/>
      <c r="J23" s="89"/>
      <c r="K23" s="97"/>
      <c r="L23" s="89"/>
      <c r="M23" s="89"/>
      <c r="N23" s="97"/>
    </row>
    <row r="24" spans="1:15" ht="24.95" customHeight="1" x14ac:dyDescent="0.15">
      <c r="B24" s="89"/>
      <c r="C24" s="89"/>
      <c r="D24" s="89"/>
      <c r="G24" s="89"/>
      <c r="H24" s="97"/>
      <c r="I24" s="89"/>
      <c r="J24" s="89"/>
      <c r="K24" s="97"/>
      <c r="L24" s="89"/>
      <c r="M24" s="89"/>
      <c r="N24" s="97"/>
    </row>
    <row r="25" spans="1:15" ht="24.95" customHeight="1" x14ac:dyDescent="0.15">
      <c r="B25" s="89"/>
      <c r="C25" s="89"/>
      <c r="D25" s="89"/>
      <c r="G25" s="89"/>
      <c r="H25" s="97"/>
      <c r="I25" s="89"/>
      <c r="J25" s="89"/>
      <c r="K25" s="97"/>
      <c r="L25" s="89"/>
      <c r="M25" s="89"/>
      <c r="N25" s="97"/>
    </row>
    <row r="26" spans="1:15" ht="14.25" x14ac:dyDescent="0.15">
      <c r="B26" s="89"/>
      <c r="C26" s="89"/>
      <c r="D26" s="89"/>
      <c r="G26" s="89"/>
      <c r="H26" s="97"/>
      <c r="I26" s="89"/>
      <c r="J26" s="89"/>
      <c r="K26" s="97"/>
      <c r="L26" s="89"/>
      <c r="M26" s="89"/>
      <c r="N26" s="97"/>
    </row>
  </sheetData>
  <mergeCells count="14">
    <mergeCell ref="O4:O6"/>
    <mergeCell ref="I5:K5"/>
    <mergeCell ref="L5:N5"/>
    <mergeCell ref="A7:A22"/>
    <mergeCell ref="E1:N1"/>
    <mergeCell ref="A2:O2"/>
    <mergeCell ref="A3:C3"/>
    <mergeCell ref="E3:F3"/>
    <mergeCell ref="A4:C5"/>
    <mergeCell ref="D4:D6"/>
    <mergeCell ref="E4:E6"/>
    <mergeCell ref="F4:F6"/>
    <mergeCell ref="I4:K4"/>
    <mergeCell ref="L4:N4"/>
  </mergeCells>
  <phoneticPr fontId="22"/>
  <printOptions horizontalCentered="1" verticalCentered="1"/>
  <pageMargins left="0.39370078740157483" right="0.39370078740157483" top="0.39370078740157483" bottom="0.39370078740157483" header="0.31496062992125984" footer="0.31496062992125984"/>
  <pageSetup paperSize="12" scale="81"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
  <sheetViews>
    <sheetView showZeros="0" zoomScale="60" zoomScaleNormal="60" zoomScaleSheetLayoutView="80" workbookViewId="0"/>
  </sheetViews>
  <sheetFormatPr defaultRowHeight="18.75" customHeight="1" x14ac:dyDescent="0.15"/>
  <cols>
    <col min="1" max="1" width="4.125" style="29" customWidth="1"/>
    <col min="2" max="2" width="22.5" style="28" customWidth="1"/>
    <col min="3" max="3" width="26.625" style="28" customWidth="1"/>
    <col min="4" max="4" width="17.125" style="27" customWidth="1"/>
    <col min="5" max="5" width="8.125" style="30" customWidth="1"/>
    <col min="6" max="6" width="4" style="31" customWidth="1"/>
    <col min="7" max="7" width="10.25" style="31" hidden="1" customWidth="1"/>
    <col min="8" max="8" width="23.25" style="32" customWidth="1"/>
    <col min="9" max="9" width="17.125" style="27" customWidth="1"/>
    <col min="10" max="10" width="8.125" style="31" customWidth="1"/>
    <col min="11" max="11" width="4" style="31" customWidth="1"/>
    <col min="12" max="12" width="10.25" style="31" hidden="1" customWidth="1"/>
    <col min="13" max="13" width="8.625" style="33" hidden="1" customWidth="1"/>
    <col min="14" max="14" width="97.75" style="28" customWidth="1"/>
    <col min="15" max="15" width="14.125" style="32" customWidth="1"/>
    <col min="16" max="16" width="16" style="27" customWidth="1"/>
    <col min="17" max="17" width="10.125" style="34" customWidth="1"/>
    <col min="18" max="18" width="10.125" style="30" customWidth="1"/>
    <col min="19" max="19" width="5.125" style="27" customWidth="1"/>
    <col min="27" max="16384" width="9" style="3"/>
  </cols>
  <sheetData>
    <row r="1" spans="1:19" ht="36.75" customHeight="1" x14ac:dyDescent="0.15">
      <c r="A1" s="1" t="s">
        <v>266</v>
      </c>
      <c r="B1" s="1"/>
      <c r="C1" s="2"/>
      <c r="D1" s="3"/>
      <c r="E1" s="2"/>
      <c r="F1" s="2"/>
      <c r="G1" s="2"/>
      <c r="H1" s="166"/>
      <c r="I1" s="166"/>
      <c r="J1" s="167"/>
      <c r="K1" s="167"/>
      <c r="L1" s="167"/>
      <c r="M1" s="167"/>
      <c r="N1" s="167"/>
      <c r="O1" s="2"/>
      <c r="P1" s="2"/>
      <c r="Q1" s="4"/>
      <c r="R1" s="4"/>
      <c r="S1" s="3"/>
    </row>
    <row r="2" spans="1:19" ht="36.75" customHeight="1" x14ac:dyDescent="0.15">
      <c r="A2" s="166" t="s">
        <v>265</v>
      </c>
      <c r="B2" s="166"/>
      <c r="C2" s="167"/>
      <c r="D2" s="167"/>
      <c r="E2" s="167"/>
      <c r="F2" s="167"/>
      <c r="G2" s="167"/>
      <c r="H2" s="167"/>
      <c r="I2" s="167"/>
      <c r="J2" s="167"/>
      <c r="K2" s="167"/>
      <c r="L2" s="167"/>
      <c r="M2" s="167"/>
      <c r="N2" s="167"/>
      <c r="O2" s="167"/>
      <c r="P2" s="167"/>
      <c r="Q2" s="167"/>
      <c r="R2" s="167"/>
      <c r="S2" s="3"/>
    </row>
    <row r="3" spans="1:19" ht="27.75" customHeight="1" thickBot="1" x14ac:dyDescent="0.3">
      <c r="A3" s="168" t="s">
        <v>285</v>
      </c>
      <c r="B3" s="169"/>
      <c r="C3" s="169"/>
      <c r="D3" s="169"/>
      <c r="E3" s="169"/>
      <c r="F3" s="169"/>
      <c r="G3" s="2"/>
      <c r="H3" s="2"/>
      <c r="I3" s="13"/>
      <c r="J3" s="2"/>
      <c r="K3" s="7"/>
      <c r="L3" s="7"/>
      <c r="M3" s="11"/>
      <c r="N3" s="2"/>
      <c r="O3" s="14"/>
      <c r="P3" s="13"/>
      <c r="Q3" s="15"/>
      <c r="R3" s="15"/>
      <c r="S3" s="12"/>
    </row>
    <row r="4" spans="1:19" customFormat="1" ht="42" customHeight="1" thickBot="1" x14ac:dyDescent="0.2">
      <c r="A4" s="16"/>
      <c r="B4" s="17" t="s">
        <v>263</v>
      </c>
      <c r="C4" s="18" t="s">
        <v>261</v>
      </c>
      <c r="D4" s="19" t="s">
        <v>254</v>
      </c>
      <c r="E4" s="35" t="s">
        <v>262</v>
      </c>
      <c r="F4" s="20" t="s">
        <v>259</v>
      </c>
      <c r="G4" s="18" t="s">
        <v>258</v>
      </c>
      <c r="H4" s="17" t="s">
        <v>261</v>
      </c>
      <c r="I4" s="19" t="s">
        <v>254</v>
      </c>
      <c r="J4" s="36" t="s">
        <v>260</v>
      </c>
      <c r="K4" s="20" t="s">
        <v>259</v>
      </c>
      <c r="L4" s="20" t="s">
        <v>258</v>
      </c>
      <c r="M4" s="22" t="s">
        <v>257</v>
      </c>
      <c r="N4" s="23" t="s">
        <v>256</v>
      </c>
      <c r="O4" s="20" t="s">
        <v>255</v>
      </c>
      <c r="P4" s="24" t="s">
        <v>254</v>
      </c>
      <c r="Q4" s="21" t="s">
        <v>253</v>
      </c>
      <c r="R4" s="25" t="s">
        <v>252</v>
      </c>
      <c r="S4" s="26"/>
    </row>
    <row r="5" spans="1:19" ht="24.95" customHeight="1" x14ac:dyDescent="0.15">
      <c r="A5" s="170" t="s">
        <v>42</v>
      </c>
      <c r="B5" s="64" t="s">
        <v>133</v>
      </c>
      <c r="C5" s="37" t="s">
        <v>109</v>
      </c>
      <c r="D5" s="38" t="s">
        <v>110</v>
      </c>
      <c r="E5" s="83">
        <v>0.5</v>
      </c>
      <c r="F5" s="40" t="s">
        <v>39</v>
      </c>
      <c r="G5" s="68"/>
      <c r="H5" s="72" t="s">
        <v>109</v>
      </c>
      <c r="I5" s="38" t="s">
        <v>110</v>
      </c>
      <c r="J5" s="40">
        <f>ROUNDUP(E5*0.75,2)</f>
        <v>0.38</v>
      </c>
      <c r="K5" s="40" t="s">
        <v>39</v>
      </c>
      <c r="L5" s="40"/>
      <c r="M5" s="76" t="e">
        <f>#REF!</f>
        <v>#REF!</v>
      </c>
      <c r="N5" s="64"/>
      <c r="O5" s="41" t="s">
        <v>14</v>
      </c>
      <c r="P5" s="38"/>
      <c r="Q5" s="42">
        <v>110</v>
      </c>
      <c r="R5" s="90">
        <f>ROUNDUP(Q5*0.75,2)</f>
        <v>82.5</v>
      </c>
    </row>
    <row r="6" spans="1:19" ht="24.95" customHeight="1" x14ac:dyDescent="0.15">
      <c r="A6" s="171"/>
      <c r="B6" s="65"/>
      <c r="C6" s="43"/>
      <c r="D6" s="44"/>
      <c r="E6" s="45"/>
      <c r="F6" s="46"/>
      <c r="G6" s="69"/>
      <c r="H6" s="73"/>
      <c r="I6" s="44"/>
      <c r="J6" s="46"/>
      <c r="K6" s="46"/>
      <c r="L6" s="46"/>
      <c r="M6" s="77"/>
      <c r="N6" s="65"/>
      <c r="O6" s="47"/>
      <c r="P6" s="44"/>
      <c r="Q6" s="48"/>
      <c r="R6" s="91"/>
    </row>
    <row r="7" spans="1:19" ht="24.95" customHeight="1" x14ac:dyDescent="0.15">
      <c r="A7" s="171"/>
      <c r="B7" s="66" t="s">
        <v>173</v>
      </c>
      <c r="C7" s="49" t="s">
        <v>176</v>
      </c>
      <c r="D7" s="50"/>
      <c r="E7" s="51">
        <v>1</v>
      </c>
      <c r="F7" s="52" t="s">
        <v>64</v>
      </c>
      <c r="G7" s="70" t="s">
        <v>63</v>
      </c>
      <c r="H7" s="74" t="s">
        <v>176</v>
      </c>
      <c r="I7" s="50"/>
      <c r="J7" s="52">
        <f>ROUNDUP(E7*0.75,2)</f>
        <v>0.75</v>
      </c>
      <c r="K7" s="52" t="s">
        <v>64</v>
      </c>
      <c r="L7" s="52" t="s">
        <v>63</v>
      </c>
      <c r="M7" s="78" t="e">
        <f>#REF!</f>
        <v>#REF!</v>
      </c>
      <c r="N7" s="84" t="s">
        <v>286</v>
      </c>
      <c r="O7" s="53" t="s">
        <v>65</v>
      </c>
      <c r="P7" s="50" t="s">
        <v>31</v>
      </c>
      <c r="Q7" s="54">
        <v>3</v>
      </c>
      <c r="R7" s="92">
        <f t="shared" ref="R7:R13" si="0">ROUNDUP(Q7*0.75,2)</f>
        <v>2.25</v>
      </c>
    </row>
    <row r="8" spans="1:19" ht="24.95" customHeight="1" x14ac:dyDescent="0.15">
      <c r="A8" s="171"/>
      <c r="B8" s="66"/>
      <c r="C8" s="49" t="s">
        <v>23</v>
      </c>
      <c r="D8" s="50"/>
      <c r="E8" s="51">
        <v>5</v>
      </c>
      <c r="F8" s="52" t="s">
        <v>20</v>
      </c>
      <c r="G8" s="70"/>
      <c r="H8" s="74" t="s">
        <v>23</v>
      </c>
      <c r="I8" s="50"/>
      <c r="J8" s="52">
        <f>ROUNDUP(E8*0.75,2)</f>
        <v>3.75</v>
      </c>
      <c r="K8" s="52" t="s">
        <v>20</v>
      </c>
      <c r="L8" s="52"/>
      <c r="M8" s="78" t="e">
        <f>ROUND(#REF!+(#REF!*6/100),2)</f>
        <v>#REF!</v>
      </c>
      <c r="N8" s="94" t="s">
        <v>242</v>
      </c>
      <c r="O8" s="53" t="s">
        <v>26</v>
      </c>
      <c r="P8" s="50"/>
      <c r="Q8" s="54">
        <v>2</v>
      </c>
      <c r="R8" s="92">
        <f t="shared" si="0"/>
        <v>1.5</v>
      </c>
    </row>
    <row r="9" spans="1:19" ht="24.95" customHeight="1" x14ac:dyDescent="0.15">
      <c r="A9" s="171"/>
      <c r="B9" s="66"/>
      <c r="C9" s="49" t="s">
        <v>49</v>
      </c>
      <c r="D9" s="50" t="s">
        <v>50</v>
      </c>
      <c r="E9" s="80">
        <v>0.25</v>
      </c>
      <c r="F9" s="52" t="s">
        <v>51</v>
      </c>
      <c r="G9" s="70"/>
      <c r="H9" s="74" t="s">
        <v>49</v>
      </c>
      <c r="I9" s="50" t="s">
        <v>50</v>
      </c>
      <c r="J9" s="52">
        <f>ROUNDUP(E9*0.75,2)</f>
        <v>0.19</v>
      </c>
      <c r="K9" s="52" t="s">
        <v>51</v>
      </c>
      <c r="L9" s="52"/>
      <c r="M9" s="78" t="e">
        <f>#REF!</f>
        <v>#REF!</v>
      </c>
      <c r="N9" s="66" t="s">
        <v>216</v>
      </c>
      <c r="O9" s="53" t="s">
        <v>89</v>
      </c>
      <c r="P9" s="50" t="s">
        <v>90</v>
      </c>
      <c r="Q9" s="54">
        <v>4</v>
      </c>
      <c r="R9" s="92">
        <f t="shared" si="0"/>
        <v>3</v>
      </c>
    </row>
    <row r="10" spans="1:19" ht="24.95" customHeight="1" x14ac:dyDescent="0.15">
      <c r="A10" s="171"/>
      <c r="B10" s="66"/>
      <c r="C10" s="49" t="s">
        <v>220</v>
      </c>
      <c r="D10" s="50"/>
      <c r="E10" s="51">
        <v>10</v>
      </c>
      <c r="F10" s="52" t="s">
        <v>20</v>
      </c>
      <c r="G10" s="70"/>
      <c r="H10" s="74" t="s">
        <v>220</v>
      </c>
      <c r="I10" s="50"/>
      <c r="J10" s="52">
        <f>ROUNDUP(E10*0.75,2)</f>
        <v>7.5</v>
      </c>
      <c r="K10" s="52" t="s">
        <v>20</v>
      </c>
      <c r="L10" s="52"/>
      <c r="M10" s="78" t="e">
        <f>#REF!</f>
        <v>#REF!</v>
      </c>
      <c r="N10" s="66" t="s">
        <v>217</v>
      </c>
      <c r="O10" s="53" t="s">
        <v>71</v>
      </c>
      <c r="P10" s="50"/>
      <c r="Q10" s="54">
        <v>0.1</v>
      </c>
      <c r="R10" s="92">
        <f t="shared" si="0"/>
        <v>0.08</v>
      </c>
    </row>
    <row r="11" spans="1:19" ht="24.95" customHeight="1" x14ac:dyDescent="0.15">
      <c r="A11" s="171"/>
      <c r="B11" s="66"/>
      <c r="C11" s="49" t="s">
        <v>221</v>
      </c>
      <c r="D11" s="50"/>
      <c r="E11" s="51">
        <v>10</v>
      </c>
      <c r="F11" s="52" t="s">
        <v>20</v>
      </c>
      <c r="G11" s="70"/>
      <c r="H11" s="74" t="s">
        <v>221</v>
      </c>
      <c r="I11" s="50"/>
      <c r="J11" s="52">
        <f>ROUNDUP(E11*0.75,2)</f>
        <v>7.5</v>
      </c>
      <c r="K11" s="52" t="s">
        <v>20</v>
      </c>
      <c r="L11" s="52"/>
      <c r="M11" s="78" t="e">
        <f>#REF!</f>
        <v>#REF!</v>
      </c>
      <c r="N11" s="66" t="s">
        <v>218</v>
      </c>
      <c r="O11" s="53" t="s">
        <v>72</v>
      </c>
      <c r="P11" s="50"/>
      <c r="Q11" s="54">
        <v>0.01</v>
      </c>
      <c r="R11" s="92">
        <f t="shared" si="0"/>
        <v>0.01</v>
      </c>
    </row>
    <row r="12" spans="1:19" ht="24.95" customHeight="1" x14ac:dyDescent="0.15">
      <c r="A12" s="171"/>
      <c r="B12" s="66"/>
      <c r="C12" s="49"/>
      <c r="D12" s="50"/>
      <c r="E12" s="51"/>
      <c r="F12" s="52"/>
      <c r="G12" s="70"/>
      <c r="H12" s="74"/>
      <c r="I12" s="50"/>
      <c r="J12" s="52"/>
      <c r="K12" s="52"/>
      <c r="L12" s="52"/>
      <c r="M12" s="78"/>
      <c r="N12" s="66" t="s">
        <v>219</v>
      </c>
      <c r="O12" s="53" t="s">
        <v>67</v>
      </c>
      <c r="P12" s="50"/>
      <c r="Q12" s="54">
        <v>10</v>
      </c>
      <c r="R12" s="92">
        <f t="shared" si="0"/>
        <v>7.5</v>
      </c>
    </row>
    <row r="13" spans="1:19" ht="24.95" customHeight="1" x14ac:dyDescent="0.15">
      <c r="A13" s="171"/>
      <c r="B13" s="66"/>
      <c r="C13" s="49"/>
      <c r="D13" s="50"/>
      <c r="E13" s="51"/>
      <c r="F13" s="52"/>
      <c r="G13" s="70"/>
      <c r="H13" s="74"/>
      <c r="I13" s="50"/>
      <c r="J13" s="52"/>
      <c r="K13" s="52"/>
      <c r="L13" s="52"/>
      <c r="M13" s="78"/>
      <c r="N13" s="66" t="s">
        <v>46</v>
      </c>
      <c r="O13" s="53" t="s">
        <v>28</v>
      </c>
      <c r="P13" s="50"/>
      <c r="Q13" s="54">
        <v>0.5</v>
      </c>
      <c r="R13" s="92">
        <f t="shared" si="0"/>
        <v>0.38</v>
      </c>
    </row>
    <row r="14" spans="1:19" ht="24.95" customHeight="1" x14ac:dyDescent="0.15">
      <c r="A14" s="171"/>
      <c r="B14" s="65"/>
      <c r="C14" s="43"/>
      <c r="D14" s="44"/>
      <c r="E14" s="45"/>
      <c r="F14" s="46"/>
      <c r="G14" s="69"/>
      <c r="H14" s="73"/>
      <c r="I14" s="44"/>
      <c r="J14" s="46"/>
      <c r="K14" s="46"/>
      <c r="L14" s="46"/>
      <c r="M14" s="77"/>
      <c r="N14" s="65"/>
      <c r="O14" s="47"/>
      <c r="P14" s="44"/>
      <c r="Q14" s="48"/>
      <c r="R14" s="91"/>
    </row>
    <row r="15" spans="1:19" ht="24.95" customHeight="1" x14ac:dyDescent="0.15">
      <c r="A15" s="171"/>
      <c r="B15" s="66" t="s">
        <v>177</v>
      </c>
      <c r="C15" s="49" t="s">
        <v>113</v>
      </c>
      <c r="D15" s="50"/>
      <c r="E15" s="51">
        <v>30</v>
      </c>
      <c r="F15" s="52" t="s">
        <v>20</v>
      </c>
      <c r="G15" s="70"/>
      <c r="H15" s="74" t="s">
        <v>113</v>
      </c>
      <c r="I15" s="50"/>
      <c r="J15" s="52">
        <f>ROUNDUP(E15*0.75,2)</f>
        <v>22.5</v>
      </c>
      <c r="K15" s="52" t="s">
        <v>20</v>
      </c>
      <c r="L15" s="52"/>
      <c r="M15" s="78" t="e">
        <f>#REF!</f>
        <v>#REF!</v>
      </c>
      <c r="N15" s="66" t="s">
        <v>178</v>
      </c>
      <c r="O15" s="53" t="s">
        <v>28</v>
      </c>
      <c r="P15" s="50"/>
      <c r="Q15" s="54">
        <v>1</v>
      </c>
      <c r="R15" s="92">
        <f>ROUNDUP(Q15*0.75,2)</f>
        <v>0.75</v>
      </c>
    </row>
    <row r="16" spans="1:19" ht="24.95" customHeight="1" x14ac:dyDescent="0.15">
      <c r="A16" s="171"/>
      <c r="B16" s="66"/>
      <c r="C16" s="49" t="s">
        <v>222</v>
      </c>
      <c r="D16" s="50"/>
      <c r="E16" s="51">
        <v>5</v>
      </c>
      <c r="F16" s="52" t="s">
        <v>20</v>
      </c>
      <c r="G16" s="70"/>
      <c r="H16" s="74" t="s">
        <v>222</v>
      </c>
      <c r="I16" s="50"/>
      <c r="J16" s="52">
        <f>ROUNDUP(E16*0.75,2)</f>
        <v>3.75</v>
      </c>
      <c r="K16" s="52" t="s">
        <v>20</v>
      </c>
      <c r="L16" s="52"/>
      <c r="M16" s="78" t="e">
        <f>#REF!</f>
        <v>#REF!</v>
      </c>
      <c r="N16" s="66" t="s">
        <v>179</v>
      </c>
      <c r="O16" s="53" t="s">
        <v>30</v>
      </c>
      <c r="P16" s="50" t="s">
        <v>31</v>
      </c>
      <c r="Q16" s="54">
        <v>1</v>
      </c>
      <c r="R16" s="92">
        <f>ROUNDUP(Q16*0.75,2)</f>
        <v>0.75</v>
      </c>
    </row>
    <row r="17" spans="1:18" ht="24.95" customHeight="1" x14ac:dyDescent="0.15">
      <c r="A17" s="171"/>
      <c r="B17" s="66"/>
      <c r="C17" s="49" t="s">
        <v>70</v>
      </c>
      <c r="D17" s="50"/>
      <c r="E17" s="51">
        <v>5</v>
      </c>
      <c r="F17" s="52" t="s">
        <v>20</v>
      </c>
      <c r="G17" s="70"/>
      <c r="H17" s="74" t="s">
        <v>70</v>
      </c>
      <c r="I17" s="50"/>
      <c r="J17" s="52">
        <f>ROUNDUP(E17*0.75,2)</f>
        <v>3.75</v>
      </c>
      <c r="K17" s="52" t="s">
        <v>20</v>
      </c>
      <c r="L17" s="52"/>
      <c r="M17" s="78" t="e">
        <f>#REF!</f>
        <v>#REF!</v>
      </c>
      <c r="N17" s="66" t="s">
        <v>18</v>
      </c>
      <c r="O17" s="53" t="s">
        <v>54</v>
      </c>
      <c r="P17" s="50"/>
      <c r="Q17" s="54">
        <v>2</v>
      </c>
      <c r="R17" s="92">
        <f>ROUNDUP(Q17*0.75,2)</f>
        <v>1.5</v>
      </c>
    </row>
    <row r="18" spans="1:18" ht="24.95" customHeight="1" x14ac:dyDescent="0.15">
      <c r="A18" s="171"/>
      <c r="B18" s="66"/>
      <c r="C18" s="49"/>
      <c r="D18" s="50"/>
      <c r="E18" s="51"/>
      <c r="F18" s="52"/>
      <c r="G18" s="70"/>
      <c r="H18" s="74"/>
      <c r="I18" s="50"/>
      <c r="J18" s="52"/>
      <c r="K18" s="52"/>
      <c r="L18" s="52"/>
      <c r="M18" s="78"/>
      <c r="N18" s="66"/>
      <c r="O18" s="53" t="s">
        <v>26</v>
      </c>
      <c r="P18" s="50"/>
      <c r="Q18" s="54">
        <v>2</v>
      </c>
      <c r="R18" s="92">
        <f>ROUNDUP(Q18*0.75,2)</f>
        <v>1.5</v>
      </c>
    </row>
    <row r="19" spans="1:18" ht="24.95" customHeight="1" x14ac:dyDescent="0.15">
      <c r="A19" s="171"/>
      <c r="B19" s="65"/>
      <c r="C19" s="43"/>
      <c r="D19" s="44"/>
      <c r="E19" s="45"/>
      <c r="F19" s="46"/>
      <c r="G19" s="69"/>
      <c r="H19" s="73"/>
      <c r="I19" s="44"/>
      <c r="J19" s="46"/>
      <c r="K19" s="46"/>
      <c r="L19" s="46"/>
      <c r="M19" s="77"/>
      <c r="N19" s="65"/>
      <c r="O19" s="47"/>
      <c r="P19" s="44"/>
      <c r="Q19" s="48"/>
      <c r="R19" s="91"/>
    </row>
    <row r="20" spans="1:18" ht="24.95" customHeight="1" x14ac:dyDescent="0.15">
      <c r="A20" s="171"/>
      <c r="B20" s="66" t="s">
        <v>37</v>
      </c>
      <c r="C20" s="49" t="s">
        <v>99</v>
      </c>
      <c r="D20" s="50"/>
      <c r="E20" s="51">
        <v>5</v>
      </c>
      <c r="F20" s="52" t="s">
        <v>20</v>
      </c>
      <c r="G20" s="70"/>
      <c r="H20" s="74" t="s">
        <v>99</v>
      </c>
      <c r="I20" s="50"/>
      <c r="J20" s="52">
        <f>ROUNDUP(E20*0.75,2)</f>
        <v>3.75</v>
      </c>
      <c r="K20" s="52" t="s">
        <v>20</v>
      </c>
      <c r="L20" s="52"/>
      <c r="M20" s="78" t="e">
        <f>#REF!</f>
        <v>#REF!</v>
      </c>
      <c r="N20" s="66" t="s">
        <v>18</v>
      </c>
      <c r="O20" s="53" t="s">
        <v>27</v>
      </c>
      <c r="P20" s="50"/>
      <c r="Q20" s="54">
        <v>100</v>
      </c>
      <c r="R20" s="92">
        <f>ROUNDUP(Q20*0.75,2)</f>
        <v>75</v>
      </c>
    </row>
    <row r="21" spans="1:18" ht="24.95" customHeight="1" x14ac:dyDescent="0.15">
      <c r="A21" s="171"/>
      <c r="B21" s="66"/>
      <c r="C21" s="49" t="s">
        <v>223</v>
      </c>
      <c r="D21" s="50"/>
      <c r="E21" s="51">
        <v>3</v>
      </c>
      <c r="F21" s="52" t="s">
        <v>20</v>
      </c>
      <c r="G21" s="70"/>
      <c r="H21" s="74" t="s">
        <v>223</v>
      </c>
      <c r="I21" s="50"/>
      <c r="J21" s="52">
        <f>ROUNDUP(E21*0.75,2)</f>
        <v>2.25</v>
      </c>
      <c r="K21" s="52" t="s">
        <v>20</v>
      </c>
      <c r="L21" s="52"/>
      <c r="M21" s="78" t="e">
        <f>#REF!</f>
        <v>#REF!</v>
      </c>
      <c r="N21" s="66"/>
      <c r="O21" s="53" t="s">
        <v>41</v>
      </c>
      <c r="P21" s="50"/>
      <c r="Q21" s="54">
        <v>3</v>
      </c>
      <c r="R21" s="92">
        <f>ROUNDUP(Q21*0.75,2)</f>
        <v>2.25</v>
      </c>
    </row>
    <row r="22" spans="1:18" ht="24.95" customHeight="1" x14ac:dyDescent="0.15">
      <c r="A22" s="171"/>
      <c r="B22" s="65"/>
      <c r="C22" s="43"/>
      <c r="D22" s="44"/>
      <c r="E22" s="45"/>
      <c r="F22" s="46"/>
      <c r="G22" s="69"/>
      <c r="H22" s="73"/>
      <c r="I22" s="44"/>
      <c r="J22" s="46"/>
      <c r="K22" s="46"/>
      <c r="L22" s="46"/>
      <c r="M22" s="77"/>
      <c r="N22" s="65"/>
      <c r="O22" s="47"/>
      <c r="P22" s="44"/>
      <c r="Q22" s="48"/>
      <c r="R22" s="91"/>
    </row>
    <row r="23" spans="1:18" ht="24.95" customHeight="1" x14ac:dyDescent="0.15">
      <c r="A23" s="171"/>
      <c r="B23" s="66" t="s">
        <v>163</v>
      </c>
      <c r="C23" s="49" t="s">
        <v>164</v>
      </c>
      <c r="D23" s="50"/>
      <c r="E23" s="51">
        <v>30</v>
      </c>
      <c r="F23" s="52" t="s">
        <v>20</v>
      </c>
      <c r="G23" s="70" t="s">
        <v>165</v>
      </c>
      <c r="H23" s="74" t="s">
        <v>164</v>
      </c>
      <c r="I23" s="50"/>
      <c r="J23" s="52">
        <f>ROUNDUP(E23*0.75,2)</f>
        <v>22.5</v>
      </c>
      <c r="K23" s="52" t="s">
        <v>20</v>
      </c>
      <c r="L23" s="52" t="s">
        <v>165</v>
      </c>
      <c r="M23" s="78" t="e">
        <f>#REF!</f>
        <v>#REF!</v>
      </c>
      <c r="N23" s="66"/>
      <c r="O23" s="53"/>
      <c r="P23" s="50"/>
      <c r="Q23" s="54"/>
      <c r="R23" s="92"/>
    </row>
    <row r="24" spans="1:18" ht="24.95" customHeight="1" thickBot="1" x14ac:dyDescent="0.2">
      <c r="A24" s="172"/>
      <c r="B24" s="67"/>
      <c r="C24" s="56"/>
      <c r="D24" s="57"/>
      <c r="E24" s="58"/>
      <c r="F24" s="59"/>
      <c r="G24" s="71"/>
      <c r="H24" s="75"/>
      <c r="I24" s="57"/>
      <c r="J24" s="59"/>
      <c r="K24" s="59"/>
      <c r="L24" s="59"/>
      <c r="M24" s="79"/>
      <c r="N24" s="67"/>
      <c r="O24" s="60"/>
      <c r="P24" s="57"/>
      <c r="Q24" s="61"/>
      <c r="R24" s="93"/>
    </row>
    <row r="25" spans="1:18" ht="21.95" customHeight="1" x14ac:dyDescent="0.15"/>
    <row r="26" spans="1:18" ht="21.95" customHeight="1" x14ac:dyDescent="0.15"/>
    <row r="27" spans="1:18" ht="21.95" customHeight="1" x14ac:dyDescent="0.15"/>
  </sheetData>
  <mergeCells count="4">
    <mergeCell ref="H1:N1"/>
    <mergeCell ref="A2:R2"/>
    <mergeCell ref="A3:F3"/>
    <mergeCell ref="A5:A24"/>
  </mergeCells>
  <phoneticPr fontId="19"/>
  <printOptions horizontalCentered="1" verticalCentered="1"/>
  <pageMargins left="0.39370078740157483" right="0.39370078740157483" top="0.39370078740157483" bottom="0.39370078740157483" header="0.39370078740157483" footer="0.39370078740157483"/>
  <pageSetup paperSize="12" scale="56"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9"/>
  <sheetViews>
    <sheetView showZeros="0" zoomScale="60" zoomScaleNormal="60" zoomScaleSheetLayoutView="90" workbookViewId="0"/>
  </sheetViews>
  <sheetFormatPr defaultRowHeight="13.5" x14ac:dyDescent="0.15"/>
  <cols>
    <col min="1" max="1" width="4.5" style="3" customWidth="1"/>
    <col min="2" max="2" width="24.375" style="3" customWidth="1"/>
    <col min="3" max="3" width="28.25" style="3" customWidth="1"/>
    <col min="4" max="4" width="12.5" style="3" hidden="1" customWidth="1"/>
    <col min="5" max="6" width="10.375" style="27" customWidth="1"/>
    <col min="7" max="7" width="10" style="3" customWidth="1"/>
    <col min="8" max="8" width="18.75" style="3" customWidth="1"/>
    <col min="9" max="9" width="22.5" style="3" customWidth="1"/>
    <col min="10" max="10" width="21.25" style="3" customWidth="1"/>
    <col min="11" max="11" width="11.125" style="3" customWidth="1"/>
    <col min="12" max="12" width="22.375" style="3" customWidth="1"/>
    <col min="13" max="13" width="21.25" style="3" customWidth="1"/>
    <col min="14" max="14" width="11.25" style="3" customWidth="1"/>
    <col min="15" max="15" width="12.5" hidden="1" customWidth="1"/>
  </cols>
  <sheetData>
    <row r="1" spans="1:21" s="3" customFormat="1" ht="37.5" customHeight="1" x14ac:dyDescent="0.15">
      <c r="A1" s="1" t="s">
        <v>328</v>
      </c>
      <c r="B1" s="5"/>
      <c r="C1" s="1"/>
      <c r="D1" s="1"/>
      <c r="E1" s="184"/>
      <c r="F1" s="185"/>
      <c r="G1" s="185"/>
      <c r="H1" s="185"/>
      <c r="I1" s="185"/>
      <c r="J1" s="185"/>
      <c r="K1" s="185"/>
      <c r="L1" s="185"/>
      <c r="M1" s="185"/>
      <c r="N1" s="185"/>
      <c r="O1"/>
      <c r="P1"/>
      <c r="Q1"/>
      <c r="R1"/>
      <c r="S1"/>
      <c r="T1"/>
      <c r="U1"/>
    </row>
    <row r="2" spans="1:21" s="3" customFormat="1" ht="36" customHeight="1" x14ac:dyDescent="0.15">
      <c r="A2" s="166" t="s">
        <v>265</v>
      </c>
      <c r="B2" s="167"/>
      <c r="C2" s="167"/>
      <c r="D2" s="167"/>
      <c r="E2" s="167"/>
      <c r="F2" s="167"/>
      <c r="G2" s="167"/>
      <c r="H2" s="167"/>
      <c r="I2" s="167"/>
      <c r="J2" s="167"/>
      <c r="K2" s="167"/>
      <c r="L2" s="167"/>
      <c r="M2" s="167"/>
      <c r="N2" s="167"/>
      <c r="O2" s="185"/>
      <c r="P2"/>
      <c r="Q2"/>
      <c r="R2"/>
      <c r="S2"/>
      <c r="T2"/>
      <c r="U2"/>
    </row>
    <row r="3" spans="1:21" ht="33.75" customHeight="1" thickBot="1" x14ac:dyDescent="0.3">
      <c r="A3" s="186" t="s">
        <v>397</v>
      </c>
      <c r="B3" s="187"/>
      <c r="C3" s="187"/>
      <c r="D3" s="151"/>
      <c r="E3" s="188" t="s">
        <v>349</v>
      </c>
      <c r="F3" s="189"/>
      <c r="G3" s="88"/>
      <c r="H3" s="88"/>
      <c r="I3" s="88"/>
      <c r="J3" s="88"/>
      <c r="K3" s="150"/>
      <c r="L3" s="88"/>
      <c r="M3" s="88"/>
    </row>
    <row r="4" spans="1:21" ht="18.75" customHeight="1" x14ac:dyDescent="0.15">
      <c r="A4" s="190"/>
      <c r="B4" s="191"/>
      <c r="C4" s="192"/>
      <c r="D4" s="196" t="s">
        <v>258</v>
      </c>
      <c r="E4" s="199" t="s">
        <v>325</v>
      </c>
      <c r="F4" s="202" t="s">
        <v>314</v>
      </c>
      <c r="G4" s="149" t="s">
        <v>324</v>
      </c>
      <c r="H4" s="148" t="s">
        <v>323</v>
      </c>
      <c r="I4" s="205" t="s">
        <v>322</v>
      </c>
      <c r="J4" s="206"/>
      <c r="K4" s="206"/>
      <c r="L4" s="207" t="s">
        <v>321</v>
      </c>
      <c r="M4" s="208"/>
      <c r="N4" s="209"/>
      <c r="O4" s="173" t="s">
        <v>258</v>
      </c>
    </row>
    <row r="5" spans="1:21" ht="18.75" customHeight="1" x14ac:dyDescent="0.15">
      <c r="A5" s="193"/>
      <c r="B5" s="194"/>
      <c r="C5" s="195"/>
      <c r="D5" s="197"/>
      <c r="E5" s="200"/>
      <c r="F5" s="203"/>
      <c r="G5" s="9" t="s">
        <v>320</v>
      </c>
      <c r="H5" s="147" t="s">
        <v>318</v>
      </c>
      <c r="I5" s="176" t="s">
        <v>317</v>
      </c>
      <c r="J5" s="177"/>
      <c r="K5" s="177"/>
      <c r="L5" s="178" t="s">
        <v>315</v>
      </c>
      <c r="M5" s="179"/>
      <c r="N5" s="180"/>
      <c r="O5" s="174"/>
    </row>
    <row r="6" spans="1:21" ht="18.75" customHeight="1" thickBot="1" x14ac:dyDescent="0.2">
      <c r="A6" s="146"/>
      <c r="B6" s="145" t="s">
        <v>263</v>
      </c>
      <c r="C6" s="144" t="s">
        <v>313</v>
      </c>
      <c r="D6" s="198"/>
      <c r="E6" s="201"/>
      <c r="F6" s="204"/>
      <c r="G6" s="143" t="s">
        <v>314</v>
      </c>
      <c r="H6" s="138" t="s">
        <v>312</v>
      </c>
      <c r="I6" s="142" t="s">
        <v>263</v>
      </c>
      <c r="J6" s="141" t="s">
        <v>313</v>
      </c>
      <c r="K6" s="139" t="s">
        <v>312</v>
      </c>
      <c r="L6" s="140" t="s">
        <v>263</v>
      </c>
      <c r="M6" s="139" t="s">
        <v>313</v>
      </c>
      <c r="N6" s="138" t="s">
        <v>312</v>
      </c>
      <c r="O6" s="175"/>
    </row>
    <row r="7" spans="1:21" ht="24.95" customHeight="1" x14ac:dyDescent="0.15">
      <c r="A7" s="181" t="s">
        <v>42</v>
      </c>
      <c r="B7" s="131" t="s">
        <v>310</v>
      </c>
      <c r="C7" s="137" t="s">
        <v>307</v>
      </c>
      <c r="D7" s="136"/>
      <c r="E7" s="135"/>
      <c r="F7" s="38"/>
      <c r="G7" s="131"/>
      <c r="H7" s="130" t="s">
        <v>311</v>
      </c>
      <c r="I7" s="134" t="s">
        <v>310</v>
      </c>
      <c r="J7" s="131" t="s">
        <v>307</v>
      </c>
      <c r="K7" s="133" t="s">
        <v>309</v>
      </c>
      <c r="L7" s="132" t="s">
        <v>308</v>
      </c>
      <c r="M7" s="131" t="s">
        <v>307</v>
      </c>
      <c r="N7" s="130">
        <v>30</v>
      </c>
      <c r="O7" s="129"/>
    </row>
    <row r="8" spans="1:21" ht="24.95" customHeight="1" x14ac:dyDescent="0.15">
      <c r="A8" s="182"/>
      <c r="B8" s="119"/>
      <c r="C8" s="124"/>
      <c r="D8" s="123"/>
      <c r="E8" s="122"/>
      <c r="F8" s="44"/>
      <c r="G8" s="119"/>
      <c r="H8" s="121"/>
      <c r="I8" s="120"/>
      <c r="J8" s="119"/>
      <c r="K8" s="118"/>
      <c r="L8" s="127"/>
      <c r="M8" s="119"/>
      <c r="N8" s="121"/>
      <c r="O8" s="126"/>
    </row>
    <row r="9" spans="1:21" ht="24.95" customHeight="1" x14ac:dyDescent="0.15">
      <c r="A9" s="182"/>
      <c r="B9" s="109" t="s">
        <v>396</v>
      </c>
      <c r="C9" s="115" t="s">
        <v>176</v>
      </c>
      <c r="D9" s="114" t="s">
        <v>63</v>
      </c>
      <c r="E9" s="113"/>
      <c r="F9" s="50"/>
      <c r="G9" s="109"/>
      <c r="H9" s="158">
        <v>0.7</v>
      </c>
      <c r="I9" s="112" t="s">
        <v>396</v>
      </c>
      <c r="J9" s="109" t="s">
        <v>176</v>
      </c>
      <c r="K9" s="157">
        <v>0.3</v>
      </c>
      <c r="L9" s="110" t="s">
        <v>395</v>
      </c>
      <c r="M9" s="109" t="s">
        <v>176</v>
      </c>
      <c r="N9" s="153">
        <v>0.2</v>
      </c>
      <c r="O9" s="107" t="s">
        <v>63</v>
      </c>
    </row>
    <row r="10" spans="1:21" ht="24.95" customHeight="1" x14ac:dyDescent="0.15">
      <c r="A10" s="182"/>
      <c r="B10" s="109"/>
      <c r="C10" s="115" t="s">
        <v>23</v>
      </c>
      <c r="D10" s="114"/>
      <c r="E10" s="113"/>
      <c r="F10" s="50"/>
      <c r="G10" s="109"/>
      <c r="H10" s="108">
        <v>5</v>
      </c>
      <c r="I10" s="112"/>
      <c r="J10" s="109" t="s">
        <v>23</v>
      </c>
      <c r="K10" s="111">
        <v>5</v>
      </c>
      <c r="L10" s="110"/>
      <c r="M10" s="109" t="s">
        <v>23</v>
      </c>
      <c r="N10" s="108">
        <v>5</v>
      </c>
      <c r="O10" s="107"/>
    </row>
    <row r="11" spans="1:21" ht="24.95" customHeight="1" x14ac:dyDescent="0.15">
      <c r="A11" s="182"/>
      <c r="B11" s="109"/>
      <c r="C11" s="115" t="s">
        <v>220</v>
      </c>
      <c r="D11" s="114"/>
      <c r="E11" s="113"/>
      <c r="F11" s="50"/>
      <c r="G11" s="109"/>
      <c r="H11" s="108">
        <v>10</v>
      </c>
      <c r="I11" s="112"/>
      <c r="J11" s="109" t="s">
        <v>220</v>
      </c>
      <c r="K11" s="111">
        <v>10</v>
      </c>
      <c r="L11" s="110"/>
      <c r="M11" s="109" t="s">
        <v>220</v>
      </c>
      <c r="N11" s="108">
        <v>10</v>
      </c>
      <c r="O11" s="107"/>
    </row>
    <row r="12" spans="1:21" ht="24.95" customHeight="1" x14ac:dyDescent="0.15">
      <c r="A12" s="182"/>
      <c r="B12" s="109"/>
      <c r="C12" s="115" t="s">
        <v>221</v>
      </c>
      <c r="D12" s="114"/>
      <c r="E12" s="113"/>
      <c r="F12" s="50"/>
      <c r="G12" s="109"/>
      <c r="H12" s="108">
        <v>5</v>
      </c>
      <c r="I12" s="112"/>
      <c r="J12" s="109" t="s">
        <v>337</v>
      </c>
      <c r="K12" s="160">
        <v>0.13</v>
      </c>
      <c r="L12" s="127"/>
      <c r="M12" s="119"/>
      <c r="N12" s="121"/>
      <c r="O12" s="126"/>
    </row>
    <row r="13" spans="1:21" ht="24.95" customHeight="1" x14ac:dyDescent="0.15">
      <c r="A13" s="182"/>
      <c r="B13" s="109"/>
      <c r="C13" s="115" t="s">
        <v>49</v>
      </c>
      <c r="D13" s="114"/>
      <c r="E13" s="113" t="s">
        <v>50</v>
      </c>
      <c r="F13" s="50"/>
      <c r="G13" s="109"/>
      <c r="H13" s="156">
        <v>0.13</v>
      </c>
      <c r="I13" s="112"/>
      <c r="J13" s="109"/>
      <c r="K13" s="111"/>
      <c r="L13" s="110" t="s">
        <v>394</v>
      </c>
      <c r="M13" s="109" t="s">
        <v>113</v>
      </c>
      <c r="N13" s="108">
        <v>20</v>
      </c>
      <c r="O13" s="107"/>
    </row>
    <row r="14" spans="1:21" ht="24.95" customHeight="1" x14ac:dyDescent="0.15">
      <c r="A14" s="182"/>
      <c r="B14" s="109"/>
      <c r="C14" s="115"/>
      <c r="D14" s="114"/>
      <c r="E14" s="113"/>
      <c r="F14" s="50"/>
      <c r="G14" s="109" t="s">
        <v>27</v>
      </c>
      <c r="H14" s="108" t="s">
        <v>301</v>
      </c>
      <c r="I14" s="112"/>
      <c r="J14" s="109"/>
      <c r="K14" s="111"/>
      <c r="L14" s="110"/>
      <c r="M14" s="109"/>
      <c r="N14" s="108"/>
      <c r="O14" s="107"/>
    </row>
    <row r="15" spans="1:21" ht="24.95" customHeight="1" x14ac:dyDescent="0.15">
      <c r="A15" s="182"/>
      <c r="B15" s="119"/>
      <c r="C15" s="124"/>
      <c r="D15" s="123"/>
      <c r="E15" s="122"/>
      <c r="F15" s="44"/>
      <c r="G15" s="119"/>
      <c r="H15" s="121"/>
      <c r="I15" s="120"/>
      <c r="J15" s="119"/>
      <c r="K15" s="118"/>
      <c r="L15" s="110"/>
      <c r="M15" s="109"/>
      <c r="N15" s="108"/>
      <c r="O15" s="107"/>
    </row>
    <row r="16" spans="1:21" ht="24.95" customHeight="1" x14ac:dyDescent="0.15">
      <c r="A16" s="182"/>
      <c r="B16" s="109" t="s">
        <v>393</v>
      </c>
      <c r="C16" s="115" t="s">
        <v>113</v>
      </c>
      <c r="D16" s="114"/>
      <c r="E16" s="113"/>
      <c r="F16" s="50"/>
      <c r="G16" s="109"/>
      <c r="H16" s="108">
        <v>30</v>
      </c>
      <c r="I16" s="112" t="s">
        <v>393</v>
      </c>
      <c r="J16" s="109" t="s">
        <v>113</v>
      </c>
      <c r="K16" s="111">
        <v>20</v>
      </c>
      <c r="L16" s="110"/>
      <c r="M16" s="109"/>
      <c r="N16" s="108"/>
      <c r="O16" s="107"/>
    </row>
    <row r="17" spans="1:15" ht="24.95" customHeight="1" x14ac:dyDescent="0.15">
      <c r="A17" s="182"/>
      <c r="B17" s="109"/>
      <c r="C17" s="115" t="s">
        <v>222</v>
      </c>
      <c r="D17" s="114"/>
      <c r="E17" s="113"/>
      <c r="F17" s="50"/>
      <c r="G17" s="109"/>
      <c r="H17" s="108">
        <v>5</v>
      </c>
      <c r="I17" s="112"/>
      <c r="J17" s="109" t="s">
        <v>222</v>
      </c>
      <c r="K17" s="111">
        <v>5</v>
      </c>
      <c r="L17" s="110"/>
      <c r="M17" s="109"/>
      <c r="N17" s="108"/>
      <c r="O17" s="107"/>
    </row>
    <row r="18" spans="1:15" ht="24.95" customHeight="1" x14ac:dyDescent="0.15">
      <c r="A18" s="182"/>
      <c r="B18" s="119"/>
      <c r="C18" s="124"/>
      <c r="D18" s="123"/>
      <c r="E18" s="122"/>
      <c r="F18" s="44"/>
      <c r="G18" s="119"/>
      <c r="H18" s="121"/>
      <c r="I18" s="112"/>
      <c r="J18" s="109"/>
      <c r="K18" s="111"/>
      <c r="L18" s="110"/>
      <c r="M18" s="109"/>
      <c r="N18" s="108"/>
      <c r="O18" s="107"/>
    </row>
    <row r="19" spans="1:15" ht="24.95" customHeight="1" x14ac:dyDescent="0.15">
      <c r="A19" s="182"/>
      <c r="B19" s="109" t="s">
        <v>37</v>
      </c>
      <c r="C19" s="115" t="s">
        <v>223</v>
      </c>
      <c r="D19" s="114"/>
      <c r="E19" s="113"/>
      <c r="F19" s="125"/>
      <c r="G19" s="109"/>
      <c r="H19" s="108">
        <v>3</v>
      </c>
      <c r="I19" s="112"/>
      <c r="J19" s="109"/>
      <c r="K19" s="111"/>
      <c r="L19" s="110"/>
      <c r="M19" s="109"/>
      <c r="N19" s="108"/>
      <c r="O19" s="107"/>
    </row>
    <row r="20" spans="1:15" ht="24.95" customHeight="1" x14ac:dyDescent="0.15">
      <c r="A20" s="182"/>
      <c r="B20" s="109"/>
      <c r="C20" s="115"/>
      <c r="D20" s="114"/>
      <c r="E20" s="113"/>
      <c r="F20" s="50"/>
      <c r="G20" s="109" t="s">
        <v>27</v>
      </c>
      <c r="H20" s="108" t="s">
        <v>301</v>
      </c>
      <c r="I20" s="112"/>
      <c r="J20" s="109"/>
      <c r="K20" s="111"/>
      <c r="L20" s="110"/>
      <c r="M20" s="109"/>
      <c r="N20" s="108"/>
      <c r="O20" s="107"/>
    </row>
    <row r="21" spans="1:15" ht="24.95" customHeight="1" x14ac:dyDescent="0.15">
      <c r="A21" s="182"/>
      <c r="B21" s="109"/>
      <c r="C21" s="115"/>
      <c r="D21" s="114"/>
      <c r="E21" s="113"/>
      <c r="F21" s="50"/>
      <c r="G21" s="109" t="s">
        <v>41</v>
      </c>
      <c r="H21" s="108" t="s">
        <v>300</v>
      </c>
      <c r="I21" s="112"/>
      <c r="J21" s="109"/>
      <c r="K21" s="111"/>
      <c r="L21" s="110"/>
      <c r="M21" s="109"/>
      <c r="N21" s="108"/>
      <c r="O21" s="107"/>
    </row>
    <row r="22" spans="1:15" ht="24.95" customHeight="1" thickBot="1" x14ac:dyDescent="0.2">
      <c r="A22" s="183"/>
      <c r="B22" s="100"/>
      <c r="C22" s="106"/>
      <c r="D22" s="105"/>
      <c r="E22" s="104"/>
      <c r="F22" s="57"/>
      <c r="G22" s="100"/>
      <c r="H22" s="99"/>
      <c r="I22" s="103"/>
      <c r="J22" s="100"/>
      <c r="K22" s="102"/>
      <c r="L22" s="101"/>
      <c r="M22" s="100"/>
      <c r="N22" s="99"/>
      <c r="O22" s="98"/>
    </row>
    <row r="23" spans="1:15" ht="24.95" customHeight="1" x14ac:dyDescent="0.15">
      <c r="B23" s="89"/>
      <c r="C23" s="89"/>
      <c r="D23" s="89"/>
      <c r="G23" s="89"/>
      <c r="H23" s="97"/>
      <c r="I23" s="89"/>
      <c r="J23" s="89"/>
      <c r="K23" s="97"/>
      <c r="L23" s="89"/>
      <c r="M23" s="89"/>
      <c r="N23" s="97"/>
    </row>
    <row r="24" spans="1:15" ht="24.95" customHeight="1" x14ac:dyDescent="0.15">
      <c r="B24" s="89"/>
      <c r="C24" s="89"/>
      <c r="D24" s="89"/>
      <c r="G24" s="89"/>
      <c r="H24" s="97"/>
      <c r="I24" s="89"/>
      <c r="J24" s="89"/>
      <c r="K24" s="97"/>
      <c r="L24" s="89"/>
      <c r="M24" s="89"/>
      <c r="N24" s="97"/>
    </row>
    <row r="25" spans="1:15" ht="24.95" customHeight="1" x14ac:dyDescent="0.15">
      <c r="B25" s="89"/>
      <c r="C25" s="89"/>
      <c r="D25" s="89"/>
      <c r="G25" s="89"/>
      <c r="H25" s="97"/>
      <c r="I25" s="89"/>
      <c r="J25" s="89"/>
      <c r="K25" s="97"/>
      <c r="L25" s="89"/>
      <c r="M25" s="89"/>
      <c r="N25" s="97"/>
    </row>
    <row r="26" spans="1:15" ht="14.25" x14ac:dyDescent="0.15">
      <c r="B26" s="89"/>
      <c r="C26" s="89"/>
      <c r="D26" s="89"/>
      <c r="G26" s="89"/>
      <c r="H26" s="97"/>
      <c r="I26" s="89"/>
      <c r="J26" s="89"/>
      <c r="K26" s="97"/>
      <c r="L26" s="89"/>
      <c r="M26" s="89"/>
      <c r="N26" s="97"/>
    </row>
    <row r="27" spans="1:15" ht="14.25" x14ac:dyDescent="0.15">
      <c r="B27" s="89"/>
      <c r="C27" s="89"/>
      <c r="D27" s="89"/>
      <c r="G27" s="89"/>
      <c r="H27" s="97"/>
      <c r="I27" s="89"/>
      <c r="J27" s="89"/>
      <c r="K27" s="97"/>
      <c r="L27" s="89"/>
      <c r="M27" s="89"/>
      <c r="N27" s="97"/>
    </row>
    <row r="28" spans="1:15" ht="14.25" x14ac:dyDescent="0.15">
      <c r="B28" s="89"/>
      <c r="C28" s="89"/>
      <c r="D28" s="89"/>
      <c r="G28" s="89"/>
      <c r="H28" s="97"/>
      <c r="I28" s="89"/>
      <c r="J28" s="89"/>
      <c r="K28" s="97"/>
      <c r="L28" s="89"/>
      <c r="M28" s="89"/>
      <c r="N28" s="97"/>
    </row>
    <row r="29" spans="1:15" ht="14.25" x14ac:dyDescent="0.15">
      <c r="B29" s="89"/>
      <c r="C29" s="89"/>
      <c r="D29" s="89"/>
      <c r="G29" s="89"/>
      <c r="H29" s="97"/>
      <c r="I29" s="89"/>
      <c r="J29" s="89"/>
      <c r="K29" s="97"/>
      <c r="L29" s="89"/>
      <c r="M29" s="89"/>
      <c r="N29" s="97"/>
    </row>
    <row r="30" spans="1:15" ht="14.25" x14ac:dyDescent="0.15">
      <c r="B30" s="89"/>
      <c r="C30" s="89"/>
      <c r="D30" s="89"/>
      <c r="G30" s="89"/>
      <c r="H30" s="97"/>
      <c r="I30" s="89"/>
      <c r="J30" s="89"/>
      <c r="K30" s="97"/>
      <c r="L30" s="89"/>
      <c r="M30" s="89"/>
      <c r="N30" s="97"/>
    </row>
    <row r="31" spans="1:15" ht="14.25" x14ac:dyDescent="0.15">
      <c r="B31" s="89"/>
      <c r="C31" s="89"/>
      <c r="D31" s="89"/>
      <c r="G31" s="89"/>
      <c r="H31" s="97"/>
      <c r="I31" s="89"/>
      <c r="J31" s="89"/>
      <c r="K31" s="97"/>
      <c r="L31" s="89"/>
      <c r="M31" s="89"/>
      <c r="N31" s="97"/>
    </row>
    <row r="32" spans="1:15" ht="14.25" x14ac:dyDescent="0.15">
      <c r="B32" s="89"/>
      <c r="C32" s="89"/>
      <c r="D32" s="89"/>
      <c r="G32" s="89"/>
      <c r="H32" s="97"/>
      <c r="I32" s="89"/>
      <c r="J32" s="89"/>
      <c r="K32" s="97"/>
      <c r="L32" s="89"/>
      <c r="M32" s="89"/>
      <c r="N32" s="97"/>
    </row>
    <row r="33" spans="2:14" ht="14.25" x14ac:dyDescent="0.15">
      <c r="B33" s="89"/>
      <c r="C33" s="89"/>
      <c r="D33" s="89"/>
      <c r="G33" s="89"/>
      <c r="H33" s="97"/>
      <c r="I33" s="89"/>
      <c r="J33" s="89"/>
      <c r="K33" s="97"/>
      <c r="L33" s="89"/>
      <c r="M33" s="89"/>
      <c r="N33" s="97"/>
    </row>
    <row r="34" spans="2:14" ht="14.25" x14ac:dyDescent="0.15">
      <c r="B34" s="89"/>
      <c r="C34" s="89"/>
      <c r="D34" s="89"/>
      <c r="G34" s="89"/>
      <c r="H34" s="97"/>
      <c r="I34" s="89"/>
      <c r="J34" s="89"/>
      <c r="K34" s="97"/>
      <c r="L34" s="89"/>
      <c r="M34" s="89"/>
      <c r="N34" s="97"/>
    </row>
    <row r="35" spans="2:14" ht="14.25" x14ac:dyDescent="0.15">
      <c r="B35" s="89"/>
      <c r="C35" s="89"/>
      <c r="D35" s="89"/>
      <c r="G35" s="89"/>
      <c r="H35" s="97"/>
      <c r="I35" s="89"/>
      <c r="J35" s="89"/>
      <c r="K35" s="97"/>
      <c r="L35" s="89"/>
      <c r="M35" s="89"/>
      <c r="N35" s="97"/>
    </row>
    <row r="36" spans="2:14" ht="14.25" x14ac:dyDescent="0.15">
      <c r="B36" s="89"/>
      <c r="C36" s="89"/>
      <c r="D36" s="89"/>
      <c r="G36" s="89"/>
      <c r="H36" s="97"/>
      <c r="I36" s="89"/>
      <c r="J36" s="89"/>
      <c r="K36" s="97"/>
      <c r="L36" s="89"/>
      <c r="M36" s="89"/>
      <c r="N36" s="97"/>
    </row>
    <row r="37" spans="2:14" ht="14.25" x14ac:dyDescent="0.15">
      <c r="B37" s="89"/>
      <c r="C37" s="89"/>
      <c r="D37" s="89"/>
      <c r="G37" s="89"/>
      <c r="H37" s="97"/>
      <c r="I37" s="89"/>
      <c r="J37" s="89"/>
      <c r="K37" s="97"/>
      <c r="L37" s="89"/>
      <c r="M37" s="89"/>
      <c r="N37" s="97"/>
    </row>
    <row r="38" spans="2:14" ht="14.25" x14ac:dyDescent="0.15">
      <c r="B38" s="89"/>
      <c r="C38" s="89"/>
      <c r="D38" s="89"/>
      <c r="G38" s="89"/>
      <c r="H38" s="97"/>
      <c r="I38" s="89"/>
      <c r="J38" s="89"/>
      <c r="K38" s="97"/>
      <c r="L38" s="89"/>
      <c r="M38" s="89"/>
      <c r="N38" s="97"/>
    </row>
    <row r="39" spans="2:14" ht="14.25" x14ac:dyDescent="0.15">
      <c r="B39" s="89"/>
      <c r="C39" s="89"/>
      <c r="D39" s="89"/>
      <c r="G39" s="89"/>
      <c r="H39" s="97"/>
      <c r="I39" s="89"/>
      <c r="J39" s="89"/>
      <c r="K39" s="97"/>
      <c r="L39" s="89"/>
      <c r="M39" s="89"/>
      <c r="N39" s="97"/>
    </row>
    <row r="40" spans="2:14" ht="14.25" x14ac:dyDescent="0.15">
      <c r="B40" s="89"/>
      <c r="C40" s="89"/>
      <c r="D40" s="89"/>
      <c r="G40" s="89"/>
      <c r="H40" s="97"/>
      <c r="I40" s="89"/>
      <c r="J40" s="89"/>
      <c r="K40" s="97"/>
      <c r="L40" s="89"/>
      <c r="M40" s="89"/>
      <c r="N40" s="97"/>
    </row>
    <row r="41" spans="2:14" ht="14.25" x14ac:dyDescent="0.15">
      <c r="B41" s="89"/>
      <c r="C41" s="89"/>
      <c r="D41" s="89"/>
      <c r="G41" s="89"/>
      <c r="H41" s="97"/>
      <c r="I41" s="89"/>
      <c r="J41" s="89"/>
      <c r="K41" s="97"/>
      <c r="L41" s="89"/>
      <c r="M41" s="89"/>
      <c r="N41" s="97"/>
    </row>
    <row r="42" spans="2:14" ht="14.25" x14ac:dyDescent="0.15">
      <c r="B42" s="89"/>
      <c r="C42" s="89"/>
      <c r="D42" s="89"/>
      <c r="G42" s="89"/>
      <c r="H42" s="97"/>
      <c r="I42" s="89"/>
      <c r="J42" s="89"/>
      <c r="K42" s="97"/>
      <c r="L42" s="89"/>
      <c r="M42" s="89"/>
      <c r="N42" s="97"/>
    </row>
    <row r="43" spans="2:14" ht="14.25" x14ac:dyDescent="0.15">
      <c r="B43" s="89"/>
      <c r="C43" s="89"/>
      <c r="D43" s="89"/>
      <c r="G43" s="89"/>
      <c r="H43" s="97"/>
      <c r="I43" s="89"/>
      <c r="J43" s="89"/>
      <c r="K43" s="97"/>
      <c r="L43" s="89"/>
      <c r="M43" s="89"/>
      <c r="N43" s="97"/>
    </row>
    <row r="44" spans="2:14" ht="14.25" x14ac:dyDescent="0.15">
      <c r="B44" s="89"/>
      <c r="C44" s="89"/>
      <c r="D44" s="89"/>
      <c r="G44" s="89"/>
      <c r="H44" s="97"/>
      <c r="I44" s="89"/>
      <c r="J44" s="89"/>
      <c r="K44" s="97"/>
      <c r="L44" s="89"/>
      <c r="M44" s="89"/>
      <c r="N44" s="97"/>
    </row>
    <row r="45" spans="2:14" ht="14.25" x14ac:dyDescent="0.15">
      <c r="B45" s="89"/>
      <c r="C45" s="89"/>
      <c r="D45" s="89"/>
      <c r="G45" s="89"/>
      <c r="H45" s="97"/>
      <c r="I45" s="89"/>
      <c r="J45" s="89"/>
      <c r="K45" s="97"/>
      <c r="L45" s="89"/>
      <c r="M45" s="89"/>
      <c r="N45" s="97"/>
    </row>
    <row r="46" spans="2:14" ht="14.25" x14ac:dyDescent="0.15">
      <c r="B46" s="89"/>
      <c r="C46" s="89"/>
      <c r="D46" s="89"/>
      <c r="G46" s="89"/>
      <c r="H46" s="97"/>
      <c r="I46" s="89"/>
      <c r="J46" s="89"/>
      <c r="K46" s="97"/>
      <c r="L46" s="89"/>
      <c r="M46" s="89"/>
      <c r="N46" s="97"/>
    </row>
    <row r="47" spans="2:14" ht="14.25" x14ac:dyDescent="0.15">
      <c r="B47" s="89"/>
      <c r="C47" s="89"/>
      <c r="D47" s="89"/>
      <c r="G47" s="89"/>
      <c r="H47" s="97"/>
      <c r="I47" s="89"/>
      <c r="J47" s="89"/>
      <c r="K47" s="97"/>
      <c r="L47" s="89"/>
      <c r="M47" s="89"/>
      <c r="N47" s="97"/>
    </row>
    <row r="48" spans="2:14" ht="14.25" x14ac:dyDescent="0.15">
      <c r="B48" s="89"/>
      <c r="C48" s="89"/>
      <c r="D48" s="89"/>
      <c r="G48" s="89"/>
      <c r="H48" s="97"/>
      <c r="I48" s="89"/>
      <c r="J48" s="89"/>
      <c r="K48" s="97"/>
      <c r="L48" s="89"/>
      <c r="M48" s="89"/>
      <c r="N48" s="97"/>
    </row>
    <row r="49" spans="2:14" ht="14.25" x14ac:dyDescent="0.15">
      <c r="B49" s="89"/>
      <c r="C49" s="89"/>
      <c r="D49" s="89"/>
      <c r="G49" s="89"/>
      <c r="H49" s="97"/>
      <c r="I49" s="89"/>
      <c r="J49" s="89"/>
      <c r="K49" s="97"/>
      <c r="L49" s="89"/>
      <c r="M49" s="89"/>
      <c r="N49" s="97"/>
    </row>
    <row r="50" spans="2:14" ht="14.25" x14ac:dyDescent="0.15">
      <c r="B50" s="89"/>
      <c r="C50" s="89"/>
      <c r="D50" s="89"/>
      <c r="G50" s="89"/>
      <c r="H50" s="97"/>
      <c r="I50" s="89"/>
      <c r="J50" s="89"/>
      <c r="K50" s="97"/>
      <c r="L50" s="89"/>
      <c r="M50" s="89"/>
      <c r="N50" s="97"/>
    </row>
    <row r="51" spans="2:14" ht="14.25" x14ac:dyDescent="0.15">
      <c r="B51" s="89"/>
      <c r="C51" s="89"/>
      <c r="D51" s="89"/>
      <c r="G51" s="89"/>
      <c r="H51" s="97"/>
      <c r="I51" s="89"/>
      <c r="J51" s="89"/>
      <c r="K51" s="97"/>
      <c r="L51" s="89"/>
      <c r="M51" s="89"/>
      <c r="N51" s="97"/>
    </row>
    <row r="52" spans="2:14" ht="14.25" x14ac:dyDescent="0.15">
      <c r="B52" s="89"/>
      <c r="C52" s="89"/>
      <c r="D52" s="89"/>
      <c r="G52" s="89"/>
      <c r="H52" s="97"/>
      <c r="I52" s="89"/>
      <c r="J52" s="89"/>
      <c r="K52" s="97"/>
      <c r="L52" s="89"/>
      <c r="M52" s="89"/>
      <c r="N52" s="97"/>
    </row>
    <row r="53" spans="2:14" ht="14.25" x14ac:dyDescent="0.15">
      <c r="B53" s="89"/>
      <c r="C53" s="89"/>
      <c r="D53" s="89"/>
      <c r="G53" s="89"/>
      <c r="H53" s="97"/>
      <c r="I53" s="89"/>
      <c r="J53" s="89"/>
      <c r="K53" s="97"/>
      <c r="L53" s="89"/>
      <c r="M53" s="89"/>
      <c r="N53" s="97"/>
    </row>
    <row r="54" spans="2:14" ht="14.25" x14ac:dyDescent="0.15">
      <c r="B54" s="89"/>
      <c r="C54" s="89"/>
      <c r="D54" s="89"/>
      <c r="G54" s="89"/>
      <c r="H54" s="97"/>
      <c r="I54" s="89"/>
      <c r="J54" s="89"/>
      <c r="K54" s="97"/>
      <c r="L54" s="89"/>
      <c r="M54" s="89"/>
      <c r="N54" s="97"/>
    </row>
    <row r="55" spans="2:14" ht="14.25" x14ac:dyDescent="0.15">
      <c r="B55" s="89"/>
      <c r="C55" s="89"/>
      <c r="D55" s="89"/>
      <c r="G55" s="89"/>
      <c r="H55" s="97"/>
      <c r="I55" s="89"/>
      <c r="J55" s="89"/>
      <c r="K55" s="97"/>
      <c r="L55" s="89"/>
      <c r="M55" s="89"/>
      <c r="N55" s="97"/>
    </row>
    <row r="56" spans="2:14" ht="14.25" x14ac:dyDescent="0.15">
      <c r="B56" s="89"/>
      <c r="C56" s="89"/>
      <c r="D56" s="89"/>
      <c r="G56" s="89"/>
      <c r="H56" s="97"/>
      <c r="I56" s="89"/>
      <c r="J56" s="89"/>
      <c r="K56" s="97"/>
      <c r="L56" s="89"/>
      <c r="M56" s="89"/>
      <c r="N56" s="97"/>
    </row>
    <row r="57" spans="2:14" ht="14.25" x14ac:dyDescent="0.15">
      <c r="B57" s="89"/>
      <c r="C57" s="89"/>
      <c r="D57" s="89"/>
      <c r="G57" s="89"/>
      <c r="H57" s="97"/>
      <c r="I57" s="89"/>
      <c r="J57" s="89"/>
      <c r="K57" s="97"/>
      <c r="L57" s="89"/>
      <c r="M57" s="89"/>
      <c r="N57" s="97"/>
    </row>
    <row r="58" spans="2:14" ht="14.25" x14ac:dyDescent="0.15">
      <c r="B58" s="89"/>
      <c r="C58" s="89"/>
      <c r="D58" s="89"/>
      <c r="G58" s="89"/>
      <c r="H58" s="97"/>
      <c r="I58" s="89"/>
      <c r="J58" s="89"/>
      <c r="K58" s="97"/>
      <c r="L58" s="89"/>
      <c r="M58" s="89"/>
      <c r="N58" s="97"/>
    </row>
    <row r="59" spans="2:14" ht="14.25" x14ac:dyDescent="0.15">
      <c r="B59" s="89"/>
      <c r="C59" s="89"/>
      <c r="D59" s="89"/>
      <c r="G59" s="89"/>
      <c r="H59" s="97"/>
      <c r="I59" s="89"/>
      <c r="J59" s="89"/>
      <c r="K59" s="97"/>
      <c r="L59" s="89"/>
      <c r="M59" s="89"/>
      <c r="N59" s="97"/>
    </row>
  </sheetData>
  <mergeCells count="14">
    <mergeCell ref="O4:O6"/>
    <mergeCell ref="I5:K5"/>
    <mergeCell ref="L5:N5"/>
    <mergeCell ref="A7:A22"/>
    <mergeCell ref="E1:N1"/>
    <mergeCell ref="A2:O2"/>
    <mergeCell ref="A3:C3"/>
    <mergeCell ref="E3:F3"/>
    <mergeCell ref="A4:C5"/>
    <mergeCell ref="D4:D6"/>
    <mergeCell ref="E4:E6"/>
    <mergeCell ref="F4:F6"/>
    <mergeCell ref="I4:K4"/>
    <mergeCell ref="L4:N4"/>
  </mergeCells>
  <phoneticPr fontId="22"/>
  <printOptions horizontalCentered="1" verticalCentered="1"/>
  <pageMargins left="0.39370078740157483" right="0.39370078740157483" top="0.39370078740157483" bottom="0.39370078740157483" header="0.31496062992125984" footer="0.31496062992125984"/>
  <pageSetup paperSize="12" scale="81"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0"/>
  <sheetViews>
    <sheetView showZeros="0" zoomScale="60" zoomScaleNormal="60" zoomScaleSheetLayoutView="80" workbookViewId="0"/>
  </sheetViews>
  <sheetFormatPr defaultRowHeight="18.75" customHeight="1" x14ac:dyDescent="0.15"/>
  <cols>
    <col min="1" max="1" width="4.125" style="29" customWidth="1"/>
    <col min="2" max="2" width="22.5" style="28" customWidth="1"/>
    <col min="3" max="3" width="26.625" style="28" customWidth="1"/>
    <col min="4" max="4" width="17.125" style="27" customWidth="1"/>
    <col min="5" max="5" width="8.125" style="30" customWidth="1"/>
    <col min="6" max="6" width="4" style="31" customWidth="1"/>
    <col min="7" max="7" width="10.25" style="31" hidden="1" customWidth="1"/>
    <col min="8" max="8" width="23.25" style="32" customWidth="1"/>
    <col min="9" max="9" width="17.125" style="27" customWidth="1"/>
    <col min="10" max="10" width="8.125" style="31" customWidth="1"/>
    <col min="11" max="11" width="4" style="31" customWidth="1"/>
    <col min="12" max="12" width="10.25" style="31" hidden="1" customWidth="1"/>
    <col min="13" max="13" width="8.625" style="33" hidden="1" customWidth="1"/>
    <col min="14" max="14" width="97.75" style="28" customWidth="1"/>
    <col min="15" max="15" width="14.125" style="32" customWidth="1"/>
    <col min="16" max="16" width="16" style="27" customWidth="1"/>
    <col min="17" max="17" width="10.125" style="34" customWidth="1"/>
    <col min="18" max="18" width="10.125" style="30" customWidth="1"/>
    <col min="19" max="19" width="5.125" style="27" customWidth="1"/>
    <col min="27" max="16384" width="9" style="3"/>
  </cols>
  <sheetData>
    <row r="1" spans="1:19" ht="36.75" customHeight="1" x14ac:dyDescent="0.15">
      <c r="A1" s="1" t="s">
        <v>13</v>
      </c>
      <c r="B1" s="1"/>
      <c r="C1" s="2"/>
      <c r="D1" s="3"/>
      <c r="E1" s="2"/>
      <c r="F1" s="2"/>
      <c r="G1" s="2"/>
      <c r="H1" s="166"/>
      <c r="I1" s="166"/>
      <c r="J1" s="167"/>
      <c r="K1" s="167"/>
      <c r="L1" s="167"/>
      <c r="M1" s="167"/>
      <c r="N1" s="167"/>
      <c r="O1" s="2"/>
      <c r="P1" s="2"/>
      <c r="Q1" s="4"/>
      <c r="R1" s="4"/>
      <c r="S1" s="3"/>
    </row>
    <row r="2" spans="1:19" ht="36.75" customHeight="1" x14ac:dyDescent="0.15">
      <c r="A2" s="166" t="s">
        <v>0</v>
      </c>
      <c r="B2" s="166"/>
      <c r="C2" s="167"/>
      <c r="D2" s="167"/>
      <c r="E2" s="167"/>
      <c r="F2" s="167"/>
      <c r="G2" s="167"/>
      <c r="H2" s="167"/>
      <c r="I2" s="167"/>
      <c r="J2" s="167"/>
      <c r="K2" s="167"/>
      <c r="L2" s="167"/>
      <c r="M2" s="167"/>
      <c r="N2" s="167"/>
      <c r="O2" s="167"/>
      <c r="P2" s="167"/>
      <c r="Q2" s="167"/>
      <c r="R2" s="167"/>
      <c r="S2" s="3"/>
    </row>
    <row r="3" spans="1:19" ht="22.5" customHeight="1" x14ac:dyDescent="0.15">
      <c r="A3" s="5"/>
      <c r="B3" s="212" t="s">
        <v>250</v>
      </c>
      <c r="C3" s="212"/>
      <c r="D3" s="3"/>
      <c r="E3" s="6"/>
      <c r="F3" s="2"/>
      <c r="G3" s="2"/>
      <c r="H3" s="2"/>
      <c r="I3" s="3"/>
      <c r="J3" s="2"/>
      <c r="K3" s="7"/>
      <c r="L3" s="7"/>
      <c r="M3" s="8"/>
      <c r="N3" s="2"/>
      <c r="O3"/>
      <c r="P3"/>
      <c r="Q3"/>
      <c r="R3"/>
      <c r="S3" s="3"/>
    </row>
    <row r="4" spans="1:19" ht="22.5" customHeight="1" x14ac:dyDescent="0.15">
      <c r="A4" s="5"/>
      <c r="B4" s="212"/>
      <c r="C4" s="212"/>
      <c r="D4" s="10"/>
      <c r="E4" s="6"/>
      <c r="F4" s="2"/>
      <c r="G4" s="2"/>
      <c r="H4" s="2"/>
      <c r="I4" s="10"/>
      <c r="J4" s="2"/>
      <c r="K4" s="7"/>
      <c r="L4" s="7"/>
      <c r="M4" s="8"/>
      <c r="N4" s="2"/>
      <c r="O4" s="213" t="s">
        <v>251</v>
      </c>
      <c r="P4" s="213"/>
      <c r="Q4" s="213"/>
      <c r="R4"/>
      <c r="S4" s="3"/>
    </row>
    <row r="5" spans="1:19" ht="27.75" customHeight="1" thickBot="1" x14ac:dyDescent="0.3">
      <c r="A5" s="168" t="s">
        <v>224</v>
      </c>
      <c r="B5" s="169"/>
      <c r="C5" s="169"/>
      <c r="D5" s="169"/>
      <c r="E5" s="169"/>
      <c r="F5" s="169"/>
      <c r="G5" s="2"/>
      <c r="H5" s="2"/>
      <c r="I5" s="13"/>
      <c r="J5" s="2"/>
      <c r="K5" s="7"/>
      <c r="L5" s="7"/>
      <c r="M5" s="11"/>
      <c r="N5" s="2"/>
      <c r="O5" s="14"/>
      <c r="P5" s="13"/>
      <c r="Q5" s="15"/>
      <c r="R5" s="15"/>
      <c r="S5" s="12"/>
    </row>
    <row r="6" spans="1:19" customFormat="1" ht="24.95" customHeight="1" thickBot="1" x14ac:dyDescent="0.2">
      <c r="A6" s="16"/>
      <c r="B6" s="17" t="s">
        <v>1</v>
      </c>
      <c r="C6" s="18" t="s">
        <v>2</v>
      </c>
      <c r="D6" s="19" t="s">
        <v>3</v>
      </c>
      <c r="E6" s="35" t="s">
        <v>7</v>
      </c>
      <c r="F6" s="20" t="s">
        <v>5</v>
      </c>
      <c r="G6" s="18" t="s">
        <v>6</v>
      </c>
      <c r="H6" s="17" t="s">
        <v>2</v>
      </c>
      <c r="I6" s="19" t="s">
        <v>3</v>
      </c>
      <c r="J6" s="36" t="s">
        <v>4</v>
      </c>
      <c r="K6" s="20" t="s">
        <v>5</v>
      </c>
      <c r="L6" s="20" t="s">
        <v>6</v>
      </c>
      <c r="M6" s="22" t="s">
        <v>8</v>
      </c>
      <c r="N6" s="23" t="s">
        <v>9</v>
      </c>
      <c r="O6" s="20" t="s">
        <v>10</v>
      </c>
      <c r="P6" s="24" t="s">
        <v>3</v>
      </c>
      <c r="Q6" s="21" t="s">
        <v>12</v>
      </c>
      <c r="R6" s="25" t="s">
        <v>11</v>
      </c>
      <c r="S6" s="26"/>
    </row>
    <row r="7" spans="1:19" ht="21.95" customHeight="1" x14ac:dyDescent="0.15">
      <c r="A7" s="170" t="s">
        <v>42</v>
      </c>
      <c r="B7" s="64" t="s">
        <v>225</v>
      </c>
      <c r="C7" s="37" t="s">
        <v>233</v>
      </c>
      <c r="D7" s="38" t="s">
        <v>44</v>
      </c>
      <c r="E7" s="39">
        <v>1</v>
      </c>
      <c r="F7" s="40" t="s">
        <v>45</v>
      </c>
      <c r="G7" s="68"/>
      <c r="H7" s="72" t="s">
        <v>233</v>
      </c>
      <c r="I7" s="38" t="s">
        <v>44</v>
      </c>
      <c r="J7" s="40">
        <f>ROUNDUP(E7*0.75,2)</f>
        <v>0.75</v>
      </c>
      <c r="K7" s="40" t="s">
        <v>45</v>
      </c>
      <c r="L7" s="40"/>
      <c r="M7" s="76" t="e">
        <f>#REF!</f>
        <v>#REF!</v>
      </c>
      <c r="N7" s="64" t="s">
        <v>226</v>
      </c>
      <c r="O7" s="41" t="s">
        <v>14</v>
      </c>
      <c r="P7" s="38"/>
      <c r="Q7" s="42">
        <v>110</v>
      </c>
      <c r="R7" s="90">
        <f>ROUNDUP(Q7*0.75,2)</f>
        <v>82.5</v>
      </c>
    </row>
    <row r="8" spans="1:19" ht="21.95" customHeight="1" x14ac:dyDescent="0.15">
      <c r="A8" s="171"/>
      <c r="B8" s="66"/>
      <c r="C8" s="49" t="s">
        <v>23</v>
      </c>
      <c r="D8" s="50"/>
      <c r="E8" s="51">
        <v>20</v>
      </c>
      <c r="F8" s="52" t="s">
        <v>20</v>
      </c>
      <c r="G8" s="70"/>
      <c r="H8" s="74" t="s">
        <v>23</v>
      </c>
      <c r="I8" s="50"/>
      <c r="J8" s="52">
        <f>ROUNDUP(E8*0.75,2)</f>
        <v>15</v>
      </c>
      <c r="K8" s="52" t="s">
        <v>20</v>
      </c>
      <c r="L8" s="52"/>
      <c r="M8" s="78" t="e">
        <f>ROUND(#REF!+(#REF!*6/100),2)</f>
        <v>#REF!</v>
      </c>
      <c r="N8" s="66" t="s">
        <v>227</v>
      </c>
      <c r="O8" s="53" t="s">
        <v>143</v>
      </c>
      <c r="P8" s="50" t="s">
        <v>144</v>
      </c>
      <c r="Q8" s="54">
        <v>1</v>
      </c>
      <c r="R8" s="92">
        <f>ROUNDUP(Q8*0.75,2)</f>
        <v>0.75</v>
      </c>
    </row>
    <row r="9" spans="1:19" ht="21.95" customHeight="1" x14ac:dyDescent="0.15">
      <c r="A9" s="171"/>
      <c r="B9" s="66"/>
      <c r="C9" s="49" t="s">
        <v>234</v>
      </c>
      <c r="D9" s="50" t="s">
        <v>235</v>
      </c>
      <c r="E9" s="55">
        <v>0.1</v>
      </c>
      <c r="F9" s="52" t="s">
        <v>39</v>
      </c>
      <c r="G9" s="70"/>
      <c r="H9" s="74" t="s">
        <v>234</v>
      </c>
      <c r="I9" s="50" t="s">
        <v>235</v>
      </c>
      <c r="J9" s="52">
        <f>ROUNDUP(E9*0.75,2)</f>
        <v>0.08</v>
      </c>
      <c r="K9" s="52" t="s">
        <v>39</v>
      </c>
      <c r="L9" s="52"/>
      <c r="M9" s="78" t="e">
        <f>#REF!</f>
        <v>#REF!</v>
      </c>
      <c r="N9" s="66" t="s">
        <v>228</v>
      </c>
      <c r="O9" s="53" t="s">
        <v>26</v>
      </c>
      <c r="P9" s="50"/>
      <c r="Q9" s="54">
        <v>1</v>
      </c>
      <c r="R9" s="92">
        <f>ROUNDUP(Q9*0.75,2)</f>
        <v>0.75</v>
      </c>
    </row>
    <row r="10" spans="1:19" ht="21.95" customHeight="1" x14ac:dyDescent="0.15">
      <c r="A10" s="171"/>
      <c r="B10" s="66"/>
      <c r="C10" s="49" t="s">
        <v>160</v>
      </c>
      <c r="D10" s="50" t="s">
        <v>161</v>
      </c>
      <c r="E10" s="55">
        <v>0.1</v>
      </c>
      <c r="F10" s="52" t="s">
        <v>39</v>
      </c>
      <c r="G10" s="70"/>
      <c r="H10" s="74" t="s">
        <v>160</v>
      </c>
      <c r="I10" s="50" t="s">
        <v>161</v>
      </c>
      <c r="J10" s="52">
        <f>ROUNDUP(E10*0.75,2)</f>
        <v>0.08</v>
      </c>
      <c r="K10" s="52" t="s">
        <v>39</v>
      </c>
      <c r="L10" s="52"/>
      <c r="M10" s="78" t="e">
        <f>#REF!</f>
        <v>#REF!</v>
      </c>
      <c r="N10" s="66" t="s">
        <v>229</v>
      </c>
      <c r="O10" s="53" t="s">
        <v>71</v>
      </c>
      <c r="P10" s="50"/>
      <c r="Q10" s="54">
        <v>0.1</v>
      </c>
      <c r="R10" s="92">
        <f>ROUNDUP(Q10*0.75,2)</f>
        <v>0.08</v>
      </c>
    </row>
    <row r="11" spans="1:19" ht="21.95" customHeight="1" x14ac:dyDescent="0.15">
      <c r="A11" s="171"/>
      <c r="B11" s="66"/>
      <c r="C11" s="49"/>
      <c r="D11" s="50"/>
      <c r="E11" s="51"/>
      <c r="F11" s="52"/>
      <c r="G11" s="70"/>
      <c r="H11" s="74"/>
      <c r="I11" s="50"/>
      <c r="J11" s="52"/>
      <c r="K11" s="52"/>
      <c r="L11" s="52"/>
      <c r="M11" s="78"/>
      <c r="N11" s="66" t="s">
        <v>230</v>
      </c>
      <c r="O11" s="53" t="s">
        <v>139</v>
      </c>
      <c r="P11" s="50"/>
      <c r="Q11" s="54">
        <v>5</v>
      </c>
      <c r="R11" s="92">
        <f>ROUNDUP(Q11*0.75,2)</f>
        <v>3.75</v>
      </c>
    </row>
    <row r="12" spans="1:19" ht="21.95" customHeight="1" x14ac:dyDescent="0.15">
      <c r="A12" s="171"/>
      <c r="B12" s="66"/>
      <c r="C12" s="49"/>
      <c r="D12" s="50"/>
      <c r="E12" s="51"/>
      <c r="F12" s="52"/>
      <c r="G12" s="70"/>
      <c r="H12" s="74"/>
      <c r="I12" s="50"/>
      <c r="J12" s="52"/>
      <c r="K12" s="52"/>
      <c r="L12" s="52"/>
      <c r="M12" s="78"/>
      <c r="N12" s="66" t="s">
        <v>231</v>
      </c>
      <c r="O12" s="53"/>
      <c r="P12" s="50"/>
      <c r="Q12" s="54"/>
      <c r="R12" s="92"/>
    </row>
    <row r="13" spans="1:19" ht="21.95" customHeight="1" x14ac:dyDescent="0.15">
      <c r="A13" s="171"/>
      <c r="B13" s="66"/>
      <c r="C13" s="49"/>
      <c r="D13" s="50"/>
      <c r="E13" s="51"/>
      <c r="F13" s="52"/>
      <c r="G13" s="70"/>
      <c r="H13" s="74"/>
      <c r="I13" s="50"/>
      <c r="J13" s="52"/>
      <c r="K13" s="52"/>
      <c r="L13" s="52"/>
      <c r="M13" s="78"/>
      <c r="N13" s="84" t="s">
        <v>243</v>
      </c>
      <c r="O13" s="53"/>
      <c r="P13" s="50"/>
      <c r="Q13" s="54"/>
      <c r="R13" s="92"/>
    </row>
    <row r="14" spans="1:19" ht="21.95" customHeight="1" x14ac:dyDescent="0.15">
      <c r="A14" s="171"/>
      <c r="B14" s="66"/>
      <c r="C14" s="49"/>
      <c r="D14" s="50"/>
      <c r="E14" s="51"/>
      <c r="F14" s="52"/>
      <c r="G14" s="70"/>
      <c r="H14" s="74"/>
      <c r="I14" s="50"/>
      <c r="J14" s="52"/>
      <c r="K14" s="52"/>
      <c r="L14" s="52"/>
      <c r="M14" s="78"/>
      <c r="N14" s="94" t="s">
        <v>244</v>
      </c>
      <c r="O14" s="53"/>
      <c r="P14" s="50"/>
      <c r="Q14" s="54"/>
      <c r="R14" s="92"/>
    </row>
    <row r="15" spans="1:19" ht="21.95" customHeight="1" x14ac:dyDescent="0.15">
      <c r="A15" s="171"/>
      <c r="B15" s="66"/>
      <c r="C15" s="49"/>
      <c r="D15" s="50"/>
      <c r="E15" s="51"/>
      <c r="F15" s="52"/>
      <c r="G15" s="70"/>
      <c r="H15" s="74"/>
      <c r="I15" s="50"/>
      <c r="J15" s="52"/>
      <c r="K15" s="52"/>
      <c r="L15" s="52"/>
      <c r="M15" s="78"/>
      <c r="N15" s="66" t="s">
        <v>232</v>
      </c>
      <c r="O15" s="53"/>
      <c r="P15" s="50"/>
      <c r="Q15" s="54"/>
      <c r="R15" s="92"/>
    </row>
    <row r="16" spans="1:19" ht="21.95" customHeight="1" x14ac:dyDescent="0.15">
      <c r="A16" s="171"/>
      <c r="B16" s="65"/>
      <c r="C16" s="43"/>
      <c r="D16" s="44"/>
      <c r="E16" s="45"/>
      <c r="F16" s="46"/>
      <c r="G16" s="69"/>
      <c r="H16" s="73"/>
      <c r="I16" s="44"/>
      <c r="J16" s="46"/>
      <c r="K16" s="46"/>
      <c r="L16" s="46"/>
      <c r="M16" s="77"/>
      <c r="N16" s="65" t="s">
        <v>18</v>
      </c>
      <c r="O16" s="47"/>
      <c r="P16" s="44"/>
      <c r="Q16" s="48"/>
      <c r="R16" s="91"/>
    </row>
    <row r="17" spans="1:18" ht="21.95" customHeight="1" x14ac:dyDescent="0.15">
      <c r="A17" s="171"/>
      <c r="B17" s="66" t="s">
        <v>184</v>
      </c>
      <c r="C17" s="49" t="s">
        <v>188</v>
      </c>
      <c r="D17" s="50"/>
      <c r="E17" s="51">
        <v>1</v>
      </c>
      <c r="F17" s="52" t="s">
        <v>45</v>
      </c>
      <c r="G17" s="70"/>
      <c r="H17" s="74" t="s">
        <v>188</v>
      </c>
      <c r="I17" s="50"/>
      <c r="J17" s="52">
        <f>ROUNDUP(E17*0.75,2)</f>
        <v>0.75</v>
      </c>
      <c r="K17" s="52" t="s">
        <v>45</v>
      </c>
      <c r="L17" s="52"/>
      <c r="M17" s="78" t="e">
        <f>#REF!</f>
        <v>#REF!</v>
      </c>
      <c r="N17" s="84" t="s">
        <v>245</v>
      </c>
      <c r="O17" s="53" t="s">
        <v>28</v>
      </c>
      <c r="P17" s="50"/>
      <c r="Q17" s="54">
        <v>0.5</v>
      </c>
      <c r="R17" s="92">
        <f t="shared" ref="R17:R23" si="0">ROUNDUP(Q17*0.75,2)</f>
        <v>0.38</v>
      </c>
    </row>
    <row r="18" spans="1:18" ht="21.95" customHeight="1" x14ac:dyDescent="0.15">
      <c r="A18" s="171"/>
      <c r="B18" s="66"/>
      <c r="C18" s="49" t="s">
        <v>189</v>
      </c>
      <c r="D18" s="50"/>
      <c r="E18" s="51">
        <v>0.5</v>
      </c>
      <c r="F18" s="52" t="s">
        <v>20</v>
      </c>
      <c r="G18" s="70"/>
      <c r="H18" s="74" t="s">
        <v>189</v>
      </c>
      <c r="I18" s="50"/>
      <c r="J18" s="52">
        <f>ROUNDUP(E18*0.75,2)</f>
        <v>0.38</v>
      </c>
      <c r="K18" s="52" t="s">
        <v>20</v>
      </c>
      <c r="L18" s="52"/>
      <c r="M18" s="78"/>
      <c r="N18" s="94" t="s">
        <v>246</v>
      </c>
      <c r="O18" s="53" t="s">
        <v>29</v>
      </c>
      <c r="P18" s="50"/>
      <c r="Q18" s="54">
        <v>2</v>
      </c>
      <c r="R18" s="92">
        <f t="shared" si="0"/>
        <v>1.5</v>
      </c>
    </row>
    <row r="19" spans="1:18" ht="21.95" customHeight="1" x14ac:dyDescent="0.15">
      <c r="A19" s="171"/>
      <c r="B19" s="66"/>
      <c r="C19" s="49" t="s">
        <v>121</v>
      </c>
      <c r="D19" s="50"/>
      <c r="E19" s="51">
        <v>0.5</v>
      </c>
      <c r="F19" s="52" t="s">
        <v>20</v>
      </c>
      <c r="G19" s="70"/>
      <c r="H19" s="74" t="s">
        <v>121</v>
      </c>
      <c r="I19" s="50"/>
      <c r="J19" s="52">
        <f>ROUNDUP(E19*0.75,2)</f>
        <v>0.38</v>
      </c>
      <c r="K19" s="52" t="s">
        <v>20</v>
      </c>
      <c r="L19" s="52"/>
      <c r="M19" s="78" t="e">
        <f>ROUND(#REF!+(#REF!*20/100),2)</f>
        <v>#REF!</v>
      </c>
      <c r="N19" s="66" t="s">
        <v>185</v>
      </c>
      <c r="O19" s="53" t="s">
        <v>30</v>
      </c>
      <c r="P19" s="50" t="s">
        <v>31</v>
      </c>
      <c r="Q19" s="54">
        <v>1</v>
      </c>
      <c r="R19" s="92">
        <f t="shared" si="0"/>
        <v>0.75</v>
      </c>
    </row>
    <row r="20" spans="1:18" ht="21.95" customHeight="1" x14ac:dyDescent="0.15">
      <c r="A20" s="171"/>
      <c r="B20" s="66"/>
      <c r="C20" s="49" t="s">
        <v>68</v>
      </c>
      <c r="D20" s="50"/>
      <c r="E20" s="51">
        <v>20</v>
      </c>
      <c r="F20" s="52" t="s">
        <v>20</v>
      </c>
      <c r="G20" s="70"/>
      <c r="H20" s="74" t="s">
        <v>68</v>
      </c>
      <c r="I20" s="50"/>
      <c r="J20" s="52">
        <f>ROUNDUP(E20*0.75,2)</f>
        <v>15</v>
      </c>
      <c r="K20" s="52" t="s">
        <v>20</v>
      </c>
      <c r="L20" s="52"/>
      <c r="M20" s="78" t="e">
        <f>ROUND(#REF!+(#REF!*15/100),2)</f>
        <v>#REF!</v>
      </c>
      <c r="N20" s="66" t="s">
        <v>186</v>
      </c>
      <c r="O20" s="53" t="s">
        <v>21</v>
      </c>
      <c r="P20" s="50"/>
      <c r="Q20" s="54">
        <v>1</v>
      </c>
      <c r="R20" s="92">
        <f t="shared" si="0"/>
        <v>0.75</v>
      </c>
    </row>
    <row r="21" spans="1:18" ht="21.95" customHeight="1" x14ac:dyDescent="0.15">
      <c r="A21" s="171"/>
      <c r="B21" s="66"/>
      <c r="C21" s="49"/>
      <c r="D21" s="50"/>
      <c r="E21" s="51"/>
      <c r="F21" s="52"/>
      <c r="G21" s="70"/>
      <c r="H21" s="74"/>
      <c r="I21" s="50"/>
      <c r="J21" s="52"/>
      <c r="K21" s="52"/>
      <c r="L21" s="52"/>
      <c r="M21" s="78"/>
      <c r="N21" s="66" t="s">
        <v>187</v>
      </c>
      <c r="O21" s="53" t="s">
        <v>124</v>
      </c>
      <c r="P21" s="50"/>
      <c r="Q21" s="54">
        <v>2</v>
      </c>
      <c r="R21" s="92">
        <f t="shared" si="0"/>
        <v>1.5</v>
      </c>
    </row>
    <row r="22" spans="1:18" ht="21.95" customHeight="1" x14ac:dyDescent="0.15">
      <c r="A22" s="171"/>
      <c r="B22" s="66"/>
      <c r="C22" s="49"/>
      <c r="D22" s="50"/>
      <c r="E22" s="51"/>
      <c r="F22" s="52"/>
      <c r="G22" s="70"/>
      <c r="H22" s="74"/>
      <c r="I22" s="50"/>
      <c r="J22" s="52"/>
      <c r="K22" s="52"/>
      <c r="L22" s="52"/>
      <c r="M22" s="78"/>
      <c r="N22" s="66" t="s">
        <v>46</v>
      </c>
      <c r="O22" s="53" t="s">
        <v>65</v>
      </c>
      <c r="P22" s="50" t="s">
        <v>31</v>
      </c>
      <c r="Q22" s="54">
        <v>2</v>
      </c>
      <c r="R22" s="92">
        <f t="shared" si="0"/>
        <v>1.5</v>
      </c>
    </row>
    <row r="23" spans="1:18" ht="21.95" customHeight="1" x14ac:dyDescent="0.15">
      <c r="A23" s="171"/>
      <c r="B23" s="66"/>
      <c r="C23" s="49"/>
      <c r="D23" s="50"/>
      <c r="E23" s="51"/>
      <c r="F23" s="52"/>
      <c r="G23" s="70"/>
      <c r="H23" s="74"/>
      <c r="I23" s="50"/>
      <c r="J23" s="52"/>
      <c r="K23" s="52"/>
      <c r="L23" s="52"/>
      <c r="M23" s="78"/>
      <c r="N23" s="66"/>
      <c r="O23" s="53" t="s">
        <v>26</v>
      </c>
      <c r="P23" s="50"/>
      <c r="Q23" s="54">
        <v>4</v>
      </c>
      <c r="R23" s="92">
        <f t="shared" si="0"/>
        <v>3</v>
      </c>
    </row>
    <row r="24" spans="1:18" ht="21.95" customHeight="1" x14ac:dyDescent="0.15">
      <c r="A24" s="171"/>
      <c r="B24" s="65"/>
      <c r="C24" s="43"/>
      <c r="D24" s="44"/>
      <c r="E24" s="45"/>
      <c r="F24" s="46"/>
      <c r="G24" s="69"/>
      <c r="H24" s="73"/>
      <c r="I24" s="44"/>
      <c r="J24" s="46"/>
      <c r="K24" s="46"/>
      <c r="L24" s="46"/>
      <c r="M24" s="77"/>
      <c r="N24" s="65"/>
      <c r="O24" s="47"/>
      <c r="P24" s="44"/>
      <c r="Q24" s="48"/>
      <c r="R24" s="91"/>
    </row>
    <row r="25" spans="1:18" ht="21.95" customHeight="1" x14ac:dyDescent="0.15">
      <c r="A25" s="171"/>
      <c r="B25" s="66" t="s">
        <v>190</v>
      </c>
      <c r="C25" s="49" t="s">
        <v>192</v>
      </c>
      <c r="D25" s="50" t="s">
        <v>31</v>
      </c>
      <c r="E25" s="51">
        <v>10</v>
      </c>
      <c r="F25" s="52" t="s">
        <v>20</v>
      </c>
      <c r="G25" s="70"/>
      <c r="H25" s="74" t="s">
        <v>192</v>
      </c>
      <c r="I25" s="50" t="s">
        <v>31</v>
      </c>
      <c r="J25" s="52">
        <f>ROUNDUP(E25*0.75,2)</f>
        <v>7.5</v>
      </c>
      <c r="K25" s="52" t="s">
        <v>20</v>
      </c>
      <c r="L25" s="52"/>
      <c r="M25" s="78" t="e">
        <f>#REF!</f>
        <v>#REF!</v>
      </c>
      <c r="N25" s="66" t="s">
        <v>191</v>
      </c>
      <c r="O25" s="53" t="s">
        <v>28</v>
      </c>
      <c r="P25" s="50"/>
      <c r="Q25" s="54">
        <v>0.3</v>
      </c>
      <c r="R25" s="92">
        <f>ROUNDUP(Q25*0.75,2)</f>
        <v>0.23</v>
      </c>
    </row>
    <row r="26" spans="1:18" ht="21.95" customHeight="1" x14ac:dyDescent="0.15">
      <c r="A26" s="171"/>
      <c r="B26" s="66"/>
      <c r="C26" s="49" t="s">
        <v>77</v>
      </c>
      <c r="D26" s="50"/>
      <c r="E26" s="51">
        <v>10</v>
      </c>
      <c r="F26" s="52" t="s">
        <v>20</v>
      </c>
      <c r="G26" s="70"/>
      <c r="H26" s="74" t="s">
        <v>77</v>
      </c>
      <c r="I26" s="50"/>
      <c r="J26" s="52">
        <f>ROUNDUP(E26*0.75,2)</f>
        <v>7.5</v>
      </c>
      <c r="K26" s="52" t="s">
        <v>20</v>
      </c>
      <c r="L26" s="52"/>
      <c r="M26" s="78" t="e">
        <f>ROUND(#REF!+(#REF!*2/100),2)</f>
        <v>#REF!</v>
      </c>
      <c r="N26" s="66" t="s">
        <v>141</v>
      </c>
      <c r="O26" s="53" t="s">
        <v>71</v>
      </c>
      <c r="P26" s="50"/>
      <c r="Q26" s="54">
        <v>0.1</v>
      </c>
      <c r="R26" s="92">
        <f>ROUNDUP(Q26*0.75,2)</f>
        <v>0.08</v>
      </c>
    </row>
    <row r="27" spans="1:18" ht="21.95" customHeight="1" x14ac:dyDescent="0.15">
      <c r="A27" s="171"/>
      <c r="B27" s="66"/>
      <c r="C27" s="49" t="s">
        <v>24</v>
      </c>
      <c r="D27" s="50"/>
      <c r="E27" s="51">
        <v>5</v>
      </c>
      <c r="F27" s="52" t="s">
        <v>20</v>
      </c>
      <c r="G27" s="70"/>
      <c r="H27" s="74" t="s">
        <v>24</v>
      </c>
      <c r="I27" s="50"/>
      <c r="J27" s="52">
        <f>ROUNDUP(E27*0.75,2)</f>
        <v>3.75</v>
      </c>
      <c r="K27" s="52" t="s">
        <v>20</v>
      </c>
      <c r="L27" s="52"/>
      <c r="M27" s="78" t="e">
        <f>ROUND(#REF!+(#REF!*10/100),2)</f>
        <v>#REF!</v>
      </c>
      <c r="N27" s="66" t="s">
        <v>18</v>
      </c>
      <c r="O27" s="53" t="s">
        <v>89</v>
      </c>
      <c r="P27" s="50" t="s">
        <v>90</v>
      </c>
      <c r="Q27" s="54">
        <v>4</v>
      </c>
      <c r="R27" s="92">
        <f>ROUNDUP(Q27*0.75,2)</f>
        <v>3</v>
      </c>
    </row>
    <row r="28" spans="1:18" ht="21.95" customHeight="1" x14ac:dyDescent="0.15">
      <c r="A28" s="171"/>
      <c r="B28" s="65"/>
      <c r="C28" s="43"/>
      <c r="D28" s="44"/>
      <c r="E28" s="45"/>
      <c r="F28" s="46"/>
      <c r="G28" s="69"/>
      <c r="H28" s="73"/>
      <c r="I28" s="44"/>
      <c r="J28" s="46"/>
      <c r="K28" s="46"/>
      <c r="L28" s="46"/>
      <c r="M28" s="77"/>
      <c r="N28" s="65"/>
      <c r="O28" s="47"/>
      <c r="P28" s="44"/>
      <c r="Q28" s="48"/>
      <c r="R28" s="91"/>
    </row>
    <row r="29" spans="1:18" ht="21.95" customHeight="1" x14ac:dyDescent="0.15">
      <c r="A29" s="171"/>
      <c r="B29" s="66" t="s">
        <v>130</v>
      </c>
      <c r="C29" s="49" t="s">
        <v>131</v>
      </c>
      <c r="D29" s="50"/>
      <c r="E29" s="82">
        <v>0.16666666666666666</v>
      </c>
      <c r="F29" s="52" t="s">
        <v>51</v>
      </c>
      <c r="G29" s="70"/>
      <c r="H29" s="74" t="s">
        <v>131</v>
      </c>
      <c r="I29" s="50"/>
      <c r="J29" s="52">
        <f>ROUNDUP(E29*0.75,2)</f>
        <v>0.13</v>
      </c>
      <c r="K29" s="52" t="s">
        <v>51</v>
      </c>
      <c r="L29" s="52"/>
      <c r="M29" s="78" t="e">
        <f>#REF!</f>
        <v>#REF!</v>
      </c>
      <c r="N29" s="66" t="s">
        <v>82</v>
      </c>
      <c r="O29" s="53"/>
      <c r="P29" s="50"/>
      <c r="Q29" s="54"/>
      <c r="R29" s="92"/>
    </row>
    <row r="30" spans="1:18" ht="21.95" customHeight="1" thickBot="1" x14ac:dyDescent="0.2">
      <c r="A30" s="172"/>
      <c r="B30" s="67"/>
      <c r="C30" s="56"/>
      <c r="D30" s="57"/>
      <c r="E30" s="58"/>
      <c r="F30" s="59"/>
      <c r="G30" s="71"/>
      <c r="H30" s="75"/>
      <c r="I30" s="57"/>
      <c r="J30" s="59"/>
      <c r="K30" s="59"/>
      <c r="L30" s="59"/>
      <c r="M30" s="79"/>
      <c r="N30" s="67"/>
      <c r="O30" s="60"/>
      <c r="P30" s="57"/>
      <c r="Q30" s="61"/>
      <c r="R30" s="93"/>
    </row>
  </sheetData>
  <mergeCells count="6">
    <mergeCell ref="A7:A30"/>
    <mergeCell ref="B3:C4"/>
    <mergeCell ref="O4:Q4"/>
    <mergeCell ref="H1:N1"/>
    <mergeCell ref="A2:R2"/>
    <mergeCell ref="A5:F5"/>
  </mergeCells>
  <phoneticPr fontId="18"/>
  <printOptions horizontalCentered="1" verticalCentered="1"/>
  <pageMargins left="0.39370078740157483" right="0.39370078740157483" top="0.39370078740157483" bottom="0.39370078740157483" header="0.39370078740157483" footer="0.39370078740157483"/>
  <pageSetup paperSize="12" scale="48"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9"/>
  <sheetViews>
    <sheetView showZeros="0" zoomScale="60" zoomScaleNormal="60" zoomScaleSheetLayoutView="90" workbookViewId="0"/>
  </sheetViews>
  <sheetFormatPr defaultRowHeight="13.5" x14ac:dyDescent="0.15"/>
  <cols>
    <col min="1" max="1" width="4.5" style="3" customWidth="1"/>
    <col min="2" max="2" width="24.375" style="3" customWidth="1"/>
    <col min="3" max="3" width="28.25" style="3" customWidth="1"/>
    <col min="4" max="4" width="12.5" style="3" hidden="1" customWidth="1"/>
    <col min="5" max="6" width="10.375" style="27" customWidth="1"/>
    <col min="7" max="7" width="10" style="3" customWidth="1"/>
    <col min="8" max="8" width="18.75" style="3" customWidth="1"/>
    <col min="9" max="9" width="22.5" style="3" customWidth="1"/>
    <col min="10" max="10" width="21.25" style="3" customWidth="1"/>
    <col min="11" max="11" width="11.125" style="3" customWidth="1"/>
    <col min="12" max="12" width="22.375" style="3" customWidth="1"/>
    <col min="13" max="13" width="21.25" style="3" customWidth="1"/>
    <col min="14" max="14" width="11.25" style="3" customWidth="1"/>
    <col min="15" max="15" width="12.5" hidden="1" customWidth="1"/>
  </cols>
  <sheetData>
    <row r="1" spans="1:21" s="3" customFormat="1" ht="37.5" customHeight="1" x14ac:dyDescent="0.15">
      <c r="A1" s="1" t="s">
        <v>328</v>
      </c>
      <c r="B1" s="5"/>
      <c r="C1" s="1"/>
      <c r="D1" s="1"/>
      <c r="E1" s="184"/>
      <c r="F1" s="185"/>
      <c r="G1" s="185"/>
      <c r="H1" s="185"/>
      <c r="I1" s="185"/>
      <c r="J1" s="185"/>
      <c r="K1" s="185"/>
      <c r="L1" s="185"/>
      <c r="M1" s="185"/>
      <c r="N1" s="185"/>
      <c r="O1"/>
      <c r="P1"/>
      <c r="Q1"/>
      <c r="R1"/>
      <c r="S1"/>
      <c r="T1"/>
      <c r="U1"/>
    </row>
    <row r="2" spans="1:21" s="3" customFormat="1" ht="36" customHeight="1" x14ac:dyDescent="0.15">
      <c r="A2" s="166" t="s">
        <v>265</v>
      </c>
      <c r="B2" s="167"/>
      <c r="C2" s="167"/>
      <c r="D2" s="167"/>
      <c r="E2" s="167"/>
      <c r="F2" s="167"/>
      <c r="G2" s="167"/>
      <c r="H2" s="167"/>
      <c r="I2" s="167"/>
      <c r="J2" s="167"/>
      <c r="K2" s="167"/>
      <c r="L2" s="167"/>
      <c r="M2" s="167"/>
      <c r="N2" s="167"/>
      <c r="O2" s="185"/>
      <c r="P2"/>
      <c r="Q2"/>
      <c r="R2"/>
      <c r="S2"/>
      <c r="T2"/>
      <c r="U2"/>
    </row>
    <row r="3" spans="1:21" ht="33.75" customHeight="1" thickBot="1" x14ac:dyDescent="0.3">
      <c r="A3" s="186" t="s">
        <v>399</v>
      </c>
      <c r="B3" s="187"/>
      <c r="C3" s="187"/>
      <c r="D3" s="151"/>
      <c r="E3" s="188" t="s">
        <v>326</v>
      </c>
      <c r="F3" s="189"/>
      <c r="G3" s="88"/>
      <c r="H3" s="88"/>
      <c r="I3" s="88"/>
      <c r="J3" s="88"/>
      <c r="K3" s="150"/>
      <c r="L3" s="88"/>
      <c r="M3" s="88"/>
    </row>
    <row r="4" spans="1:21" ht="18.75" customHeight="1" x14ac:dyDescent="0.15">
      <c r="A4" s="190"/>
      <c r="B4" s="191"/>
      <c r="C4" s="192"/>
      <c r="D4" s="196" t="s">
        <v>258</v>
      </c>
      <c r="E4" s="199" t="s">
        <v>325</v>
      </c>
      <c r="F4" s="202" t="s">
        <v>314</v>
      </c>
      <c r="G4" s="149" t="s">
        <v>324</v>
      </c>
      <c r="H4" s="148" t="s">
        <v>323</v>
      </c>
      <c r="I4" s="205" t="s">
        <v>322</v>
      </c>
      <c r="J4" s="206"/>
      <c r="K4" s="206"/>
      <c r="L4" s="207" t="s">
        <v>321</v>
      </c>
      <c r="M4" s="208"/>
      <c r="N4" s="209"/>
      <c r="O4" s="173" t="s">
        <v>258</v>
      </c>
    </row>
    <row r="5" spans="1:21" ht="18.75" customHeight="1" x14ac:dyDescent="0.15">
      <c r="A5" s="193"/>
      <c r="B5" s="194"/>
      <c r="C5" s="195"/>
      <c r="D5" s="197"/>
      <c r="E5" s="200"/>
      <c r="F5" s="203"/>
      <c r="G5" s="9" t="s">
        <v>320</v>
      </c>
      <c r="H5" s="147" t="s">
        <v>319</v>
      </c>
      <c r="I5" s="176" t="s">
        <v>317</v>
      </c>
      <c r="J5" s="177"/>
      <c r="K5" s="177"/>
      <c r="L5" s="178" t="s">
        <v>316</v>
      </c>
      <c r="M5" s="179"/>
      <c r="N5" s="180"/>
      <c r="O5" s="174"/>
    </row>
    <row r="6" spans="1:21" ht="18.75" customHeight="1" thickBot="1" x14ac:dyDescent="0.2">
      <c r="A6" s="146"/>
      <c r="B6" s="145" t="s">
        <v>263</v>
      </c>
      <c r="C6" s="144" t="s">
        <v>313</v>
      </c>
      <c r="D6" s="198"/>
      <c r="E6" s="201"/>
      <c r="F6" s="204"/>
      <c r="G6" s="143" t="s">
        <v>314</v>
      </c>
      <c r="H6" s="138" t="s">
        <v>312</v>
      </c>
      <c r="I6" s="142" t="s">
        <v>263</v>
      </c>
      <c r="J6" s="141" t="s">
        <v>313</v>
      </c>
      <c r="K6" s="139" t="s">
        <v>312</v>
      </c>
      <c r="L6" s="140" t="s">
        <v>263</v>
      </c>
      <c r="M6" s="139" t="s">
        <v>313</v>
      </c>
      <c r="N6" s="138" t="s">
        <v>312</v>
      </c>
      <c r="O6" s="175"/>
    </row>
    <row r="7" spans="1:21" ht="24.95" customHeight="1" x14ac:dyDescent="0.15">
      <c r="A7" s="181" t="s">
        <v>42</v>
      </c>
      <c r="B7" s="131" t="s">
        <v>310</v>
      </c>
      <c r="C7" s="137" t="s">
        <v>307</v>
      </c>
      <c r="D7" s="136"/>
      <c r="E7" s="135"/>
      <c r="F7" s="38"/>
      <c r="G7" s="131"/>
      <c r="H7" s="130" t="s">
        <v>311</v>
      </c>
      <c r="I7" s="134" t="s">
        <v>310</v>
      </c>
      <c r="J7" s="131" t="s">
        <v>307</v>
      </c>
      <c r="K7" s="133" t="s">
        <v>309</v>
      </c>
      <c r="L7" s="132" t="s">
        <v>308</v>
      </c>
      <c r="M7" s="131" t="s">
        <v>307</v>
      </c>
      <c r="N7" s="130">
        <v>30</v>
      </c>
      <c r="O7" s="129"/>
    </row>
    <row r="8" spans="1:21" ht="24.95" customHeight="1" x14ac:dyDescent="0.15">
      <c r="A8" s="182"/>
      <c r="B8" s="119"/>
      <c r="C8" s="124"/>
      <c r="D8" s="123"/>
      <c r="E8" s="122"/>
      <c r="F8" s="44"/>
      <c r="G8" s="119"/>
      <c r="H8" s="121"/>
      <c r="I8" s="120"/>
      <c r="J8" s="119"/>
      <c r="K8" s="118"/>
      <c r="L8" s="127"/>
      <c r="M8" s="119"/>
      <c r="N8" s="121"/>
      <c r="O8" s="126"/>
    </row>
    <row r="9" spans="1:21" ht="24.95" customHeight="1" x14ac:dyDescent="0.15">
      <c r="A9" s="182"/>
      <c r="B9" s="109" t="s">
        <v>373</v>
      </c>
      <c r="C9" s="115" t="s">
        <v>188</v>
      </c>
      <c r="D9" s="114"/>
      <c r="E9" s="113"/>
      <c r="F9" s="50"/>
      <c r="G9" s="109"/>
      <c r="H9" s="163">
        <v>0.5</v>
      </c>
      <c r="I9" s="112" t="s">
        <v>373</v>
      </c>
      <c r="J9" s="128" t="s">
        <v>132</v>
      </c>
      <c r="K9" s="111">
        <v>10</v>
      </c>
      <c r="L9" s="110" t="s">
        <v>398</v>
      </c>
      <c r="M9" s="109" t="s">
        <v>68</v>
      </c>
      <c r="N9" s="108">
        <v>20</v>
      </c>
      <c r="O9" s="107"/>
    </row>
    <row r="10" spans="1:21" ht="24.95" customHeight="1" x14ac:dyDescent="0.15">
      <c r="A10" s="182"/>
      <c r="B10" s="109"/>
      <c r="C10" s="115" t="s">
        <v>68</v>
      </c>
      <c r="D10" s="114"/>
      <c r="E10" s="113"/>
      <c r="F10" s="50"/>
      <c r="G10" s="109"/>
      <c r="H10" s="108">
        <v>20</v>
      </c>
      <c r="I10" s="112"/>
      <c r="J10" s="109" t="s">
        <v>68</v>
      </c>
      <c r="K10" s="111">
        <v>20</v>
      </c>
      <c r="L10" s="110"/>
      <c r="M10" s="109" t="s">
        <v>23</v>
      </c>
      <c r="N10" s="108">
        <v>10</v>
      </c>
      <c r="O10" s="107"/>
    </row>
    <row r="11" spans="1:21" ht="24.95" customHeight="1" x14ac:dyDescent="0.15">
      <c r="A11" s="182"/>
      <c r="B11" s="109"/>
      <c r="C11" s="115" t="s">
        <v>23</v>
      </c>
      <c r="D11" s="114"/>
      <c r="E11" s="113"/>
      <c r="F11" s="50"/>
      <c r="G11" s="109"/>
      <c r="H11" s="108">
        <v>20</v>
      </c>
      <c r="I11" s="112"/>
      <c r="J11" s="109" t="s">
        <v>23</v>
      </c>
      <c r="K11" s="111">
        <v>10</v>
      </c>
      <c r="L11" s="127"/>
      <c r="M11" s="119"/>
      <c r="N11" s="121"/>
      <c r="O11" s="126"/>
    </row>
    <row r="12" spans="1:21" ht="24.95" customHeight="1" x14ac:dyDescent="0.15">
      <c r="A12" s="182"/>
      <c r="B12" s="109"/>
      <c r="C12" s="115"/>
      <c r="D12" s="114"/>
      <c r="E12" s="113"/>
      <c r="F12" s="50"/>
      <c r="G12" s="109" t="s">
        <v>27</v>
      </c>
      <c r="H12" s="108" t="s">
        <v>301</v>
      </c>
      <c r="I12" s="112"/>
      <c r="J12" s="109"/>
      <c r="K12" s="111"/>
      <c r="L12" s="110" t="s">
        <v>377</v>
      </c>
      <c r="M12" s="109" t="s">
        <v>24</v>
      </c>
      <c r="N12" s="108">
        <v>5</v>
      </c>
      <c r="O12" s="107"/>
    </row>
    <row r="13" spans="1:21" ht="24.95" customHeight="1" x14ac:dyDescent="0.15">
      <c r="A13" s="182"/>
      <c r="B13" s="109"/>
      <c r="C13" s="115"/>
      <c r="D13" s="114"/>
      <c r="E13" s="113"/>
      <c r="F13" s="50"/>
      <c r="G13" s="109" t="s">
        <v>28</v>
      </c>
      <c r="H13" s="108" t="s">
        <v>300</v>
      </c>
      <c r="I13" s="112"/>
      <c r="J13" s="109"/>
      <c r="K13" s="111"/>
      <c r="L13" s="127"/>
      <c r="M13" s="119"/>
      <c r="N13" s="121"/>
      <c r="O13" s="126"/>
    </row>
    <row r="14" spans="1:21" ht="24.95" customHeight="1" x14ac:dyDescent="0.15">
      <c r="A14" s="182"/>
      <c r="B14" s="109"/>
      <c r="C14" s="115"/>
      <c r="D14" s="114"/>
      <c r="E14" s="113"/>
      <c r="F14" s="50" t="s">
        <v>31</v>
      </c>
      <c r="G14" s="109" t="s">
        <v>30</v>
      </c>
      <c r="H14" s="108" t="s">
        <v>300</v>
      </c>
      <c r="I14" s="112"/>
      <c r="J14" s="109"/>
      <c r="K14" s="111"/>
      <c r="L14" s="110" t="s">
        <v>130</v>
      </c>
      <c r="M14" s="109" t="s">
        <v>131</v>
      </c>
      <c r="N14" s="155">
        <v>0.1</v>
      </c>
      <c r="O14" s="107"/>
    </row>
    <row r="15" spans="1:21" ht="24.95" customHeight="1" x14ac:dyDescent="0.15">
      <c r="A15" s="182"/>
      <c r="B15" s="119"/>
      <c r="C15" s="124"/>
      <c r="D15" s="123"/>
      <c r="E15" s="122"/>
      <c r="F15" s="44"/>
      <c r="G15" s="119"/>
      <c r="H15" s="121"/>
      <c r="I15" s="120"/>
      <c r="J15" s="119"/>
      <c r="K15" s="118"/>
      <c r="L15" s="110"/>
      <c r="M15" s="109"/>
      <c r="N15" s="108"/>
      <c r="O15" s="107"/>
    </row>
    <row r="16" spans="1:21" ht="24.95" customHeight="1" x14ac:dyDescent="0.15">
      <c r="A16" s="182"/>
      <c r="B16" s="109" t="s">
        <v>371</v>
      </c>
      <c r="C16" s="115" t="s">
        <v>77</v>
      </c>
      <c r="D16" s="114"/>
      <c r="E16" s="113"/>
      <c r="F16" s="50"/>
      <c r="G16" s="109"/>
      <c r="H16" s="108">
        <v>10</v>
      </c>
      <c r="I16" s="112" t="s">
        <v>371</v>
      </c>
      <c r="J16" s="109" t="s">
        <v>77</v>
      </c>
      <c r="K16" s="111">
        <v>10</v>
      </c>
      <c r="L16" s="110"/>
      <c r="M16" s="109"/>
      <c r="N16" s="108"/>
      <c r="O16" s="107"/>
    </row>
    <row r="17" spans="1:15" ht="24.95" customHeight="1" x14ac:dyDescent="0.15">
      <c r="A17" s="182"/>
      <c r="B17" s="109"/>
      <c r="C17" s="115" t="s">
        <v>24</v>
      </c>
      <c r="D17" s="114"/>
      <c r="E17" s="113"/>
      <c r="F17" s="50"/>
      <c r="G17" s="109"/>
      <c r="H17" s="108">
        <v>5</v>
      </c>
      <c r="I17" s="112"/>
      <c r="J17" s="109" t="s">
        <v>24</v>
      </c>
      <c r="K17" s="111">
        <v>5</v>
      </c>
      <c r="L17" s="110"/>
      <c r="M17" s="109"/>
      <c r="N17" s="108"/>
      <c r="O17" s="107"/>
    </row>
    <row r="18" spans="1:15" ht="24.95" customHeight="1" x14ac:dyDescent="0.15">
      <c r="A18" s="182"/>
      <c r="B18" s="119"/>
      <c r="C18" s="124"/>
      <c r="D18" s="123"/>
      <c r="E18" s="122"/>
      <c r="F18" s="44"/>
      <c r="G18" s="119"/>
      <c r="H18" s="121"/>
      <c r="I18" s="120"/>
      <c r="J18" s="119"/>
      <c r="K18" s="118"/>
      <c r="L18" s="110"/>
      <c r="M18" s="109"/>
      <c r="N18" s="108"/>
      <c r="O18" s="107"/>
    </row>
    <row r="19" spans="1:15" ht="24.95" customHeight="1" x14ac:dyDescent="0.15">
      <c r="A19" s="182"/>
      <c r="B19" s="109" t="s">
        <v>130</v>
      </c>
      <c r="C19" s="115" t="s">
        <v>131</v>
      </c>
      <c r="D19" s="114"/>
      <c r="E19" s="113"/>
      <c r="F19" s="125"/>
      <c r="G19" s="109"/>
      <c r="H19" s="156">
        <v>0.13</v>
      </c>
      <c r="I19" s="112" t="s">
        <v>130</v>
      </c>
      <c r="J19" s="109" t="s">
        <v>131</v>
      </c>
      <c r="K19" s="160">
        <v>0.13</v>
      </c>
      <c r="L19" s="110"/>
      <c r="M19" s="109"/>
      <c r="N19" s="108"/>
      <c r="O19" s="107"/>
    </row>
    <row r="20" spans="1:15" ht="24.95" customHeight="1" thickBot="1" x14ac:dyDescent="0.2">
      <c r="A20" s="183"/>
      <c r="B20" s="100"/>
      <c r="C20" s="106"/>
      <c r="D20" s="105"/>
      <c r="E20" s="104"/>
      <c r="F20" s="57"/>
      <c r="G20" s="100"/>
      <c r="H20" s="99"/>
      <c r="I20" s="103"/>
      <c r="J20" s="100"/>
      <c r="K20" s="102"/>
      <c r="L20" s="101"/>
      <c r="M20" s="100"/>
      <c r="N20" s="99"/>
      <c r="O20" s="98"/>
    </row>
    <row r="21" spans="1:15" ht="24.95" customHeight="1" x14ac:dyDescent="0.15">
      <c r="B21" s="89"/>
      <c r="C21" s="89"/>
      <c r="D21" s="89"/>
      <c r="G21" s="89"/>
      <c r="H21" s="97"/>
      <c r="I21" s="89"/>
      <c r="J21" s="89"/>
      <c r="K21" s="97"/>
      <c r="L21" s="89"/>
      <c r="M21" s="89"/>
      <c r="N21" s="97"/>
    </row>
    <row r="22" spans="1:15" ht="24.95" customHeight="1" x14ac:dyDescent="0.15">
      <c r="B22" s="89"/>
      <c r="C22" s="89"/>
      <c r="D22" s="89"/>
      <c r="G22" s="89"/>
      <c r="H22" s="97"/>
      <c r="I22" s="89"/>
      <c r="J22" s="89"/>
      <c r="K22" s="97"/>
      <c r="L22" s="89"/>
      <c r="M22" s="89"/>
      <c r="N22" s="97"/>
    </row>
    <row r="23" spans="1:15" ht="24.95" customHeight="1" x14ac:dyDescent="0.15">
      <c r="B23" s="89"/>
      <c r="C23" s="89"/>
      <c r="D23" s="89"/>
      <c r="G23" s="89"/>
      <c r="H23" s="97"/>
      <c r="I23" s="89"/>
      <c r="J23" s="89"/>
      <c r="K23" s="97"/>
      <c r="L23" s="89"/>
      <c r="M23" s="89"/>
      <c r="N23" s="97"/>
    </row>
    <row r="24" spans="1:15" ht="24.95" customHeight="1" x14ac:dyDescent="0.15">
      <c r="B24" s="89"/>
      <c r="C24" s="89"/>
      <c r="D24" s="89"/>
      <c r="G24" s="89"/>
      <c r="H24" s="97"/>
      <c r="I24" s="89"/>
      <c r="J24" s="89"/>
      <c r="K24" s="97"/>
      <c r="L24" s="89"/>
      <c r="M24" s="89"/>
      <c r="N24" s="97"/>
    </row>
    <row r="25" spans="1:15" ht="24.95" customHeight="1" x14ac:dyDescent="0.15">
      <c r="B25" s="89"/>
      <c r="C25" s="89"/>
      <c r="D25" s="89"/>
      <c r="G25" s="89"/>
      <c r="H25" s="97"/>
      <c r="I25" s="89"/>
      <c r="J25" s="89"/>
      <c r="K25" s="97"/>
      <c r="L25" s="89"/>
      <c r="M25" s="89"/>
      <c r="N25" s="97"/>
    </row>
    <row r="26" spans="1:15" ht="14.25" x14ac:dyDescent="0.15">
      <c r="B26" s="89"/>
      <c r="C26" s="89"/>
      <c r="D26" s="89"/>
      <c r="G26" s="89"/>
      <c r="H26" s="97"/>
      <c r="I26" s="89"/>
      <c r="J26" s="89"/>
      <c r="K26" s="97"/>
      <c r="L26" s="89"/>
      <c r="M26" s="89"/>
      <c r="N26" s="97"/>
    </row>
    <row r="27" spans="1:15" ht="14.25" x14ac:dyDescent="0.15">
      <c r="B27" s="89"/>
      <c r="C27" s="89"/>
      <c r="D27" s="89"/>
      <c r="G27" s="89"/>
      <c r="H27" s="97"/>
      <c r="I27" s="89"/>
      <c r="J27" s="89"/>
      <c r="K27" s="97"/>
      <c r="L27" s="89"/>
      <c r="M27" s="89"/>
      <c r="N27" s="97"/>
    </row>
    <row r="28" spans="1:15" ht="14.25" x14ac:dyDescent="0.15">
      <c r="B28" s="89"/>
      <c r="C28" s="89"/>
      <c r="D28" s="89"/>
      <c r="G28" s="89"/>
      <c r="H28" s="97"/>
      <c r="I28" s="89"/>
      <c r="J28" s="89"/>
      <c r="K28" s="97"/>
      <c r="L28" s="89"/>
      <c r="M28" s="89"/>
      <c r="N28" s="97"/>
    </row>
    <row r="29" spans="1:15" ht="14.25" x14ac:dyDescent="0.15">
      <c r="B29" s="89"/>
      <c r="C29" s="89"/>
      <c r="D29" s="89"/>
      <c r="G29" s="89"/>
      <c r="H29" s="97"/>
      <c r="I29" s="89"/>
      <c r="J29" s="89"/>
      <c r="K29" s="97"/>
      <c r="L29" s="89"/>
      <c r="M29" s="89"/>
      <c r="N29" s="97"/>
    </row>
    <row r="30" spans="1:15" ht="14.25" x14ac:dyDescent="0.15">
      <c r="B30" s="89"/>
      <c r="C30" s="89"/>
      <c r="D30" s="89"/>
      <c r="G30" s="89"/>
      <c r="H30" s="97"/>
      <c r="I30" s="89"/>
      <c r="J30" s="89"/>
      <c r="K30" s="97"/>
      <c r="L30" s="89"/>
      <c r="M30" s="89"/>
      <c r="N30" s="97"/>
    </row>
    <row r="31" spans="1:15" ht="14.25" x14ac:dyDescent="0.15">
      <c r="B31" s="89"/>
      <c r="C31" s="89"/>
      <c r="D31" s="89"/>
      <c r="G31" s="89"/>
      <c r="H31" s="97"/>
      <c r="I31" s="89"/>
      <c r="J31" s="89"/>
      <c r="K31" s="97"/>
      <c r="L31" s="89"/>
      <c r="M31" s="89"/>
      <c r="N31" s="97"/>
    </row>
    <row r="32" spans="1:15" ht="14.25" x14ac:dyDescent="0.15">
      <c r="B32" s="89"/>
      <c r="C32" s="89"/>
      <c r="D32" s="89"/>
      <c r="G32" s="89"/>
      <c r="H32" s="97"/>
      <c r="I32" s="89"/>
      <c r="J32" s="89"/>
      <c r="K32" s="97"/>
      <c r="L32" s="89"/>
      <c r="M32" s="89"/>
      <c r="N32" s="97"/>
    </row>
    <row r="33" spans="2:14" ht="14.25" x14ac:dyDescent="0.15">
      <c r="B33" s="89"/>
      <c r="C33" s="89"/>
      <c r="D33" s="89"/>
      <c r="G33" s="89"/>
      <c r="H33" s="97"/>
      <c r="I33" s="89"/>
      <c r="J33" s="89"/>
      <c r="K33" s="97"/>
      <c r="L33" s="89"/>
      <c r="M33" s="89"/>
      <c r="N33" s="97"/>
    </row>
    <row r="34" spans="2:14" ht="14.25" x14ac:dyDescent="0.15">
      <c r="B34" s="89"/>
      <c r="C34" s="89"/>
      <c r="D34" s="89"/>
      <c r="G34" s="89"/>
      <c r="H34" s="97"/>
      <c r="I34" s="89"/>
      <c r="J34" s="89"/>
      <c r="K34" s="97"/>
      <c r="L34" s="89"/>
      <c r="M34" s="89"/>
      <c r="N34" s="97"/>
    </row>
    <row r="35" spans="2:14" ht="14.25" x14ac:dyDescent="0.15">
      <c r="B35" s="89"/>
      <c r="C35" s="89"/>
      <c r="D35" s="89"/>
      <c r="G35" s="89"/>
      <c r="H35" s="97"/>
      <c r="I35" s="89"/>
      <c r="J35" s="89"/>
      <c r="K35" s="97"/>
      <c r="L35" s="89"/>
      <c r="M35" s="89"/>
      <c r="N35" s="97"/>
    </row>
    <row r="36" spans="2:14" ht="14.25" x14ac:dyDescent="0.15">
      <c r="B36" s="89"/>
      <c r="C36" s="89"/>
      <c r="D36" s="89"/>
      <c r="G36" s="89"/>
      <c r="H36" s="97"/>
      <c r="I36" s="89"/>
      <c r="J36" s="89"/>
      <c r="K36" s="97"/>
      <c r="L36" s="89"/>
      <c r="M36" s="89"/>
      <c r="N36" s="97"/>
    </row>
    <row r="37" spans="2:14" ht="14.25" x14ac:dyDescent="0.15">
      <c r="B37" s="89"/>
      <c r="C37" s="89"/>
      <c r="D37" s="89"/>
      <c r="G37" s="89"/>
      <c r="H37" s="97"/>
      <c r="I37" s="89"/>
      <c r="J37" s="89"/>
      <c r="K37" s="97"/>
      <c r="L37" s="89"/>
      <c r="M37" s="89"/>
      <c r="N37" s="97"/>
    </row>
    <row r="38" spans="2:14" ht="14.25" x14ac:dyDescent="0.15">
      <c r="B38" s="89"/>
      <c r="C38" s="89"/>
      <c r="D38" s="89"/>
      <c r="G38" s="89"/>
      <c r="H38" s="97"/>
      <c r="I38" s="89"/>
      <c r="J38" s="89"/>
      <c r="K38" s="97"/>
      <c r="L38" s="89"/>
      <c r="M38" s="89"/>
      <c r="N38" s="97"/>
    </row>
    <row r="39" spans="2:14" ht="14.25" x14ac:dyDescent="0.15">
      <c r="B39" s="89"/>
      <c r="C39" s="89"/>
      <c r="D39" s="89"/>
      <c r="G39" s="89"/>
      <c r="H39" s="97"/>
      <c r="I39" s="89"/>
      <c r="J39" s="89"/>
      <c r="K39" s="97"/>
      <c r="L39" s="89"/>
      <c r="M39" s="89"/>
      <c r="N39" s="97"/>
    </row>
    <row r="40" spans="2:14" ht="14.25" x14ac:dyDescent="0.15">
      <c r="B40" s="89"/>
      <c r="C40" s="89"/>
      <c r="D40" s="89"/>
      <c r="G40" s="89"/>
      <c r="H40" s="97"/>
      <c r="I40" s="89"/>
      <c r="J40" s="89"/>
      <c r="K40" s="97"/>
      <c r="L40" s="89"/>
      <c r="M40" s="89"/>
      <c r="N40" s="97"/>
    </row>
    <row r="41" spans="2:14" ht="14.25" x14ac:dyDescent="0.15">
      <c r="B41" s="89"/>
      <c r="C41" s="89"/>
      <c r="D41" s="89"/>
      <c r="G41" s="89"/>
      <c r="H41" s="97"/>
      <c r="I41" s="89"/>
      <c r="J41" s="89"/>
      <c r="K41" s="97"/>
      <c r="L41" s="89"/>
      <c r="M41" s="89"/>
      <c r="N41" s="97"/>
    </row>
    <row r="42" spans="2:14" ht="14.25" x14ac:dyDescent="0.15">
      <c r="B42" s="89"/>
      <c r="C42" s="89"/>
      <c r="D42" s="89"/>
      <c r="G42" s="89"/>
      <c r="H42" s="97"/>
      <c r="I42" s="89"/>
      <c r="J42" s="89"/>
      <c r="K42" s="97"/>
      <c r="L42" s="89"/>
      <c r="M42" s="89"/>
      <c r="N42" s="97"/>
    </row>
    <row r="43" spans="2:14" ht="14.25" x14ac:dyDescent="0.15">
      <c r="B43" s="89"/>
      <c r="C43" s="89"/>
      <c r="D43" s="89"/>
      <c r="G43" s="89"/>
      <c r="H43" s="97"/>
      <c r="I43" s="89"/>
      <c r="J43" s="89"/>
      <c r="K43" s="97"/>
      <c r="L43" s="89"/>
      <c r="M43" s="89"/>
      <c r="N43" s="97"/>
    </row>
    <row r="44" spans="2:14" ht="14.25" x14ac:dyDescent="0.15">
      <c r="B44" s="89"/>
      <c r="C44" s="89"/>
      <c r="D44" s="89"/>
      <c r="G44" s="89"/>
      <c r="H44" s="97"/>
      <c r="I44" s="89"/>
      <c r="J44" s="89"/>
      <c r="K44" s="97"/>
      <c r="L44" s="89"/>
      <c r="M44" s="89"/>
      <c r="N44" s="97"/>
    </row>
    <row r="45" spans="2:14" ht="14.25" x14ac:dyDescent="0.15">
      <c r="B45" s="89"/>
      <c r="C45" s="89"/>
      <c r="D45" s="89"/>
      <c r="G45" s="89"/>
      <c r="H45" s="97"/>
      <c r="I45" s="89"/>
      <c r="J45" s="89"/>
      <c r="K45" s="97"/>
      <c r="L45" s="89"/>
      <c r="M45" s="89"/>
      <c r="N45" s="97"/>
    </row>
    <row r="46" spans="2:14" ht="14.25" x14ac:dyDescent="0.15">
      <c r="B46" s="89"/>
      <c r="C46" s="89"/>
      <c r="D46" s="89"/>
      <c r="G46" s="89"/>
      <c r="H46" s="97"/>
      <c r="I46" s="89"/>
      <c r="J46" s="89"/>
      <c r="K46" s="97"/>
      <c r="L46" s="89"/>
      <c r="M46" s="89"/>
      <c r="N46" s="97"/>
    </row>
    <row r="47" spans="2:14" ht="14.25" x14ac:dyDescent="0.15">
      <c r="B47" s="89"/>
      <c r="C47" s="89"/>
      <c r="D47" s="89"/>
      <c r="G47" s="89"/>
      <c r="H47" s="97"/>
      <c r="I47" s="89"/>
      <c r="J47" s="89"/>
      <c r="K47" s="97"/>
      <c r="L47" s="89"/>
      <c r="M47" s="89"/>
      <c r="N47" s="97"/>
    </row>
    <row r="48" spans="2:14" ht="14.25" x14ac:dyDescent="0.15">
      <c r="B48" s="89"/>
      <c r="C48" s="89"/>
      <c r="D48" s="89"/>
      <c r="G48" s="89"/>
      <c r="H48" s="97"/>
      <c r="I48" s="89"/>
      <c r="J48" s="89"/>
      <c r="K48" s="97"/>
      <c r="L48" s="89"/>
      <c r="M48" s="89"/>
      <c r="N48" s="97"/>
    </row>
    <row r="49" spans="2:14" ht="14.25" x14ac:dyDescent="0.15">
      <c r="B49" s="89"/>
      <c r="C49" s="89"/>
      <c r="D49" s="89"/>
      <c r="G49" s="89"/>
      <c r="H49" s="97"/>
      <c r="I49" s="89"/>
      <c r="J49" s="89"/>
      <c r="K49" s="97"/>
      <c r="L49" s="89"/>
      <c r="M49" s="89"/>
      <c r="N49" s="97"/>
    </row>
    <row r="50" spans="2:14" ht="14.25" x14ac:dyDescent="0.15">
      <c r="B50" s="89"/>
      <c r="C50" s="89"/>
      <c r="D50" s="89"/>
      <c r="G50" s="89"/>
      <c r="H50" s="97"/>
      <c r="I50" s="89"/>
      <c r="J50" s="89"/>
      <c r="K50" s="97"/>
      <c r="L50" s="89"/>
      <c r="M50" s="89"/>
      <c r="N50" s="97"/>
    </row>
    <row r="51" spans="2:14" ht="14.25" x14ac:dyDescent="0.15">
      <c r="B51" s="89"/>
      <c r="C51" s="89"/>
      <c r="D51" s="89"/>
      <c r="G51" s="89"/>
      <c r="H51" s="97"/>
      <c r="I51" s="89"/>
      <c r="J51" s="89"/>
      <c r="K51" s="97"/>
      <c r="L51" s="89"/>
      <c r="M51" s="89"/>
      <c r="N51" s="97"/>
    </row>
    <row r="52" spans="2:14" ht="14.25" x14ac:dyDescent="0.15">
      <c r="B52" s="89"/>
      <c r="C52" s="89"/>
      <c r="D52" s="89"/>
      <c r="G52" s="89"/>
      <c r="H52" s="97"/>
      <c r="I52" s="89"/>
      <c r="J52" s="89"/>
      <c r="K52" s="97"/>
      <c r="L52" s="89"/>
      <c r="M52" s="89"/>
      <c r="N52" s="97"/>
    </row>
    <row r="53" spans="2:14" ht="14.25" x14ac:dyDescent="0.15">
      <c r="B53" s="89"/>
      <c r="C53" s="89"/>
      <c r="D53" s="89"/>
      <c r="G53" s="89"/>
      <c r="H53" s="97"/>
      <c r="I53" s="89"/>
      <c r="J53" s="89"/>
      <c r="K53" s="97"/>
      <c r="L53" s="89"/>
      <c r="M53" s="89"/>
      <c r="N53" s="97"/>
    </row>
    <row r="54" spans="2:14" ht="14.25" x14ac:dyDescent="0.15">
      <c r="B54" s="89"/>
      <c r="C54" s="89"/>
      <c r="D54" s="89"/>
      <c r="G54" s="89"/>
      <c r="H54" s="97"/>
      <c r="I54" s="89"/>
      <c r="J54" s="89"/>
      <c r="K54" s="97"/>
      <c r="L54" s="89"/>
      <c r="M54" s="89"/>
      <c r="N54" s="97"/>
    </row>
    <row r="55" spans="2:14" ht="14.25" x14ac:dyDescent="0.15">
      <c r="B55" s="89"/>
      <c r="C55" s="89"/>
      <c r="D55" s="89"/>
      <c r="G55" s="89"/>
      <c r="H55" s="97"/>
      <c r="I55" s="89"/>
      <c r="J55" s="89"/>
      <c r="K55" s="97"/>
      <c r="L55" s="89"/>
      <c r="M55" s="89"/>
      <c r="N55" s="97"/>
    </row>
    <row r="56" spans="2:14" ht="14.25" x14ac:dyDescent="0.15">
      <c r="B56" s="89"/>
      <c r="C56" s="89"/>
      <c r="D56" s="89"/>
      <c r="G56" s="89"/>
      <c r="H56" s="97"/>
      <c r="I56" s="89"/>
      <c r="J56" s="89"/>
      <c r="K56" s="97"/>
      <c r="L56" s="89"/>
      <c r="M56" s="89"/>
      <c r="N56" s="97"/>
    </row>
    <row r="57" spans="2:14" ht="14.25" x14ac:dyDescent="0.15">
      <c r="B57" s="89"/>
      <c r="C57" s="89"/>
      <c r="D57" s="89"/>
      <c r="G57" s="89"/>
      <c r="H57" s="97"/>
      <c r="I57" s="89"/>
      <c r="J57" s="89"/>
      <c r="K57" s="97"/>
      <c r="L57" s="89"/>
      <c r="M57" s="89"/>
      <c r="N57" s="97"/>
    </row>
    <row r="58" spans="2:14" ht="14.25" x14ac:dyDescent="0.15">
      <c r="B58" s="89"/>
      <c r="C58" s="89"/>
      <c r="D58" s="89"/>
      <c r="G58" s="89"/>
      <c r="H58" s="97"/>
      <c r="I58" s="89"/>
      <c r="J58" s="89"/>
      <c r="K58" s="97"/>
      <c r="L58" s="89"/>
      <c r="M58" s="89"/>
      <c r="N58" s="97"/>
    </row>
    <row r="59" spans="2:14" ht="14.25" x14ac:dyDescent="0.15">
      <c r="B59" s="89"/>
      <c r="C59" s="89"/>
      <c r="D59" s="89"/>
      <c r="G59" s="89"/>
      <c r="H59" s="97"/>
      <c r="I59" s="89"/>
      <c r="J59" s="89"/>
      <c r="K59" s="97"/>
      <c r="L59" s="89"/>
      <c r="M59" s="89"/>
      <c r="N59" s="97"/>
    </row>
  </sheetData>
  <mergeCells count="14">
    <mergeCell ref="O4:O6"/>
    <mergeCell ref="I5:K5"/>
    <mergeCell ref="L5:N5"/>
    <mergeCell ref="A7:A20"/>
    <mergeCell ref="E1:N1"/>
    <mergeCell ref="A2:O2"/>
    <mergeCell ref="A3:C3"/>
    <mergeCell ref="E3:F3"/>
    <mergeCell ref="A4:C5"/>
    <mergeCell ref="D4:D6"/>
    <mergeCell ref="E4:E6"/>
    <mergeCell ref="F4:F6"/>
    <mergeCell ref="I4:K4"/>
    <mergeCell ref="L4:N4"/>
  </mergeCells>
  <phoneticPr fontId="22"/>
  <printOptions horizontalCentered="1" verticalCentered="1"/>
  <pageMargins left="0.39370078740157483" right="0.39370078740157483" top="0.39370078740157483" bottom="0.39370078740157483" header="0.31496062992125984" footer="0.31496062992125984"/>
  <pageSetup paperSize="12" scale="81"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4"/>
  <sheetViews>
    <sheetView showZeros="0" zoomScale="60" zoomScaleNormal="60" zoomScaleSheetLayoutView="80" workbookViewId="0"/>
  </sheetViews>
  <sheetFormatPr defaultRowHeight="18.75" customHeight="1" x14ac:dyDescent="0.15"/>
  <cols>
    <col min="1" max="1" width="4.125" style="29" customWidth="1"/>
    <col min="2" max="2" width="22.5" style="28" customWidth="1"/>
    <col min="3" max="3" width="26.625" style="28" customWidth="1"/>
    <col min="4" max="4" width="17.125" style="27" customWidth="1"/>
    <col min="5" max="5" width="8.125" style="30" customWidth="1"/>
    <col min="6" max="6" width="4" style="31" customWidth="1"/>
    <col min="7" max="7" width="10.25" style="31" hidden="1" customWidth="1"/>
    <col min="8" max="8" width="23.25" style="32" customWidth="1"/>
    <col min="9" max="9" width="17.125" style="27" customWidth="1"/>
    <col min="10" max="10" width="8.125" style="31" customWidth="1"/>
    <col min="11" max="11" width="4" style="31" customWidth="1"/>
    <col min="12" max="12" width="10.25" style="31" hidden="1" customWidth="1"/>
    <col min="13" max="13" width="8.625" style="33" hidden="1" customWidth="1"/>
    <col min="14" max="14" width="97.75" style="28" customWidth="1"/>
    <col min="15" max="15" width="14.125" style="32" customWidth="1"/>
    <col min="16" max="16" width="16" style="27" customWidth="1"/>
    <col min="17" max="17" width="10.125" style="34" customWidth="1"/>
    <col min="18" max="18" width="10.125" style="30" customWidth="1"/>
    <col min="19" max="19" width="5.125" style="27" customWidth="1"/>
    <col min="27" max="16384" width="9" style="3"/>
  </cols>
  <sheetData>
    <row r="1" spans="1:19" ht="36.75" customHeight="1" x14ac:dyDescent="0.15">
      <c r="A1" s="1" t="s">
        <v>13</v>
      </c>
      <c r="B1" s="1"/>
      <c r="C1" s="2"/>
      <c r="D1" s="3"/>
      <c r="E1" s="2"/>
      <c r="F1" s="2"/>
      <c r="G1" s="2"/>
      <c r="H1" s="166"/>
      <c r="I1" s="166"/>
      <c r="J1" s="167"/>
      <c r="K1" s="167"/>
      <c r="L1" s="167"/>
      <c r="M1" s="167"/>
      <c r="N1" s="167"/>
      <c r="O1" s="2"/>
      <c r="P1" s="2"/>
      <c r="Q1" s="4"/>
      <c r="R1" s="4"/>
      <c r="S1" s="3"/>
    </row>
    <row r="2" spans="1:19" ht="36.75" customHeight="1" x14ac:dyDescent="0.15">
      <c r="A2" s="166" t="s">
        <v>0</v>
      </c>
      <c r="B2" s="166"/>
      <c r="C2" s="167"/>
      <c r="D2" s="167"/>
      <c r="E2" s="167"/>
      <c r="F2" s="167"/>
      <c r="G2" s="167"/>
      <c r="H2" s="167"/>
      <c r="I2" s="167"/>
      <c r="J2" s="167"/>
      <c r="K2" s="167"/>
      <c r="L2" s="167"/>
      <c r="M2" s="167"/>
      <c r="N2" s="167"/>
      <c r="O2" s="167"/>
      <c r="P2" s="167"/>
      <c r="Q2" s="167"/>
      <c r="R2" s="167"/>
      <c r="S2" s="3"/>
    </row>
    <row r="3" spans="1:19" ht="27.75" customHeight="1" thickBot="1" x14ac:dyDescent="0.3">
      <c r="A3" s="168" t="s">
        <v>236</v>
      </c>
      <c r="B3" s="169"/>
      <c r="C3" s="169"/>
      <c r="D3" s="169"/>
      <c r="E3" s="169"/>
      <c r="F3" s="169"/>
      <c r="G3" s="2"/>
      <c r="H3" s="2"/>
      <c r="I3" s="13"/>
      <c r="J3" s="2"/>
      <c r="K3" s="7"/>
      <c r="L3" s="7"/>
      <c r="M3" s="11"/>
      <c r="N3" s="2"/>
      <c r="O3" s="14"/>
      <c r="P3" s="13"/>
      <c r="Q3" s="15"/>
      <c r="R3" s="15"/>
      <c r="S3" s="12"/>
    </row>
    <row r="4" spans="1:19" customFormat="1" ht="42" customHeight="1" thickBot="1" x14ac:dyDescent="0.2">
      <c r="A4" s="16"/>
      <c r="B4" s="17" t="s">
        <v>1</v>
      </c>
      <c r="C4" s="18" t="s">
        <v>2</v>
      </c>
      <c r="D4" s="19" t="s">
        <v>3</v>
      </c>
      <c r="E4" s="35" t="s">
        <v>7</v>
      </c>
      <c r="F4" s="20" t="s">
        <v>5</v>
      </c>
      <c r="G4" s="18" t="s">
        <v>6</v>
      </c>
      <c r="H4" s="17" t="s">
        <v>2</v>
      </c>
      <c r="I4" s="19" t="s">
        <v>3</v>
      </c>
      <c r="J4" s="36" t="s">
        <v>4</v>
      </c>
      <c r="K4" s="20" t="s">
        <v>5</v>
      </c>
      <c r="L4" s="20" t="s">
        <v>6</v>
      </c>
      <c r="M4" s="22" t="s">
        <v>8</v>
      </c>
      <c r="N4" s="23" t="s">
        <v>9</v>
      </c>
      <c r="O4" s="20" t="s">
        <v>10</v>
      </c>
      <c r="P4" s="24" t="s">
        <v>3</v>
      </c>
      <c r="Q4" s="21" t="s">
        <v>12</v>
      </c>
      <c r="R4" s="25" t="s">
        <v>11</v>
      </c>
      <c r="S4" s="26"/>
    </row>
    <row r="5" spans="1:19" ht="24.95" customHeight="1" x14ac:dyDescent="0.15">
      <c r="A5" s="170" t="s">
        <v>42</v>
      </c>
      <c r="B5" s="64" t="s">
        <v>248</v>
      </c>
      <c r="C5" s="37" t="s">
        <v>97</v>
      </c>
      <c r="D5" s="38"/>
      <c r="E5" s="39">
        <v>10</v>
      </c>
      <c r="F5" s="40" t="s">
        <v>20</v>
      </c>
      <c r="G5" s="68"/>
      <c r="H5" s="72" t="s">
        <v>97</v>
      </c>
      <c r="I5" s="38"/>
      <c r="J5" s="40">
        <f>ROUNDUP(E5*0.75,2)</f>
        <v>7.5</v>
      </c>
      <c r="K5" s="40" t="s">
        <v>20</v>
      </c>
      <c r="L5" s="40"/>
      <c r="M5" s="76" t="e">
        <f>#REF!</f>
        <v>#REF!</v>
      </c>
      <c r="N5" s="64" t="s">
        <v>194</v>
      </c>
      <c r="O5" s="41" t="s">
        <v>14</v>
      </c>
      <c r="P5" s="38"/>
      <c r="Q5" s="42">
        <v>110</v>
      </c>
      <c r="R5" s="90">
        <f t="shared" ref="R5:R12" si="0">ROUNDUP(Q5*0.75,2)</f>
        <v>82.5</v>
      </c>
    </row>
    <row r="6" spans="1:19" ht="24.95" customHeight="1" x14ac:dyDescent="0.15">
      <c r="A6" s="171"/>
      <c r="B6" s="86" t="s">
        <v>249</v>
      </c>
      <c r="C6" s="49" t="s">
        <v>23</v>
      </c>
      <c r="D6" s="50"/>
      <c r="E6" s="51">
        <v>20</v>
      </c>
      <c r="F6" s="52" t="s">
        <v>20</v>
      </c>
      <c r="G6" s="70"/>
      <c r="H6" s="74" t="s">
        <v>23</v>
      </c>
      <c r="I6" s="50"/>
      <c r="J6" s="52">
        <f>ROUNDUP(E6*0.75,2)</f>
        <v>15</v>
      </c>
      <c r="K6" s="52" t="s">
        <v>20</v>
      </c>
      <c r="L6" s="52"/>
      <c r="M6" s="78" t="e">
        <f>ROUND(#REF!+(#REF!*6/100),2)</f>
        <v>#REF!</v>
      </c>
      <c r="N6" s="66" t="s">
        <v>195</v>
      </c>
      <c r="O6" s="53" t="s">
        <v>66</v>
      </c>
      <c r="P6" s="50" t="s">
        <v>43</v>
      </c>
      <c r="Q6" s="54">
        <v>2</v>
      </c>
      <c r="R6" s="92">
        <f t="shared" si="0"/>
        <v>1.5</v>
      </c>
    </row>
    <row r="7" spans="1:19" ht="24.95" customHeight="1" x14ac:dyDescent="0.15">
      <c r="A7" s="171"/>
      <c r="B7" s="66"/>
      <c r="C7" s="49" t="s">
        <v>162</v>
      </c>
      <c r="D7" s="50"/>
      <c r="E7" s="51">
        <v>5</v>
      </c>
      <c r="F7" s="52" t="s">
        <v>20</v>
      </c>
      <c r="G7" s="70"/>
      <c r="H7" s="74" t="s">
        <v>162</v>
      </c>
      <c r="I7" s="50"/>
      <c r="J7" s="52">
        <f>ROUNDUP(E7*0.75,2)</f>
        <v>3.75</v>
      </c>
      <c r="K7" s="52" t="s">
        <v>20</v>
      </c>
      <c r="L7" s="52"/>
      <c r="M7" s="78" t="e">
        <f>#REF!</f>
        <v>#REF!</v>
      </c>
      <c r="N7" s="66" t="s">
        <v>196</v>
      </c>
      <c r="O7" s="53" t="s">
        <v>71</v>
      </c>
      <c r="P7" s="50"/>
      <c r="Q7" s="54">
        <v>0.05</v>
      </c>
      <c r="R7" s="92">
        <f t="shared" si="0"/>
        <v>0.04</v>
      </c>
    </row>
    <row r="8" spans="1:19" ht="24.95" customHeight="1" x14ac:dyDescent="0.15">
      <c r="A8" s="171"/>
      <c r="B8" s="66"/>
      <c r="C8" s="49" t="s">
        <v>49</v>
      </c>
      <c r="D8" s="50" t="s">
        <v>50</v>
      </c>
      <c r="E8" s="51">
        <v>1</v>
      </c>
      <c r="F8" s="52" t="s">
        <v>51</v>
      </c>
      <c r="G8" s="70"/>
      <c r="H8" s="74" t="s">
        <v>49</v>
      </c>
      <c r="I8" s="50" t="s">
        <v>50</v>
      </c>
      <c r="J8" s="52">
        <f>ROUNDUP(E8*0.75,2)</f>
        <v>0.75</v>
      </c>
      <c r="K8" s="52" t="s">
        <v>51</v>
      </c>
      <c r="L8" s="52"/>
      <c r="M8" s="78" t="e">
        <f>#REF!</f>
        <v>#REF!</v>
      </c>
      <c r="N8" s="66" t="s">
        <v>197</v>
      </c>
      <c r="O8" s="53" t="s">
        <v>139</v>
      </c>
      <c r="P8" s="50"/>
      <c r="Q8" s="54">
        <v>8</v>
      </c>
      <c r="R8" s="92">
        <f t="shared" si="0"/>
        <v>6</v>
      </c>
    </row>
    <row r="9" spans="1:19" ht="24.95" customHeight="1" x14ac:dyDescent="0.15">
      <c r="A9" s="171"/>
      <c r="B9" s="66"/>
      <c r="C9" s="49"/>
      <c r="D9" s="50"/>
      <c r="E9" s="51"/>
      <c r="F9" s="52"/>
      <c r="G9" s="70"/>
      <c r="H9" s="74"/>
      <c r="I9" s="50"/>
      <c r="J9" s="52"/>
      <c r="K9" s="52"/>
      <c r="L9" s="52"/>
      <c r="M9" s="78"/>
      <c r="N9" s="66" t="s">
        <v>198</v>
      </c>
      <c r="O9" s="53" t="s">
        <v>71</v>
      </c>
      <c r="P9" s="50"/>
      <c r="Q9" s="54">
        <v>0.05</v>
      </c>
      <c r="R9" s="92">
        <f t="shared" si="0"/>
        <v>0.04</v>
      </c>
    </row>
    <row r="10" spans="1:19" ht="24.95" customHeight="1" x14ac:dyDescent="0.15">
      <c r="A10" s="171"/>
      <c r="B10" s="66"/>
      <c r="C10" s="49"/>
      <c r="D10" s="50"/>
      <c r="E10" s="51"/>
      <c r="F10" s="52"/>
      <c r="G10" s="70"/>
      <c r="H10" s="74"/>
      <c r="I10" s="50"/>
      <c r="J10" s="52"/>
      <c r="K10" s="52"/>
      <c r="L10" s="52"/>
      <c r="M10" s="78"/>
      <c r="N10" s="66" t="s">
        <v>199</v>
      </c>
      <c r="O10" s="53" t="s">
        <v>72</v>
      </c>
      <c r="P10" s="50"/>
      <c r="Q10" s="54">
        <v>0.01</v>
      </c>
      <c r="R10" s="92">
        <f t="shared" si="0"/>
        <v>0.01</v>
      </c>
    </row>
    <row r="11" spans="1:19" ht="24.95" customHeight="1" x14ac:dyDescent="0.15">
      <c r="A11" s="171"/>
      <c r="B11" s="66"/>
      <c r="C11" s="49"/>
      <c r="D11" s="50"/>
      <c r="E11" s="51"/>
      <c r="F11" s="52"/>
      <c r="G11" s="70"/>
      <c r="H11" s="74"/>
      <c r="I11" s="50"/>
      <c r="J11" s="52"/>
      <c r="K11" s="52"/>
      <c r="L11" s="52"/>
      <c r="M11" s="78"/>
      <c r="N11" s="66" t="s">
        <v>18</v>
      </c>
      <c r="O11" s="53" t="s">
        <v>26</v>
      </c>
      <c r="P11" s="50"/>
      <c r="Q11" s="54">
        <v>1</v>
      </c>
      <c r="R11" s="92">
        <f t="shared" si="0"/>
        <v>0.75</v>
      </c>
    </row>
    <row r="12" spans="1:19" ht="24.95" customHeight="1" x14ac:dyDescent="0.15">
      <c r="A12" s="171"/>
      <c r="B12" s="66"/>
      <c r="C12" s="49"/>
      <c r="D12" s="50"/>
      <c r="E12" s="51"/>
      <c r="F12" s="52"/>
      <c r="G12" s="70"/>
      <c r="H12" s="74"/>
      <c r="I12" s="50"/>
      <c r="J12" s="52"/>
      <c r="K12" s="52"/>
      <c r="L12" s="52"/>
      <c r="M12" s="78"/>
      <c r="N12" s="66"/>
      <c r="O12" s="53" t="s">
        <v>139</v>
      </c>
      <c r="P12" s="50"/>
      <c r="Q12" s="54">
        <v>3</v>
      </c>
      <c r="R12" s="92">
        <f t="shared" si="0"/>
        <v>2.25</v>
      </c>
    </row>
    <row r="13" spans="1:19" ht="24.95" customHeight="1" x14ac:dyDescent="0.15">
      <c r="A13" s="171"/>
      <c r="B13" s="65"/>
      <c r="C13" s="43"/>
      <c r="D13" s="44"/>
      <c r="E13" s="45"/>
      <c r="F13" s="46"/>
      <c r="G13" s="69"/>
      <c r="H13" s="73"/>
      <c r="I13" s="44"/>
      <c r="J13" s="46"/>
      <c r="K13" s="46"/>
      <c r="L13" s="46"/>
      <c r="M13" s="77"/>
      <c r="N13" s="65"/>
      <c r="O13" s="47"/>
      <c r="P13" s="44"/>
      <c r="Q13" s="48"/>
      <c r="R13" s="91"/>
    </row>
    <row r="14" spans="1:19" ht="24.95" customHeight="1" x14ac:dyDescent="0.15">
      <c r="A14" s="171"/>
      <c r="B14" s="66" t="s">
        <v>200</v>
      </c>
      <c r="C14" s="49" t="s">
        <v>68</v>
      </c>
      <c r="D14" s="50"/>
      <c r="E14" s="51">
        <v>30</v>
      </c>
      <c r="F14" s="52" t="s">
        <v>20</v>
      </c>
      <c r="G14" s="70"/>
      <c r="H14" s="74" t="s">
        <v>68</v>
      </c>
      <c r="I14" s="50"/>
      <c r="J14" s="52">
        <f>ROUNDUP(E14*0.75,2)</f>
        <v>22.5</v>
      </c>
      <c r="K14" s="52" t="s">
        <v>20</v>
      </c>
      <c r="L14" s="52"/>
      <c r="M14" s="78" t="e">
        <f>ROUND(#REF!+(#REF!*15/100),2)</f>
        <v>#REF!</v>
      </c>
      <c r="N14" s="66" t="s">
        <v>201</v>
      </c>
      <c r="O14" s="53" t="s">
        <v>28</v>
      </c>
      <c r="P14" s="50"/>
      <c r="Q14" s="54">
        <v>1</v>
      </c>
      <c r="R14" s="92">
        <f>ROUNDUP(Q14*0.75,2)</f>
        <v>0.75</v>
      </c>
    </row>
    <row r="15" spans="1:19" ht="24.95" customHeight="1" x14ac:dyDescent="0.15">
      <c r="A15" s="171"/>
      <c r="B15" s="66"/>
      <c r="C15" s="49" t="s">
        <v>77</v>
      </c>
      <c r="D15" s="50"/>
      <c r="E15" s="51">
        <v>10</v>
      </c>
      <c r="F15" s="52" t="s">
        <v>20</v>
      </c>
      <c r="G15" s="70"/>
      <c r="H15" s="74" t="s">
        <v>77</v>
      </c>
      <c r="I15" s="50"/>
      <c r="J15" s="52">
        <f>ROUNDUP(E15*0.75,2)</f>
        <v>7.5</v>
      </c>
      <c r="K15" s="52" t="s">
        <v>20</v>
      </c>
      <c r="L15" s="52"/>
      <c r="M15" s="78" t="e">
        <f>ROUND(#REF!+(#REF!*2/100),2)</f>
        <v>#REF!</v>
      </c>
      <c r="N15" s="66" t="s">
        <v>202</v>
      </c>
      <c r="O15" s="53" t="s">
        <v>71</v>
      </c>
      <c r="P15" s="50"/>
      <c r="Q15" s="54">
        <v>0.1</v>
      </c>
      <c r="R15" s="92">
        <f>ROUNDUP(Q15*0.75,2)</f>
        <v>0.08</v>
      </c>
    </row>
    <row r="16" spans="1:19" ht="24.95" customHeight="1" x14ac:dyDescent="0.15">
      <c r="A16" s="171"/>
      <c r="B16" s="66"/>
      <c r="C16" s="49" t="s">
        <v>70</v>
      </c>
      <c r="D16" s="50"/>
      <c r="E16" s="51">
        <v>10</v>
      </c>
      <c r="F16" s="52" t="s">
        <v>20</v>
      </c>
      <c r="G16" s="70"/>
      <c r="H16" s="74" t="s">
        <v>70</v>
      </c>
      <c r="I16" s="50"/>
      <c r="J16" s="52">
        <f>ROUNDUP(E16*0.75,2)</f>
        <v>7.5</v>
      </c>
      <c r="K16" s="52" t="s">
        <v>20</v>
      </c>
      <c r="L16" s="52"/>
      <c r="M16" s="78" t="e">
        <f>#REF!</f>
        <v>#REF!</v>
      </c>
      <c r="N16" s="66" t="s">
        <v>18</v>
      </c>
      <c r="O16" s="53" t="s">
        <v>54</v>
      </c>
      <c r="P16" s="50"/>
      <c r="Q16" s="54">
        <v>2</v>
      </c>
      <c r="R16" s="92">
        <f>ROUNDUP(Q16*0.75,2)</f>
        <v>1.5</v>
      </c>
    </row>
    <row r="17" spans="1:18" ht="24.95" customHeight="1" x14ac:dyDescent="0.15">
      <c r="A17" s="171"/>
      <c r="B17" s="66"/>
      <c r="C17" s="49"/>
      <c r="D17" s="50"/>
      <c r="E17" s="51"/>
      <c r="F17" s="52"/>
      <c r="G17" s="70"/>
      <c r="H17" s="74"/>
      <c r="I17" s="50"/>
      <c r="J17" s="52"/>
      <c r="K17" s="52"/>
      <c r="L17" s="52"/>
      <c r="M17" s="78"/>
      <c r="N17" s="66"/>
      <c r="O17" s="53" t="s">
        <v>26</v>
      </c>
      <c r="P17" s="50"/>
      <c r="Q17" s="54">
        <v>2</v>
      </c>
      <c r="R17" s="92">
        <f>ROUNDUP(Q17*0.75,2)</f>
        <v>1.5</v>
      </c>
    </row>
    <row r="18" spans="1:18" ht="24.95" customHeight="1" x14ac:dyDescent="0.15">
      <c r="A18" s="171"/>
      <c r="B18" s="65"/>
      <c r="C18" s="43"/>
      <c r="D18" s="44"/>
      <c r="E18" s="45"/>
      <c r="F18" s="46"/>
      <c r="G18" s="69"/>
      <c r="H18" s="73"/>
      <c r="I18" s="44"/>
      <c r="J18" s="46"/>
      <c r="K18" s="46"/>
      <c r="L18" s="46"/>
      <c r="M18" s="77"/>
      <c r="N18" s="65"/>
      <c r="O18" s="47"/>
      <c r="P18" s="44"/>
      <c r="Q18" s="48"/>
      <c r="R18" s="91"/>
    </row>
    <row r="19" spans="1:18" ht="24.95" customHeight="1" x14ac:dyDescent="0.15">
      <c r="A19" s="171"/>
      <c r="B19" s="66" t="s">
        <v>142</v>
      </c>
      <c r="C19" s="49" t="s">
        <v>24</v>
      </c>
      <c r="D19" s="50"/>
      <c r="E19" s="51">
        <v>10</v>
      </c>
      <c r="F19" s="52" t="s">
        <v>20</v>
      </c>
      <c r="G19" s="70"/>
      <c r="H19" s="74" t="s">
        <v>24</v>
      </c>
      <c r="I19" s="50"/>
      <c r="J19" s="52">
        <f>ROUNDUP(E19*0.75,2)</f>
        <v>7.5</v>
      </c>
      <c r="K19" s="52" t="s">
        <v>20</v>
      </c>
      <c r="L19" s="52"/>
      <c r="M19" s="78" t="e">
        <f>ROUND(#REF!+(#REF!*10/100),2)</f>
        <v>#REF!</v>
      </c>
      <c r="N19" s="66" t="s">
        <v>46</v>
      </c>
      <c r="O19" s="53" t="s">
        <v>67</v>
      </c>
      <c r="P19" s="50"/>
      <c r="Q19" s="54">
        <v>100</v>
      </c>
      <c r="R19" s="92">
        <f>ROUNDUP(Q19*0.75,2)</f>
        <v>75</v>
      </c>
    </row>
    <row r="20" spans="1:18" ht="24.95" customHeight="1" x14ac:dyDescent="0.15">
      <c r="A20" s="171"/>
      <c r="B20" s="66"/>
      <c r="C20" s="49" t="s">
        <v>122</v>
      </c>
      <c r="D20" s="50"/>
      <c r="E20" s="51">
        <v>3</v>
      </c>
      <c r="F20" s="52" t="s">
        <v>20</v>
      </c>
      <c r="G20" s="70"/>
      <c r="H20" s="74" t="s">
        <v>122</v>
      </c>
      <c r="I20" s="50"/>
      <c r="J20" s="52">
        <f>ROUNDUP(E20*0.75,2)</f>
        <v>2.25</v>
      </c>
      <c r="K20" s="52" t="s">
        <v>20</v>
      </c>
      <c r="L20" s="52"/>
      <c r="M20" s="78" t="e">
        <f>ROUND(#REF!+(#REF!*40/100),2)</f>
        <v>#REF!</v>
      </c>
      <c r="N20" s="66"/>
      <c r="O20" s="53" t="s">
        <v>143</v>
      </c>
      <c r="P20" s="50" t="s">
        <v>144</v>
      </c>
      <c r="Q20" s="54">
        <v>0.5</v>
      </c>
      <c r="R20" s="92">
        <f>ROUNDUP(Q20*0.75,2)</f>
        <v>0.38</v>
      </c>
    </row>
    <row r="21" spans="1:18" ht="24.95" customHeight="1" x14ac:dyDescent="0.15">
      <c r="A21" s="171"/>
      <c r="B21" s="66"/>
      <c r="C21" s="49"/>
      <c r="D21" s="50"/>
      <c r="E21" s="51"/>
      <c r="F21" s="52"/>
      <c r="G21" s="70"/>
      <c r="H21" s="74"/>
      <c r="I21" s="50"/>
      <c r="J21" s="52"/>
      <c r="K21" s="52"/>
      <c r="L21" s="52"/>
      <c r="M21" s="78"/>
      <c r="N21" s="66"/>
      <c r="O21" s="53" t="s">
        <v>71</v>
      </c>
      <c r="P21" s="50"/>
      <c r="Q21" s="54">
        <v>0.1</v>
      </c>
      <c r="R21" s="92">
        <f>ROUNDUP(Q21*0.75,2)</f>
        <v>0.08</v>
      </c>
    </row>
    <row r="22" spans="1:18" ht="24.95" customHeight="1" x14ac:dyDescent="0.15">
      <c r="A22" s="171"/>
      <c r="B22" s="65"/>
      <c r="C22" s="43"/>
      <c r="D22" s="44"/>
      <c r="E22" s="45"/>
      <c r="F22" s="46"/>
      <c r="G22" s="69"/>
      <c r="H22" s="73"/>
      <c r="I22" s="44"/>
      <c r="J22" s="46"/>
      <c r="K22" s="46"/>
      <c r="L22" s="46"/>
      <c r="M22" s="77"/>
      <c r="N22" s="65"/>
      <c r="O22" s="47"/>
      <c r="P22" s="44"/>
      <c r="Q22" s="48"/>
      <c r="R22" s="91"/>
    </row>
    <row r="23" spans="1:18" ht="24.95" customHeight="1" x14ac:dyDescent="0.15">
      <c r="A23" s="171"/>
      <c r="B23" s="66" t="s">
        <v>134</v>
      </c>
      <c r="C23" s="49" t="s">
        <v>135</v>
      </c>
      <c r="D23" s="50"/>
      <c r="E23" s="62">
        <v>0.125</v>
      </c>
      <c r="F23" s="52" t="s">
        <v>51</v>
      </c>
      <c r="G23" s="70"/>
      <c r="H23" s="74" t="s">
        <v>135</v>
      </c>
      <c r="I23" s="50"/>
      <c r="J23" s="52">
        <f>ROUNDUP(E23*0.75,2)</f>
        <v>9.9999999999999992E-2</v>
      </c>
      <c r="K23" s="52" t="s">
        <v>51</v>
      </c>
      <c r="L23" s="52"/>
      <c r="M23" s="78" t="e">
        <f>#REF!</f>
        <v>#REF!</v>
      </c>
      <c r="N23" s="66" t="s">
        <v>82</v>
      </c>
      <c r="O23" s="53"/>
      <c r="P23" s="50"/>
      <c r="Q23" s="54"/>
      <c r="R23" s="92"/>
    </row>
    <row r="24" spans="1:18" ht="24.95" customHeight="1" thickBot="1" x14ac:dyDescent="0.2">
      <c r="A24" s="172"/>
      <c r="B24" s="67"/>
      <c r="C24" s="56"/>
      <c r="D24" s="57"/>
      <c r="E24" s="58"/>
      <c r="F24" s="59"/>
      <c r="G24" s="71"/>
      <c r="H24" s="75"/>
      <c r="I24" s="57"/>
      <c r="J24" s="59"/>
      <c r="K24" s="59"/>
      <c r="L24" s="59"/>
      <c r="M24" s="79"/>
      <c r="N24" s="67"/>
      <c r="O24" s="60"/>
      <c r="P24" s="57"/>
      <c r="Q24" s="61"/>
      <c r="R24" s="93"/>
    </row>
  </sheetData>
  <mergeCells count="4">
    <mergeCell ref="H1:N1"/>
    <mergeCell ref="A2:R2"/>
    <mergeCell ref="A3:F3"/>
    <mergeCell ref="A5:A24"/>
  </mergeCells>
  <phoneticPr fontId="18"/>
  <printOptions horizontalCentered="1" verticalCentered="1"/>
  <pageMargins left="0.39370078740157483" right="0.39370078740157483" top="0.39370078740157483" bottom="0.39370078740157483" header="0.39370078740157483" footer="0.39370078740157483"/>
  <pageSetup paperSize="12" scale="56"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8"/>
  <sheetViews>
    <sheetView showZeros="0" zoomScale="60" zoomScaleNormal="60" zoomScaleSheetLayoutView="90" workbookViewId="0"/>
  </sheetViews>
  <sheetFormatPr defaultRowHeight="13.5" x14ac:dyDescent="0.15"/>
  <cols>
    <col min="1" max="1" width="4.5" style="3" customWidth="1"/>
    <col min="2" max="2" width="24.375" style="3" customWidth="1"/>
    <col min="3" max="3" width="28.25" style="3" customWidth="1"/>
    <col min="4" max="4" width="12.5" style="3" hidden="1" customWidth="1"/>
    <col min="5" max="6" width="10.375" style="27" customWidth="1"/>
    <col min="7" max="7" width="10" style="3" customWidth="1"/>
    <col min="8" max="8" width="18.75" style="3" customWidth="1"/>
    <col min="9" max="9" width="22.5" style="3" customWidth="1"/>
    <col min="10" max="10" width="21.25" style="3" customWidth="1"/>
    <col min="11" max="11" width="11.125" style="3" customWidth="1"/>
    <col min="12" max="12" width="22.375" style="3" customWidth="1"/>
    <col min="13" max="13" width="21.25" style="3" customWidth="1"/>
    <col min="14" max="14" width="11.25" style="3" customWidth="1"/>
    <col min="15" max="15" width="12.5" hidden="1" customWidth="1"/>
  </cols>
  <sheetData>
    <row r="1" spans="1:21" s="3" customFormat="1" ht="37.5" customHeight="1" x14ac:dyDescent="0.15">
      <c r="A1" s="1" t="s">
        <v>328</v>
      </c>
      <c r="B1" s="5"/>
      <c r="C1" s="1"/>
      <c r="D1" s="1"/>
      <c r="E1" s="184"/>
      <c r="F1" s="185"/>
      <c r="G1" s="185"/>
      <c r="H1" s="185"/>
      <c r="I1" s="185"/>
      <c r="J1" s="185"/>
      <c r="K1" s="185"/>
      <c r="L1" s="185"/>
      <c r="M1" s="185"/>
      <c r="N1" s="185"/>
      <c r="O1"/>
      <c r="P1"/>
      <c r="Q1"/>
      <c r="R1"/>
      <c r="S1"/>
      <c r="T1"/>
      <c r="U1"/>
    </row>
    <row r="2" spans="1:21" s="3" customFormat="1" ht="36" customHeight="1" x14ac:dyDescent="0.15">
      <c r="A2" s="166" t="s">
        <v>265</v>
      </c>
      <c r="B2" s="167"/>
      <c r="C2" s="167"/>
      <c r="D2" s="167"/>
      <c r="E2" s="167"/>
      <c r="F2" s="167"/>
      <c r="G2" s="167"/>
      <c r="H2" s="167"/>
      <c r="I2" s="167"/>
      <c r="J2" s="167"/>
      <c r="K2" s="167"/>
      <c r="L2" s="167"/>
      <c r="M2" s="167"/>
      <c r="N2" s="167"/>
      <c r="O2" s="185"/>
      <c r="P2"/>
      <c r="Q2"/>
      <c r="R2"/>
      <c r="S2"/>
      <c r="T2"/>
      <c r="U2"/>
    </row>
    <row r="3" spans="1:21" ht="33.75" customHeight="1" thickBot="1" x14ac:dyDescent="0.3">
      <c r="A3" s="186" t="s">
        <v>400</v>
      </c>
      <c r="B3" s="187"/>
      <c r="C3" s="187"/>
      <c r="D3" s="151"/>
      <c r="E3" s="188" t="s">
        <v>356</v>
      </c>
      <c r="F3" s="189"/>
      <c r="G3" s="88"/>
      <c r="H3" s="88"/>
      <c r="I3" s="88"/>
      <c r="J3" s="88"/>
      <c r="K3" s="150"/>
      <c r="L3" s="88"/>
      <c r="M3" s="88"/>
    </row>
    <row r="4" spans="1:21" ht="18.75" customHeight="1" x14ac:dyDescent="0.15">
      <c r="A4" s="190"/>
      <c r="B4" s="191"/>
      <c r="C4" s="192"/>
      <c r="D4" s="196" t="s">
        <v>258</v>
      </c>
      <c r="E4" s="199" t="s">
        <v>325</v>
      </c>
      <c r="F4" s="202" t="s">
        <v>314</v>
      </c>
      <c r="G4" s="149" t="s">
        <v>324</v>
      </c>
      <c r="H4" s="148" t="s">
        <v>323</v>
      </c>
      <c r="I4" s="205" t="s">
        <v>322</v>
      </c>
      <c r="J4" s="206"/>
      <c r="K4" s="206"/>
      <c r="L4" s="207" t="s">
        <v>321</v>
      </c>
      <c r="M4" s="208"/>
      <c r="N4" s="209"/>
      <c r="O4" s="173" t="s">
        <v>258</v>
      </c>
    </row>
    <row r="5" spans="1:21" ht="18.75" customHeight="1" x14ac:dyDescent="0.15">
      <c r="A5" s="193"/>
      <c r="B5" s="194"/>
      <c r="C5" s="195"/>
      <c r="D5" s="197"/>
      <c r="E5" s="200"/>
      <c r="F5" s="203"/>
      <c r="G5" s="9" t="s">
        <v>320</v>
      </c>
      <c r="H5" s="147" t="s">
        <v>319</v>
      </c>
      <c r="I5" s="176" t="s">
        <v>317</v>
      </c>
      <c r="J5" s="177"/>
      <c r="K5" s="177"/>
      <c r="L5" s="178" t="s">
        <v>316</v>
      </c>
      <c r="M5" s="179"/>
      <c r="N5" s="180"/>
      <c r="O5" s="174"/>
    </row>
    <row r="6" spans="1:21" ht="18.75" customHeight="1" thickBot="1" x14ac:dyDescent="0.2">
      <c r="A6" s="146"/>
      <c r="B6" s="145" t="s">
        <v>263</v>
      </c>
      <c r="C6" s="144" t="s">
        <v>313</v>
      </c>
      <c r="D6" s="198"/>
      <c r="E6" s="201"/>
      <c r="F6" s="204"/>
      <c r="G6" s="143" t="s">
        <v>314</v>
      </c>
      <c r="H6" s="138" t="s">
        <v>312</v>
      </c>
      <c r="I6" s="142" t="s">
        <v>263</v>
      </c>
      <c r="J6" s="141" t="s">
        <v>313</v>
      </c>
      <c r="K6" s="139" t="s">
        <v>312</v>
      </c>
      <c r="L6" s="140" t="s">
        <v>263</v>
      </c>
      <c r="M6" s="139" t="s">
        <v>313</v>
      </c>
      <c r="N6" s="138" t="s">
        <v>312</v>
      </c>
      <c r="O6" s="175"/>
    </row>
    <row r="7" spans="1:21" ht="24.95" customHeight="1" x14ac:dyDescent="0.15">
      <c r="A7" s="181" t="s">
        <v>42</v>
      </c>
      <c r="B7" s="131" t="s">
        <v>310</v>
      </c>
      <c r="C7" s="137" t="s">
        <v>307</v>
      </c>
      <c r="D7" s="136"/>
      <c r="E7" s="135"/>
      <c r="F7" s="38"/>
      <c r="G7" s="131"/>
      <c r="H7" s="130" t="s">
        <v>311</v>
      </c>
      <c r="I7" s="134" t="s">
        <v>310</v>
      </c>
      <c r="J7" s="131" t="s">
        <v>307</v>
      </c>
      <c r="K7" s="133" t="s">
        <v>309</v>
      </c>
      <c r="L7" s="132" t="s">
        <v>308</v>
      </c>
      <c r="M7" s="131" t="s">
        <v>307</v>
      </c>
      <c r="N7" s="130">
        <v>30</v>
      </c>
      <c r="O7" s="129"/>
    </row>
    <row r="8" spans="1:21" ht="24.95" customHeight="1" x14ac:dyDescent="0.15">
      <c r="A8" s="182"/>
      <c r="B8" s="119"/>
      <c r="C8" s="124"/>
      <c r="D8" s="123"/>
      <c r="E8" s="122"/>
      <c r="F8" s="44"/>
      <c r="G8" s="119"/>
      <c r="H8" s="121"/>
      <c r="I8" s="120"/>
      <c r="J8" s="119"/>
      <c r="K8" s="118"/>
      <c r="L8" s="127"/>
      <c r="M8" s="119"/>
      <c r="N8" s="121"/>
      <c r="O8" s="126"/>
    </row>
    <row r="9" spans="1:21" ht="24.95" customHeight="1" x14ac:dyDescent="0.15">
      <c r="A9" s="182"/>
      <c r="B9" s="109" t="s">
        <v>379</v>
      </c>
      <c r="C9" s="115" t="s">
        <v>97</v>
      </c>
      <c r="D9" s="114"/>
      <c r="E9" s="113"/>
      <c r="F9" s="50"/>
      <c r="G9" s="109"/>
      <c r="H9" s="108">
        <v>5</v>
      </c>
      <c r="I9" s="112" t="s">
        <v>379</v>
      </c>
      <c r="J9" s="128" t="s">
        <v>132</v>
      </c>
      <c r="K9" s="111">
        <v>5</v>
      </c>
      <c r="L9" s="110" t="s">
        <v>378</v>
      </c>
      <c r="M9" s="109" t="s">
        <v>23</v>
      </c>
      <c r="N9" s="108">
        <v>10</v>
      </c>
      <c r="O9" s="107"/>
    </row>
    <row r="10" spans="1:21" ht="24.95" customHeight="1" x14ac:dyDescent="0.15">
      <c r="A10" s="182"/>
      <c r="B10" s="109"/>
      <c r="C10" s="115" t="s">
        <v>49</v>
      </c>
      <c r="D10" s="114"/>
      <c r="E10" s="113" t="s">
        <v>50</v>
      </c>
      <c r="F10" s="50"/>
      <c r="G10" s="109"/>
      <c r="H10" s="156">
        <v>0.13</v>
      </c>
      <c r="I10" s="112"/>
      <c r="J10" s="109" t="s">
        <v>337</v>
      </c>
      <c r="K10" s="160">
        <v>0.13</v>
      </c>
      <c r="L10" s="110"/>
      <c r="M10" s="109" t="s">
        <v>68</v>
      </c>
      <c r="N10" s="108">
        <v>10</v>
      </c>
      <c r="O10" s="107"/>
    </row>
    <row r="11" spans="1:21" ht="24.95" customHeight="1" x14ac:dyDescent="0.15">
      <c r="A11" s="182"/>
      <c r="B11" s="109"/>
      <c r="C11" s="115" t="s">
        <v>23</v>
      </c>
      <c r="D11" s="114"/>
      <c r="E11" s="113"/>
      <c r="F11" s="50"/>
      <c r="G11" s="109"/>
      <c r="H11" s="108">
        <v>20</v>
      </c>
      <c r="I11" s="112"/>
      <c r="J11" s="109" t="s">
        <v>23</v>
      </c>
      <c r="K11" s="111">
        <v>20</v>
      </c>
      <c r="L11" s="127"/>
      <c r="M11" s="119"/>
      <c r="N11" s="121"/>
      <c r="O11" s="126"/>
    </row>
    <row r="12" spans="1:21" ht="24.95" customHeight="1" x14ac:dyDescent="0.15">
      <c r="A12" s="182"/>
      <c r="B12" s="109"/>
      <c r="C12" s="115"/>
      <c r="D12" s="114"/>
      <c r="E12" s="113"/>
      <c r="F12" s="50"/>
      <c r="G12" s="109" t="s">
        <v>27</v>
      </c>
      <c r="H12" s="108" t="s">
        <v>301</v>
      </c>
      <c r="I12" s="112"/>
      <c r="J12" s="109"/>
      <c r="K12" s="111"/>
      <c r="L12" s="110" t="s">
        <v>377</v>
      </c>
      <c r="M12" s="109" t="s">
        <v>24</v>
      </c>
      <c r="N12" s="108">
        <v>10</v>
      </c>
      <c r="O12" s="107"/>
    </row>
    <row r="13" spans="1:21" ht="24.95" customHeight="1" x14ac:dyDescent="0.15">
      <c r="A13" s="182"/>
      <c r="B13" s="109"/>
      <c r="C13" s="115"/>
      <c r="D13" s="114"/>
      <c r="E13" s="113"/>
      <c r="F13" s="50"/>
      <c r="G13" s="109" t="s">
        <v>28</v>
      </c>
      <c r="H13" s="108" t="s">
        <v>300</v>
      </c>
      <c r="I13" s="112"/>
      <c r="J13" s="109"/>
      <c r="K13" s="111"/>
      <c r="L13" s="127"/>
      <c r="M13" s="119"/>
      <c r="N13" s="121"/>
      <c r="O13" s="126"/>
    </row>
    <row r="14" spans="1:21" ht="24.95" customHeight="1" x14ac:dyDescent="0.15">
      <c r="A14" s="182"/>
      <c r="B14" s="109"/>
      <c r="C14" s="115"/>
      <c r="D14" s="114"/>
      <c r="E14" s="113"/>
      <c r="F14" s="50" t="s">
        <v>31</v>
      </c>
      <c r="G14" s="109" t="s">
        <v>30</v>
      </c>
      <c r="H14" s="108" t="s">
        <v>300</v>
      </c>
      <c r="I14" s="112"/>
      <c r="J14" s="109"/>
      <c r="K14" s="111"/>
      <c r="L14" s="110" t="s">
        <v>358</v>
      </c>
      <c r="M14" s="109" t="s">
        <v>135</v>
      </c>
      <c r="N14" s="162">
        <v>0.08</v>
      </c>
      <c r="O14" s="107"/>
    </row>
    <row r="15" spans="1:21" ht="24.95" customHeight="1" x14ac:dyDescent="0.15">
      <c r="A15" s="182"/>
      <c r="B15" s="119"/>
      <c r="C15" s="124"/>
      <c r="D15" s="123"/>
      <c r="E15" s="122"/>
      <c r="F15" s="44"/>
      <c r="G15" s="119"/>
      <c r="H15" s="121"/>
      <c r="I15" s="120"/>
      <c r="J15" s="119"/>
      <c r="K15" s="118"/>
      <c r="L15" s="110"/>
      <c r="M15" s="109"/>
      <c r="N15" s="108"/>
      <c r="O15" s="107"/>
    </row>
    <row r="16" spans="1:21" ht="24.95" customHeight="1" x14ac:dyDescent="0.15">
      <c r="A16" s="182"/>
      <c r="B16" s="109" t="s">
        <v>376</v>
      </c>
      <c r="C16" s="115" t="s">
        <v>68</v>
      </c>
      <c r="D16" s="114"/>
      <c r="E16" s="113"/>
      <c r="F16" s="50"/>
      <c r="G16" s="109"/>
      <c r="H16" s="108">
        <v>20</v>
      </c>
      <c r="I16" s="112" t="s">
        <v>376</v>
      </c>
      <c r="J16" s="109" t="s">
        <v>68</v>
      </c>
      <c r="K16" s="111">
        <v>10</v>
      </c>
      <c r="L16" s="110"/>
      <c r="M16" s="109"/>
      <c r="N16" s="108"/>
      <c r="O16" s="107"/>
    </row>
    <row r="17" spans="1:15" ht="24.95" customHeight="1" x14ac:dyDescent="0.15">
      <c r="A17" s="182"/>
      <c r="B17" s="109"/>
      <c r="C17" s="115" t="s">
        <v>77</v>
      </c>
      <c r="D17" s="114"/>
      <c r="E17" s="113"/>
      <c r="F17" s="50"/>
      <c r="G17" s="109"/>
      <c r="H17" s="108">
        <v>5</v>
      </c>
      <c r="I17" s="112"/>
      <c r="J17" s="109" t="s">
        <v>77</v>
      </c>
      <c r="K17" s="111">
        <v>5</v>
      </c>
      <c r="L17" s="110"/>
      <c r="M17" s="109"/>
      <c r="N17" s="108"/>
      <c r="O17" s="107"/>
    </row>
    <row r="18" spans="1:15" ht="24.95" customHeight="1" x14ac:dyDescent="0.15">
      <c r="A18" s="182"/>
      <c r="B18" s="119"/>
      <c r="C18" s="124"/>
      <c r="D18" s="123"/>
      <c r="E18" s="122"/>
      <c r="F18" s="44"/>
      <c r="G18" s="119"/>
      <c r="H18" s="121"/>
      <c r="I18" s="120"/>
      <c r="J18" s="119"/>
      <c r="K18" s="118"/>
      <c r="L18" s="110"/>
      <c r="M18" s="109"/>
      <c r="N18" s="108"/>
      <c r="O18" s="107"/>
    </row>
    <row r="19" spans="1:15" ht="24.95" customHeight="1" x14ac:dyDescent="0.15">
      <c r="A19" s="182"/>
      <c r="B19" s="109" t="s">
        <v>142</v>
      </c>
      <c r="C19" s="115" t="s">
        <v>24</v>
      </c>
      <c r="D19" s="114"/>
      <c r="E19" s="113"/>
      <c r="F19" s="125"/>
      <c r="G19" s="109"/>
      <c r="H19" s="108">
        <v>10</v>
      </c>
      <c r="I19" s="112" t="s">
        <v>142</v>
      </c>
      <c r="J19" s="109" t="s">
        <v>24</v>
      </c>
      <c r="K19" s="111">
        <v>10</v>
      </c>
      <c r="L19" s="110"/>
      <c r="M19" s="109"/>
      <c r="N19" s="108"/>
      <c r="O19" s="107"/>
    </row>
    <row r="20" spans="1:15" ht="24.95" customHeight="1" x14ac:dyDescent="0.15">
      <c r="A20" s="182"/>
      <c r="B20" s="109"/>
      <c r="C20" s="115" t="s">
        <v>122</v>
      </c>
      <c r="D20" s="114"/>
      <c r="E20" s="113"/>
      <c r="F20" s="50"/>
      <c r="G20" s="109"/>
      <c r="H20" s="108">
        <v>3</v>
      </c>
      <c r="I20" s="112"/>
      <c r="J20" s="109"/>
      <c r="K20" s="111"/>
      <c r="L20" s="110"/>
      <c r="M20" s="109"/>
      <c r="N20" s="108"/>
      <c r="O20" s="107"/>
    </row>
    <row r="21" spans="1:15" ht="24.95" customHeight="1" x14ac:dyDescent="0.15">
      <c r="A21" s="182"/>
      <c r="B21" s="109"/>
      <c r="C21" s="115"/>
      <c r="D21" s="114"/>
      <c r="E21" s="113"/>
      <c r="F21" s="50"/>
      <c r="G21" s="109" t="s">
        <v>67</v>
      </c>
      <c r="H21" s="108" t="s">
        <v>301</v>
      </c>
      <c r="I21" s="120"/>
      <c r="J21" s="119"/>
      <c r="K21" s="118"/>
      <c r="L21" s="110"/>
      <c r="M21" s="109"/>
      <c r="N21" s="108"/>
      <c r="O21" s="107"/>
    </row>
    <row r="22" spans="1:15" ht="24.95" customHeight="1" x14ac:dyDescent="0.15">
      <c r="A22" s="182"/>
      <c r="B22" s="119"/>
      <c r="C22" s="124"/>
      <c r="D22" s="123"/>
      <c r="E22" s="122"/>
      <c r="F22" s="44"/>
      <c r="G22" s="119"/>
      <c r="H22" s="121"/>
      <c r="I22" s="112" t="s">
        <v>134</v>
      </c>
      <c r="J22" s="109" t="s">
        <v>135</v>
      </c>
      <c r="K22" s="154">
        <v>0.1</v>
      </c>
      <c r="L22" s="110"/>
      <c r="M22" s="109"/>
      <c r="N22" s="108"/>
      <c r="O22" s="107"/>
    </row>
    <row r="23" spans="1:15" ht="24.95" customHeight="1" x14ac:dyDescent="0.15">
      <c r="A23" s="182"/>
      <c r="B23" s="109" t="s">
        <v>134</v>
      </c>
      <c r="C23" s="115" t="s">
        <v>135</v>
      </c>
      <c r="D23" s="114"/>
      <c r="E23" s="113"/>
      <c r="F23" s="50"/>
      <c r="G23" s="109"/>
      <c r="H23" s="155">
        <v>0.1</v>
      </c>
      <c r="I23" s="112"/>
      <c r="J23" s="109"/>
      <c r="K23" s="111"/>
      <c r="L23" s="110"/>
      <c r="M23" s="109"/>
      <c r="N23" s="108"/>
      <c r="O23" s="107"/>
    </row>
    <row r="24" spans="1:15" ht="24.95" customHeight="1" thickBot="1" x14ac:dyDescent="0.2">
      <c r="A24" s="183"/>
      <c r="B24" s="100"/>
      <c r="C24" s="106"/>
      <c r="D24" s="105"/>
      <c r="E24" s="104"/>
      <c r="F24" s="57"/>
      <c r="G24" s="100"/>
      <c r="H24" s="99"/>
      <c r="I24" s="103"/>
      <c r="J24" s="100"/>
      <c r="K24" s="102"/>
      <c r="L24" s="101"/>
      <c r="M24" s="100"/>
      <c r="N24" s="99"/>
      <c r="O24" s="98"/>
    </row>
    <row r="25" spans="1:15" ht="24.95" customHeight="1" x14ac:dyDescent="0.15">
      <c r="B25" s="89"/>
      <c r="C25" s="89"/>
      <c r="D25" s="89"/>
      <c r="G25" s="89"/>
      <c r="H25" s="97"/>
      <c r="I25" s="89"/>
      <c r="J25" s="89"/>
      <c r="K25" s="97"/>
      <c r="L25" s="89"/>
      <c r="M25" s="89"/>
      <c r="N25" s="97"/>
    </row>
    <row r="26" spans="1:15" ht="14.25" x14ac:dyDescent="0.15">
      <c r="B26" s="89"/>
      <c r="C26" s="89"/>
      <c r="D26" s="89"/>
      <c r="G26" s="89"/>
      <c r="H26" s="97"/>
      <c r="I26" s="89"/>
      <c r="J26" s="89"/>
      <c r="K26" s="97"/>
      <c r="L26" s="89"/>
      <c r="M26" s="89"/>
      <c r="N26" s="97"/>
    </row>
    <row r="27" spans="1:15" ht="14.25" x14ac:dyDescent="0.15">
      <c r="B27" s="89"/>
      <c r="C27" s="89"/>
      <c r="D27" s="89"/>
      <c r="G27" s="89"/>
      <c r="H27" s="97"/>
      <c r="I27" s="89"/>
      <c r="J27" s="89"/>
      <c r="K27" s="97"/>
      <c r="L27" s="89"/>
      <c r="M27" s="89"/>
      <c r="N27" s="97"/>
    </row>
    <row r="28" spans="1:15" ht="14.25" x14ac:dyDescent="0.15">
      <c r="B28" s="89"/>
      <c r="C28" s="89"/>
      <c r="D28" s="89"/>
      <c r="G28" s="89"/>
      <c r="H28" s="97"/>
      <c r="I28" s="89"/>
      <c r="J28" s="89"/>
      <c r="K28" s="97"/>
      <c r="L28" s="89"/>
      <c r="M28" s="89"/>
      <c r="N28" s="97"/>
    </row>
    <row r="29" spans="1:15" ht="14.25" x14ac:dyDescent="0.15">
      <c r="B29" s="89"/>
      <c r="C29" s="89"/>
      <c r="D29" s="89"/>
      <c r="G29" s="89"/>
      <c r="H29" s="97"/>
      <c r="I29" s="89"/>
      <c r="J29" s="89"/>
      <c r="K29" s="97"/>
      <c r="L29" s="89"/>
      <c r="M29" s="89"/>
      <c r="N29" s="97"/>
    </row>
    <row r="30" spans="1:15" ht="14.25" x14ac:dyDescent="0.15">
      <c r="B30" s="89"/>
      <c r="C30" s="89"/>
      <c r="D30" s="89"/>
      <c r="G30" s="89"/>
      <c r="H30" s="97"/>
      <c r="I30" s="89"/>
      <c r="J30" s="89"/>
      <c r="K30" s="97"/>
      <c r="L30" s="89"/>
      <c r="M30" s="89"/>
      <c r="N30" s="97"/>
    </row>
    <row r="31" spans="1:15" ht="14.25" x14ac:dyDescent="0.15">
      <c r="B31" s="89"/>
      <c r="C31" s="89"/>
      <c r="D31" s="89"/>
      <c r="G31" s="89"/>
      <c r="H31" s="97"/>
      <c r="I31" s="89"/>
      <c r="J31" s="89"/>
      <c r="K31" s="97"/>
      <c r="L31" s="89"/>
      <c r="M31" s="89"/>
      <c r="N31" s="97"/>
    </row>
    <row r="32" spans="1:15" ht="14.25" x14ac:dyDescent="0.15">
      <c r="B32" s="89"/>
      <c r="C32" s="89"/>
      <c r="D32" s="89"/>
      <c r="G32" s="89"/>
      <c r="H32" s="97"/>
      <c r="I32" s="89"/>
      <c r="J32" s="89"/>
      <c r="K32" s="97"/>
      <c r="L32" s="89"/>
      <c r="M32" s="89"/>
      <c r="N32" s="97"/>
    </row>
    <row r="33" spans="2:14" ht="14.25" x14ac:dyDescent="0.15">
      <c r="B33" s="89"/>
      <c r="C33" s="89"/>
      <c r="D33" s="89"/>
      <c r="G33" s="89"/>
      <c r="H33" s="97"/>
      <c r="I33" s="89"/>
      <c r="J33" s="89"/>
      <c r="K33" s="97"/>
      <c r="L33" s="89"/>
      <c r="M33" s="89"/>
      <c r="N33" s="97"/>
    </row>
    <row r="34" spans="2:14" ht="14.25" x14ac:dyDescent="0.15">
      <c r="B34" s="89"/>
      <c r="C34" s="89"/>
      <c r="D34" s="89"/>
      <c r="G34" s="89"/>
      <c r="H34" s="97"/>
      <c r="I34" s="89"/>
      <c r="J34" s="89"/>
      <c r="K34" s="97"/>
      <c r="L34" s="89"/>
      <c r="M34" s="89"/>
      <c r="N34" s="97"/>
    </row>
    <row r="35" spans="2:14" ht="14.25" x14ac:dyDescent="0.15">
      <c r="B35" s="89"/>
      <c r="C35" s="89"/>
      <c r="D35" s="89"/>
      <c r="G35" s="89"/>
      <c r="H35" s="97"/>
      <c r="I35" s="89"/>
      <c r="J35" s="89"/>
      <c r="K35" s="97"/>
      <c r="L35" s="89"/>
      <c r="M35" s="89"/>
      <c r="N35" s="97"/>
    </row>
    <row r="36" spans="2:14" ht="14.25" x14ac:dyDescent="0.15">
      <c r="B36" s="89"/>
      <c r="C36" s="89"/>
      <c r="D36" s="89"/>
      <c r="G36" s="89"/>
      <c r="H36" s="97"/>
      <c r="I36" s="89"/>
      <c r="J36" s="89"/>
      <c r="K36" s="97"/>
      <c r="L36" s="89"/>
      <c r="M36" s="89"/>
      <c r="N36" s="97"/>
    </row>
    <row r="37" spans="2:14" ht="14.25" x14ac:dyDescent="0.15">
      <c r="B37" s="89"/>
      <c r="C37" s="89"/>
      <c r="D37" s="89"/>
      <c r="G37" s="89"/>
      <c r="H37" s="97"/>
      <c r="I37" s="89"/>
      <c r="J37" s="89"/>
      <c r="K37" s="97"/>
      <c r="L37" s="89"/>
      <c r="M37" s="89"/>
      <c r="N37" s="97"/>
    </row>
    <row r="38" spans="2:14" ht="14.25" x14ac:dyDescent="0.15">
      <c r="B38" s="89"/>
      <c r="C38" s="89"/>
      <c r="D38" s="89"/>
      <c r="G38" s="89"/>
      <c r="H38" s="97"/>
      <c r="I38" s="89"/>
      <c r="J38" s="89"/>
      <c r="K38" s="97"/>
      <c r="L38" s="89"/>
      <c r="M38" s="89"/>
      <c r="N38" s="97"/>
    </row>
  </sheetData>
  <mergeCells count="14">
    <mergeCell ref="O4:O6"/>
    <mergeCell ref="I5:K5"/>
    <mergeCell ref="L5:N5"/>
    <mergeCell ref="A7:A24"/>
    <mergeCell ref="E1:N1"/>
    <mergeCell ref="A2:O2"/>
    <mergeCell ref="A3:C3"/>
    <mergeCell ref="E3:F3"/>
    <mergeCell ref="A4:C5"/>
    <mergeCell ref="D4:D6"/>
    <mergeCell ref="E4:E6"/>
    <mergeCell ref="F4:F6"/>
    <mergeCell ref="I4:K4"/>
    <mergeCell ref="L4:N4"/>
  </mergeCells>
  <phoneticPr fontId="22"/>
  <printOptions horizontalCentered="1" verticalCentered="1"/>
  <pageMargins left="0.39370078740157483" right="0.39370078740157483" top="0.39370078740157483" bottom="0.39370078740157483" header="0.31496062992125984" footer="0.31496062992125984"/>
  <pageSetup paperSize="12" scale="81"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4"/>
  <sheetViews>
    <sheetView showZeros="0" zoomScale="60" zoomScaleNormal="60" zoomScaleSheetLayoutView="80" workbookViewId="0"/>
  </sheetViews>
  <sheetFormatPr defaultRowHeight="18.75" customHeight="1" x14ac:dyDescent="0.15"/>
  <cols>
    <col min="1" max="1" width="4.125" style="29" customWidth="1"/>
    <col min="2" max="2" width="22.5" style="28" customWidth="1"/>
    <col min="3" max="3" width="26.625" style="28" customWidth="1"/>
    <col min="4" max="4" width="17.125" style="27" customWidth="1"/>
    <col min="5" max="5" width="8.125" style="30" customWidth="1"/>
    <col min="6" max="6" width="4" style="31" customWidth="1"/>
    <col min="7" max="7" width="10.25" style="31" hidden="1" customWidth="1"/>
    <col min="8" max="8" width="23.25" style="32" customWidth="1"/>
    <col min="9" max="9" width="17.125" style="27" customWidth="1"/>
    <col min="10" max="10" width="8.125" style="31" customWidth="1"/>
    <col min="11" max="11" width="4" style="31" customWidth="1"/>
    <col min="12" max="12" width="10.25" style="31" hidden="1" customWidth="1"/>
    <col min="13" max="13" width="8.625" style="33" hidden="1" customWidth="1"/>
    <col min="14" max="14" width="97.75" style="28" customWidth="1"/>
    <col min="15" max="15" width="14.125" style="32" customWidth="1"/>
    <col min="16" max="16" width="16" style="27" customWidth="1"/>
    <col min="17" max="17" width="10.125" style="34" customWidth="1"/>
    <col min="18" max="18" width="10.125" style="30" customWidth="1"/>
    <col min="19" max="19" width="5.125" style="27" customWidth="1"/>
    <col min="27" max="16384" width="9" style="3"/>
  </cols>
  <sheetData>
    <row r="1" spans="1:19" ht="36.75" customHeight="1" x14ac:dyDescent="0.15">
      <c r="A1" s="1" t="s">
        <v>266</v>
      </c>
      <c r="B1" s="1"/>
      <c r="C1" s="2"/>
      <c r="D1" s="3"/>
      <c r="E1" s="2"/>
      <c r="F1" s="2"/>
      <c r="G1" s="2"/>
      <c r="H1" s="166"/>
      <c r="I1" s="166"/>
      <c r="J1" s="167"/>
      <c r="K1" s="167"/>
      <c r="L1" s="167"/>
      <c r="M1" s="167"/>
      <c r="N1" s="167"/>
      <c r="O1" s="2"/>
      <c r="P1" s="2"/>
      <c r="Q1" s="4"/>
      <c r="R1" s="4"/>
      <c r="S1" s="3"/>
    </row>
    <row r="2" spans="1:19" ht="36.75" customHeight="1" x14ac:dyDescent="0.15">
      <c r="A2" s="166" t="s">
        <v>265</v>
      </c>
      <c r="B2" s="166"/>
      <c r="C2" s="167"/>
      <c r="D2" s="167"/>
      <c r="E2" s="167"/>
      <c r="F2" s="167"/>
      <c r="G2" s="167"/>
      <c r="H2" s="167"/>
      <c r="I2" s="167"/>
      <c r="J2" s="167"/>
      <c r="K2" s="167"/>
      <c r="L2" s="167"/>
      <c r="M2" s="167"/>
      <c r="N2" s="167"/>
      <c r="O2" s="167"/>
      <c r="P2" s="167"/>
      <c r="Q2" s="167"/>
      <c r="R2" s="167"/>
      <c r="S2" s="3"/>
    </row>
    <row r="3" spans="1:19" ht="27.75" customHeight="1" thickBot="1" x14ac:dyDescent="0.3">
      <c r="A3" s="168" t="s">
        <v>268</v>
      </c>
      <c r="B3" s="169"/>
      <c r="C3" s="169"/>
      <c r="D3" s="169"/>
      <c r="E3" s="169"/>
      <c r="F3" s="169"/>
      <c r="G3" s="2"/>
      <c r="H3" s="2"/>
      <c r="I3" s="13"/>
      <c r="J3" s="2"/>
      <c r="K3" s="7"/>
      <c r="L3" s="7"/>
      <c r="M3" s="11"/>
      <c r="N3" s="2"/>
      <c r="O3" s="14"/>
      <c r="P3" s="13"/>
      <c r="Q3" s="15"/>
      <c r="R3" s="15"/>
      <c r="S3" s="12"/>
    </row>
    <row r="4" spans="1:19" customFormat="1" ht="42" customHeight="1" thickBot="1" x14ac:dyDescent="0.2">
      <c r="A4" s="16"/>
      <c r="B4" s="17" t="s">
        <v>263</v>
      </c>
      <c r="C4" s="18" t="s">
        <v>261</v>
      </c>
      <c r="D4" s="19" t="s">
        <v>254</v>
      </c>
      <c r="E4" s="35" t="s">
        <v>262</v>
      </c>
      <c r="F4" s="20" t="s">
        <v>259</v>
      </c>
      <c r="G4" s="18" t="s">
        <v>258</v>
      </c>
      <c r="H4" s="17" t="s">
        <v>261</v>
      </c>
      <c r="I4" s="19" t="s">
        <v>254</v>
      </c>
      <c r="J4" s="36" t="s">
        <v>260</v>
      </c>
      <c r="K4" s="20" t="s">
        <v>259</v>
      </c>
      <c r="L4" s="20" t="s">
        <v>258</v>
      </c>
      <c r="M4" s="22" t="s">
        <v>257</v>
      </c>
      <c r="N4" s="23" t="s">
        <v>256</v>
      </c>
      <c r="O4" s="20" t="s">
        <v>255</v>
      </c>
      <c r="P4" s="24" t="s">
        <v>254</v>
      </c>
      <c r="Q4" s="21" t="s">
        <v>253</v>
      </c>
      <c r="R4" s="25" t="s">
        <v>252</v>
      </c>
      <c r="S4" s="26"/>
    </row>
    <row r="5" spans="1:19" ht="24.95" customHeight="1" x14ac:dyDescent="0.15">
      <c r="A5" s="170" t="s">
        <v>42</v>
      </c>
      <c r="B5" s="64" t="s">
        <v>14</v>
      </c>
      <c r="C5" s="37"/>
      <c r="D5" s="38"/>
      <c r="E5" s="39"/>
      <c r="F5" s="40"/>
      <c r="G5" s="68"/>
      <c r="H5" s="72"/>
      <c r="I5" s="38"/>
      <c r="J5" s="40"/>
      <c r="K5" s="40"/>
      <c r="L5" s="40"/>
      <c r="M5" s="76"/>
      <c r="N5" s="64"/>
      <c r="O5" s="41" t="s">
        <v>14</v>
      </c>
      <c r="P5" s="38"/>
      <c r="Q5" s="42">
        <v>110</v>
      </c>
      <c r="R5" s="90">
        <f>ROUNDUP(Q5*0.75,2)</f>
        <v>82.5</v>
      </c>
    </row>
    <row r="6" spans="1:19" ht="24.95" customHeight="1" x14ac:dyDescent="0.15">
      <c r="A6" s="171"/>
      <c r="B6" s="65"/>
      <c r="C6" s="43"/>
      <c r="D6" s="44"/>
      <c r="E6" s="45"/>
      <c r="F6" s="46"/>
      <c r="G6" s="69"/>
      <c r="H6" s="73"/>
      <c r="I6" s="44"/>
      <c r="J6" s="46"/>
      <c r="K6" s="46"/>
      <c r="L6" s="46"/>
      <c r="M6" s="77"/>
      <c r="N6" s="65"/>
      <c r="O6" s="47"/>
      <c r="P6" s="44"/>
      <c r="Q6" s="48"/>
      <c r="R6" s="91"/>
    </row>
    <row r="7" spans="1:19" ht="24.95" customHeight="1" x14ac:dyDescent="0.15">
      <c r="A7" s="171"/>
      <c r="B7" s="66" t="s">
        <v>15</v>
      </c>
      <c r="C7" s="49" t="s">
        <v>19</v>
      </c>
      <c r="D7" s="50"/>
      <c r="E7" s="51">
        <v>40</v>
      </c>
      <c r="F7" s="52" t="s">
        <v>20</v>
      </c>
      <c r="G7" s="70"/>
      <c r="H7" s="74" t="s">
        <v>19</v>
      </c>
      <c r="I7" s="50"/>
      <c r="J7" s="52">
        <f>ROUNDUP(E7*0.75,2)</f>
        <v>30</v>
      </c>
      <c r="K7" s="52" t="s">
        <v>20</v>
      </c>
      <c r="L7" s="52"/>
      <c r="M7" s="78" t="e">
        <f>#REF!</f>
        <v>#REF!</v>
      </c>
      <c r="N7" s="66" t="s">
        <v>16</v>
      </c>
      <c r="O7" s="53" t="s">
        <v>21</v>
      </c>
      <c r="P7" s="50"/>
      <c r="Q7" s="54">
        <v>0.5</v>
      </c>
      <c r="R7" s="92">
        <f t="shared" ref="R7:R12" si="0">ROUNDUP(Q7*0.75,2)</f>
        <v>0.38</v>
      </c>
    </row>
    <row r="8" spans="1:19" ht="24.95" customHeight="1" x14ac:dyDescent="0.15">
      <c r="A8" s="171"/>
      <c r="B8" s="66"/>
      <c r="C8" s="49" t="s">
        <v>22</v>
      </c>
      <c r="D8" s="50"/>
      <c r="E8" s="51">
        <v>50</v>
      </c>
      <c r="F8" s="52" t="s">
        <v>20</v>
      </c>
      <c r="G8" s="70"/>
      <c r="H8" s="74" t="s">
        <v>22</v>
      </c>
      <c r="I8" s="50"/>
      <c r="J8" s="52">
        <f>ROUNDUP(E8*0.75,2)</f>
        <v>37.5</v>
      </c>
      <c r="K8" s="52" t="s">
        <v>20</v>
      </c>
      <c r="L8" s="52"/>
      <c r="M8" s="78" t="e">
        <f>ROUND(#REF!+(#REF!*10/100),2)</f>
        <v>#REF!</v>
      </c>
      <c r="N8" s="66" t="s">
        <v>17</v>
      </c>
      <c r="O8" s="53" t="s">
        <v>26</v>
      </c>
      <c r="P8" s="50"/>
      <c r="Q8" s="54">
        <v>2</v>
      </c>
      <c r="R8" s="92">
        <f t="shared" si="0"/>
        <v>1.5</v>
      </c>
    </row>
    <row r="9" spans="1:19" ht="24.95" customHeight="1" x14ac:dyDescent="0.15">
      <c r="A9" s="171"/>
      <c r="B9" s="66"/>
      <c r="C9" s="49" t="s">
        <v>23</v>
      </c>
      <c r="D9" s="50"/>
      <c r="E9" s="51">
        <v>20</v>
      </c>
      <c r="F9" s="52" t="s">
        <v>20</v>
      </c>
      <c r="G9" s="70"/>
      <c r="H9" s="74" t="s">
        <v>23</v>
      </c>
      <c r="I9" s="50"/>
      <c r="J9" s="52">
        <f>ROUNDUP(E9*0.75,2)</f>
        <v>15</v>
      </c>
      <c r="K9" s="52" t="s">
        <v>20</v>
      </c>
      <c r="L9" s="52"/>
      <c r="M9" s="78" t="e">
        <f>ROUND(#REF!+(#REF!*6/100),2)</f>
        <v>#REF!</v>
      </c>
      <c r="N9" s="66" t="s">
        <v>18</v>
      </c>
      <c r="O9" s="53" t="s">
        <v>27</v>
      </c>
      <c r="P9" s="50"/>
      <c r="Q9" s="54">
        <v>30</v>
      </c>
      <c r="R9" s="92">
        <f t="shared" si="0"/>
        <v>22.5</v>
      </c>
    </row>
    <row r="10" spans="1:19" ht="24.95" customHeight="1" x14ac:dyDescent="0.15">
      <c r="A10" s="171"/>
      <c r="B10" s="66"/>
      <c r="C10" s="49" t="s">
        <v>24</v>
      </c>
      <c r="D10" s="50"/>
      <c r="E10" s="51">
        <v>10</v>
      </c>
      <c r="F10" s="52" t="s">
        <v>20</v>
      </c>
      <c r="G10" s="70"/>
      <c r="H10" s="74" t="s">
        <v>24</v>
      </c>
      <c r="I10" s="50"/>
      <c r="J10" s="52">
        <f>ROUNDUP(E10*0.75,2)</f>
        <v>7.5</v>
      </c>
      <c r="K10" s="52" t="s">
        <v>20</v>
      </c>
      <c r="L10" s="52"/>
      <c r="M10" s="78" t="e">
        <f>ROUND(#REF!+(#REF!*10/100),2)</f>
        <v>#REF!</v>
      </c>
      <c r="N10" s="66"/>
      <c r="O10" s="53" t="s">
        <v>28</v>
      </c>
      <c r="P10" s="50"/>
      <c r="Q10" s="54">
        <v>2</v>
      </c>
      <c r="R10" s="92">
        <f t="shared" si="0"/>
        <v>1.5</v>
      </c>
    </row>
    <row r="11" spans="1:19" ht="24.95" customHeight="1" x14ac:dyDescent="0.15">
      <c r="A11" s="171"/>
      <c r="B11" s="66"/>
      <c r="C11" s="49" t="s">
        <v>25</v>
      </c>
      <c r="D11" s="50"/>
      <c r="E11" s="51">
        <v>3</v>
      </c>
      <c r="F11" s="52" t="s">
        <v>20</v>
      </c>
      <c r="G11" s="70"/>
      <c r="H11" s="74" t="s">
        <v>25</v>
      </c>
      <c r="I11" s="50"/>
      <c r="J11" s="52">
        <f>ROUNDUP(E11*0.75,2)</f>
        <v>2.25</v>
      </c>
      <c r="K11" s="52" t="s">
        <v>20</v>
      </c>
      <c r="L11" s="52"/>
      <c r="M11" s="78" t="e">
        <f>ROUND(#REF!+(#REF!*9/100),2)</f>
        <v>#REF!</v>
      </c>
      <c r="N11" s="66"/>
      <c r="O11" s="53" t="s">
        <v>29</v>
      </c>
      <c r="P11" s="50"/>
      <c r="Q11" s="54">
        <v>1</v>
      </c>
      <c r="R11" s="92">
        <f t="shared" si="0"/>
        <v>0.75</v>
      </c>
    </row>
    <row r="12" spans="1:19" ht="24.95" customHeight="1" x14ac:dyDescent="0.15">
      <c r="A12" s="171"/>
      <c r="B12" s="66"/>
      <c r="C12" s="49"/>
      <c r="D12" s="50"/>
      <c r="E12" s="51"/>
      <c r="F12" s="52"/>
      <c r="G12" s="70"/>
      <c r="H12" s="74"/>
      <c r="I12" s="50"/>
      <c r="J12" s="52"/>
      <c r="K12" s="52"/>
      <c r="L12" s="52"/>
      <c r="M12" s="78"/>
      <c r="N12" s="66"/>
      <c r="O12" s="53" t="s">
        <v>30</v>
      </c>
      <c r="P12" s="50" t="s">
        <v>31</v>
      </c>
      <c r="Q12" s="54">
        <v>3</v>
      </c>
      <c r="R12" s="92">
        <f t="shared" si="0"/>
        <v>2.25</v>
      </c>
    </row>
    <row r="13" spans="1:19" ht="24.95" customHeight="1" x14ac:dyDescent="0.15">
      <c r="A13" s="171"/>
      <c r="B13" s="65"/>
      <c r="C13" s="43"/>
      <c r="D13" s="44"/>
      <c r="E13" s="45"/>
      <c r="F13" s="46"/>
      <c r="G13" s="69"/>
      <c r="H13" s="73"/>
      <c r="I13" s="44"/>
      <c r="J13" s="46"/>
      <c r="K13" s="46"/>
      <c r="L13" s="46"/>
      <c r="M13" s="77"/>
      <c r="N13" s="65"/>
      <c r="O13" s="47"/>
      <c r="P13" s="44"/>
      <c r="Q13" s="48"/>
      <c r="R13" s="91"/>
    </row>
    <row r="14" spans="1:19" ht="24.95" customHeight="1" x14ac:dyDescent="0.15">
      <c r="A14" s="171"/>
      <c r="B14" s="66" t="s">
        <v>32</v>
      </c>
      <c r="C14" s="49" t="s">
        <v>35</v>
      </c>
      <c r="D14" s="50"/>
      <c r="E14" s="51">
        <v>40</v>
      </c>
      <c r="F14" s="52" t="s">
        <v>20</v>
      </c>
      <c r="G14" s="70"/>
      <c r="H14" s="74" t="s">
        <v>35</v>
      </c>
      <c r="I14" s="50"/>
      <c r="J14" s="52">
        <f>ROUNDUP(E14*0.75,2)</f>
        <v>30</v>
      </c>
      <c r="K14" s="52" t="s">
        <v>20</v>
      </c>
      <c r="L14" s="52"/>
      <c r="M14" s="78" t="e">
        <f>#REF!</f>
        <v>#REF!</v>
      </c>
      <c r="N14" s="66" t="s">
        <v>33</v>
      </c>
      <c r="O14" s="53" t="s">
        <v>27</v>
      </c>
      <c r="P14" s="50"/>
      <c r="Q14" s="54">
        <v>3</v>
      </c>
      <c r="R14" s="92">
        <f>ROUNDUP(Q14*0.75,2)</f>
        <v>2.25</v>
      </c>
    </row>
    <row r="15" spans="1:19" ht="24.95" customHeight="1" x14ac:dyDescent="0.15">
      <c r="A15" s="171"/>
      <c r="B15" s="66"/>
      <c r="C15" s="49" t="s">
        <v>36</v>
      </c>
      <c r="D15" s="50"/>
      <c r="E15" s="51">
        <v>5</v>
      </c>
      <c r="F15" s="52" t="s">
        <v>20</v>
      </c>
      <c r="G15" s="70"/>
      <c r="H15" s="74" t="s">
        <v>36</v>
      </c>
      <c r="I15" s="50"/>
      <c r="J15" s="52">
        <f>ROUNDUP(E15*0.75,2)</f>
        <v>3.75</v>
      </c>
      <c r="K15" s="52" t="s">
        <v>20</v>
      </c>
      <c r="L15" s="52"/>
      <c r="M15" s="78" t="e">
        <f>ROUND(#REF!+(#REF!*10/100),2)</f>
        <v>#REF!</v>
      </c>
      <c r="N15" s="66" t="s">
        <v>34</v>
      </c>
      <c r="O15" s="53" t="s">
        <v>30</v>
      </c>
      <c r="P15" s="50" t="s">
        <v>31</v>
      </c>
      <c r="Q15" s="54">
        <v>1</v>
      </c>
      <c r="R15" s="92">
        <f>ROUNDUP(Q15*0.75,2)</f>
        <v>0.75</v>
      </c>
    </row>
    <row r="16" spans="1:19" ht="24.95" customHeight="1" x14ac:dyDescent="0.15">
      <c r="A16" s="171"/>
      <c r="B16" s="66"/>
      <c r="C16" s="49"/>
      <c r="D16" s="50"/>
      <c r="E16" s="51"/>
      <c r="F16" s="52"/>
      <c r="G16" s="70"/>
      <c r="H16" s="74"/>
      <c r="I16" s="50"/>
      <c r="J16" s="52"/>
      <c r="K16" s="52"/>
      <c r="L16" s="52"/>
      <c r="M16" s="78"/>
      <c r="N16" s="66" t="s">
        <v>18</v>
      </c>
      <c r="O16" s="53" t="s">
        <v>28</v>
      </c>
      <c r="P16" s="50"/>
      <c r="Q16" s="54">
        <v>1</v>
      </c>
      <c r="R16" s="92">
        <f>ROUNDUP(Q16*0.75,2)</f>
        <v>0.75</v>
      </c>
    </row>
    <row r="17" spans="1:18" ht="24.95" customHeight="1" x14ac:dyDescent="0.15">
      <c r="A17" s="171"/>
      <c r="B17" s="65"/>
      <c r="C17" s="43"/>
      <c r="D17" s="44"/>
      <c r="E17" s="45"/>
      <c r="F17" s="46"/>
      <c r="G17" s="69"/>
      <c r="H17" s="73"/>
      <c r="I17" s="44"/>
      <c r="J17" s="46"/>
      <c r="K17" s="46"/>
      <c r="L17" s="46"/>
      <c r="M17" s="77"/>
      <c r="N17" s="65"/>
      <c r="O17" s="47"/>
      <c r="P17" s="44"/>
      <c r="Q17" s="48"/>
      <c r="R17" s="91"/>
    </row>
    <row r="18" spans="1:18" ht="24.95" customHeight="1" x14ac:dyDescent="0.15">
      <c r="A18" s="171"/>
      <c r="B18" s="66" t="s">
        <v>37</v>
      </c>
      <c r="C18" s="49" t="s">
        <v>38</v>
      </c>
      <c r="D18" s="50" t="s">
        <v>31</v>
      </c>
      <c r="E18" s="55">
        <v>0.1</v>
      </c>
      <c r="F18" s="52" t="s">
        <v>39</v>
      </c>
      <c r="G18" s="70"/>
      <c r="H18" s="74" t="s">
        <v>38</v>
      </c>
      <c r="I18" s="50" t="s">
        <v>31</v>
      </c>
      <c r="J18" s="52">
        <f>ROUNDUP(E18*0.75,2)</f>
        <v>0.08</v>
      </c>
      <c r="K18" s="52" t="s">
        <v>39</v>
      </c>
      <c r="L18" s="52"/>
      <c r="M18" s="78" t="e">
        <f>#REF!</f>
        <v>#REF!</v>
      </c>
      <c r="N18" s="66" t="s">
        <v>18</v>
      </c>
      <c r="O18" s="53" t="s">
        <v>27</v>
      </c>
      <c r="P18" s="50"/>
      <c r="Q18" s="54">
        <v>100</v>
      </c>
      <c r="R18" s="92">
        <f>ROUNDUP(Q18*0.75,2)</f>
        <v>75</v>
      </c>
    </row>
    <row r="19" spans="1:18" ht="24.95" customHeight="1" x14ac:dyDescent="0.15">
      <c r="A19" s="171"/>
      <c r="B19" s="66"/>
      <c r="C19" s="49" t="s">
        <v>40</v>
      </c>
      <c r="D19" s="50"/>
      <c r="E19" s="51">
        <v>5</v>
      </c>
      <c r="F19" s="52" t="s">
        <v>20</v>
      </c>
      <c r="G19" s="70"/>
      <c r="H19" s="74" t="s">
        <v>40</v>
      </c>
      <c r="I19" s="50"/>
      <c r="J19" s="52">
        <f>ROUNDUP(E19*0.75,2)</f>
        <v>3.75</v>
      </c>
      <c r="K19" s="52" t="s">
        <v>20</v>
      </c>
      <c r="L19" s="52"/>
      <c r="M19" s="78" t="e">
        <f>ROUND(#REF!+(#REF!*15/100),2)</f>
        <v>#REF!</v>
      </c>
      <c r="N19" s="66"/>
      <c r="O19" s="53" t="s">
        <v>41</v>
      </c>
      <c r="P19" s="50"/>
      <c r="Q19" s="54">
        <v>3</v>
      </c>
      <c r="R19" s="92">
        <f>ROUNDUP(Q19*0.75,2)</f>
        <v>2.25</v>
      </c>
    </row>
    <row r="20" spans="1:18" ht="24.95" customHeight="1" thickBot="1" x14ac:dyDescent="0.2">
      <c r="A20" s="172"/>
      <c r="B20" s="67"/>
      <c r="C20" s="56"/>
      <c r="D20" s="57"/>
      <c r="E20" s="58"/>
      <c r="F20" s="59"/>
      <c r="G20" s="71"/>
      <c r="H20" s="75"/>
      <c r="I20" s="57"/>
      <c r="J20" s="59"/>
      <c r="K20" s="59"/>
      <c r="L20" s="59"/>
      <c r="M20" s="79"/>
      <c r="N20" s="67"/>
      <c r="O20" s="60"/>
      <c r="P20" s="57"/>
      <c r="Q20" s="61"/>
      <c r="R20" s="93"/>
    </row>
    <row r="21" spans="1:18" ht="24.95" customHeight="1" x14ac:dyDescent="0.15"/>
    <row r="22" spans="1:18" ht="24.95" customHeight="1" x14ac:dyDescent="0.15"/>
    <row r="23" spans="1:18" ht="24.95" customHeight="1" x14ac:dyDescent="0.15"/>
    <row r="24" spans="1:18" ht="24.95" customHeight="1" x14ac:dyDescent="0.15"/>
  </sheetData>
  <mergeCells count="4">
    <mergeCell ref="H1:N1"/>
    <mergeCell ref="A2:R2"/>
    <mergeCell ref="A3:F3"/>
    <mergeCell ref="A5:A20"/>
  </mergeCells>
  <phoneticPr fontId="19"/>
  <printOptions horizontalCentered="1" verticalCentered="1"/>
  <pageMargins left="0.39370078740157483" right="0.39370078740157483" top="0.39370078740157483" bottom="0.39370078740157483" header="0.39370078740157483" footer="0.39370078740157483"/>
  <pageSetup paperSize="12"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4"/>
  <sheetViews>
    <sheetView showZeros="0" zoomScale="60" zoomScaleNormal="60" zoomScaleSheetLayoutView="90" workbookViewId="0"/>
  </sheetViews>
  <sheetFormatPr defaultRowHeight="13.5" x14ac:dyDescent="0.15"/>
  <cols>
    <col min="1" max="1" width="4.5" style="3" customWidth="1"/>
    <col min="2" max="2" width="24.375" style="3" customWidth="1"/>
    <col min="3" max="3" width="28.25" style="3" customWidth="1"/>
    <col min="4" max="4" width="12.5" style="3" hidden="1" customWidth="1"/>
    <col min="5" max="6" width="10.375" style="27" customWidth="1"/>
    <col min="7" max="7" width="10" style="3" customWidth="1"/>
    <col min="8" max="8" width="18.75" style="3" customWidth="1"/>
    <col min="9" max="9" width="22.5" style="3" customWidth="1"/>
    <col min="10" max="10" width="21.25" style="3" customWidth="1"/>
    <col min="11" max="11" width="11.125" style="3" customWidth="1"/>
    <col min="12" max="12" width="22.375" style="3" customWidth="1"/>
    <col min="13" max="13" width="21.25" style="3" customWidth="1"/>
    <col min="14" max="14" width="11.25" style="3" customWidth="1"/>
    <col min="15" max="15" width="12.5" hidden="1" customWidth="1"/>
  </cols>
  <sheetData>
    <row r="1" spans="1:21" s="3" customFormat="1" ht="37.5" customHeight="1" x14ac:dyDescent="0.15">
      <c r="A1" s="1" t="s">
        <v>328</v>
      </c>
      <c r="B1" s="5"/>
      <c r="C1" s="1"/>
      <c r="D1" s="1"/>
      <c r="E1" s="184"/>
      <c r="F1" s="185"/>
      <c r="G1" s="185"/>
      <c r="H1" s="185"/>
      <c r="I1" s="185"/>
      <c r="J1" s="185"/>
      <c r="K1" s="185"/>
      <c r="L1" s="185"/>
      <c r="M1" s="185"/>
      <c r="N1" s="185"/>
      <c r="O1"/>
      <c r="P1"/>
      <c r="Q1"/>
      <c r="R1"/>
      <c r="S1"/>
      <c r="T1"/>
      <c r="U1"/>
    </row>
    <row r="2" spans="1:21" s="3" customFormat="1" ht="36" customHeight="1" x14ac:dyDescent="0.15">
      <c r="A2" s="166" t="s">
        <v>265</v>
      </c>
      <c r="B2" s="167"/>
      <c r="C2" s="167"/>
      <c r="D2" s="167"/>
      <c r="E2" s="167"/>
      <c r="F2" s="167"/>
      <c r="G2" s="167"/>
      <c r="H2" s="167"/>
      <c r="I2" s="167"/>
      <c r="J2" s="167"/>
      <c r="K2" s="167"/>
      <c r="L2" s="167"/>
      <c r="M2" s="167"/>
      <c r="N2" s="167"/>
      <c r="O2" s="185"/>
      <c r="P2"/>
      <c r="Q2"/>
      <c r="R2"/>
      <c r="S2"/>
      <c r="T2"/>
      <c r="U2"/>
    </row>
    <row r="3" spans="1:21" ht="33.75" customHeight="1" thickBot="1" x14ac:dyDescent="0.3">
      <c r="A3" s="186" t="s">
        <v>327</v>
      </c>
      <c r="B3" s="187"/>
      <c r="C3" s="187"/>
      <c r="D3" s="151"/>
      <c r="E3" s="188" t="s">
        <v>326</v>
      </c>
      <c r="F3" s="189"/>
      <c r="G3" s="88"/>
      <c r="H3" s="88"/>
      <c r="I3" s="88"/>
      <c r="J3" s="88"/>
      <c r="K3" s="150"/>
      <c r="L3" s="88"/>
      <c r="M3" s="88"/>
    </row>
    <row r="4" spans="1:21" ht="18.75" customHeight="1" x14ac:dyDescent="0.15">
      <c r="A4" s="190"/>
      <c r="B4" s="191"/>
      <c r="C4" s="192"/>
      <c r="D4" s="196" t="s">
        <v>258</v>
      </c>
      <c r="E4" s="199" t="s">
        <v>325</v>
      </c>
      <c r="F4" s="202" t="s">
        <v>314</v>
      </c>
      <c r="G4" s="149" t="s">
        <v>324</v>
      </c>
      <c r="H4" s="148" t="s">
        <v>323</v>
      </c>
      <c r="I4" s="205" t="s">
        <v>322</v>
      </c>
      <c r="J4" s="206"/>
      <c r="K4" s="206"/>
      <c r="L4" s="207" t="s">
        <v>321</v>
      </c>
      <c r="M4" s="208"/>
      <c r="N4" s="209"/>
      <c r="O4" s="173" t="s">
        <v>258</v>
      </c>
    </row>
    <row r="5" spans="1:21" ht="18.75" customHeight="1" x14ac:dyDescent="0.15">
      <c r="A5" s="193"/>
      <c r="B5" s="194"/>
      <c r="C5" s="195"/>
      <c r="D5" s="197"/>
      <c r="E5" s="200"/>
      <c r="F5" s="203"/>
      <c r="G5" s="9" t="s">
        <v>320</v>
      </c>
      <c r="H5" s="147" t="s">
        <v>319</v>
      </c>
      <c r="I5" s="176" t="s">
        <v>317</v>
      </c>
      <c r="J5" s="177"/>
      <c r="K5" s="177"/>
      <c r="L5" s="178" t="s">
        <v>316</v>
      </c>
      <c r="M5" s="179"/>
      <c r="N5" s="180"/>
      <c r="O5" s="174"/>
    </row>
    <row r="6" spans="1:21" ht="18.75" customHeight="1" thickBot="1" x14ac:dyDescent="0.2">
      <c r="A6" s="146"/>
      <c r="B6" s="145" t="s">
        <v>263</v>
      </c>
      <c r="C6" s="144" t="s">
        <v>313</v>
      </c>
      <c r="D6" s="198"/>
      <c r="E6" s="201"/>
      <c r="F6" s="204"/>
      <c r="G6" s="143" t="s">
        <v>314</v>
      </c>
      <c r="H6" s="138" t="s">
        <v>312</v>
      </c>
      <c r="I6" s="142" t="s">
        <v>263</v>
      </c>
      <c r="J6" s="141" t="s">
        <v>313</v>
      </c>
      <c r="K6" s="139" t="s">
        <v>312</v>
      </c>
      <c r="L6" s="140" t="s">
        <v>263</v>
      </c>
      <c r="M6" s="139" t="s">
        <v>313</v>
      </c>
      <c r="N6" s="138" t="s">
        <v>312</v>
      </c>
      <c r="O6" s="175"/>
    </row>
    <row r="7" spans="1:21" ht="24.95" customHeight="1" x14ac:dyDescent="0.15">
      <c r="A7" s="181" t="s">
        <v>42</v>
      </c>
      <c r="B7" s="131" t="s">
        <v>310</v>
      </c>
      <c r="C7" s="137" t="s">
        <v>307</v>
      </c>
      <c r="D7" s="136"/>
      <c r="E7" s="135"/>
      <c r="F7" s="38"/>
      <c r="G7" s="131"/>
      <c r="H7" s="130" t="s">
        <v>311</v>
      </c>
      <c r="I7" s="134" t="s">
        <v>310</v>
      </c>
      <c r="J7" s="131" t="s">
        <v>307</v>
      </c>
      <c r="K7" s="133" t="s">
        <v>309</v>
      </c>
      <c r="L7" s="132" t="s">
        <v>308</v>
      </c>
      <c r="M7" s="131" t="s">
        <v>307</v>
      </c>
      <c r="N7" s="130">
        <v>30</v>
      </c>
      <c r="O7" s="129"/>
    </row>
    <row r="8" spans="1:21" ht="24.95" customHeight="1" x14ac:dyDescent="0.15">
      <c r="A8" s="182"/>
      <c r="B8" s="119"/>
      <c r="C8" s="124"/>
      <c r="D8" s="123"/>
      <c r="E8" s="122"/>
      <c r="F8" s="44"/>
      <c r="G8" s="119"/>
      <c r="H8" s="121"/>
      <c r="I8" s="120"/>
      <c r="J8" s="119"/>
      <c r="K8" s="118"/>
      <c r="L8" s="127"/>
      <c r="M8" s="119"/>
      <c r="N8" s="121"/>
      <c r="O8" s="126"/>
    </row>
    <row r="9" spans="1:21" ht="24.95" customHeight="1" x14ac:dyDescent="0.15">
      <c r="A9" s="182"/>
      <c r="B9" s="109" t="s">
        <v>306</v>
      </c>
      <c r="C9" s="115" t="s">
        <v>19</v>
      </c>
      <c r="D9" s="114"/>
      <c r="E9" s="113"/>
      <c r="F9" s="50"/>
      <c r="G9" s="109"/>
      <c r="H9" s="108">
        <v>20</v>
      </c>
      <c r="I9" s="112" t="s">
        <v>305</v>
      </c>
      <c r="J9" s="128" t="s">
        <v>132</v>
      </c>
      <c r="K9" s="111">
        <v>10</v>
      </c>
      <c r="L9" s="110" t="s">
        <v>304</v>
      </c>
      <c r="M9" s="109" t="s">
        <v>22</v>
      </c>
      <c r="N9" s="108">
        <v>10</v>
      </c>
      <c r="O9" s="107"/>
    </row>
    <row r="10" spans="1:21" ht="24.95" customHeight="1" x14ac:dyDescent="0.15">
      <c r="A10" s="182"/>
      <c r="B10" s="109"/>
      <c r="C10" s="115" t="s">
        <v>22</v>
      </c>
      <c r="D10" s="114"/>
      <c r="E10" s="113"/>
      <c r="F10" s="50"/>
      <c r="G10" s="109"/>
      <c r="H10" s="108">
        <v>20</v>
      </c>
      <c r="I10" s="112"/>
      <c r="J10" s="109" t="s">
        <v>22</v>
      </c>
      <c r="K10" s="111">
        <v>20</v>
      </c>
      <c r="L10" s="110"/>
      <c r="M10" s="109" t="s">
        <v>23</v>
      </c>
      <c r="N10" s="108">
        <v>5</v>
      </c>
      <c r="O10" s="107"/>
    </row>
    <row r="11" spans="1:21" ht="24.95" customHeight="1" x14ac:dyDescent="0.15">
      <c r="A11" s="182"/>
      <c r="B11" s="109"/>
      <c r="C11" s="115" t="s">
        <v>23</v>
      </c>
      <c r="D11" s="114"/>
      <c r="E11" s="113"/>
      <c r="F11" s="50"/>
      <c r="G11" s="109"/>
      <c r="H11" s="108">
        <v>10</v>
      </c>
      <c r="I11" s="112"/>
      <c r="J11" s="109" t="s">
        <v>23</v>
      </c>
      <c r="K11" s="111">
        <v>5</v>
      </c>
      <c r="L11" s="110"/>
      <c r="M11" s="109" t="s">
        <v>24</v>
      </c>
      <c r="N11" s="108">
        <v>5</v>
      </c>
      <c r="O11" s="107"/>
    </row>
    <row r="12" spans="1:21" ht="24.95" customHeight="1" x14ac:dyDescent="0.15">
      <c r="A12" s="182"/>
      <c r="B12" s="109"/>
      <c r="C12" s="115" t="s">
        <v>24</v>
      </c>
      <c r="D12" s="114"/>
      <c r="E12" s="113"/>
      <c r="F12" s="50"/>
      <c r="G12" s="109"/>
      <c r="H12" s="108">
        <v>5</v>
      </c>
      <c r="I12" s="112"/>
      <c r="J12" s="109" t="s">
        <v>24</v>
      </c>
      <c r="K12" s="111">
        <v>5</v>
      </c>
      <c r="L12" s="127"/>
      <c r="M12" s="119"/>
      <c r="N12" s="121"/>
      <c r="O12" s="126"/>
    </row>
    <row r="13" spans="1:21" ht="24.95" customHeight="1" x14ac:dyDescent="0.15">
      <c r="A13" s="182"/>
      <c r="B13" s="109"/>
      <c r="C13" s="115"/>
      <c r="D13" s="114"/>
      <c r="E13" s="113"/>
      <c r="F13" s="50"/>
      <c r="G13" s="109" t="s">
        <v>27</v>
      </c>
      <c r="H13" s="108" t="s">
        <v>301</v>
      </c>
      <c r="I13" s="112"/>
      <c r="J13" s="109"/>
      <c r="K13" s="111"/>
      <c r="L13" s="110" t="s">
        <v>303</v>
      </c>
      <c r="M13" s="109" t="s">
        <v>35</v>
      </c>
      <c r="N13" s="108">
        <v>10</v>
      </c>
      <c r="O13" s="107"/>
    </row>
    <row r="14" spans="1:21" ht="24.95" customHeight="1" x14ac:dyDescent="0.15">
      <c r="A14" s="182"/>
      <c r="B14" s="109"/>
      <c r="C14" s="115"/>
      <c r="D14" s="114"/>
      <c r="E14" s="113"/>
      <c r="F14" s="50"/>
      <c r="G14" s="109" t="s">
        <v>28</v>
      </c>
      <c r="H14" s="108" t="s">
        <v>300</v>
      </c>
      <c r="I14" s="112"/>
      <c r="J14" s="109"/>
      <c r="K14" s="111"/>
      <c r="L14" s="110"/>
      <c r="M14" s="109"/>
      <c r="N14" s="108"/>
      <c r="O14" s="107"/>
    </row>
    <row r="15" spans="1:21" ht="24.95" customHeight="1" x14ac:dyDescent="0.15">
      <c r="A15" s="182"/>
      <c r="B15" s="109"/>
      <c r="C15" s="115"/>
      <c r="D15" s="114"/>
      <c r="E15" s="113"/>
      <c r="F15" s="50" t="s">
        <v>31</v>
      </c>
      <c r="G15" s="109" t="s">
        <v>30</v>
      </c>
      <c r="H15" s="108" t="s">
        <v>300</v>
      </c>
      <c r="I15" s="112"/>
      <c r="J15" s="109"/>
      <c r="K15" s="111"/>
      <c r="L15" s="110"/>
      <c r="M15" s="109"/>
      <c r="N15" s="108"/>
      <c r="O15" s="107"/>
    </row>
    <row r="16" spans="1:21" ht="24.95" customHeight="1" x14ac:dyDescent="0.15">
      <c r="A16" s="182"/>
      <c r="B16" s="119"/>
      <c r="C16" s="124"/>
      <c r="D16" s="123"/>
      <c r="E16" s="122"/>
      <c r="F16" s="44"/>
      <c r="G16" s="119"/>
      <c r="H16" s="121"/>
      <c r="I16" s="120"/>
      <c r="J16" s="119"/>
      <c r="K16" s="118"/>
      <c r="L16" s="110"/>
      <c r="M16" s="109"/>
      <c r="N16" s="108"/>
      <c r="O16" s="107"/>
    </row>
    <row r="17" spans="1:15" ht="24.95" customHeight="1" x14ac:dyDescent="0.15">
      <c r="A17" s="182"/>
      <c r="B17" s="109" t="s">
        <v>302</v>
      </c>
      <c r="C17" s="115" t="s">
        <v>35</v>
      </c>
      <c r="D17" s="114"/>
      <c r="E17" s="113"/>
      <c r="F17" s="50"/>
      <c r="G17" s="109"/>
      <c r="H17" s="108">
        <v>20</v>
      </c>
      <c r="I17" s="112" t="s">
        <v>302</v>
      </c>
      <c r="J17" s="109" t="s">
        <v>35</v>
      </c>
      <c r="K17" s="111">
        <v>10</v>
      </c>
      <c r="L17" s="110"/>
      <c r="M17" s="109"/>
      <c r="N17" s="108"/>
      <c r="O17" s="107"/>
    </row>
    <row r="18" spans="1:15" ht="24.95" customHeight="1" x14ac:dyDescent="0.15">
      <c r="A18" s="182"/>
      <c r="B18" s="109"/>
      <c r="C18" s="115" t="s">
        <v>36</v>
      </c>
      <c r="D18" s="114"/>
      <c r="E18" s="113"/>
      <c r="F18" s="50"/>
      <c r="G18" s="109"/>
      <c r="H18" s="108">
        <v>5</v>
      </c>
      <c r="I18" s="112"/>
      <c r="J18" s="109" t="s">
        <v>36</v>
      </c>
      <c r="K18" s="111">
        <v>5</v>
      </c>
      <c r="L18" s="110"/>
      <c r="M18" s="109"/>
      <c r="N18" s="108"/>
      <c r="O18" s="107"/>
    </row>
    <row r="19" spans="1:15" ht="24.95" customHeight="1" x14ac:dyDescent="0.15">
      <c r="A19" s="182"/>
      <c r="B19" s="109"/>
      <c r="C19" s="115"/>
      <c r="D19" s="114"/>
      <c r="E19" s="113"/>
      <c r="F19" s="125"/>
      <c r="G19" s="109" t="s">
        <v>27</v>
      </c>
      <c r="H19" s="108" t="s">
        <v>300</v>
      </c>
      <c r="I19" s="112"/>
      <c r="J19" s="109"/>
      <c r="K19" s="111"/>
      <c r="L19" s="110"/>
      <c r="M19" s="109"/>
      <c r="N19" s="108"/>
      <c r="O19" s="107"/>
    </row>
    <row r="20" spans="1:15" ht="24.95" customHeight="1" x14ac:dyDescent="0.15">
      <c r="A20" s="182"/>
      <c r="B20" s="119"/>
      <c r="C20" s="124"/>
      <c r="D20" s="123"/>
      <c r="E20" s="122"/>
      <c r="F20" s="44"/>
      <c r="G20" s="119"/>
      <c r="H20" s="121"/>
      <c r="I20" s="120"/>
      <c r="J20" s="119"/>
      <c r="K20" s="118"/>
      <c r="L20" s="110"/>
      <c r="M20" s="109"/>
      <c r="N20" s="108"/>
      <c r="O20" s="107"/>
    </row>
    <row r="21" spans="1:15" ht="24.95" customHeight="1" x14ac:dyDescent="0.15">
      <c r="A21" s="182"/>
      <c r="B21" s="109" t="s">
        <v>37</v>
      </c>
      <c r="C21" s="115" t="s">
        <v>38</v>
      </c>
      <c r="D21" s="114"/>
      <c r="E21" s="113" t="s">
        <v>31</v>
      </c>
      <c r="F21" s="50"/>
      <c r="G21" s="109"/>
      <c r="H21" s="117">
        <v>0.05</v>
      </c>
      <c r="I21" s="112" t="s">
        <v>37</v>
      </c>
      <c r="J21" s="109" t="s">
        <v>38</v>
      </c>
      <c r="K21" s="116">
        <v>0.05</v>
      </c>
      <c r="L21" s="110"/>
      <c r="M21" s="109"/>
      <c r="N21" s="108"/>
      <c r="O21" s="107"/>
    </row>
    <row r="22" spans="1:15" ht="24.95" customHeight="1" x14ac:dyDescent="0.15">
      <c r="A22" s="182"/>
      <c r="B22" s="109"/>
      <c r="C22" s="115" t="s">
        <v>40</v>
      </c>
      <c r="D22" s="114"/>
      <c r="E22" s="113"/>
      <c r="F22" s="50"/>
      <c r="G22" s="109"/>
      <c r="H22" s="108">
        <v>5</v>
      </c>
      <c r="I22" s="112"/>
      <c r="J22" s="109"/>
      <c r="K22" s="111"/>
      <c r="L22" s="110"/>
      <c r="M22" s="109"/>
      <c r="N22" s="108"/>
      <c r="O22" s="107"/>
    </row>
    <row r="23" spans="1:15" ht="24.95" customHeight="1" x14ac:dyDescent="0.15">
      <c r="A23" s="182"/>
      <c r="B23" s="109"/>
      <c r="C23" s="115"/>
      <c r="D23" s="114"/>
      <c r="E23" s="113"/>
      <c r="F23" s="50"/>
      <c r="G23" s="109" t="s">
        <v>27</v>
      </c>
      <c r="H23" s="108" t="s">
        <v>301</v>
      </c>
      <c r="I23" s="112"/>
      <c r="J23" s="109"/>
      <c r="K23" s="111"/>
      <c r="L23" s="110"/>
      <c r="M23" s="109"/>
      <c r="N23" s="108"/>
      <c r="O23" s="107"/>
    </row>
    <row r="24" spans="1:15" ht="24.95" customHeight="1" x14ac:dyDescent="0.15">
      <c r="A24" s="182"/>
      <c r="B24" s="109"/>
      <c r="C24" s="115"/>
      <c r="D24" s="114"/>
      <c r="E24" s="113"/>
      <c r="F24" s="50"/>
      <c r="G24" s="109" t="s">
        <v>41</v>
      </c>
      <c r="H24" s="108" t="s">
        <v>300</v>
      </c>
      <c r="I24" s="112"/>
      <c r="J24" s="109"/>
      <c r="K24" s="111"/>
      <c r="L24" s="110"/>
      <c r="M24" s="109"/>
      <c r="N24" s="108"/>
      <c r="O24" s="107"/>
    </row>
    <row r="25" spans="1:15" ht="24.95" customHeight="1" thickBot="1" x14ac:dyDescent="0.2">
      <c r="A25" s="183"/>
      <c r="B25" s="100"/>
      <c r="C25" s="106"/>
      <c r="D25" s="105"/>
      <c r="E25" s="104"/>
      <c r="F25" s="57"/>
      <c r="G25" s="100"/>
      <c r="H25" s="99"/>
      <c r="I25" s="103"/>
      <c r="J25" s="100"/>
      <c r="K25" s="102"/>
      <c r="L25" s="101"/>
      <c r="M25" s="100"/>
      <c r="N25" s="99"/>
      <c r="O25" s="98"/>
    </row>
    <row r="26" spans="1:15" ht="14.25" x14ac:dyDescent="0.15">
      <c r="B26" s="89"/>
      <c r="C26" s="89"/>
      <c r="D26" s="89"/>
      <c r="G26" s="89"/>
      <c r="H26" s="97"/>
      <c r="I26" s="89"/>
      <c r="J26" s="89"/>
      <c r="K26" s="97"/>
      <c r="L26" s="89"/>
      <c r="M26" s="89"/>
      <c r="N26" s="97"/>
    </row>
    <row r="27" spans="1:15" ht="14.25" x14ac:dyDescent="0.15">
      <c r="B27" s="89"/>
      <c r="C27" s="89"/>
      <c r="D27" s="89"/>
      <c r="G27" s="89"/>
      <c r="H27" s="97"/>
      <c r="I27" s="89"/>
      <c r="J27" s="89"/>
      <c r="K27" s="97"/>
      <c r="L27" s="89"/>
      <c r="M27" s="89"/>
      <c r="N27" s="97"/>
    </row>
    <row r="28" spans="1:15" ht="14.25" x14ac:dyDescent="0.15">
      <c r="B28" s="89"/>
      <c r="C28" s="89"/>
      <c r="D28" s="89"/>
      <c r="G28" s="89"/>
      <c r="H28" s="97"/>
      <c r="I28" s="89"/>
      <c r="J28" s="89"/>
      <c r="K28" s="97"/>
      <c r="L28" s="89"/>
      <c r="M28" s="89"/>
      <c r="N28" s="97"/>
    </row>
    <row r="29" spans="1:15" ht="14.25" x14ac:dyDescent="0.15">
      <c r="B29" s="89"/>
      <c r="C29" s="89"/>
      <c r="D29" s="89"/>
      <c r="G29" s="89"/>
      <c r="H29" s="97"/>
      <c r="I29" s="89"/>
      <c r="J29" s="89"/>
      <c r="K29" s="97"/>
      <c r="L29" s="89"/>
      <c r="M29" s="89"/>
      <c r="N29" s="97"/>
    </row>
    <row r="30" spans="1:15" ht="14.25" x14ac:dyDescent="0.15">
      <c r="B30" s="89"/>
      <c r="C30" s="89"/>
      <c r="D30" s="89"/>
      <c r="G30" s="89"/>
      <c r="H30" s="97"/>
      <c r="I30" s="89"/>
      <c r="J30" s="89"/>
      <c r="K30" s="97"/>
      <c r="L30" s="89"/>
      <c r="M30" s="89"/>
      <c r="N30" s="97"/>
    </row>
    <row r="31" spans="1:15" ht="14.25" x14ac:dyDescent="0.15">
      <c r="B31" s="89"/>
      <c r="C31" s="89"/>
      <c r="D31" s="89"/>
      <c r="G31" s="89"/>
      <c r="H31" s="97"/>
      <c r="I31" s="89"/>
      <c r="J31" s="89"/>
      <c r="K31" s="97"/>
      <c r="L31" s="89"/>
      <c r="M31" s="89"/>
      <c r="N31" s="97"/>
    </row>
    <row r="32" spans="1:15" ht="14.25" x14ac:dyDescent="0.15">
      <c r="B32" s="89"/>
      <c r="C32" s="89"/>
      <c r="D32" s="89"/>
      <c r="G32" s="89"/>
      <c r="H32" s="97"/>
      <c r="I32" s="89"/>
      <c r="J32" s="89"/>
      <c r="K32" s="97"/>
      <c r="L32" s="89"/>
      <c r="M32" s="89"/>
      <c r="N32" s="97"/>
    </row>
    <row r="33" spans="2:14" ht="14.25" x14ac:dyDescent="0.15">
      <c r="B33" s="89"/>
      <c r="C33" s="89"/>
      <c r="D33" s="89"/>
      <c r="G33" s="89"/>
      <c r="H33" s="97"/>
      <c r="I33" s="89"/>
      <c r="J33" s="89"/>
      <c r="K33" s="97"/>
      <c r="L33" s="89"/>
      <c r="M33" s="89"/>
      <c r="N33" s="97"/>
    </row>
    <row r="34" spans="2:14" ht="14.25" x14ac:dyDescent="0.15">
      <c r="B34" s="89"/>
      <c r="C34" s="89"/>
      <c r="D34" s="89"/>
      <c r="G34" s="89"/>
      <c r="H34" s="97"/>
      <c r="I34" s="89"/>
      <c r="J34" s="89"/>
      <c r="K34" s="97"/>
      <c r="L34" s="89"/>
      <c r="M34" s="89"/>
      <c r="N34" s="97"/>
    </row>
    <row r="35" spans="2:14" ht="14.25" x14ac:dyDescent="0.15">
      <c r="B35" s="89"/>
      <c r="C35" s="89"/>
      <c r="D35" s="89"/>
      <c r="G35" s="89"/>
      <c r="H35" s="97"/>
      <c r="I35" s="89"/>
      <c r="J35" s="89"/>
      <c r="K35" s="97"/>
      <c r="L35" s="89"/>
      <c r="M35" s="89"/>
      <c r="N35" s="97"/>
    </row>
    <row r="36" spans="2:14" ht="14.25" x14ac:dyDescent="0.15">
      <c r="B36" s="89"/>
      <c r="C36" s="89"/>
      <c r="D36" s="89"/>
      <c r="G36" s="89"/>
      <c r="H36" s="97"/>
      <c r="I36" s="89"/>
      <c r="J36" s="89"/>
      <c r="K36" s="97"/>
      <c r="L36" s="89"/>
      <c r="M36" s="89"/>
      <c r="N36" s="97"/>
    </row>
    <row r="37" spans="2:14" ht="14.25" x14ac:dyDescent="0.15">
      <c r="B37" s="89"/>
      <c r="C37" s="89"/>
      <c r="D37" s="89"/>
      <c r="G37" s="89"/>
      <c r="H37" s="97"/>
      <c r="I37" s="89"/>
      <c r="J37" s="89"/>
      <c r="K37" s="97"/>
      <c r="L37" s="89"/>
      <c r="M37" s="89"/>
      <c r="N37" s="97"/>
    </row>
    <row r="38" spans="2:14" ht="14.25" x14ac:dyDescent="0.15">
      <c r="B38" s="89"/>
      <c r="C38" s="89"/>
      <c r="D38" s="89"/>
      <c r="G38" s="89"/>
      <c r="H38" s="97"/>
      <c r="I38" s="89"/>
      <c r="J38" s="89"/>
      <c r="K38" s="97"/>
      <c r="L38" s="89"/>
      <c r="M38" s="89"/>
      <c r="N38" s="97"/>
    </row>
    <row r="39" spans="2:14" ht="14.25" x14ac:dyDescent="0.15">
      <c r="B39" s="89"/>
      <c r="C39" s="89"/>
      <c r="D39" s="89"/>
      <c r="G39" s="89"/>
      <c r="H39" s="97"/>
      <c r="I39" s="89"/>
      <c r="J39" s="89"/>
      <c r="K39" s="97"/>
      <c r="L39" s="89"/>
      <c r="M39" s="89"/>
      <c r="N39" s="97"/>
    </row>
    <row r="40" spans="2:14" ht="14.25" x14ac:dyDescent="0.15">
      <c r="B40" s="89"/>
      <c r="C40" s="89"/>
      <c r="D40" s="89"/>
      <c r="G40" s="89"/>
      <c r="H40" s="97"/>
      <c r="I40" s="89"/>
      <c r="J40" s="89"/>
      <c r="K40" s="97"/>
      <c r="L40" s="89"/>
      <c r="M40" s="89"/>
      <c r="N40" s="97"/>
    </row>
    <row r="41" spans="2:14" ht="14.25" x14ac:dyDescent="0.15">
      <c r="B41" s="89"/>
      <c r="C41" s="89"/>
      <c r="D41" s="89"/>
      <c r="G41" s="89"/>
      <c r="H41" s="97"/>
      <c r="I41" s="89"/>
      <c r="J41" s="89"/>
      <c r="K41" s="97"/>
      <c r="L41" s="89"/>
      <c r="M41" s="89"/>
      <c r="N41" s="97"/>
    </row>
    <row r="42" spans="2:14" ht="14.25" x14ac:dyDescent="0.15">
      <c r="B42" s="89"/>
      <c r="C42" s="89"/>
      <c r="D42" s="89"/>
      <c r="G42" s="89"/>
      <c r="H42" s="97"/>
      <c r="I42" s="89"/>
      <c r="J42" s="89"/>
      <c r="K42" s="97"/>
      <c r="L42" s="89"/>
      <c r="M42" s="89"/>
      <c r="N42" s="97"/>
    </row>
    <row r="43" spans="2:14" ht="14.25" x14ac:dyDescent="0.15">
      <c r="B43" s="89"/>
      <c r="C43" s="89"/>
      <c r="D43" s="89"/>
      <c r="G43" s="89"/>
      <c r="H43" s="97"/>
      <c r="I43" s="89"/>
      <c r="J43" s="89"/>
      <c r="K43" s="97"/>
      <c r="L43" s="89"/>
      <c r="M43" s="89"/>
      <c r="N43" s="97"/>
    </row>
    <row r="44" spans="2:14" ht="14.25" x14ac:dyDescent="0.15">
      <c r="B44" s="89"/>
      <c r="C44" s="89"/>
      <c r="D44" s="89"/>
      <c r="G44" s="89"/>
      <c r="H44" s="97"/>
      <c r="I44" s="89"/>
      <c r="J44" s="89"/>
      <c r="K44" s="97"/>
      <c r="L44" s="89"/>
      <c r="M44" s="89"/>
      <c r="N44" s="97"/>
    </row>
    <row r="45" spans="2:14" ht="14.25" x14ac:dyDescent="0.15">
      <c r="B45" s="89"/>
      <c r="C45" s="89"/>
      <c r="D45" s="89"/>
      <c r="G45" s="89"/>
      <c r="H45" s="97"/>
      <c r="I45" s="89"/>
      <c r="J45" s="89"/>
      <c r="K45" s="97"/>
      <c r="L45" s="89"/>
      <c r="M45" s="89"/>
      <c r="N45" s="97"/>
    </row>
    <row r="46" spans="2:14" ht="14.25" x14ac:dyDescent="0.15">
      <c r="B46" s="89"/>
      <c r="C46" s="89"/>
      <c r="D46" s="89"/>
      <c r="G46" s="89"/>
      <c r="H46" s="97"/>
      <c r="I46" s="89"/>
      <c r="J46" s="89"/>
      <c r="K46" s="97"/>
      <c r="L46" s="89"/>
      <c r="M46" s="89"/>
      <c r="N46" s="97"/>
    </row>
    <row r="47" spans="2:14" ht="14.25" x14ac:dyDescent="0.15">
      <c r="B47" s="89"/>
      <c r="C47" s="89"/>
      <c r="D47" s="89"/>
      <c r="G47" s="89"/>
      <c r="H47" s="97"/>
      <c r="I47" s="89"/>
      <c r="J47" s="89"/>
      <c r="K47" s="97"/>
      <c r="L47" s="89"/>
      <c r="M47" s="89"/>
      <c r="N47" s="97"/>
    </row>
    <row r="48" spans="2:14" ht="14.25" x14ac:dyDescent="0.15">
      <c r="B48" s="89"/>
      <c r="C48" s="89"/>
      <c r="D48" s="89"/>
      <c r="G48" s="89"/>
      <c r="H48" s="97"/>
      <c r="I48" s="89"/>
      <c r="J48" s="89"/>
      <c r="K48" s="97"/>
      <c r="L48" s="89"/>
      <c r="M48" s="89"/>
      <c r="N48" s="97"/>
    </row>
    <row r="49" spans="2:14" ht="14.25" x14ac:dyDescent="0.15">
      <c r="B49" s="89"/>
      <c r="C49" s="89"/>
      <c r="D49" s="89"/>
      <c r="G49" s="89"/>
      <c r="H49" s="97"/>
      <c r="I49" s="89"/>
      <c r="J49" s="89"/>
      <c r="K49" s="97"/>
      <c r="L49" s="89"/>
      <c r="M49" s="89"/>
      <c r="N49" s="97"/>
    </row>
    <row r="50" spans="2:14" ht="14.25" x14ac:dyDescent="0.15">
      <c r="B50" s="89"/>
      <c r="C50" s="89"/>
      <c r="D50" s="89"/>
      <c r="G50" s="89"/>
      <c r="H50" s="97"/>
      <c r="I50" s="89"/>
      <c r="J50" s="89"/>
      <c r="K50" s="97"/>
      <c r="L50" s="89"/>
      <c r="M50" s="89"/>
      <c r="N50" s="97"/>
    </row>
    <row r="51" spans="2:14" ht="14.25" x14ac:dyDescent="0.15">
      <c r="B51" s="89"/>
      <c r="C51" s="89"/>
      <c r="D51" s="89"/>
      <c r="G51" s="89"/>
      <c r="H51" s="97"/>
      <c r="I51" s="89"/>
      <c r="J51" s="89"/>
      <c r="K51" s="97"/>
      <c r="L51" s="89"/>
      <c r="M51" s="89"/>
      <c r="N51" s="97"/>
    </row>
    <row r="52" spans="2:14" ht="14.25" x14ac:dyDescent="0.15">
      <c r="B52" s="89"/>
      <c r="C52" s="89"/>
      <c r="D52" s="89"/>
      <c r="G52" s="89"/>
      <c r="H52" s="97"/>
      <c r="I52" s="89"/>
      <c r="J52" s="89"/>
      <c r="K52" s="97"/>
      <c r="L52" s="89"/>
      <c r="M52" s="89"/>
      <c r="N52" s="97"/>
    </row>
    <row r="53" spans="2:14" ht="14.25" x14ac:dyDescent="0.15">
      <c r="B53" s="89"/>
      <c r="C53" s="89"/>
      <c r="D53" s="89"/>
      <c r="G53" s="89"/>
      <c r="H53" s="97"/>
      <c r="I53" s="89"/>
      <c r="J53" s="89"/>
      <c r="K53" s="97"/>
      <c r="L53" s="89"/>
      <c r="M53" s="89"/>
      <c r="N53" s="97"/>
    </row>
    <row r="54" spans="2:14" ht="14.25" x14ac:dyDescent="0.15">
      <c r="B54" s="89"/>
      <c r="C54" s="89"/>
      <c r="D54" s="89"/>
      <c r="G54" s="89"/>
      <c r="H54" s="97"/>
      <c r="I54" s="89"/>
      <c r="J54" s="89"/>
      <c r="K54" s="97"/>
      <c r="L54" s="89"/>
      <c r="M54" s="89"/>
      <c r="N54" s="97"/>
    </row>
    <row r="55" spans="2:14" ht="14.25" x14ac:dyDescent="0.15">
      <c r="B55" s="89"/>
      <c r="C55" s="89"/>
      <c r="D55" s="89"/>
      <c r="G55" s="89"/>
      <c r="H55" s="97"/>
      <c r="I55" s="89"/>
      <c r="J55" s="89"/>
      <c r="K55" s="97"/>
      <c r="L55" s="89"/>
      <c r="M55" s="89"/>
      <c r="N55" s="97"/>
    </row>
    <row r="56" spans="2:14" ht="14.25" x14ac:dyDescent="0.15">
      <c r="B56" s="89"/>
      <c r="C56" s="89"/>
      <c r="D56" s="89"/>
      <c r="G56" s="89"/>
      <c r="H56" s="97"/>
      <c r="I56" s="89"/>
      <c r="J56" s="89"/>
      <c r="K56" s="97"/>
      <c r="L56" s="89"/>
      <c r="M56" s="89"/>
      <c r="N56" s="97"/>
    </row>
    <row r="57" spans="2:14" ht="14.25" x14ac:dyDescent="0.15">
      <c r="B57" s="89"/>
      <c r="C57" s="89"/>
      <c r="D57" s="89"/>
      <c r="G57" s="89"/>
      <c r="H57" s="97"/>
      <c r="I57" s="89"/>
      <c r="J57" s="89"/>
      <c r="K57" s="97"/>
      <c r="L57" s="89"/>
      <c r="M57" s="89"/>
      <c r="N57" s="97"/>
    </row>
    <row r="58" spans="2:14" ht="14.25" x14ac:dyDescent="0.15">
      <c r="B58" s="89"/>
      <c r="C58" s="89"/>
      <c r="D58" s="89"/>
      <c r="G58" s="89"/>
      <c r="H58" s="97"/>
      <c r="I58" s="89"/>
      <c r="J58" s="89"/>
      <c r="K58" s="97"/>
      <c r="L58" s="89"/>
      <c r="M58" s="89"/>
      <c r="N58" s="97"/>
    </row>
    <row r="59" spans="2:14" ht="14.25" x14ac:dyDescent="0.15">
      <c r="B59" s="89"/>
      <c r="C59" s="89"/>
      <c r="D59" s="89"/>
      <c r="G59" s="89"/>
      <c r="H59" s="97"/>
      <c r="I59" s="89"/>
      <c r="J59" s="89"/>
      <c r="K59" s="97"/>
      <c r="L59" s="89"/>
      <c r="M59" s="89"/>
      <c r="N59" s="97"/>
    </row>
    <row r="60" spans="2:14" ht="14.25" x14ac:dyDescent="0.15">
      <c r="B60" s="89"/>
      <c r="C60" s="89"/>
      <c r="D60" s="89"/>
      <c r="G60" s="89"/>
      <c r="H60" s="97"/>
      <c r="I60" s="89"/>
      <c r="J60" s="89"/>
      <c r="K60" s="97"/>
      <c r="L60" s="89"/>
      <c r="M60" s="89"/>
      <c r="N60" s="97"/>
    </row>
    <row r="61" spans="2:14" ht="14.25" x14ac:dyDescent="0.15">
      <c r="B61" s="89"/>
      <c r="C61" s="89"/>
      <c r="D61" s="89"/>
      <c r="G61" s="89"/>
      <c r="H61" s="97"/>
      <c r="I61" s="89"/>
      <c r="J61" s="89"/>
      <c r="K61" s="97"/>
      <c r="L61" s="89"/>
      <c r="M61" s="89"/>
      <c r="N61" s="97"/>
    </row>
    <row r="62" spans="2:14" ht="14.25" x14ac:dyDescent="0.15">
      <c r="B62" s="89"/>
      <c r="C62" s="89"/>
      <c r="D62" s="89"/>
      <c r="G62" s="89"/>
      <c r="H62" s="97"/>
      <c r="I62" s="89"/>
      <c r="J62" s="89"/>
      <c r="K62" s="97"/>
      <c r="L62" s="89"/>
      <c r="M62" s="89"/>
      <c r="N62" s="97"/>
    </row>
    <row r="63" spans="2:14" ht="14.25" x14ac:dyDescent="0.15">
      <c r="B63" s="89"/>
      <c r="C63" s="89"/>
      <c r="D63" s="89"/>
      <c r="G63" s="89"/>
      <c r="H63" s="97"/>
      <c r="I63" s="89"/>
      <c r="J63" s="89"/>
      <c r="K63" s="97"/>
      <c r="L63" s="89"/>
      <c r="M63" s="89"/>
      <c r="N63" s="97"/>
    </row>
    <row r="64" spans="2:14" ht="14.25" x14ac:dyDescent="0.15">
      <c r="B64" s="89"/>
      <c r="C64" s="89"/>
      <c r="D64" s="89"/>
      <c r="G64" s="89"/>
      <c r="H64" s="97"/>
      <c r="I64" s="89"/>
      <c r="J64" s="89"/>
      <c r="K64" s="97"/>
      <c r="L64" s="89"/>
      <c r="M64" s="89"/>
      <c r="N64" s="97"/>
    </row>
  </sheetData>
  <mergeCells count="14">
    <mergeCell ref="O4:O6"/>
    <mergeCell ref="I5:K5"/>
    <mergeCell ref="L5:N5"/>
    <mergeCell ref="A7:A25"/>
    <mergeCell ref="E1:N1"/>
    <mergeCell ref="A2:O2"/>
    <mergeCell ref="A3:C3"/>
    <mergeCell ref="E3:F3"/>
    <mergeCell ref="A4:C5"/>
    <mergeCell ref="D4:D6"/>
    <mergeCell ref="E4:E6"/>
    <mergeCell ref="F4:F6"/>
    <mergeCell ref="I4:K4"/>
    <mergeCell ref="L4:N4"/>
  </mergeCells>
  <phoneticPr fontId="22"/>
  <printOptions horizontalCentered="1" verticalCentered="1"/>
  <pageMargins left="0.39370078740157483" right="0.39370078740157483" top="0.39370078740157483" bottom="0.39370078740157483" header="0.31496062992125984" footer="0.31496062992125984"/>
  <pageSetup paperSize="12" scale="81"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4"/>
  <sheetViews>
    <sheetView showZeros="0" zoomScale="60" zoomScaleNormal="60" zoomScaleSheetLayoutView="90" workbookViewId="0"/>
  </sheetViews>
  <sheetFormatPr defaultRowHeight="13.5" x14ac:dyDescent="0.15"/>
  <cols>
    <col min="1" max="1" width="4.5" style="3" customWidth="1"/>
    <col min="2" max="2" width="24.375" style="3" customWidth="1"/>
    <col min="3" max="3" width="28.25" style="3" customWidth="1"/>
    <col min="4" max="4" width="12.5" style="3" hidden="1" customWidth="1"/>
    <col min="5" max="6" width="10.375" style="27" customWidth="1"/>
    <col min="7" max="7" width="10" style="3" customWidth="1"/>
    <col min="8" max="8" width="18.75" style="3" customWidth="1"/>
    <col min="9" max="9" width="22.5" style="3" customWidth="1"/>
    <col min="10" max="10" width="21.25" style="3" customWidth="1"/>
    <col min="11" max="11" width="11.125" style="3" customWidth="1"/>
    <col min="12" max="12" width="22.375" style="3" customWidth="1"/>
    <col min="13" max="13" width="21.25" style="3" customWidth="1"/>
    <col min="14" max="14" width="11.25" style="3" customWidth="1"/>
    <col min="15" max="15" width="12.5" hidden="1" customWidth="1"/>
  </cols>
  <sheetData>
    <row r="1" spans="1:21" s="3" customFormat="1" ht="37.5" customHeight="1" x14ac:dyDescent="0.15">
      <c r="A1" s="1" t="s">
        <v>328</v>
      </c>
      <c r="B1" s="5"/>
      <c r="C1" s="1"/>
      <c r="D1" s="1"/>
      <c r="E1" s="184"/>
      <c r="F1" s="185"/>
      <c r="G1" s="185"/>
      <c r="H1" s="185"/>
      <c r="I1" s="185"/>
      <c r="J1" s="185"/>
      <c r="K1" s="185"/>
      <c r="L1" s="185"/>
      <c r="M1" s="185"/>
      <c r="N1" s="185"/>
      <c r="O1"/>
      <c r="P1"/>
      <c r="Q1"/>
      <c r="R1"/>
      <c r="S1"/>
      <c r="T1"/>
      <c r="U1"/>
    </row>
    <row r="2" spans="1:21" s="3" customFormat="1" ht="36" customHeight="1" x14ac:dyDescent="0.15">
      <c r="A2" s="166" t="s">
        <v>265</v>
      </c>
      <c r="B2" s="167"/>
      <c r="C2" s="167"/>
      <c r="D2" s="167"/>
      <c r="E2" s="167"/>
      <c r="F2" s="167"/>
      <c r="G2" s="167"/>
      <c r="H2" s="167"/>
      <c r="I2" s="167"/>
      <c r="J2" s="167"/>
      <c r="K2" s="167"/>
      <c r="L2" s="167"/>
      <c r="M2" s="167"/>
      <c r="N2" s="167"/>
      <c r="O2" s="185"/>
      <c r="P2"/>
      <c r="Q2"/>
      <c r="R2"/>
      <c r="S2"/>
      <c r="T2"/>
      <c r="U2"/>
    </row>
    <row r="3" spans="1:21" ht="33.75" customHeight="1" thickBot="1" x14ac:dyDescent="0.3">
      <c r="A3" s="186" t="s">
        <v>401</v>
      </c>
      <c r="B3" s="187"/>
      <c r="C3" s="187"/>
      <c r="D3" s="151"/>
      <c r="E3" s="188" t="s">
        <v>326</v>
      </c>
      <c r="F3" s="189"/>
      <c r="G3" s="88"/>
      <c r="H3" s="88"/>
      <c r="I3" s="88"/>
      <c r="J3" s="88"/>
      <c r="K3" s="150"/>
      <c r="L3" s="88"/>
      <c r="M3" s="88"/>
    </row>
    <row r="4" spans="1:21" ht="18.75" customHeight="1" x14ac:dyDescent="0.15">
      <c r="A4" s="190"/>
      <c r="B4" s="191"/>
      <c r="C4" s="192"/>
      <c r="D4" s="173" t="s">
        <v>258</v>
      </c>
      <c r="E4" s="199" t="s">
        <v>325</v>
      </c>
      <c r="F4" s="202" t="s">
        <v>314</v>
      </c>
      <c r="G4" s="149" t="s">
        <v>324</v>
      </c>
      <c r="H4" s="165" t="s">
        <v>323</v>
      </c>
      <c r="I4" s="217" t="s">
        <v>322</v>
      </c>
      <c r="J4" s="206"/>
      <c r="K4" s="218"/>
      <c r="L4" s="207" t="s">
        <v>321</v>
      </c>
      <c r="M4" s="208"/>
      <c r="N4" s="209"/>
      <c r="O4" s="173" t="s">
        <v>258</v>
      </c>
    </row>
    <row r="5" spans="1:21" ht="18.75" customHeight="1" x14ac:dyDescent="0.15">
      <c r="A5" s="193"/>
      <c r="B5" s="194"/>
      <c r="C5" s="195"/>
      <c r="D5" s="174"/>
      <c r="E5" s="200"/>
      <c r="F5" s="203"/>
      <c r="G5" s="9" t="s">
        <v>320</v>
      </c>
      <c r="H5" s="164" t="s">
        <v>318</v>
      </c>
      <c r="I5" s="215" t="s">
        <v>317</v>
      </c>
      <c r="J5" s="177"/>
      <c r="K5" s="216"/>
      <c r="L5" s="178" t="s">
        <v>386</v>
      </c>
      <c r="M5" s="179"/>
      <c r="N5" s="180"/>
      <c r="O5" s="174"/>
    </row>
    <row r="6" spans="1:21" ht="18.75" customHeight="1" thickBot="1" x14ac:dyDescent="0.2">
      <c r="A6" s="146"/>
      <c r="B6" s="145" t="s">
        <v>263</v>
      </c>
      <c r="C6" s="144" t="s">
        <v>313</v>
      </c>
      <c r="D6" s="175"/>
      <c r="E6" s="201"/>
      <c r="F6" s="204"/>
      <c r="G6" s="143" t="s">
        <v>314</v>
      </c>
      <c r="H6" s="139" t="s">
        <v>312</v>
      </c>
      <c r="I6" s="140" t="s">
        <v>263</v>
      </c>
      <c r="J6" s="141" t="s">
        <v>313</v>
      </c>
      <c r="K6" s="138" t="s">
        <v>312</v>
      </c>
      <c r="L6" s="140" t="s">
        <v>263</v>
      </c>
      <c r="M6" s="139" t="s">
        <v>313</v>
      </c>
      <c r="N6" s="138" t="s">
        <v>312</v>
      </c>
      <c r="O6" s="175"/>
    </row>
    <row r="7" spans="1:21" ht="24.95" customHeight="1" x14ac:dyDescent="0.15">
      <c r="A7" s="181" t="s">
        <v>42</v>
      </c>
      <c r="B7" s="131" t="s">
        <v>310</v>
      </c>
      <c r="C7" s="137" t="s">
        <v>307</v>
      </c>
      <c r="D7" s="134"/>
      <c r="E7" s="38"/>
      <c r="F7" s="38"/>
      <c r="G7" s="131"/>
      <c r="H7" s="133" t="s">
        <v>311</v>
      </c>
      <c r="I7" s="132" t="s">
        <v>310</v>
      </c>
      <c r="J7" s="131" t="s">
        <v>307</v>
      </c>
      <c r="K7" s="130" t="s">
        <v>309</v>
      </c>
      <c r="L7" s="132" t="s">
        <v>308</v>
      </c>
      <c r="M7" s="131" t="s">
        <v>307</v>
      </c>
      <c r="N7" s="130">
        <v>30</v>
      </c>
      <c r="O7" s="129"/>
    </row>
    <row r="8" spans="1:21" ht="24.95" customHeight="1" x14ac:dyDescent="0.15">
      <c r="A8" s="182"/>
      <c r="B8" s="119"/>
      <c r="C8" s="124"/>
      <c r="D8" s="120"/>
      <c r="E8" s="44"/>
      <c r="F8" s="44"/>
      <c r="G8" s="119"/>
      <c r="H8" s="118"/>
      <c r="I8" s="127"/>
      <c r="J8" s="119"/>
      <c r="K8" s="121"/>
      <c r="L8" s="127"/>
      <c r="M8" s="119"/>
      <c r="N8" s="121"/>
      <c r="O8" s="126"/>
    </row>
    <row r="9" spans="1:21" ht="24.95" customHeight="1" x14ac:dyDescent="0.15">
      <c r="A9" s="182"/>
      <c r="B9" s="109" t="s">
        <v>306</v>
      </c>
      <c r="C9" s="115" t="s">
        <v>19</v>
      </c>
      <c r="D9" s="112"/>
      <c r="E9" s="50"/>
      <c r="F9" s="50"/>
      <c r="G9" s="109"/>
      <c r="H9" s="111">
        <v>20</v>
      </c>
      <c r="I9" s="110" t="s">
        <v>305</v>
      </c>
      <c r="J9" s="128" t="s">
        <v>132</v>
      </c>
      <c r="K9" s="108">
        <v>10</v>
      </c>
      <c r="L9" s="110" t="s">
        <v>304</v>
      </c>
      <c r="M9" s="109" t="s">
        <v>22</v>
      </c>
      <c r="N9" s="108">
        <v>10</v>
      </c>
      <c r="O9" s="107"/>
    </row>
    <row r="10" spans="1:21" ht="24.95" customHeight="1" x14ac:dyDescent="0.15">
      <c r="A10" s="182"/>
      <c r="B10" s="109"/>
      <c r="C10" s="115" t="s">
        <v>22</v>
      </c>
      <c r="D10" s="112"/>
      <c r="E10" s="50"/>
      <c r="F10" s="50"/>
      <c r="G10" s="109"/>
      <c r="H10" s="111">
        <v>20</v>
      </c>
      <c r="I10" s="110"/>
      <c r="J10" s="109" t="s">
        <v>22</v>
      </c>
      <c r="K10" s="108">
        <v>20</v>
      </c>
      <c r="L10" s="110"/>
      <c r="M10" s="109" t="s">
        <v>23</v>
      </c>
      <c r="N10" s="108">
        <v>5</v>
      </c>
      <c r="O10" s="107"/>
    </row>
    <row r="11" spans="1:21" ht="24.95" customHeight="1" x14ac:dyDescent="0.15">
      <c r="A11" s="182"/>
      <c r="B11" s="109"/>
      <c r="C11" s="115" t="s">
        <v>23</v>
      </c>
      <c r="D11" s="112"/>
      <c r="E11" s="50"/>
      <c r="F11" s="50"/>
      <c r="G11" s="109"/>
      <c r="H11" s="111">
        <v>10</v>
      </c>
      <c r="I11" s="110"/>
      <c r="J11" s="109" t="s">
        <v>23</v>
      </c>
      <c r="K11" s="108">
        <v>5</v>
      </c>
      <c r="L11" s="110"/>
      <c r="M11" s="109" t="s">
        <v>24</v>
      </c>
      <c r="N11" s="108">
        <v>5</v>
      </c>
      <c r="O11" s="107"/>
    </row>
    <row r="12" spans="1:21" ht="24.95" customHeight="1" x14ac:dyDescent="0.15">
      <c r="A12" s="182"/>
      <c r="B12" s="109"/>
      <c r="C12" s="115" t="s">
        <v>24</v>
      </c>
      <c r="D12" s="112"/>
      <c r="E12" s="50"/>
      <c r="F12" s="50"/>
      <c r="G12" s="109"/>
      <c r="H12" s="111">
        <v>5</v>
      </c>
      <c r="I12" s="110"/>
      <c r="J12" s="109" t="s">
        <v>24</v>
      </c>
      <c r="K12" s="108">
        <v>5</v>
      </c>
      <c r="L12" s="127"/>
      <c r="M12" s="119"/>
      <c r="N12" s="121"/>
      <c r="O12" s="126"/>
    </row>
    <row r="13" spans="1:21" ht="24.95" customHeight="1" x14ac:dyDescent="0.15">
      <c r="A13" s="182"/>
      <c r="B13" s="109"/>
      <c r="C13" s="115"/>
      <c r="D13" s="112"/>
      <c r="E13" s="50"/>
      <c r="F13" s="50"/>
      <c r="G13" s="109" t="s">
        <v>27</v>
      </c>
      <c r="H13" s="111" t="s">
        <v>301</v>
      </c>
      <c r="I13" s="110"/>
      <c r="J13" s="109"/>
      <c r="K13" s="108"/>
      <c r="L13" s="110" t="s">
        <v>303</v>
      </c>
      <c r="M13" s="109" t="s">
        <v>35</v>
      </c>
      <c r="N13" s="108">
        <v>10</v>
      </c>
      <c r="O13" s="107"/>
    </row>
    <row r="14" spans="1:21" ht="24.95" customHeight="1" x14ac:dyDescent="0.15">
      <c r="A14" s="182"/>
      <c r="B14" s="109"/>
      <c r="C14" s="115"/>
      <c r="D14" s="112"/>
      <c r="E14" s="50"/>
      <c r="F14" s="50"/>
      <c r="G14" s="109" t="s">
        <v>28</v>
      </c>
      <c r="H14" s="111" t="s">
        <v>300</v>
      </c>
      <c r="I14" s="110"/>
      <c r="J14" s="109"/>
      <c r="K14" s="108"/>
      <c r="L14" s="110"/>
      <c r="M14" s="109"/>
      <c r="N14" s="108"/>
      <c r="O14" s="107"/>
    </row>
    <row r="15" spans="1:21" ht="24.95" customHeight="1" x14ac:dyDescent="0.15">
      <c r="A15" s="182"/>
      <c r="B15" s="109"/>
      <c r="C15" s="115"/>
      <c r="D15" s="112"/>
      <c r="E15" s="50"/>
      <c r="F15" s="50" t="s">
        <v>31</v>
      </c>
      <c r="G15" s="109" t="s">
        <v>30</v>
      </c>
      <c r="H15" s="111" t="s">
        <v>300</v>
      </c>
      <c r="I15" s="110"/>
      <c r="J15" s="109"/>
      <c r="K15" s="108"/>
      <c r="L15" s="110"/>
      <c r="M15" s="109"/>
      <c r="N15" s="108"/>
      <c r="O15" s="107"/>
    </row>
    <row r="16" spans="1:21" ht="24.95" customHeight="1" x14ac:dyDescent="0.15">
      <c r="A16" s="182"/>
      <c r="B16" s="119"/>
      <c r="C16" s="124"/>
      <c r="D16" s="120"/>
      <c r="E16" s="44"/>
      <c r="F16" s="44"/>
      <c r="G16" s="119"/>
      <c r="H16" s="118"/>
      <c r="I16" s="127"/>
      <c r="J16" s="119"/>
      <c r="K16" s="121"/>
      <c r="L16" s="110"/>
      <c r="M16" s="109"/>
      <c r="N16" s="108"/>
      <c r="O16" s="107"/>
    </row>
    <row r="17" spans="1:15" ht="24.95" customHeight="1" x14ac:dyDescent="0.15">
      <c r="A17" s="182"/>
      <c r="B17" s="109" t="s">
        <v>302</v>
      </c>
      <c r="C17" s="115" t="s">
        <v>35</v>
      </c>
      <c r="D17" s="112"/>
      <c r="E17" s="50"/>
      <c r="F17" s="50"/>
      <c r="G17" s="109"/>
      <c r="H17" s="111">
        <v>20</v>
      </c>
      <c r="I17" s="110" t="s">
        <v>302</v>
      </c>
      <c r="J17" s="109" t="s">
        <v>35</v>
      </c>
      <c r="K17" s="108">
        <v>10</v>
      </c>
      <c r="L17" s="110"/>
      <c r="M17" s="109"/>
      <c r="N17" s="108"/>
      <c r="O17" s="107"/>
    </row>
    <row r="18" spans="1:15" ht="24.95" customHeight="1" x14ac:dyDescent="0.15">
      <c r="A18" s="182"/>
      <c r="B18" s="109"/>
      <c r="C18" s="115" t="s">
        <v>36</v>
      </c>
      <c r="D18" s="112"/>
      <c r="E18" s="50"/>
      <c r="F18" s="50"/>
      <c r="G18" s="109"/>
      <c r="H18" s="111">
        <v>5</v>
      </c>
      <c r="I18" s="110"/>
      <c r="J18" s="109" t="s">
        <v>36</v>
      </c>
      <c r="K18" s="108">
        <v>5</v>
      </c>
      <c r="L18" s="110"/>
      <c r="M18" s="109"/>
      <c r="N18" s="108"/>
      <c r="O18" s="107"/>
    </row>
    <row r="19" spans="1:15" ht="24.95" customHeight="1" x14ac:dyDescent="0.15">
      <c r="A19" s="182"/>
      <c r="B19" s="109"/>
      <c r="C19" s="115"/>
      <c r="D19" s="112"/>
      <c r="E19" s="50"/>
      <c r="F19" s="125"/>
      <c r="G19" s="109" t="s">
        <v>27</v>
      </c>
      <c r="H19" s="111" t="s">
        <v>300</v>
      </c>
      <c r="I19" s="110"/>
      <c r="J19" s="109"/>
      <c r="K19" s="108"/>
      <c r="L19" s="110"/>
      <c r="M19" s="109"/>
      <c r="N19" s="108"/>
      <c r="O19" s="107"/>
    </row>
    <row r="20" spans="1:15" ht="24.95" customHeight="1" x14ac:dyDescent="0.15">
      <c r="A20" s="182"/>
      <c r="B20" s="119"/>
      <c r="C20" s="124"/>
      <c r="D20" s="120"/>
      <c r="E20" s="44"/>
      <c r="F20" s="44"/>
      <c r="G20" s="119"/>
      <c r="H20" s="118"/>
      <c r="I20" s="127"/>
      <c r="J20" s="119"/>
      <c r="K20" s="121"/>
      <c r="L20" s="110"/>
      <c r="M20" s="109"/>
      <c r="N20" s="108"/>
      <c r="O20" s="107"/>
    </row>
    <row r="21" spans="1:15" ht="24.95" customHeight="1" x14ac:dyDescent="0.15">
      <c r="A21" s="182"/>
      <c r="B21" s="109" t="s">
        <v>37</v>
      </c>
      <c r="C21" s="115" t="s">
        <v>38</v>
      </c>
      <c r="D21" s="112"/>
      <c r="E21" s="50" t="s">
        <v>31</v>
      </c>
      <c r="F21" s="50"/>
      <c r="G21" s="109"/>
      <c r="H21" s="116">
        <v>0.05</v>
      </c>
      <c r="I21" s="110" t="s">
        <v>37</v>
      </c>
      <c r="J21" s="109" t="s">
        <v>38</v>
      </c>
      <c r="K21" s="117">
        <v>0.05</v>
      </c>
      <c r="L21" s="110"/>
      <c r="M21" s="109"/>
      <c r="N21" s="108"/>
      <c r="O21" s="107"/>
    </row>
    <row r="22" spans="1:15" ht="24.95" customHeight="1" x14ac:dyDescent="0.15">
      <c r="A22" s="182"/>
      <c r="B22" s="109"/>
      <c r="C22" s="115" t="s">
        <v>40</v>
      </c>
      <c r="D22" s="112"/>
      <c r="E22" s="50"/>
      <c r="F22" s="50"/>
      <c r="G22" s="109"/>
      <c r="H22" s="111">
        <v>5</v>
      </c>
      <c r="I22" s="110"/>
      <c r="J22" s="109"/>
      <c r="K22" s="108"/>
      <c r="L22" s="110"/>
      <c r="M22" s="109"/>
      <c r="N22" s="108"/>
      <c r="O22" s="107"/>
    </row>
    <row r="23" spans="1:15" ht="24.95" customHeight="1" x14ac:dyDescent="0.15">
      <c r="A23" s="182"/>
      <c r="B23" s="109"/>
      <c r="C23" s="115"/>
      <c r="D23" s="112"/>
      <c r="E23" s="50"/>
      <c r="F23" s="50"/>
      <c r="G23" s="109" t="s">
        <v>27</v>
      </c>
      <c r="H23" s="111" t="s">
        <v>301</v>
      </c>
      <c r="I23" s="110"/>
      <c r="J23" s="109"/>
      <c r="K23" s="108"/>
      <c r="L23" s="110"/>
      <c r="M23" s="109"/>
      <c r="N23" s="108"/>
      <c r="O23" s="107"/>
    </row>
    <row r="24" spans="1:15" ht="24.95" customHeight="1" x14ac:dyDescent="0.15">
      <c r="A24" s="182"/>
      <c r="B24" s="109"/>
      <c r="C24" s="115"/>
      <c r="D24" s="112"/>
      <c r="E24" s="50"/>
      <c r="F24" s="50"/>
      <c r="G24" s="109" t="s">
        <v>41</v>
      </c>
      <c r="H24" s="111" t="s">
        <v>300</v>
      </c>
      <c r="I24" s="110"/>
      <c r="J24" s="109"/>
      <c r="K24" s="108"/>
      <c r="L24" s="110"/>
      <c r="M24" s="109"/>
      <c r="N24" s="108"/>
      <c r="O24" s="107"/>
    </row>
    <row r="25" spans="1:15" ht="24.95" customHeight="1" thickBot="1" x14ac:dyDescent="0.2">
      <c r="A25" s="183"/>
      <c r="B25" s="100"/>
      <c r="C25" s="106"/>
      <c r="D25" s="103"/>
      <c r="E25" s="57"/>
      <c r="F25" s="57"/>
      <c r="G25" s="100"/>
      <c r="H25" s="102"/>
      <c r="I25" s="101"/>
      <c r="J25" s="100"/>
      <c r="K25" s="99"/>
      <c r="L25" s="101"/>
      <c r="M25" s="100"/>
      <c r="N25" s="99"/>
      <c r="O25" s="98"/>
    </row>
    <row r="26" spans="1:15" ht="14.25" x14ac:dyDescent="0.15">
      <c r="B26" s="89"/>
      <c r="C26" s="89"/>
      <c r="D26" s="89"/>
      <c r="G26" s="89"/>
      <c r="H26" s="97"/>
      <c r="I26" s="89"/>
      <c r="J26" s="89"/>
      <c r="K26" s="97"/>
      <c r="L26" s="89"/>
      <c r="M26" s="89"/>
      <c r="N26" s="97"/>
    </row>
    <row r="27" spans="1:15" ht="14.25" x14ac:dyDescent="0.15">
      <c r="B27" s="89"/>
      <c r="C27" s="89"/>
      <c r="D27" s="89"/>
      <c r="G27" s="89"/>
      <c r="H27" s="97"/>
      <c r="I27" s="89"/>
      <c r="J27" s="89"/>
      <c r="K27" s="97"/>
      <c r="L27" s="89"/>
      <c r="M27" s="89"/>
      <c r="N27" s="97"/>
    </row>
    <row r="28" spans="1:15" ht="14.25" x14ac:dyDescent="0.15">
      <c r="B28" s="89"/>
      <c r="C28" s="89"/>
      <c r="D28" s="89"/>
      <c r="G28" s="89"/>
      <c r="H28" s="97"/>
      <c r="I28" s="89"/>
      <c r="J28" s="89"/>
      <c r="K28" s="97"/>
      <c r="L28" s="89"/>
      <c r="M28" s="89"/>
      <c r="N28" s="97"/>
    </row>
    <row r="29" spans="1:15" ht="14.25" x14ac:dyDescent="0.15">
      <c r="B29" s="89"/>
      <c r="C29" s="89"/>
      <c r="D29" s="89"/>
      <c r="G29" s="89"/>
      <c r="H29" s="97"/>
      <c r="I29" s="89"/>
      <c r="J29" s="89"/>
      <c r="K29" s="97"/>
      <c r="L29" s="89"/>
      <c r="M29" s="89"/>
      <c r="N29" s="97"/>
    </row>
    <row r="30" spans="1:15" ht="14.25" x14ac:dyDescent="0.15">
      <c r="B30" s="89"/>
      <c r="C30" s="89"/>
      <c r="D30" s="89"/>
      <c r="G30" s="89"/>
      <c r="H30" s="97"/>
      <c r="I30" s="89"/>
      <c r="J30" s="89"/>
      <c r="K30" s="97"/>
      <c r="L30" s="89"/>
      <c r="M30" s="89"/>
      <c r="N30" s="97"/>
    </row>
    <row r="31" spans="1:15" ht="14.25" x14ac:dyDescent="0.15">
      <c r="B31" s="89"/>
      <c r="C31" s="89"/>
      <c r="D31" s="89"/>
      <c r="G31" s="89"/>
      <c r="H31" s="97"/>
      <c r="I31" s="89"/>
      <c r="J31" s="89"/>
      <c r="K31" s="97"/>
      <c r="L31" s="89"/>
      <c r="M31" s="89"/>
      <c r="N31" s="97"/>
    </row>
    <row r="32" spans="1:15" ht="14.25" x14ac:dyDescent="0.15">
      <c r="B32" s="89"/>
      <c r="C32" s="89"/>
      <c r="D32" s="89"/>
      <c r="G32" s="89"/>
      <c r="H32" s="97"/>
      <c r="I32" s="89"/>
      <c r="J32" s="89"/>
      <c r="K32" s="97"/>
      <c r="L32" s="89"/>
      <c r="M32" s="89"/>
      <c r="N32" s="97"/>
    </row>
    <row r="33" spans="2:14" ht="14.25" x14ac:dyDescent="0.15">
      <c r="B33" s="89"/>
      <c r="C33" s="89"/>
      <c r="D33" s="89"/>
      <c r="G33" s="89"/>
      <c r="H33" s="97"/>
      <c r="I33" s="89"/>
      <c r="J33" s="89"/>
      <c r="K33" s="97"/>
      <c r="L33" s="89"/>
      <c r="M33" s="89"/>
      <c r="N33" s="97"/>
    </row>
    <row r="34" spans="2:14" ht="14.25" x14ac:dyDescent="0.15">
      <c r="B34" s="89"/>
      <c r="C34" s="89"/>
      <c r="D34" s="89"/>
      <c r="G34" s="89"/>
      <c r="H34" s="97"/>
      <c r="I34" s="89"/>
      <c r="J34" s="89"/>
      <c r="K34" s="97"/>
      <c r="L34" s="89"/>
      <c r="M34" s="89"/>
      <c r="N34" s="97"/>
    </row>
    <row r="35" spans="2:14" ht="14.25" x14ac:dyDescent="0.15">
      <c r="B35" s="89"/>
      <c r="C35" s="89"/>
      <c r="D35" s="89"/>
      <c r="G35" s="89"/>
      <c r="H35" s="97"/>
      <c r="I35" s="89"/>
      <c r="J35" s="89"/>
      <c r="K35" s="97"/>
      <c r="L35" s="89"/>
      <c r="M35" s="89"/>
      <c r="N35" s="97"/>
    </row>
    <row r="36" spans="2:14" ht="14.25" x14ac:dyDescent="0.15">
      <c r="B36" s="89"/>
      <c r="C36" s="89"/>
      <c r="D36" s="89"/>
      <c r="G36" s="89"/>
      <c r="H36" s="97"/>
      <c r="I36" s="89"/>
      <c r="J36" s="89"/>
      <c r="K36" s="97"/>
      <c r="L36" s="89"/>
      <c r="M36" s="89"/>
      <c r="N36" s="97"/>
    </row>
    <row r="37" spans="2:14" ht="14.25" x14ac:dyDescent="0.15">
      <c r="B37" s="89"/>
      <c r="C37" s="89"/>
      <c r="D37" s="89"/>
      <c r="G37" s="89"/>
      <c r="H37" s="97"/>
      <c r="I37" s="89"/>
      <c r="J37" s="89"/>
      <c r="K37" s="97"/>
      <c r="L37" s="89"/>
      <c r="M37" s="89"/>
      <c r="N37" s="97"/>
    </row>
    <row r="38" spans="2:14" ht="14.25" x14ac:dyDescent="0.15">
      <c r="B38" s="89"/>
      <c r="C38" s="89"/>
      <c r="D38" s="89"/>
      <c r="G38" s="89"/>
      <c r="H38" s="97"/>
      <c r="I38" s="89"/>
      <c r="J38" s="89"/>
      <c r="K38" s="97"/>
      <c r="L38" s="89"/>
      <c r="M38" s="89"/>
      <c r="N38" s="97"/>
    </row>
    <row r="39" spans="2:14" ht="14.25" x14ac:dyDescent="0.15">
      <c r="B39" s="89"/>
      <c r="C39" s="89"/>
      <c r="D39" s="89"/>
      <c r="G39" s="89"/>
      <c r="H39" s="97"/>
      <c r="I39" s="89"/>
      <c r="J39" s="89"/>
      <c r="K39" s="97"/>
      <c r="L39" s="89"/>
      <c r="M39" s="89"/>
      <c r="N39" s="97"/>
    </row>
    <row r="40" spans="2:14" ht="14.25" x14ac:dyDescent="0.15">
      <c r="B40" s="89"/>
      <c r="C40" s="89"/>
      <c r="D40" s="89"/>
      <c r="G40" s="89"/>
      <c r="H40" s="97"/>
      <c r="I40" s="89"/>
      <c r="J40" s="89"/>
      <c r="K40" s="97"/>
      <c r="L40" s="89"/>
      <c r="M40" s="89"/>
      <c r="N40" s="97"/>
    </row>
    <row r="41" spans="2:14" ht="14.25" x14ac:dyDescent="0.15">
      <c r="B41" s="89"/>
      <c r="C41" s="89"/>
      <c r="D41" s="89"/>
      <c r="G41" s="89"/>
      <c r="H41" s="97"/>
      <c r="I41" s="89"/>
      <c r="J41" s="89"/>
      <c r="K41" s="97"/>
      <c r="L41" s="89"/>
      <c r="M41" s="89"/>
      <c r="N41" s="97"/>
    </row>
    <row r="42" spans="2:14" ht="14.25" x14ac:dyDescent="0.15">
      <c r="B42" s="89"/>
      <c r="C42" s="89"/>
      <c r="D42" s="89"/>
      <c r="G42" s="89"/>
      <c r="H42" s="97"/>
      <c r="I42" s="89"/>
      <c r="J42" s="89"/>
      <c r="K42" s="97"/>
      <c r="L42" s="89"/>
      <c r="M42" s="89"/>
      <c r="N42" s="97"/>
    </row>
    <row r="43" spans="2:14" ht="14.25" x14ac:dyDescent="0.15">
      <c r="B43" s="89"/>
      <c r="C43" s="89"/>
      <c r="D43" s="89"/>
      <c r="G43" s="89"/>
      <c r="H43" s="97"/>
      <c r="I43" s="89"/>
      <c r="J43" s="89"/>
      <c r="K43" s="97"/>
      <c r="L43" s="89"/>
      <c r="M43" s="89"/>
      <c r="N43" s="97"/>
    </row>
    <row r="44" spans="2:14" ht="14.25" x14ac:dyDescent="0.15">
      <c r="B44" s="89"/>
      <c r="C44" s="89"/>
      <c r="D44" s="89"/>
      <c r="G44" s="89"/>
      <c r="H44" s="97"/>
      <c r="I44" s="89"/>
      <c r="J44" s="89"/>
      <c r="K44" s="97"/>
      <c r="L44" s="89"/>
      <c r="M44" s="89"/>
      <c r="N44" s="97"/>
    </row>
    <row r="45" spans="2:14" ht="14.25" x14ac:dyDescent="0.15">
      <c r="B45" s="89"/>
      <c r="C45" s="89"/>
      <c r="D45" s="89"/>
      <c r="G45" s="89"/>
      <c r="H45" s="97"/>
      <c r="I45" s="89"/>
      <c r="J45" s="89"/>
      <c r="K45" s="97"/>
      <c r="L45" s="89"/>
      <c r="M45" s="89"/>
      <c r="N45" s="97"/>
    </row>
    <row r="46" spans="2:14" ht="14.25" x14ac:dyDescent="0.15">
      <c r="B46" s="89"/>
      <c r="C46" s="89"/>
      <c r="D46" s="89"/>
      <c r="G46" s="89"/>
      <c r="H46" s="97"/>
      <c r="I46" s="89"/>
      <c r="J46" s="89"/>
      <c r="K46" s="97"/>
      <c r="L46" s="89"/>
      <c r="M46" s="89"/>
      <c r="N46" s="97"/>
    </row>
    <row r="47" spans="2:14" ht="14.25" x14ac:dyDescent="0.15">
      <c r="B47" s="89"/>
      <c r="C47" s="89"/>
      <c r="D47" s="89"/>
      <c r="G47" s="89"/>
      <c r="H47" s="97"/>
      <c r="I47" s="89"/>
      <c r="J47" s="89"/>
      <c r="K47" s="97"/>
      <c r="L47" s="89"/>
      <c r="M47" s="89"/>
      <c r="N47" s="97"/>
    </row>
    <row r="48" spans="2:14" ht="14.25" x14ac:dyDescent="0.15">
      <c r="B48" s="89"/>
      <c r="C48" s="89"/>
      <c r="D48" s="89"/>
      <c r="G48" s="89"/>
      <c r="H48" s="97"/>
      <c r="I48" s="89"/>
      <c r="J48" s="89"/>
      <c r="K48" s="97"/>
      <c r="L48" s="89"/>
      <c r="M48" s="89"/>
      <c r="N48" s="97"/>
    </row>
    <row r="49" spans="2:14" ht="14.25" x14ac:dyDescent="0.15">
      <c r="B49" s="89"/>
      <c r="C49" s="89"/>
      <c r="D49" s="89"/>
      <c r="G49" s="89"/>
      <c r="H49" s="97"/>
      <c r="I49" s="89"/>
      <c r="J49" s="89"/>
      <c r="K49" s="97"/>
      <c r="L49" s="89"/>
      <c r="M49" s="89"/>
      <c r="N49" s="97"/>
    </row>
    <row r="50" spans="2:14" ht="14.25" x14ac:dyDescent="0.15">
      <c r="B50" s="89"/>
      <c r="C50" s="89"/>
      <c r="D50" s="89"/>
      <c r="G50" s="89"/>
      <c r="H50" s="97"/>
      <c r="I50" s="89"/>
      <c r="J50" s="89"/>
      <c r="K50" s="97"/>
      <c r="L50" s="89"/>
      <c r="M50" s="89"/>
      <c r="N50" s="97"/>
    </row>
    <row r="51" spans="2:14" ht="14.25" x14ac:dyDescent="0.15">
      <c r="B51" s="89"/>
      <c r="C51" s="89"/>
      <c r="D51" s="89"/>
      <c r="G51" s="89"/>
      <c r="H51" s="97"/>
      <c r="I51" s="89"/>
      <c r="J51" s="89"/>
      <c r="K51" s="97"/>
      <c r="L51" s="89"/>
      <c r="M51" s="89"/>
      <c r="N51" s="97"/>
    </row>
    <row r="52" spans="2:14" ht="14.25" x14ac:dyDescent="0.15">
      <c r="B52" s="89"/>
      <c r="C52" s="89"/>
      <c r="D52" s="89"/>
      <c r="G52" s="89"/>
      <c r="H52" s="97"/>
      <c r="I52" s="89"/>
      <c r="J52" s="89"/>
      <c r="K52" s="97"/>
      <c r="L52" s="89"/>
      <c r="M52" s="89"/>
      <c r="N52" s="97"/>
    </row>
    <row r="53" spans="2:14" ht="14.25" x14ac:dyDescent="0.15">
      <c r="B53" s="89"/>
      <c r="C53" s="89"/>
      <c r="D53" s="89"/>
      <c r="G53" s="89"/>
      <c r="H53" s="97"/>
      <c r="I53" s="89"/>
      <c r="J53" s="89"/>
      <c r="K53" s="97"/>
      <c r="L53" s="89"/>
      <c r="M53" s="89"/>
      <c r="N53" s="97"/>
    </row>
    <row r="54" spans="2:14" ht="14.25" x14ac:dyDescent="0.15">
      <c r="B54" s="89"/>
      <c r="C54" s="89"/>
      <c r="D54" s="89"/>
      <c r="G54" s="89"/>
      <c r="H54" s="97"/>
      <c r="I54" s="89"/>
      <c r="J54" s="89"/>
      <c r="K54" s="97"/>
      <c r="L54" s="89"/>
      <c r="M54" s="89"/>
      <c r="N54" s="97"/>
    </row>
    <row r="55" spans="2:14" ht="14.25" x14ac:dyDescent="0.15">
      <c r="B55" s="89"/>
      <c r="C55" s="89"/>
      <c r="D55" s="89"/>
      <c r="G55" s="89"/>
      <c r="H55" s="97"/>
      <c r="I55" s="89"/>
      <c r="J55" s="89"/>
      <c r="K55" s="97"/>
      <c r="L55" s="89"/>
      <c r="M55" s="89"/>
      <c r="N55" s="97"/>
    </row>
    <row r="56" spans="2:14" ht="14.25" x14ac:dyDescent="0.15">
      <c r="B56" s="89"/>
      <c r="C56" s="89"/>
      <c r="D56" s="89"/>
      <c r="G56" s="89"/>
      <c r="H56" s="97"/>
      <c r="I56" s="89"/>
      <c r="J56" s="89"/>
      <c r="K56" s="97"/>
      <c r="L56" s="89"/>
      <c r="M56" s="89"/>
      <c r="N56" s="97"/>
    </row>
    <row r="57" spans="2:14" ht="14.25" x14ac:dyDescent="0.15">
      <c r="B57" s="89"/>
      <c r="C57" s="89"/>
      <c r="D57" s="89"/>
      <c r="G57" s="89"/>
      <c r="H57" s="97"/>
      <c r="I57" s="89"/>
      <c r="J57" s="89"/>
      <c r="K57" s="97"/>
      <c r="L57" s="89"/>
      <c r="M57" s="89"/>
      <c r="N57" s="97"/>
    </row>
    <row r="58" spans="2:14" ht="14.25" x14ac:dyDescent="0.15">
      <c r="B58" s="89"/>
      <c r="C58" s="89"/>
      <c r="D58" s="89"/>
      <c r="G58" s="89"/>
      <c r="H58" s="97"/>
      <c r="I58" s="89"/>
      <c r="J58" s="89"/>
      <c r="K58" s="97"/>
      <c r="L58" s="89"/>
      <c r="M58" s="89"/>
      <c r="N58" s="97"/>
    </row>
    <row r="59" spans="2:14" ht="14.25" x14ac:dyDescent="0.15">
      <c r="B59" s="89"/>
      <c r="C59" s="89"/>
      <c r="D59" s="89"/>
      <c r="G59" s="89"/>
      <c r="H59" s="97"/>
      <c r="I59" s="89"/>
      <c r="J59" s="89"/>
      <c r="K59" s="97"/>
      <c r="L59" s="89"/>
      <c r="M59" s="89"/>
      <c r="N59" s="97"/>
    </row>
    <row r="60" spans="2:14" ht="14.25" x14ac:dyDescent="0.15">
      <c r="B60" s="89"/>
      <c r="C60" s="89"/>
      <c r="D60" s="89"/>
      <c r="G60" s="89"/>
      <c r="H60" s="97"/>
      <c r="I60" s="89"/>
      <c r="J60" s="89"/>
      <c r="K60" s="97"/>
      <c r="L60" s="89"/>
      <c r="M60" s="89"/>
      <c r="N60" s="97"/>
    </row>
    <row r="61" spans="2:14" ht="14.25" x14ac:dyDescent="0.15">
      <c r="B61" s="89"/>
      <c r="C61" s="89"/>
      <c r="D61" s="89"/>
      <c r="G61" s="89"/>
      <c r="H61" s="97"/>
      <c r="I61" s="89"/>
      <c r="J61" s="89"/>
      <c r="K61" s="97"/>
      <c r="L61" s="89"/>
      <c r="M61" s="89"/>
      <c r="N61" s="97"/>
    </row>
    <row r="62" spans="2:14" ht="14.25" x14ac:dyDescent="0.15">
      <c r="B62" s="89"/>
      <c r="C62" s="89"/>
      <c r="D62" s="89"/>
      <c r="G62" s="89"/>
      <c r="H62" s="97"/>
      <c r="I62" s="89"/>
      <c r="J62" s="89"/>
      <c r="K62" s="97"/>
      <c r="L62" s="89"/>
      <c r="M62" s="89"/>
      <c r="N62" s="97"/>
    </row>
    <row r="63" spans="2:14" ht="14.25" x14ac:dyDescent="0.15">
      <c r="B63" s="89"/>
      <c r="C63" s="89"/>
      <c r="D63" s="89"/>
      <c r="G63" s="89"/>
      <c r="H63" s="97"/>
      <c r="I63" s="89"/>
      <c r="J63" s="89"/>
      <c r="K63" s="97"/>
      <c r="L63" s="89"/>
      <c r="M63" s="89"/>
      <c r="N63" s="97"/>
    </row>
    <row r="64" spans="2:14" ht="14.25" x14ac:dyDescent="0.15">
      <c r="B64" s="89"/>
      <c r="C64" s="89"/>
      <c r="D64" s="89"/>
      <c r="G64" s="89"/>
      <c r="H64" s="97"/>
      <c r="I64" s="89"/>
      <c r="J64" s="89"/>
      <c r="K64" s="97"/>
      <c r="L64" s="89"/>
      <c r="M64" s="89"/>
      <c r="N64" s="97"/>
    </row>
  </sheetData>
  <mergeCells count="14">
    <mergeCell ref="O4:O6"/>
    <mergeCell ref="I5:K5"/>
    <mergeCell ref="L5:N5"/>
    <mergeCell ref="A7:A25"/>
    <mergeCell ref="E1:N1"/>
    <mergeCell ref="A2:O2"/>
    <mergeCell ref="A3:C3"/>
    <mergeCell ref="E3:F3"/>
    <mergeCell ref="A4:C5"/>
    <mergeCell ref="D4:D6"/>
    <mergeCell ref="E4:E6"/>
    <mergeCell ref="F4:F6"/>
    <mergeCell ref="I4:K4"/>
    <mergeCell ref="L4:N4"/>
  </mergeCells>
  <phoneticPr fontId="22"/>
  <printOptions horizontalCentered="1" verticalCentered="1"/>
  <pageMargins left="0.39370078740157483" right="0.39370078740157483" top="0.39370078740157483" bottom="0.39370078740157483" header="0.31496062992125984" footer="0.31496062992125984"/>
  <pageSetup paperSize="12" scale="81"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
  <sheetViews>
    <sheetView showZeros="0" zoomScale="60" zoomScaleNormal="60" zoomScaleSheetLayoutView="80" workbookViewId="0"/>
  </sheetViews>
  <sheetFormatPr defaultRowHeight="18.75" customHeight="1" x14ac:dyDescent="0.15"/>
  <cols>
    <col min="1" max="1" width="4.125" style="29" customWidth="1"/>
    <col min="2" max="2" width="22.5" style="28" customWidth="1"/>
    <col min="3" max="3" width="26.625" style="28" customWidth="1"/>
    <col min="4" max="4" width="17.125" style="27" customWidth="1"/>
    <col min="5" max="5" width="8.125" style="30" customWidth="1"/>
    <col min="6" max="6" width="4" style="31" customWidth="1"/>
    <col min="7" max="7" width="10.25" style="31" hidden="1" customWidth="1"/>
    <col min="8" max="8" width="23.25" style="32" customWidth="1"/>
    <col min="9" max="9" width="17.125" style="27" customWidth="1"/>
    <col min="10" max="10" width="8.125" style="31" customWidth="1"/>
    <col min="11" max="11" width="4" style="31" customWidth="1"/>
    <col min="12" max="12" width="10.25" style="31" hidden="1" customWidth="1"/>
    <col min="13" max="13" width="8.625" style="33" hidden="1" customWidth="1"/>
    <col min="14" max="14" width="97.75" style="28" customWidth="1"/>
    <col min="15" max="15" width="14.125" style="32" customWidth="1"/>
    <col min="16" max="16" width="16" style="27" customWidth="1"/>
    <col min="17" max="17" width="10.125" style="34" customWidth="1"/>
    <col min="18" max="18" width="10.125" style="30" customWidth="1"/>
    <col min="19" max="19" width="5.125" style="27" customWidth="1"/>
    <col min="27" max="16384" width="9" style="3"/>
  </cols>
  <sheetData>
    <row r="1" spans="1:19" ht="36.75" customHeight="1" x14ac:dyDescent="0.15">
      <c r="A1" s="1" t="s">
        <v>13</v>
      </c>
      <c r="B1" s="1"/>
      <c r="C1" s="2"/>
      <c r="D1" s="3"/>
      <c r="E1" s="2"/>
      <c r="F1" s="2"/>
      <c r="G1" s="2"/>
      <c r="H1" s="166"/>
      <c r="I1" s="166"/>
      <c r="J1" s="167"/>
      <c r="K1" s="167"/>
      <c r="L1" s="167"/>
      <c r="M1" s="167"/>
      <c r="N1" s="167"/>
      <c r="O1" s="2"/>
      <c r="P1" s="2"/>
      <c r="Q1" s="4"/>
      <c r="R1" s="4"/>
      <c r="S1" s="3"/>
    </row>
    <row r="2" spans="1:19" ht="36.75" customHeight="1" x14ac:dyDescent="0.15">
      <c r="A2" s="166" t="s">
        <v>0</v>
      </c>
      <c r="B2" s="166"/>
      <c r="C2" s="167"/>
      <c r="D2" s="167"/>
      <c r="E2" s="167"/>
      <c r="F2" s="167"/>
      <c r="G2" s="167"/>
      <c r="H2" s="167"/>
      <c r="I2" s="167"/>
      <c r="J2" s="167"/>
      <c r="K2" s="167"/>
      <c r="L2" s="167"/>
      <c r="M2" s="167"/>
      <c r="N2" s="167"/>
      <c r="O2" s="167"/>
      <c r="P2" s="167"/>
      <c r="Q2" s="167"/>
      <c r="R2" s="167"/>
      <c r="S2" s="3"/>
    </row>
    <row r="3" spans="1:19" ht="27.75" customHeight="1" thickBot="1" x14ac:dyDescent="0.3">
      <c r="A3" s="168" t="s">
        <v>237</v>
      </c>
      <c r="B3" s="169"/>
      <c r="C3" s="169"/>
      <c r="D3" s="169"/>
      <c r="E3" s="169"/>
      <c r="F3" s="169"/>
      <c r="G3" s="2"/>
      <c r="H3" s="2"/>
      <c r="I3" s="13"/>
      <c r="J3" s="2"/>
      <c r="K3" s="7"/>
      <c r="L3" s="7"/>
      <c r="M3" s="11"/>
      <c r="N3" s="2"/>
      <c r="O3" s="14"/>
      <c r="P3" s="13"/>
      <c r="Q3" s="15"/>
      <c r="R3" s="15"/>
      <c r="S3" s="12"/>
    </row>
    <row r="4" spans="1:19" customFormat="1" ht="42" customHeight="1" thickBot="1" x14ac:dyDescent="0.2">
      <c r="A4" s="16"/>
      <c r="B4" s="17" t="s">
        <v>1</v>
      </c>
      <c r="C4" s="18" t="s">
        <v>2</v>
      </c>
      <c r="D4" s="19" t="s">
        <v>3</v>
      </c>
      <c r="E4" s="35" t="s">
        <v>7</v>
      </c>
      <c r="F4" s="20" t="s">
        <v>5</v>
      </c>
      <c r="G4" s="18" t="s">
        <v>6</v>
      </c>
      <c r="H4" s="17" t="s">
        <v>2</v>
      </c>
      <c r="I4" s="19" t="s">
        <v>3</v>
      </c>
      <c r="J4" s="36" t="s">
        <v>4</v>
      </c>
      <c r="K4" s="20" t="s">
        <v>5</v>
      </c>
      <c r="L4" s="20" t="s">
        <v>6</v>
      </c>
      <c r="M4" s="22" t="s">
        <v>8</v>
      </c>
      <c r="N4" s="23" t="s">
        <v>9</v>
      </c>
      <c r="O4" s="20" t="s">
        <v>10</v>
      </c>
      <c r="P4" s="24" t="s">
        <v>3</v>
      </c>
      <c r="Q4" s="21" t="s">
        <v>12</v>
      </c>
      <c r="R4" s="25" t="s">
        <v>11</v>
      </c>
      <c r="S4" s="26"/>
    </row>
    <row r="5" spans="1:19" ht="24.95" customHeight="1" x14ac:dyDescent="0.15">
      <c r="A5" s="170" t="s">
        <v>42</v>
      </c>
      <c r="B5" s="64" t="s">
        <v>14</v>
      </c>
      <c r="C5" s="37"/>
      <c r="D5" s="38"/>
      <c r="E5" s="39"/>
      <c r="F5" s="40"/>
      <c r="G5" s="68"/>
      <c r="H5" s="72"/>
      <c r="I5" s="38"/>
      <c r="J5" s="40"/>
      <c r="K5" s="40"/>
      <c r="L5" s="40"/>
      <c r="M5" s="76"/>
      <c r="N5" s="64"/>
      <c r="O5" s="41" t="s">
        <v>14</v>
      </c>
      <c r="P5" s="38"/>
      <c r="Q5" s="42">
        <v>110</v>
      </c>
      <c r="R5" s="90">
        <f>ROUNDUP(Q5*0.75,2)</f>
        <v>82.5</v>
      </c>
    </row>
    <row r="6" spans="1:19" ht="24.95" customHeight="1" x14ac:dyDescent="0.15">
      <c r="A6" s="171"/>
      <c r="B6" s="65"/>
      <c r="C6" s="43"/>
      <c r="D6" s="44"/>
      <c r="E6" s="45"/>
      <c r="F6" s="46"/>
      <c r="G6" s="69"/>
      <c r="H6" s="73"/>
      <c r="I6" s="44"/>
      <c r="J6" s="46"/>
      <c r="K6" s="46"/>
      <c r="L6" s="46"/>
      <c r="M6" s="77"/>
      <c r="N6" s="65"/>
      <c r="O6" s="47"/>
      <c r="P6" s="44"/>
      <c r="Q6" s="48"/>
      <c r="R6" s="91"/>
    </row>
    <row r="7" spans="1:19" ht="24.95" customHeight="1" x14ac:dyDescent="0.15">
      <c r="A7" s="171"/>
      <c r="B7" s="66" t="s">
        <v>58</v>
      </c>
      <c r="C7" s="49" t="s">
        <v>62</v>
      </c>
      <c r="D7" s="50"/>
      <c r="E7" s="51">
        <v>1</v>
      </c>
      <c r="F7" s="52" t="s">
        <v>64</v>
      </c>
      <c r="G7" s="70" t="s">
        <v>63</v>
      </c>
      <c r="H7" s="74" t="s">
        <v>62</v>
      </c>
      <c r="I7" s="50"/>
      <c r="J7" s="52">
        <f>ROUNDUP(E7*0.75,2)</f>
        <v>0.75</v>
      </c>
      <c r="K7" s="52" t="s">
        <v>64</v>
      </c>
      <c r="L7" s="52" t="s">
        <v>63</v>
      </c>
      <c r="M7" s="78" t="e">
        <f>#REF!</f>
        <v>#REF!</v>
      </c>
      <c r="N7" s="66" t="s">
        <v>59</v>
      </c>
      <c r="O7" s="53" t="s">
        <v>65</v>
      </c>
      <c r="P7" s="50" t="s">
        <v>31</v>
      </c>
      <c r="Q7" s="54">
        <v>3</v>
      </c>
      <c r="R7" s="92">
        <f t="shared" ref="R7:R15" si="0">ROUNDUP(Q7*0.75,2)</f>
        <v>2.25</v>
      </c>
    </row>
    <row r="8" spans="1:19" ht="24.95" customHeight="1" x14ac:dyDescent="0.15">
      <c r="A8" s="171"/>
      <c r="B8" s="66"/>
      <c r="C8" s="49" t="s">
        <v>68</v>
      </c>
      <c r="D8" s="50"/>
      <c r="E8" s="51">
        <v>20</v>
      </c>
      <c r="F8" s="52" t="s">
        <v>20</v>
      </c>
      <c r="G8" s="70"/>
      <c r="H8" s="74" t="s">
        <v>68</v>
      </c>
      <c r="I8" s="50"/>
      <c r="J8" s="52">
        <f>ROUNDUP(E8*0.75,2)</f>
        <v>15</v>
      </c>
      <c r="K8" s="52" t="s">
        <v>20</v>
      </c>
      <c r="L8" s="52"/>
      <c r="M8" s="78" t="e">
        <f>ROUND(#REF!+(#REF!*15/100),2)</f>
        <v>#REF!</v>
      </c>
      <c r="N8" s="66" t="s">
        <v>60</v>
      </c>
      <c r="O8" s="53" t="s">
        <v>66</v>
      </c>
      <c r="P8" s="50" t="s">
        <v>43</v>
      </c>
      <c r="Q8" s="54">
        <v>2</v>
      </c>
      <c r="R8" s="92">
        <f t="shared" si="0"/>
        <v>1.5</v>
      </c>
    </row>
    <row r="9" spans="1:19" ht="24.95" customHeight="1" x14ac:dyDescent="0.15">
      <c r="A9" s="171"/>
      <c r="B9" s="66"/>
      <c r="C9" s="49" t="s">
        <v>69</v>
      </c>
      <c r="D9" s="50"/>
      <c r="E9" s="51">
        <v>5</v>
      </c>
      <c r="F9" s="52" t="s">
        <v>20</v>
      </c>
      <c r="G9" s="70"/>
      <c r="H9" s="74" t="s">
        <v>69</v>
      </c>
      <c r="I9" s="50"/>
      <c r="J9" s="52">
        <f>ROUNDUP(E9*0.75,2)</f>
        <v>3.75</v>
      </c>
      <c r="K9" s="52" t="s">
        <v>20</v>
      </c>
      <c r="L9" s="52"/>
      <c r="M9" s="78" t="e">
        <f>ROUND(#REF!+(#REF!*15/100),2)</f>
        <v>#REF!</v>
      </c>
      <c r="N9" s="66" t="s">
        <v>61</v>
      </c>
      <c r="O9" s="53" t="s">
        <v>67</v>
      </c>
      <c r="P9" s="50"/>
      <c r="Q9" s="54">
        <v>5</v>
      </c>
      <c r="R9" s="92">
        <f t="shared" si="0"/>
        <v>3.75</v>
      </c>
    </row>
    <row r="10" spans="1:19" ht="24.95" customHeight="1" x14ac:dyDescent="0.15">
      <c r="A10" s="171"/>
      <c r="B10" s="66"/>
      <c r="C10" s="49" t="s">
        <v>70</v>
      </c>
      <c r="D10" s="50"/>
      <c r="E10" s="51">
        <v>10</v>
      </c>
      <c r="F10" s="52" t="s">
        <v>20</v>
      </c>
      <c r="G10" s="70"/>
      <c r="H10" s="74" t="s">
        <v>70</v>
      </c>
      <c r="I10" s="50"/>
      <c r="J10" s="52">
        <f>ROUNDUP(E10*0.75,2)</f>
        <v>7.5</v>
      </c>
      <c r="K10" s="52" t="s">
        <v>20</v>
      </c>
      <c r="L10" s="52"/>
      <c r="M10" s="78" t="e">
        <f>#REF!</f>
        <v>#REF!</v>
      </c>
      <c r="N10" s="66" t="s">
        <v>46</v>
      </c>
      <c r="O10" s="53" t="s">
        <v>28</v>
      </c>
      <c r="P10" s="50"/>
      <c r="Q10" s="54">
        <v>1</v>
      </c>
      <c r="R10" s="92">
        <f t="shared" si="0"/>
        <v>0.75</v>
      </c>
    </row>
    <row r="11" spans="1:19" ht="24.95" customHeight="1" x14ac:dyDescent="0.15">
      <c r="A11" s="171"/>
      <c r="B11" s="66"/>
      <c r="C11" s="49"/>
      <c r="D11" s="50"/>
      <c r="E11" s="51"/>
      <c r="F11" s="52"/>
      <c r="G11" s="70"/>
      <c r="H11" s="74"/>
      <c r="I11" s="50"/>
      <c r="J11" s="52"/>
      <c r="K11" s="52"/>
      <c r="L11" s="52"/>
      <c r="M11" s="78"/>
      <c r="N11" s="66"/>
      <c r="O11" s="53" t="s">
        <v>30</v>
      </c>
      <c r="P11" s="50" t="s">
        <v>31</v>
      </c>
      <c r="Q11" s="54">
        <v>1</v>
      </c>
      <c r="R11" s="92">
        <f t="shared" si="0"/>
        <v>0.75</v>
      </c>
    </row>
    <row r="12" spans="1:19" ht="24.95" customHeight="1" x14ac:dyDescent="0.15">
      <c r="A12" s="171"/>
      <c r="B12" s="66"/>
      <c r="C12" s="49"/>
      <c r="D12" s="50"/>
      <c r="E12" s="51"/>
      <c r="F12" s="52"/>
      <c r="G12" s="70"/>
      <c r="H12" s="74"/>
      <c r="I12" s="50"/>
      <c r="J12" s="52"/>
      <c r="K12" s="52"/>
      <c r="L12" s="52"/>
      <c r="M12" s="78"/>
      <c r="N12" s="66"/>
      <c r="O12" s="53" t="s">
        <v>29</v>
      </c>
      <c r="P12" s="50"/>
      <c r="Q12" s="54">
        <v>1</v>
      </c>
      <c r="R12" s="92">
        <f t="shared" si="0"/>
        <v>0.75</v>
      </c>
    </row>
    <row r="13" spans="1:19" ht="24.95" customHeight="1" x14ac:dyDescent="0.15">
      <c r="A13" s="171"/>
      <c r="B13" s="66"/>
      <c r="C13" s="49"/>
      <c r="D13" s="50"/>
      <c r="E13" s="51"/>
      <c r="F13" s="52"/>
      <c r="G13" s="70"/>
      <c r="H13" s="74"/>
      <c r="I13" s="50"/>
      <c r="J13" s="52"/>
      <c r="K13" s="52"/>
      <c r="L13" s="52"/>
      <c r="M13" s="78"/>
      <c r="N13" s="66"/>
      <c r="O13" s="53" t="s">
        <v>26</v>
      </c>
      <c r="P13" s="50"/>
      <c r="Q13" s="54">
        <v>1.5</v>
      </c>
      <c r="R13" s="92">
        <f t="shared" si="0"/>
        <v>1.1300000000000001</v>
      </c>
    </row>
    <row r="14" spans="1:19" ht="24.95" customHeight="1" x14ac:dyDescent="0.15">
      <c r="A14" s="171"/>
      <c r="B14" s="66"/>
      <c r="C14" s="49"/>
      <c r="D14" s="50"/>
      <c r="E14" s="51"/>
      <c r="F14" s="52"/>
      <c r="G14" s="70"/>
      <c r="H14" s="74"/>
      <c r="I14" s="50"/>
      <c r="J14" s="52"/>
      <c r="K14" s="52"/>
      <c r="L14" s="52"/>
      <c r="M14" s="78"/>
      <c r="N14" s="66"/>
      <c r="O14" s="53" t="s">
        <v>71</v>
      </c>
      <c r="P14" s="50"/>
      <c r="Q14" s="54">
        <v>0.05</v>
      </c>
      <c r="R14" s="92">
        <f t="shared" si="0"/>
        <v>0.04</v>
      </c>
    </row>
    <row r="15" spans="1:19" ht="24.95" customHeight="1" x14ac:dyDescent="0.15">
      <c r="A15" s="171"/>
      <c r="B15" s="66"/>
      <c r="C15" s="49"/>
      <c r="D15" s="50"/>
      <c r="E15" s="51"/>
      <c r="F15" s="52"/>
      <c r="G15" s="70"/>
      <c r="H15" s="74"/>
      <c r="I15" s="50"/>
      <c r="J15" s="52"/>
      <c r="K15" s="52"/>
      <c r="L15" s="52"/>
      <c r="M15" s="78"/>
      <c r="N15" s="66"/>
      <c r="O15" s="53" t="s">
        <v>72</v>
      </c>
      <c r="P15" s="50"/>
      <c r="Q15" s="54">
        <v>0.01</v>
      </c>
      <c r="R15" s="92">
        <f t="shared" si="0"/>
        <v>0.01</v>
      </c>
    </row>
    <row r="16" spans="1:19" ht="24.95" customHeight="1" x14ac:dyDescent="0.15">
      <c r="A16" s="171"/>
      <c r="B16" s="65"/>
      <c r="C16" s="43"/>
      <c r="D16" s="44"/>
      <c r="E16" s="45"/>
      <c r="F16" s="46"/>
      <c r="G16" s="69"/>
      <c r="H16" s="73"/>
      <c r="I16" s="44"/>
      <c r="J16" s="46"/>
      <c r="K16" s="46"/>
      <c r="L16" s="46"/>
      <c r="M16" s="77"/>
      <c r="N16" s="65"/>
      <c r="O16" s="47"/>
      <c r="P16" s="44"/>
      <c r="Q16" s="48"/>
      <c r="R16" s="91"/>
    </row>
    <row r="17" spans="1:18" ht="24.95" customHeight="1" x14ac:dyDescent="0.15">
      <c r="A17" s="171"/>
      <c r="B17" s="66" t="s">
        <v>73</v>
      </c>
      <c r="C17" s="49" t="s">
        <v>76</v>
      </c>
      <c r="D17" s="50"/>
      <c r="E17" s="51">
        <v>30</v>
      </c>
      <c r="F17" s="52" t="s">
        <v>20</v>
      </c>
      <c r="G17" s="70"/>
      <c r="H17" s="74" t="s">
        <v>76</v>
      </c>
      <c r="I17" s="50"/>
      <c r="J17" s="52">
        <f>ROUNDUP(E17*0.75,2)</f>
        <v>22.5</v>
      </c>
      <c r="K17" s="52" t="s">
        <v>20</v>
      </c>
      <c r="L17" s="52"/>
      <c r="M17" s="78" t="e">
        <f>ROUND(#REF!+(#REF!*15/100),2)</f>
        <v>#REF!</v>
      </c>
      <c r="N17" s="66" t="s">
        <v>74</v>
      </c>
      <c r="O17" s="53" t="s">
        <v>28</v>
      </c>
      <c r="P17" s="50"/>
      <c r="Q17" s="54">
        <v>1</v>
      </c>
      <c r="R17" s="92">
        <f>ROUNDUP(Q17*0.75,2)</f>
        <v>0.75</v>
      </c>
    </row>
    <row r="18" spans="1:18" ht="24.95" customHeight="1" x14ac:dyDescent="0.15">
      <c r="A18" s="171"/>
      <c r="B18" s="66"/>
      <c r="C18" s="49" t="s">
        <v>77</v>
      </c>
      <c r="D18" s="50"/>
      <c r="E18" s="51">
        <v>10</v>
      </c>
      <c r="F18" s="52" t="s">
        <v>20</v>
      </c>
      <c r="G18" s="70"/>
      <c r="H18" s="74" t="s">
        <v>77</v>
      </c>
      <c r="I18" s="50"/>
      <c r="J18" s="52">
        <f>ROUNDUP(E18*0.75,2)</f>
        <v>7.5</v>
      </c>
      <c r="K18" s="52" t="s">
        <v>20</v>
      </c>
      <c r="L18" s="52"/>
      <c r="M18" s="78" t="e">
        <f>ROUND(#REF!+(#REF!*2/100),2)</f>
        <v>#REF!</v>
      </c>
      <c r="N18" s="66" t="s">
        <v>75</v>
      </c>
      <c r="O18" s="53" t="s">
        <v>30</v>
      </c>
      <c r="P18" s="50" t="s">
        <v>31</v>
      </c>
      <c r="Q18" s="54">
        <v>1</v>
      </c>
      <c r="R18" s="92">
        <f>ROUNDUP(Q18*0.75,2)</f>
        <v>0.75</v>
      </c>
    </row>
    <row r="19" spans="1:18" ht="24.95" customHeight="1" x14ac:dyDescent="0.15">
      <c r="A19" s="171"/>
      <c r="B19" s="66"/>
      <c r="C19" s="49" t="s">
        <v>24</v>
      </c>
      <c r="D19" s="50"/>
      <c r="E19" s="51">
        <v>5</v>
      </c>
      <c r="F19" s="52" t="s">
        <v>20</v>
      </c>
      <c r="G19" s="70"/>
      <c r="H19" s="74" t="s">
        <v>24</v>
      </c>
      <c r="I19" s="50"/>
      <c r="J19" s="52">
        <f>ROUNDUP(E19*0.75,2)</f>
        <v>3.75</v>
      </c>
      <c r="K19" s="52" t="s">
        <v>20</v>
      </c>
      <c r="L19" s="52"/>
      <c r="M19" s="78" t="e">
        <f>ROUND(#REF!+(#REF!*10/100),2)</f>
        <v>#REF!</v>
      </c>
      <c r="N19" s="66" t="s">
        <v>46</v>
      </c>
      <c r="O19" s="53" t="s">
        <v>54</v>
      </c>
      <c r="P19" s="50"/>
      <c r="Q19" s="54">
        <v>2</v>
      </c>
      <c r="R19" s="92">
        <f>ROUNDUP(Q19*0.75,2)</f>
        <v>1.5</v>
      </c>
    </row>
    <row r="20" spans="1:18" ht="24.95" customHeight="1" x14ac:dyDescent="0.15">
      <c r="A20" s="171"/>
      <c r="B20" s="66"/>
      <c r="C20" s="49"/>
      <c r="D20" s="50"/>
      <c r="E20" s="51"/>
      <c r="F20" s="52"/>
      <c r="G20" s="70"/>
      <c r="H20" s="74"/>
      <c r="I20" s="50"/>
      <c r="J20" s="52"/>
      <c r="K20" s="52"/>
      <c r="L20" s="52"/>
      <c r="M20" s="78"/>
      <c r="N20" s="66"/>
      <c r="O20" s="53" t="s">
        <v>26</v>
      </c>
      <c r="P20" s="50"/>
      <c r="Q20" s="54">
        <v>2</v>
      </c>
      <c r="R20" s="92">
        <f>ROUNDUP(Q20*0.75,2)</f>
        <v>1.5</v>
      </c>
    </row>
    <row r="21" spans="1:18" ht="24.95" customHeight="1" x14ac:dyDescent="0.15">
      <c r="A21" s="171"/>
      <c r="B21" s="65"/>
      <c r="C21" s="43"/>
      <c r="D21" s="44"/>
      <c r="E21" s="45"/>
      <c r="F21" s="46"/>
      <c r="G21" s="69"/>
      <c r="H21" s="73"/>
      <c r="I21" s="44"/>
      <c r="J21" s="46"/>
      <c r="K21" s="46"/>
      <c r="L21" s="46"/>
      <c r="M21" s="77"/>
      <c r="N21" s="65"/>
      <c r="O21" s="47"/>
      <c r="P21" s="44"/>
      <c r="Q21" s="48"/>
      <c r="R21" s="91"/>
    </row>
    <row r="22" spans="1:18" ht="24.95" customHeight="1" x14ac:dyDescent="0.15">
      <c r="A22" s="171"/>
      <c r="B22" s="66" t="s">
        <v>78</v>
      </c>
      <c r="C22" s="49" t="s">
        <v>79</v>
      </c>
      <c r="D22" s="50"/>
      <c r="E22" s="55">
        <v>0.1</v>
      </c>
      <c r="F22" s="52" t="s">
        <v>80</v>
      </c>
      <c r="G22" s="70"/>
      <c r="H22" s="74" t="s">
        <v>79</v>
      </c>
      <c r="I22" s="50"/>
      <c r="J22" s="52">
        <f>ROUNDUP(E22*0.75,2)</f>
        <v>0.08</v>
      </c>
      <c r="K22" s="52" t="s">
        <v>80</v>
      </c>
      <c r="L22" s="52"/>
      <c r="M22" s="78" t="e">
        <f>#REF!</f>
        <v>#REF!</v>
      </c>
      <c r="N22" s="66" t="s">
        <v>18</v>
      </c>
      <c r="O22" s="53" t="s">
        <v>27</v>
      </c>
      <c r="P22" s="50"/>
      <c r="Q22" s="54">
        <v>100</v>
      </c>
      <c r="R22" s="92">
        <f>ROUNDUP(Q22*0.75,2)</f>
        <v>75</v>
      </c>
    </row>
    <row r="23" spans="1:18" ht="24.95" customHeight="1" x14ac:dyDescent="0.15">
      <c r="A23" s="171"/>
      <c r="B23" s="66"/>
      <c r="C23" s="49" t="s">
        <v>23</v>
      </c>
      <c r="D23" s="50"/>
      <c r="E23" s="51">
        <v>20</v>
      </c>
      <c r="F23" s="52" t="s">
        <v>20</v>
      </c>
      <c r="G23" s="70"/>
      <c r="H23" s="74" t="s">
        <v>23</v>
      </c>
      <c r="I23" s="50"/>
      <c r="J23" s="52">
        <f>ROUNDUP(E23*0.75,2)</f>
        <v>15</v>
      </c>
      <c r="K23" s="52" t="s">
        <v>20</v>
      </c>
      <c r="L23" s="52"/>
      <c r="M23" s="78" t="e">
        <f>ROUND(#REF!+(#REF!*6/100),2)</f>
        <v>#REF!</v>
      </c>
      <c r="N23" s="66"/>
      <c r="O23" s="53" t="s">
        <v>71</v>
      </c>
      <c r="P23" s="50"/>
      <c r="Q23" s="54">
        <v>0.1</v>
      </c>
      <c r="R23" s="92">
        <f>ROUNDUP(Q23*0.75,2)</f>
        <v>0.08</v>
      </c>
    </row>
    <row r="24" spans="1:18" ht="24.95" customHeight="1" x14ac:dyDescent="0.15">
      <c r="A24" s="171"/>
      <c r="B24" s="66"/>
      <c r="C24" s="49"/>
      <c r="D24" s="50"/>
      <c r="E24" s="51"/>
      <c r="F24" s="52"/>
      <c r="G24" s="70"/>
      <c r="H24" s="74"/>
      <c r="I24" s="50"/>
      <c r="J24" s="52"/>
      <c r="K24" s="52"/>
      <c r="L24" s="52"/>
      <c r="M24" s="78"/>
      <c r="N24" s="66"/>
      <c r="O24" s="53" t="s">
        <v>30</v>
      </c>
      <c r="P24" s="50" t="s">
        <v>31</v>
      </c>
      <c r="Q24" s="54">
        <v>0.5</v>
      </c>
      <c r="R24" s="92">
        <f>ROUNDUP(Q24*0.75,2)</f>
        <v>0.38</v>
      </c>
    </row>
    <row r="25" spans="1:18" ht="18.75" customHeight="1" x14ac:dyDescent="0.15">
      <c r="A25" s="171"/>
      <c r="B25" s="65"/>
      <c r="C25" s="43"/>
      <c r="D25" s="44"/>
      <c r="E25" s="45"/>
      <c r="F25" s="46"/>
      <c r="G25" s="69"/>
      <c r="H25" s="73"/>
      <c r="I25" s="44"/>
      <c r="J25" s="46"/>
      <c r="K25" s="46"/>
      <c r="L25" s="46"/>
      <c r="M25" s="77"/>
      <c r="N25" s="65"/>
      <c r="O25" s="47"/>
      <c r="P25" s="44"/>
      <c r="Q25" s="48"/>
      <c r="R25" s="91"/>
    </row>
    <row r="26" spans="1:18" ht="18.75" customHeight="1" x14ac:dyDescent="0.15">
      <c r="A26" s="171"/>
      <c r="B26" s="66" t="s">
        <v>81</v>
      </c>
      <c r="C26" s="49" t="s">
        <v>83</v>
      </c>
      <c r="D26" s="50"/>
      <c r="E26" s="80">
        <v>0.25</v>
      </c>
      <c r="F26" s="52" t="s">
        <v>84</v>
      </c>
      <c r="G26" s="70"/>
      <c r="H26" s="74" t="s">
        <v>83</v>
      </c>
      <c r="I26" s="50"/>
      <c r="J26" s="52">
        <f>ROUNDUP(E26*0.75,2)</f>
        <v>0.19</v>
      </c>
      <c r="K26" s="52" t="s">
        <v>84</v>
      </c>
      <c r="L26" s="52"/>
      <c r="M26" s="78" t="e">
        <f>#REF!</f>
        <v>#REF!</v>
      </c>
      <c r="N26" s="66" t="s">
        <v>82</v>
      </c>
      <c r="O26" s="53"/>
      <c r="P26" s="50"/>
      <c r="Q26" s="54"/>
      <c r="R26" s="92"/>
    </row>
    <row r="27" spans="1:18" ht="18.75" customHeight="1" thickBot="1" x14ac:dyDescent="0.2">
      <c r="A27" s="172"/>
      <c r="B27" s="67"/>
      <c r="C27" s="56"/>
      <c r="D27" s="57"/>
      <c r="E27" s="58"/>
      <c r="F27" s="59"/>
      <c r="G27" s="71"/>
      <c r="H27" s="75"/>
      <c r="I27" s="57"/>
      <c r="J27" s="59"/>
      <c r="K27" s="59"/>
      <c r="L27" s="59"/>
      <c r="M27" s="79"/>
      <c r="N27" s="67"/>
      <c r="O27" s="60"/>
      <c r="P27" s="57"/>
      <c r="Q27" s="61"/>
      <c r="R27" s="93"/>
    </row>
  </sheetData>
  <mergeCells count="4">
    <mergeCell ref="H1:N1"/>
    <mergeCell ref="A2:R2"/>
    <mergeCell ref="A3:F3"/>
    <mergeCell ref="A5:A27"/>
  </mergeCells>
  <phoneticPr fontId="18"/>
  <printOptions horizontalCentered="1" verticalCentered="1"/>
  <pageMargins left="0.39370078740157483" right="0.39370078740157483" top="0.39370078740157483" bottom="0.39370078740157483" header="0.39370078740157483" footer="0.39370078740157483"/>
  <pageSetup paperSize="12" scale="58"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4"/>
  <sheetViews>
    <sheetView showZeros="0" zoomScale="60" zoomScaleNormal="60" zoomScaleSheetLayoutView="90" workbookViewId="0"/>
  </sheetViews>
  <sheetFormatPr defaultRowHeight="13.5" x14ac:dyDescent="0.15"/>
  <cols>
    <col min="1" max="1" width="4.5" style="3" customWidth="1"/>
    <col min="2" max="2" width="24.375" style="3" customWidth="1"/>
    <col min="3" max="3" width="28.25" style="3" customWidth="1"/>
    <col min="4" max="4" width="12.5" style="3" hidden="1" customWidth="1"/>
    <col min="5" max="6" width="10.375" style="27" customWidth="1"/>
    <col min="7" max="7" width="10" style="3" customWidth="1"/>
    <col min="8" max="8" width="18.75" style="3" customWidth="1"/>
    <col min="9" max="9" width="22.5" style="3" customWidth="1"/>
    <col min="10" max="10" width="21.25" style="3" customWidth="1"/>
    <col min="11" max="11" width="11.125" style="3" customWidth="1"/>
    <col min="12" max="12" width="22.375" style="3" customWidth="1"/>
    <col min="13" max="13" width="21.25" style="3" customWidth="1"/>
    <col min="14" max="14" width="11.25" style="3" customWidth="1"/>
    <col min="15" max="15" width="12.5" hidden="1" customWidth="1"/>
  </cols>
  <sheetData>
    <row r="1" spans="1:21" s="3" customFormat="1" ht="37.5" customHeight="1" x14ac:dyDescent="0.15">
      <c r="A1" s="1" t="s">
        <v>328</v>
      </c>
      <c r="B1" s="5"/>
      <c r="C1" s="1"/>
      <c r="D1" s="1"/>
      <c r="E1" s="184"/>
      <c r="F1" s="185"/>
      <c r="G1" s="185"/>
      <c r="H1" s="185"/>
      <c r="I1" s="185"/>
      <c r="J1" s="185"/>
      <c r="K1" s="185"/>
      <c r="L1" s="185"/>
      <c r="M1" s="185"/>
      <c r="N1" s="185"/>
      <c r="O1"/>
      <c r="P1"/>
      <c r="Q1"/>
      <c r="R1"/>
      <c r="S1"/>
      <c r="T1"/>
      <c r="U1"/>
    </row>
    <row r="2" spans="1:21" s="3" customFormat="1" ht="36" customHeight="1" x14ac:dyDescent="0.15">
      <c r="A2" s="166" t="s">
        <v>265</v>
      </c>
      <c r="B2" s="167"/>
      <c r="C2" s="167"/>
      <c r="D2" s="167"/>
      <c r="E2" s="167"/>
      <c r="F2" s="167"/>
      <c r="G2" s="167"/>
      <c r="H2" s="167"/>
      <c r="I2" s="167"/>
      <c r="J2" s="167"/>
      <c r="K2" s="167"/>
      <c r="L2" s="167"/>
      <c r="M2" s="167"/>
      <c r="N2" s="167"/>
      <c r="O2" s="185"/>
      <c r="P2"/>
      <c r="Q2"/>
      <c r="R2"/>
      <c r="S2"/>
      <c r="T2"/>
      <c r="U2"/>
    </row>
    <row r="3" spans="1:21" ht="33.75" customHeight="1" thickBot="1" x14ac:dyDescent="0.3">
      <c r="A3" s="186" t="s">
        <v>402</v>
      </c>
      <c r="B3" s="187"/>
      <c r="C3" s="187"/>
      <c r="D3" s="151"/>
      <c r="E3" s="188" t="s">
        <v>356</v>
      </c>
      <c r="F3" s="189"/>
      <c r="G3" s="88"/>
      <c r="H3" s="88"/>
      <c r="I3" s="88"/>
      <c r="J3" s="88"/>
      <c r="K3" s="150"/>
      <c r="L3" s="88"/>
      <c r="M3" s="88"/>
    </row>
    <row r="4" spans="1:21" ht="18.75" customHeight="1" x14ac:dyDescent="0.15">
      <c r="A4" s="190"/>
      <c r="B4" s="191"/>
      <c r="C4" s="192"/>
      <c r="D4" s="173" t="s">
        <v>258</v>
      </c>
      <c r="E4" s="199" t="s">
        <v>325</v>
      </c>
      <c r="F4" s="202" t="s">
        <v>314</v>
      </c>
      <c r="G4" s="149" t="s">
        <v>324</v>
      </c>
      <c r="H4" s="165" t="s">
        <v>323</v>
      </c>
      <c r="I4" s="217" t="s">
        <v>322</v>
      </c>
      <c r="J4" s="206"/>
      <c r="K4" s="218"/>
      <c r="L4" s="207" t="s">
        <v>321</v>
      </c>
      <c r="M4" s="208"/>
      <c r="N4" s="209"/>
      <c r="O4" s="173" t="s">
        <v>258</v>
      </c>
    </row>
    <row r="5" spans="1:21" ht="18.75" customHeight="1" x14ac:dyDescent="0.15">
      <c r="A5" s="193"/>
      <c r="B5" s="194"/>
      <c r="C5" s="195"/>
      <c r="D5" s="174"/>
      <c r="E5" s="200"/>
      <c r="F5" s="203"/>
      <c r="G5" s="9" t="s">
        <v>320</v>
      </c>
      <c r="H5" s="164" t="s">
        <v>319</v>
      </c>
      <c r="I5" s="215" t="s">
        <v>317</v>
      </c>
      <c r="J5" s="177"/>
      <c r="K5" s="216"/>
      <c r="L5" s="178" t="s">
        <v>315</v>
      </c>
      <c r="M5" s="179"/>
      <c r="N5" s="180"/>
      <c r="O5" s="174"/>
    </row>
    <row r="6" spans="1:21" ht="18.75" customHeight="1" thickBot="1" x14ac:dyDescent="0.2">
      <c r="A6" s="146"/>
      <c r="B6" s="145" t="s">
        <v>263</v>
      </c>
      <c r="C6" s="144" t="s">
        <v>313</v>
      </c>
      <c r="D6" s="175"/>
      <c r="E6" s="201"/>
      <c r="F6" s="204"/>
      <c r="G6" s="143" t="s">
        <v>314</v>
      </c>
      <c r="H6" s="139" t="s">
        <v>312</v>
      </c>
      <c r="I6" s="140" t="s">
        <v>263</v>
      </c>
      <c r="J6" s="141" t="s">
        <v>313</v>
      </c>
      <c r="K6" s="138" t="s">
        <v>312</v>
      </c>
      <c r="L6" s="140" t="s">
        <v>263</v>
      </c>
      <c r="M6" s="139" t="s">
        <v>313</v>
      </c>
      <c r="N6" s="138" t="s">
        <v>312</v>
      </c>
      <c r="O6" s="175"/>
    </row>
    <row r="7" spans="1:21" ht="24.95" customHeight="1" x14ac:dyDescent="0.15">
      <c r="A7" s="181" t="s">
        <v>42</v>
      </c>
      <c r="B7" s="131" t="s">
        <v>310</v>
      </c>
      <c r="C7" s="137" t="s">
        <v>307</v>
      </c>
      <c r="D7" s="134"/>
      <c r="E7" s="38"/>
      <c r="F7" s="38"/>
      <c r="G7" s="131"/>
      <c r="H7" s="133" t="s">
        <v>311</v>
      </c>
      <c r="I7" s="132" t="s">
        <v>310</v>
      </c>
      <c r="J7" s="131" t="s">
        <v>307</v>
      </c>
      <c r="K7" s="130" t="s">
        <v>309</v>
      </c>
      <c r="L7" s="132" t="s">
        <v>308</v>
      </c>
      <c r="M7" s="131" t="s">
        <v>307</v>
      </c>
      <c r="N7" s="130">
        <v>30</v>
      </c>
      <c r="O7" s="129"/>
    </row>
    <row r="8" spans="1:21" ht="24.95" customHeight="1" x14ac:dyDescent="0.15">
      <c r="A8" s="182"/>
      <c r="B8" s="119"/>
      <c r="C8" s="124"/>
      <c r="D8" s="120"/>
      <c r="E8" s="44"/>
      <c r="F8" s="44"/>
      <c r="G8" s="119"/>
      <c r="H8" s="118"/>
      <c r="I8" s="127"/>
      <c r="J8" s="119"/>
      <c r="K8" s="121"/>
      <c r="L8" s="127"/>
      <c r="M8" s="119"/>
      <c r="N8" s="121"/>
      <c r="O8" s="126"/>
    </row>
    <row r="9" spans="1:21" ht="24.95" customHeight="1" x14ac:dyDescent="0.15">
      <c r="A9" s="182"/>
      <c r="B9" s="109" t="s">
        <v>333</v>
      </c>
      <c r="C9" s="115" t="s">
        <v>62</v>
      </c>
      <c r="D9" s="112" t="s">
        <v>63</v>
      </c>
      <c r="E9" s="50"/>
      <c r="F9" s="50"/>
      <c r="G9" s="109"/>
      <c r="H9" s="157">
        <v>0.7</v>
      </c>
      <c r="I9" s="110" t="s">
        <v>333</v>
      </c>
      <c r="J9" s="109" t="s">
        <v>62</v>
      </c>
      <c r="K9" s="158">
        <v>0.3</v>
      </c>
      <c r="L9" s="110" t="s">
        <v>332</v>
      </c>
      <c r="M9" s="109" t="s">
        <v>68</v>
      </c>
      <c r="N9" s="108">
        <v>10</v>
      </c>
      <c r="O9" s="107"/>
    </row>
    <row r="10" spans="1:21" ht="24.95" customHeight="1" x14ac:dyDescent="0.15">
      <c r="A10" s="182"/>
      <c r="B10" s="109"/>
      <c r="C10" s="115" t="s">
        <v>68</v>
      </c>
      <c r="D10" s="112"/>
      <c r="E10" s="50"/>
      <c r="F10" s="50"/>
      <c r="G10" s="109"/>
      <c r="H10" s="111">
        <v>20</v>
      </c>
      <c r="I10" s="110"/>
      <c r="J10" s="109" t="s">
        <v>68</v>
      </c>
      <c r="K10" s="108">
        <v>10</v>
      </c>
      <c r="L10" s="127"/>
      <c r="M10" s="119"/>
      <c r="N10" s="121"/>
      <c r="O10" s="126"/>
    </row>
    <row r="11" spans="1:21" ht="24.95" customHeight="1" x14ac:dyDescent="0.15">
      <c r="A11" s="182"/>
      <c r="B11" s="109"/>
      <c r="C11" s="115" t="s">
        <v>69</v>
      </c>
      <c r="D11" s="112"/>
      <c r="E11" s="50"/>
      <c r="F11" s="50"/>
      <c r="G11" s="109"/>
      <c r="H11" s="111">
        <v>5</v>
      </c>
      <c r="I11" s="110"/>
      <c r="J11" s="109" t="s">
        <v>69</v>
      </c>
      <c r="K11" s="108">
        <v>5</v>
      </c>
      <c r="L11" s="110" t="s">
        <v>331</v>
      </c>
      <c r="M11" s="109" t="s">
        <v>76</v>
      </c>
      <c r="N11" s="108">
        <v>10</v>
      </c>
      <c r="O11" s="107"/>
    </row>
    <row r="12" spans="1:21" ht="24.95" customHeight="1" x14ac:dyDescent="0.15">
      <c r="A12" s="182"/>
      <c r="B12" s="109"/>
      <c r="C12" s="115"/>
      <c r="D12" s="112"/>
      <c r="E12" s="50"/>
      <c r="F12" s="50"/>
      <c r="G12" s="109" t="s">
        <v>27</v>
      </c>
      <c r="H12" s="111" t="s">
        <v>301</v>
      </c>
      <c r="I12" s="110"/>
      <c r="J12" s="109"/>
      <c r="K12" s="108"/>
      <c r="L12" s="110"/>
      <c r="M12" s="109" t="s">
        <v>24</v>
      </c>
      <c r="N12" s="108">
        <v>5</v>
      </c>
      <c r="O12" s="107"/>
    </row>
    <row r="13" spans="1:21" ht="24.95" customHeight="1" x14ac:dyDescent="0.15">
      <c r="A13" s="182"/>
      <c r="B13" s="119"/>
      <c r="C13" s="124"/>
      <c r="D13" s="120"/>
      <c r="E13" s="44"/>
      <c r="F13" s="44"/>
      <c r="G13" s="119"/>
      <c r="H13" s="118"/>
      <c r="I13" s="127"/>
      <c r="J13" s="119"/>
      <c r="K13" s="121"/>
      <c r="L13" s="127"/>
      <c r="M13" s="119"/>
      <c r="N13" s="121"/>
      <c r="O13" s="126"/>
    </row>
    <row r="14" spans="1:21" ht="24.95" customHeight="1" x14ac:dyDescent="0.15">
      <c r="A14" s="182"/>
      <c r="B14" s="109" t="s">
        <v>73</v>
      </c>
      <c r="C14" s="115" t="s">
        <v>76</v>
      </c>
      <c r="D14" s="112"/>
      <c r="E14" s="50"/>
      <c r="F14" s="50"/>
      <c r="G14" s="109"/>
      <c r="H14" s="111">
        <v>10</v>
      </c>
      <c r="I14" s="110" t="s">
        <v>73</v>
      </c>
      <c r="J14" s="109" t="s">
        <v>76</v>
      </c>
      <c r="K14" s="108">
        <v>10</v>
      </c>
      <c r="L14" s="110" t="s">
        <v>330</v>
      </c>
      <c r="M14" s="109" t="s">
        <v>79</v>
      </c>
      <c r="N14" s="155">
        <v>0.1</v>
      </c>
      <c r="O14" s="107"/>
    </row>
    <row r="15" spans="1:21" ht="24.95" customHeight="1" x14ac:dyDescent="0.15">
      <c r="A15" s="182"/>
      <c r="B15" s="109"/>
      <c r="C15" s="115" t="s">
        <v>77</v>
      </c>
      <c r="D15" s="112"/>
      <c r="E15" s="50"/>
      <c r="F15" s="50"/>
      <c r="G15" s="109"/>
      <c r="H15" s="111">
        <v>5</v>
      </c>
      <c r="I15" s="110"/>
      <c r="J15" s="109" t="s">
        <v>77</v>
      </c>
      <c r="K15" s="108">
        <v>5</v>
      </c>
      <c r="L15" s="110"/>
      <c r="M15" s="109" t="s">
        <v>23</v>
      </c>
      <c r="N15" s="108">
        <v>10</v>
      </c>
      <c r="O15" s="107"/>
    </row>
    <row r="16" spans="1:21" ht="24.95" customHeight="1" x14ac:dyDescent="0.15">
      <c r="A16" s="182"/>
      <c r="B16" s="109"/>
      <c r="C16" s="115" t="s">
        <v>24</v>
      </c>
      <c r="D16" s="112"/>
      <c r="E16" s="50"/>
      <c r="F16" s="50"/>
      <c r="G16" s="109"/>
      <c r="H16" s="111">
        <v>5</v>
      </c>
      <c r="I16" s="110"/>
      <c r="J16" s="109" t="s">
        <v>24</v>
      </c>
      <c r="K16" s="108">
        <v>5</v>
      </c>
      <c r="L16" s="127"/>
      <c r="M16" s="119"/>
      <c r="N16" s="121"/>
      <c r="O16" s="126"/>
    </row>
    <row r="17" spans="1:15" ht="24.95" customHeight="1" x14ac:dyDescent="0.15">
      <c r="A17" s="182"/>
      <c r="B17" s="119"/>
      <c r="C17" s="124"/>
      <c r="D17" s="120"/>
      <c r="E17" s="44"/>
      <c r="F17" s="44"/>
      <c r="G17" s="119"/>
      <c r="H17" s="118"/>
      <c r="I17" s="127"/>
      <c r="J17" s="119"/>
      <c r="K17" s="121"/>
      <c r="L17" s="110" t="s">
        <v>329</v>
      </c>
      <c r="M17" s="109" t="s">
        <v>83</v>
      </c>
      <c r="N17" s="156">
        <v>0.13</v>
      </c>
      <c r="O17" s="107"/>
    </row>
    <row r="18" spans="1:15" ht="24.95" customHeight="1" x14ac:dyDescent="0.15">
      <c r="A18" s="182"/>
      <c r="B18" s="109" t="s">
        <v>78</v>
      </c>
      <c r="C18" s="115" t="s">
        <v>79</v>
      </c>
      <c r="D18" s="112"/>
      <c r="E18" s="50"/>
      <c r="F18" s="50"/>
      <c r="G18" s="109"/>
      <c r="H18" s="154">
        <v>0.1</v>
      </c>
      <c r="I18" s="110" t="s">
        <v>78</v>
      </c>
      <c r="J18" s="109" t="s">
        <v>79</v>
      </c>
      <c r="K18" s="155">
        <v>0.1</v>
      </c>
      <c r="L18" s="110"/>
      <c r="M18" s="109"/>
      <c r="N18" s="108"/>
      <c r="O18" s="107"/>
    </row>
    <row r="19" spans="1:15" ht="24.95" customHeight="1" x14ac:dyDescent="0.15">
      <c r="A19" s="182"/>
      <c r="B19" s="109"/>
      <c r="C19" s="115" t="s">
        <v>23</v>
      </c>
      <c r="D19" s="112"/>
      <c r="E19" s="50"/>
      <c r="F19" s="125"/>
      <c r="G19" s="109"/>
      <c r="H19" s="111">
        <v>10</v>
      </c>
      <c r="I19" s="110"/>
      <c r="J19" s="109" t="s">
        <v>23</v>
      </c>
      <c r="K19" s="108">
        <v>10</v>
      </c>
      <c r="L19" s="110"/>
      <c r="M19" s="109"/>
      <c r="N19" s="108"/>
      <c r="O19" s="107"/>
    </row>
    <row r="20" spans="1:15" ht="24.95" customHeight="1" x14ac:dyDescent="0.15">
      <c r="A20" s="182"/>
      <c r="B20" s="109"/>
      <c r="C20" s="115"/>
      <c r="D20" s="112"/>
      <c r="E20" s="50"/>
      <c r="F20" s="50"/>
      <c r="G20" s="109" t="s">
        <v>27</v>
      </c>
      <c r="H20" s="111" t="s">
        <v>301</v>
      </c>
      <c r="I20" s="110"/>
      <c r="J20" s="109"/>
      <c r="K20" s="108"/>
      <c r="L20" s="110"/>
      <c r="M20" s="109"/>
      <c r="N20" s="108"/>
      <c r="O20" s="107"/>
    </row>
    <row r="21" spans="1:15" ht="24.95" customHeight="1" x14ac:dyDescent="0.15">
      <c r="A21" s="182"/>
      <c r="B21" s="109"/>
      <c r="C21" s="115"/>
      <c r="D21" s="112"/>
      <c r="E21" s="50"/>
      <c r="F21" s="50" t="s">
        <v>31</v>
      </c>
      <c r="G21" s="109" t="s">
        <v>30</v>
      </c>
      <c r="H21" s="111" t="s">
        <v>300</v>
      </c>
      <c r="I21" s="110"/>
      <c r="J21" s="109"/>
      <c r="K21" s="108"/>
      <c r="L21" s="110"/>
      <c r="M21" s="109"/>
      <c r="N21" s="108"/>
      <c r="O21" s="107"/>
    </row>
    <row r="22" spans="1:15" ht="24.95" customHeight="1" x14ac:dyDescent="0.15">
      <c r="A22" s="182"/>
      <c r="B22" s="119"/>
      <c r="C22" s="124"/>
      <c r="D22" s="120"/>
      <c r="E22" s="44"/>
      <c r="F22" s="44"/>
      <c r="G22" s="119"/>
      <c r="H22" s="118"/>
      <c r="I22" s="127"/>
      <c r="J22" s="119"/>
      <c r="K22" s="121"/>
      <c r="L22" s="110"/>
      <c r="M22" s="109"/>
      <c r="N22" s="108"/>
      <c r="O22" s="107"/>
    </row>
    <row r="23" spans="1:15" ht="24.95" customHeight="1" x14ac:dyDescent="0.15">
      <c r="A23" s="182"/>
      <c r="B23" s="109" t="s">
        <v>81</v>
      </c>
      <c r="C23" s="115" t="s">
        <v>83</v>
      </c>
      <c r="D23" s="112"/>
      <c r="E23" s="50"/>
      <c r="F23" s="50"/>
      <c r="G23" s="109"/>
      <c r="H23" s="152">
        <v>0.17</v>
      </c>
      <c r="I23" s="110" t="s">
        <v>81</v>
      </c>
      <c r="J23" s="109" t="s">
        <v>83</v>
      </c>
      <c r="K23" s="153">
        <v>0.17</v>
      </c>
      <c r="L23" s="110"/>
      <c r="M23" s="109"/>
      <c r="N23" s="108"/>
      <c r="O23" s="107"/>
    </row>
    <row r="24" spans="1:15" ht="24.95" customHeight="1" thickBot="1" x14ac:dyDescent="0.2">
      <c r="A24" s="183"/>
      <c r="B24" s="100"/>
      <c r="C24" s="106"/>
      <c r="D24" s="103"/>
      <c r="E24" s="57"/>
      <c r="F24" s="57"/>
      <c r="G24" s="100"/>
      <c r="H24" s="102"/>
      <c r="I24" s="101"/>
      <c r="J24" s="100"/>
      <c r="K24" s="99"/>
      <c r="L24" s="101"/>
      <c r="M24" s="100"/>
      <c r="N24" s="99"/>
      <c r="O24" s="98"/>
    </row>
    <row r="25" spans="1:15" ht="24.95" customHeight="1" x14ac:dyDescent="0.15">
      <c r="B25" s="89"/>
      <c r="C25" s="89"/>
      <c r="D25" s="89"/>
      <c r="G25" s="89"/>
      <c r="H25" s="97"/>
      <c r="I25" s="89"/>
      <c r="J25" s="89"/>
      <c r="K25" s="97"/>
      <c r="L25" s="89"/>
      <c r="M25" s="89"/>
      <c r="N25" s="97"/>
    </row>
    <row r="26" spans="1:15" ht="14.25" x14ac:dyDescent="0.15">
      <c r="B26" s="89"/>
      <c r="C26" s="89"/>
      <c r="D26" s="89"/>
      <c r="G26" s="89"/>
      <c r="H26" s="97"/>
      <c r="I26" s="89"/>
      <c r="J26" s="89"/>
      <c r="K26" s="97"/>
      <c r="L26" s="89"/>
      <c r="M26" s="89"/>
      <c r="N26" s="97"/>
    </row>
    <row r="27" spans="1:15" ht="14.25" x14ac:dyDescent="0.15">
      <c r="B27" s="89"/>
      <c r="C27" s="89"/>
      <c r="D27" s="89"/>
      <c r="G27" s="89"/>
      <c r="H27" s="97"/>
      <c r="I27" s="89"/>
      <c r="J27" s="89"/>
      <c r="K27" s="97"/>
      <c r="L27" s="89"/>
      <c r="M27" s="89"/>
      <c r="N27" s="97"/>
    </row>
    <row r="28" spans="1:15" ht="14.25" x14ac:dyDescent="0.15">
      <c r="B28" s="89"/>
      <c r="C28" s="89"/>
      <c r="D28" s="89"/>
      <c r="G28" s="89"/>
      <c r="H28" s="97"/>
      <c r="I28" s="89"/>
      <c r="J28" s="89"/>
      <c r="K28" s="97"/>
      <c r="L28" s="89"/>
      <c r="M28" s="89"/>
      <c r="N28" s="97"/>
    </row>
    <row r="29" spans="1:15" ht="14.25" x14ac:dyDescent="0.15">
      <c r="B29" s="89"/>
      <c r="C29" s="89"/>
      <c r="D29" s="89"/>
      <c r="G29" s="89"/>
      <c r="H29" s="97"/>
      <c r="I29" s="89"/>
      <c r="J29" s="89"/>
      <c r="K29" s="97"/>
      <c r="L29" s="89"/>
      <c r="M29" s="89"/>
      <c r="N29" s="97"/>
    </row>
    <row r="30" spans="1:15" ht="14.25" x14ac:dyDescent="0.15">
      <c r="B30" s="89"/>
      <c r="C30" s="89"/>
      <c r="D30" s="89"/>
      <c r="G30" s="89"/>
      <c r="H30" s="97"/>
      <c r="I30" s="89"/>
      <c r="J30" s="89"/>
      <c r="K30" s="97"/>
      <c r="L30" s="89"/>
      <c r="M30" s="89"/>
      <c r="N30" s="97"/>
    </row>
    <row r="31" spans="1:15" ht="14.25" x14ac:dyDescent="0.15">
      <c r="B31" s="89"/>
      <c r="C31" s="89"/>
      <c r="D31" s="89"/>
      <c r="G31" s="89"/>
      <c r="H31" s="97"/>
      <c r="I31" s="89"/>
      <c r="J31" s="89"/>
      <c r="K31" s="97"/>
      <c r="L31" s="89"/>
      <c r="M31" s="89"/>
      <c r="N31" s="97"/>
    </row>
    <row r="32" spans="1:15" ht="14.25" x14ac:dyDescent="0.15">
      <c r="B32" s="89"/>
      <c r="C32" s="89"/>
      <c r="D32" s="89"/>
      <c r="G32" s="89"/>
      <c r="H32" s="97"/>
      <c r="I32" s="89"/>
      <c r="J32" s="89"/>
      <c r="K32" s="97"/>
      <c r="L32" s="89"/>
      <c r="M32" s="89"/>
      <c r="N32" s="97"/>
    </row>
    <row r="33" spans="2:14" ht="14.25" x14ac:dyDescent="0.15">
      <c r="B33" s="89"/>
      <c r="C33" s="89"/>
      <c r="D33" s="89"/>
      <c r="G33" s="89"/>
      <c r="H33" s="97"/>
      <c r="I33" s="89"/>
      <c r="J33" s="89"/>
      <c r="K33" s="97"/>
      <c r="L33" s="89"/>
      <c r="M33" s="89"/>
      <c r="N33" s="97"/>
    </row>
    <row r="34" spans="2:14" ht="14.25" x14ac:dyDescent="0.15">
      <c r="B34" s="89"/>
      <c r="C34" s="89"/>
      <c r="D34" s="89"/>
      <c r="G34" s="89"/>
      <c r="H34" s="97"/>
      <c r="I34" s="89"/>
      <c r="J34" s="89"/>
      <c r="K34" s="97"/>
      <c r="L34" s="89"/>
      <c r="M34" s="89"/>
      <c r="N34" s="97"/>
    </row>
    <row r="35" spans="2:14" ht="14.25" x14ac:dyDescent="0.15">
      <c r="B35" s="89"/>
      <c r="C35" s="89"/>
      <c r="D35" s="89"/>
      <c r="G35" s="89"/>
      <c r="H35" s="97"/>
      <c r="I35" s="89"/>
      <c r="J35" s="89"/>
      <c r="K35" s="97"/>
      <c r="L35" s="89"/>
      <c r="M35" s="89"/>
      <c r="N35" s="97"/>
    </row>
    <row r="36" spans="2:14" ht="14.25" x14ac:dyDescent="0.15">
      <c r="B36" s="89"/>
      <c r="C36" s="89"/>
      <c r="D36" s="89"/>
      <c r="G36" s="89"/>
      <c r="H36" s="97"/>
      <c r="I36" s="89"/>
      <c r="J36" s="89"/>
      <c r="K36" s="97"/>
      <c r="L36" s="89"/>
      <c r="M36" s="89"/>
      <c r="N36" s="97"/>
    </row>
    <row r="37" spans="2:14" ht="14.25" x14ac:dyDescent="0.15">
      <c r="B37" s="89"/>
      <c r="C37" s="89"/>
      <c r="D37" s="89"/>
      <c r="G37" s="89"/>
      <c r="H37" s="97"/>
      <c r="I37" s="89"/>
      <c r="J37" s="89"/>
      <c r="K37" s="97"/>
      <c r="L37" s="89"/>
      <c r="M37" s="89"/>
      <c r="N37" s="97"/>
    </row>
    <row r="38" spans="2:14" ht="14.25" x14ac:dyDescent="0.15">
      <c r="B38" s="89"/>
      <c r="C38" s="89"/>
      <c r="D38" s="89"/>
      <c r="G38" s="89"/>
      <c r="H38" s="97"/>
      <c r="I38" s="89"/>
      <c r="J38" s="89"/>
      <c r="K38" s="97"/>
      <c r="L38" s="89"/>
      <c r="M38" s="89"/>
      <c r="N38" s="97"/>
    </row>
    <row r="39" spans="2:14" ht="14.25" x14ac:dyDescent="0.15">
      <c r="B39" s="89"/>
      <c r="C39" s="89"/>
      <c r="D39" s="89"/>
      <c r="G39" s="89"/>
      <c r="H39" s="97"/>
      <c r="I39" s="89"/>
      <c r="J39" s="89"/>
      <c r="K39" s="97"/>
      <c r="L39" s="89"/>
      <c r="M39" s="89"/>
      <c r="N39" s="97"/>
    </row>
    <row r="40" spans="2:14" ht="14.25" x14ac:dyDescent="0.15">
      <c r="B40" s="89"/>
      <c r="C40" s="89"/>
      <c r="D40" s="89"/>
      <c r="G40" s="89"/>
      <c r="H40" s="97"/>
      <c r="I40" s="89"/>
      <c r="J40" s="89"/>
      <c r="K40" s="97"/>
      <c r="L40" s="89"/>
      <c r="M40" s="89"/>
      <c r="N40" s="97"/>
    </row>
    <row r="41" spans="2:14" ht="14.25" x14ac:dyDescent="0.15">
      <c r="B41" s="89"/>
      <c r="C41" s="89"/>
      <c r="D41" s="89"/>
      <c r="G41" s="89"/>
      <c r="H41" s="97"/>
      <c r="I41" s="89"/>
      <c r="J41" s="89"/>
      <c r="K41" s="97"/>
      <c r="L41" s="89"/>
      <c r="M41" s="89"/>
      <c r="N41" s="97"/>
    </row>
    <row r="42" spans="2:14" ht="14.25" x14ac:dyDescent="0.15">
      <c r="B42" s="89"/>
      <c r="C42" s="89"/>
      <c r="D42" s="89"/>
      <c r="G42" s="89"/>
      <c r="H42" s="97"/>
      <c r="I42" s="89"/>
      <c r="J42" s="89"/>
      <c r="K42" s="97"/>
      <c r="L42" s="89"/>
      <c r="M42" s="89"/>
      <c r="N42" s="97"/>
    </row>
    <row r="43" spans="2:14" ht="14.25" x14ac:dyDescent="0.15">
      <c r="B43" s="89"/>
      <c r="C43" s="89"/>
      <c r="D43" s="89"/>
      <c r="G43" s="89"/>
      <c r="H43" s="97"/>
      <c r="I43" s="89"/>
      <c r="J43" s="89"/>
      <c r="K43" s="97"/>
      <c r="L43" s="89"/>
      <c r="M43" s="89"/>
      <c r="N43" s="97"/>
    </row>
    <row r="44" spans="2:14" ht="14.25" x14ac:dyDescent="0.15">
      <c r="B44" s="89"/>
      <c r="C44" s="89"/>
      <c r="D44" s="89"/>
      <c r="G44" s="89"/>
      <c r="H44" s="97"/>
      <c r="I44" s="89"/>
      <c r="J44" s="89"/>
      <c r="K44" s="97"/>
      <c r="L44" s="89"/>
      <c r="M44" s="89"/>
      <c r="N44" s="97"/>
    </row>
    <row r="45" spans="2:14" ht="14.25" x14ac:dyDescent="0.15">
      <c r="B45" s="89"/>
      <c r="C45" s="89"/>
      <c r="D45" s="89"/>
      <c r="G45" s="89"/>
      <c r="H45" s="97"/>
      <c r="I45" s="89"/>
      <c r="J45" s="89"/>
      <c r="K45" s="97"/>
      <c r="L45" s="89"/>
      <c r="M45" s="89"/>
      <c r="N45" s="97"/>
    </row>
    <row r="46" spans="2:14" ht="14.25" x14ac:dyDescent="0.15">
      <c r="B46" s="89"/>
      <c r="C46" s="89"/>
      <c r="D46" s="89"/>
      <c r="G46" s="89"/>
      <c r="H46" s="97"/>
      <c r="I46" s="89"/>
      <c r="J46" s="89"/>
      <c r="K46" s="97"/>
      <c r="L46" s="89"/>
      <c r="M46" s="89"/>
      <c r="N46" s="97"/>
    </row>
    <row r="47" spans="2:14" ht="14.25" x14ac:dyDescent="0.15">
      <c r="B47" s="89"/>
      <c r="C47" s="89"/>
      <c r="D47" s="89"/>
      <c r="G47" s="89"/>
      <c r="H47" s="97"/>
      <c r="I47" s="89"/>
      <c r="J47" s="89"/>
      <c r="K47" s="97"/>
      <c r="L47" s="89"/>
      <c r="M47" s="89"/>
      <c r="N47" s="97"/>
    </row>
    <row r="48" spans="2:14" ht="14.25" x14ac:dyDescent="0.15">
      <c r="B48" s="89"/>
      <c r="C48" s="89"/>
      <c r="D48" s="89"/>
      <c r="G48" s="89"/>
      <c r="H48" s="97"/>
      <c r="I48" s="89"/>
      <c r="J48" s="89"/>
      <c r="K48" s="97"/>
      <c r="L48" s="89"/>
      <c r="M48" s="89"/>
      <c r="N48" s="97"/>
    </row>
    <row r="49" spans="2:14" ht="14.25" x14ac:dyDescent="0.15">
      <c r="B49" s="89"/>
      <c r="C49" s="89"/>
      <c r="D49" s="89"/>
      <c r="G49" s="89"/>
      <c r="H49" s="97"/>
      <c r="I49" s="89"/>
      <c r="J49" s="89"/>
      <c r="K49" s="97"/>
      <c r="L49" s="89"/>
      <c r="M49" s="89"/>
      <c r="N49" s="97"/>
    </row>
    <row r="50" spans="2:14" ht="14.25" x14ac:dyDescent="0.15">
      <c r="B50" s="89"/>
      <c r="C50" s="89"/>
      <c r="D50" s="89"/>
      <c r="G50" s="89"/>
      <c r="H50" s="97"/>
      <c r="I50" s="89"/>
      <c r="J50" s="89"/>
      <c r="K50" s="97"/>
      <c r="L50" s="89"/>
      <c r="M50" s="89"/>
      <c r="N50" s="97"/>
    </row>
    <row r="51" spans="2:14" ht="14.25" x14ac:dyDescent="0.15">
      <c r="B51" s="89"/>
      <c r="C51" s="89"/>
      <c r="D51" s="89"/>
      <c r="G51" s="89"/>
      <c r="H51" s="97"/>
      <c r="I51" s="89"/>
      <c r="J51" s="89"/>
      <c r="K51" s="97"/>
      <c r="L51" s="89"/>
      <c r="M51" s="89"/>
      <c r="N51" s="97"/>
    </row>
    <row r="52" spans="2:14" ht="14.25" x14ac:dyDescent="0.15">
      <c r="B52" s="89"/>
      <c r="C52" s="89"/>
      <c r="D52" s="89"/>
      <c r="G52" s="89"/>
      <c r="H52" s="97"/>
      <c r="I52" s="89"/>
      <c r="J52" s="89"/>
      <c r="K52" s="97"/>
      <c r="L52" s="89"/>
      <c r="M52" s="89"/>
      <c r="N52" s="97"/>
    </row>
    <row r="53" spans="2:14" ht="14.25" x14ac:dyDescent="0.15">
      <c r="B53" s="89"/>
      <c r="C53" s="89"/>
      <c r="D53" s="89"/>
      <c r="G53" s="89"/>
      <c r="H53" s="97"/>
      <c r="I53" s="89"/>
      <c r="J53" s="89"/>
      <c r="K53" s="97"/>
      <c r="L53" s="89"/>
      <c r="M53" s="89"/>
      <c r="N53" s="97"/>
    </row>
    <row r="54" spans="2:14" ht="14.25" x14ac:dyDescent="0.15">
      <c r="B54" s="89"/>
      <c r="C54" s="89"/>
      <c r="D54" s="89"/>
      <c r="G54" s="89"/>
      <c r="H54" s="97"/>
      <c r="I54" s="89"/>
      <c r="J54" s="89"/>
      <c r="K54" s="97"/>
      <c r="L54" s="89"/>
      <c r="M54" s="89"/>
      <c r="N54" s="97"/>
    </row>
    <row r="55" spans="2:14" ht="14.25" x14ac:dyDescent="0.15">
      <c r="B55" s="89"/>
      <c r="C55" s="89"/>
      <c r="D55" s="89"/>
      <c r="G55" s="89"/>
      <c r="H55" s="97"/>
      <c r="I55" s="89"/>
      <c r="J55" s="89"/>
      <c r="K55" s="97"/>
      <c r="L55" s="89"/>
      <c r="M55" s="89"/>
      <c r="N55" s="97"/>
    </row>
    <row r="56" spans="2:14" ht="14.25" x14ac:dyDescent="0.15">
      <c r="B56" s="89"/>
      <c r="C56" s="89"/>
      <c r="D56" s="89"/>
      <c r="G56" s="89"/>
      <c r="H56" s="97"/>
      <c r="I56" s="89"/>
      <c r="J56" s="89"/>
      <c r="K56" s="97"/>
      <c r="L56" s="89"/>
      <c r="M56" s="89"/>
      <c r="N56" s="97"/>
    </row>
    <row r="57" spans="2:14" ht="14.25" x14ac:dyDescent="0.15">
      <c r="B57" s="89"/>
      <c r="C57" s="89"/>
      <c r="D57" s="89"/>
      <c r="G57" s="89"/>
      <c r="H57" s="97"/>
      <c r="I57" s="89"/>
      <c r="J57" s="89"/>
      <c r="K57" s="97"/>
      <c r="L57" s="89"/>
      <c r="M57" s="89"/>
      <c r="N57" s="97"/>
    </row>
    <row r="58" spans="2:14" ht="14.25" x14ac:dyDescent="0.15">
      <c r="B58" s="89"/>
      <c r="C58" s="89"/>
      <c r="D58" s="89"/>
      <c r="G58" s="89"/>
      <c r="H58" s="97"/>
      <c r="I58" s="89"/>
      <c r="J58" s="89"/>
      <c r="K58" s="97"/>
      <c r="L58" s="89"/>
      <c r="M58" s="89"/>
      <c r="N58" s="97"/>
    </row>
    <row r="59" spans="2:14" ht="14.25" x14ac:dyDescent="0.15">
      <c r="B59" s="89"/>
      <c r="C59" s="89"/>
      <c r="D59" s="89"/>
      <c r="G59" s="89"/>
      <c r="H59" s="97"/>
      <c r="I59" s="89"/>
      <c r="J59" s="89"/>
      <c r="K59" s="97"/>
      <c r="L59" s="89"/>
      <c r="M59" s="89"/>
      <c r="N59" s="97"/>
    </row>
    <row r="60" spans="2:14" ht="14.25" x14ac:dyDescent="0.15">
      <c r="B60" s="89"/>
      <c r="C60" s="89"/>
      <c r="D60" s="89"/>
      <c r="G60" s="89"/>
      <c r="H60" s="97"/>
      <c r="I60" s="89"/>
      <c r="J60" s="89"/>
      <c r="K60" s="97"/>
      <c r="L60" s="89"/>
      <c r="M60" s="89"/>
      <c r="N60" s="97"/>
    </row>
    <row r="61" spans="2:14" ht="14.25" x14ac:dyDescent="0.15">
      <c r="B61" s="89"/>
      <c r="C61" s="89"/>
      <c r="D61" s="89"/>
      <c r="G61" s="89"/>
      <c r="H61" s="97"/>
      <c r="I61" s="89"/>
      <c r="J61" s="89"/>
      <c r="K61" s="97"/>
      <c r="L61" s="89"/>
      <c r="M61" s="89"/>
      <c r="N61" s="97"/>
    </row>
    <row r="62" spans="2:14" ht="14.25" x14ac:dyDescent="0.15">
      <c r="B62" s="89"/>
      <c r="C62" s="89"/>
      <c r="D62" s="89"/>
      <c r="G62" s="89"/>
      <c r="H62" s="97"/>
      <c r="I62" s="89"/>
      <c r="J62" s="89"/>
      <c r="K62" s="97"/>
      <c r="L62" s="89"/>
      <c r="M62" s="89"/>
      <c r="N62" s="97"/>
    </row>
    <row r="63" spans="2:14" ht="14.25" x14ac:dyDescent="0.15">
      <c r="B63" s="89"/>
      <c r="C63" s="89"/>
      <c r="D63" s="89"/>
      <c r="G63" s="89"/>
      <c r="H63" s="97"/>
      <c r="I63" s="89"/>
      <c r="J63" s="89"/>
      <c r="K63" s="97"/>
      <c r="L63" s="89"/>
      <c r="M63" s="89"/>
      <c r="N63" s="97"/>
    </row>
    <row r="64" spans="2:14" ht="14.25" x14ac:dyDescent="0.15">
      <c r="B64" s="89"/>
      <c r="C64" s="89"/>
      <c r="D64" s="89"/>
      <c r="G64" s="89"/>
      <c r="H64" s="97"/>
      <c r="I64" s="89"/>
      <c r="J64" s="89"/>
      <c r="K64" s="97"/>
      <c r="L64" s="89"/>
      <c r="M64" s="89"/>
      <c r="N64" s="97"/>
    </row>
  </sheetData>
  <mergeCells count="14">
    <mergeCell ref="O4:O6"/>
    <mergeCell ref="I5:K5"/>
    <mergeCell ref="L5:N5"/>
    <mergeCell ref="A7:A24"/>
    <mergeCell ref="E1:N1"/>
    <mergeCell ref="A2:O2"/>
    <mergeCell ref="A3:C3"/>
    <mergeCell ref="E3:F3"/>
    <mergeCell ref="A4:C5"/>
    <mergeCell ref="D4:D6"/>
    <mergeCell ref="E4:E6"/>
    <mergeCell ref="F4:F6"/>
    <mergeCell ref="I4:K4"/>
    <mergeCell ref="L4:N4"/>
  </mergeCells>
  <phoneticPr fontId="22"/>
  <printOptions horizontalCentered="1" verticalCentered="1"/>
  <pageMargins left="0.39370078740157483" right="0.39370078740157483" top="0.39370078740157483" bottom="0.39370078740157483" header="0.31496062992125984" footer="0.31496062992125984"/>
  <pageSetup paperSize="12"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
  <sheetViews>
    <sheetView showZeros="0" zoomScale="60" zoomScaleNormal="60" zoomScaleSheetLayoutView="80" workbookViewId="0"/>
  </sheetViews>
  <sheetFormatPr defaultRowHeight="18.75" customHeight="1" x14ac:dyDescent="0.15"/>
  <cols>
    <col min="1" max="1" width="4.125" style="29" customWidth="1"/>
    <col min="2" max="2" width="22.5" style="28" customWidth="1"/>
    <col min="3" max="3" width="26.625" style="28" customWidth="1"/>
    <col min="4" max="4" width="17.125" style="27" customWidth="1"/>
    <col min="5" max="5" width="8.125" style="30" customWidth="1"/>
    <col min="6" max="6" width="4" style="31" customWidth="1"/>
    <col min="7" max="7" width="10.25" style="31" hidden="1" customWidth="1"/>
    <col min="8" max="8" width="23.25" style="32" customWidth="1"/>
    <col min="9" max="9" width="17.125" style="27" customWidth="1"/>
    <col min="10" max="10" width="8.125" style="31" customWidth="1"/>
    <col min="11" max="11" width="4" style="31" customWidth="1"/>
    <col min="12" max="12" width="10.25" style="31" hidden="1" customWidth="1"/>
    <col min="13" max="13" width="8.625" style="33" hidden="1" customWidth="1"/>
    <col min="14" max="14" width="97.75" style="28" customWidth="1"/>
    <col min="15" max="15" width="14.125" style="32" customWidth="1"/>
    <col min="16" max="16" width="16" style="27" customWidth="1"/>
    <col min="17" max="17" width="10.125" style="34" customWidth="1"/>
    <col min="18" max="18" width="10.125" style="30" customWidth="1"/>
    <col min="19" max="19" width="5.125" style="27" customWidth="1"/>
    <col min="27" max="16384" width="9" style="3"/>
  </cols>
  <sheetData>
    <row r="1" spans="1:19" ht="36.75" customHeight="1" x14ac:dyDescent="0.15">
      <c r="A1" s="1" t="s">
        <v>13</v>
      </c>
      <c r="B1" s="1"/>
      <c r="C1" s="2"/>
      <c r="D1" s="3"/>
      <c r="E1" s="2"/>
      <c r="F1" s="2"/>
      <c r="G1" s="2"/>
      <c r="H1" s="166"/>
      <c r="I1" s="166"/>
      <c r="J1" s="167"/>
      <c r="K1" s="167"/>
      <c r="L1" s="167"/>
      <c r="M1" s="167"/>
      <c r="N1" s="167"/>
      <c r="O1" s="2"/>
      <c r="P1" s="2"/>
      <c r="Q1" s="4"/>
      <c r="R1" s="4"/>
      <c r="S1" s="3"/>
    </row>
    <row r="2" spans="1:19" ht="36.75" customHeight="1" x14ac:dyDescent="0.15">
      <c r="A2" s="166" t="s">
        <v>0</v>
      </c>
      <c r="B2" s="166"/>
      <c r="C2" s="167"/>
      <c r="D2" s="167"/>
      <c r="E2" s="167"/>
      <c r="F2" s="167"/>
      <c r="G2" s="167"/>
      <c r="H2" s="167"/>
      <c r="I2" s="167"/>
      <c r="J2" s="167"/>
      <c r="K2" s="167"/>
      <c r="L2" s="167"/>
      <c r="M2" s="167"/>
      <c r="N2" s="167"/>
      <c r="O2" s="167"/>
      <c r="P2" s="167"/>
      <c r="Q2" s="167"/>
      <c r="R2" s="167"/>
      <c r="S2" s="3"/>
    </row>
    <row r="3" spans="1:19" ht="27.75" customHeight="1" thickBot="1" x14ac:dyDescent="0.3">
      <c r="A3" s="168" t="s">
        <v>57</v>
      </c>
      <c r="B3" s="169"/>
      <c r="C3" s="169"/>
      <c r="D3" s="169"/>
      <c r="E3" s="169"/>
      <c r="F3" s="169"/>
      <c r="G3" s="2"/>
      <c r="H3" s="2"/>
      <c r="I3" s="13"/>
      <c r="J3" s="2"/>
      <c r="K3" s="7"/>
      <c r="L3" s="7"/>
      <c r="M3" s="11"/>
      <c r="N3" s="2"/>
      <c r="O3" s="14"/>
      <c r="P3" s="13"/>
      <c r="Q3" s="15"/>
      <c r="R3" s="15"/>
      <c r="S3" s="12"/>
    </row>
    <row r="4" spans="1:19" customFormat="1" ht="42" customHeight="1" thickBot="1" x14ac:dyDescent="0.2">
      <c r="A4" s="16"/>
      <c r="B4" s="17" t="s">
        <v>1</v>
      </c>
      <c r="C4" s="18" t="s">
        <v>2</v>
      </c>
      <c r="D4" s="19" t="s">
        <v>3</v>
      </c>
      <c r="E4" s="35" t="s">
        <v>7</v>
      </c>
      <c r="F4" s="20" t="s">
        <v>5</v>
      </c>
      <c r="G4" s="18" t="s">
        <v>6</v>
      </c>
      <c r="H4" s="17" t="s">
        <v>2</v>
      </c>
      <c r="I4" s="19" t="s">
        <v>3</v>
      </c>
      <c r="J4" s="36" t="s">
        <v>4</v>
      </c>
      <c r="K4" s="20" t="s">
        <v>5</v>
      </c>
      <c r="L4" s="20" t="s">
        <v>6</v>
      </c>
      <c r="M4" s="22" t="s">
        <v>8</v>
      </c>
      <c r="N4" s="23" t="s">
        <v>9</v>
      </c>
      <c r="O4" s="20" t="s">
        <v>10</v>
      </c>
      <c r="P4" s="24" t="s">
        <v>3</v>
      </c>
      <c r="Q4" s="21" t="s">
        <v>12</v>
      </c>
      <c r="R4" s="25" t="s">
        <v>11</v>
      </c>
      <c r="S4" s="26"/>
    </row>
    <row r="5" spans="1:19" ht="23.1" customHeight="1" x14ac:dyDescent="0.15">
      <c r="A5" s="170" t="s">
        <v>42</v>
      </c>
      <c r="B5" s="64" t="s">
        <v>14</v>
      </c>
      <c r="C5" s="37"/>
      <c r="D5" s="38"/>
      <c r="E5" s="39"/>
      <c r="F5" s="40"/>
      <c r="G5" s="68"/>
      <c r="H5" s="72"/>
      <c r="I5" s="38"/>
      <c r="J5" s="40"/>
      <c r="K5" s="40"/>
      <c r="L5" s="40"/>
      <c r="M5" s="76"/>
      <c r="N5" s="64"/>
      <c r="O5" s="41" t="s">
        <v>14</v>
      </c>
      <c r="P5" s="38"/>
      <c r="Q5" s="42">
        <v>110</v>
      </c>
      <c r="R5" s="90">
        <f>ROUNDUP(Q5*0.75,2)</f>
        <v>82.5</v>
      </c>
    </row>
    <row r="6" spans="1:19" ht="23.1" customHeight="1" x14ac:dyDescent="0.15">
      <c r="A6" s="171"/>
      <c r="B6" s="65"/>
      <c r="C6" s="43"/>
      <c r="D6" s="44"/>
      <c r="E6" s="45"/>
      <c r="F6" s="46"/>
      <c r="G6" s="69"/>
      <c r="H6" s="73"/>
      <c r="I6" s="44"/>
      <c r="J6" s="46"/>
      <c r="K6" s="46"/>
      <c r="L6" s="46"/>
      <c r="M6" s="77"/>
      <c r="N6" s="65"/>
      <c r="O6" s="47"/>
      <c r="P6" s="44"/>
      <c r="Q6" s="48"/>
      <c r="R6" s="91"/>
    </row>
    <row r="7" spans="1:19" ht="23.1" customHeight="1" x14ac:dyDescent="0.15">
      <c r="A7" s="171"/>
      <c r="B7" s="66" t="s">
        <v>58</v>
      </c>
      <c r="C7" s="49" t="s">
        <v>62</v>
      </c>
      <c r="D7" s="50"/>
      <c r="E7" s="51">
        <v>1</v>
      </c>
      <c r="F7" s="52" t="s">
        <v>64</v>
      </c>
      <c r="G7" s="70" t="s">
        <v>63</v>
      </c>
      <c r="H7" s="74" t="s">
        <v>62</v>
      </c>
      <c r="I7" s="50"/>
      <c r="J7" s="52">
        <f>ROUNDUP(E7*0.75,2)</f>
        <v>0.75</v>
      </c>
      <c r="K7" s="52" t="s">
        <v>64</v>
      </c>
      <c r="L7" s="52" t="s">
        <v>63</v>
      </c>
      <c r="M7" s="78" t="e">
        <f>#REF!</f>
        <v>#REF!</v>
      </c>
      <c r="N7" s="66" t="s">
        <v>59</v>
      </c>
      <c r="O7" s="53" t="s">
        <v>65</v>
      </c>
      <c r="P7" s="50" t="s">
        <v>31</v>
      </c>
      <c r="Q7" s="54">
        <v>3</v>
      </c>
      <c r="R7" s="92">
        <f t="shared" ref="R7:R15" si="0">ROUNDUP(Q7*0.75,2)</f>
        <v>2.25</v>
      </c>
    </row>
    <row r="8" spans="1:19" ht="23.1" customHeight="1" x14ac:dyDescent="0.15">
      <c r="A8" s="171"/>
      <c r="B8" s="66"/>
      <c r="C8" s="49" t="s">
        <v>68</v>
      </c>
      <c r="D8" s="50"/>
      <c r="E8" s="51">
        <v>20</v>
      </c>
      <c r="F8" s="52" t="s">
        <v>20</v>
      </c>
      <c r="G8" s="70"/>
      <c r="H8" s="74" t="s">
        <v>68</v>
      </c>
      <c r="I8" s="50"/>
      <c r="J8" s="52">
        <f>ROUNDUP(E8*0.75,2)</f>
        <v>15</v>
      </c>
      <c r="K8" s="52" t="s">
        <v>20</v>
      </c>
      <c r="L8" s="52"/>
      <c r="M8" s="78" t="e">
        <f>ROUND(#REF!+(#REF!*15/100),2)</f>
        <v>#REF!</v>
      </c>
      <c r="N8" s="66" t="s">
        <v>60</v>
      </c>
      <c r="O8" s="53" t="s">
        <v>66</v>
      </c>
      <c r="P8" s="50" t="s">
        <v>43</v>
      </c>
      <c r="Q8" s="54">
        <v>2</v>
      </c>
      <c r="R8" s="92">
        <f t="shared" si="0"/>
        <v>1.5</v>
      </c>
    </row>
    <row r="9" spans="1:19" ht="23.1" customHeight="1" x14ac:dyDescent="0.15">
      <c r="A9" s="171"/>
      <c r="B9" s="66"/>
      <c r="C9" s="49" t="s">
        <v>69</v>
      </c>
      <c r="D9" s="50"/>
      <c r="E9" s="51">
        <v>5</v>
      </c>
      <c r="F9" s="52" t="s">
        <v>20</v>
      </c>
      <c r="G9" s="70"/>
      <c r="H9" s="74" t="s">
        <v>69</v>
      </c>
      <c r="I9" s="50"/>
      <c r="J9" s="52">
        <f>ROUNDUP(E9*0.75,2)</f>
        <v>3.75</v>
      </c>
      <c r="K9" s="52" t="s">
        <v>20</v>
      </c>
      <c r="L9" s="52"/>
      <c r="M9" s="78" t="e">
        <f>ROUND(#REF!+(#REF!*15/100),2)</f>
        <v>#REF!</v>
      </c>
      <c r="N9" s="66" t="s">
        <v>61</v>
      </c>
      <c r="O9" s="53" t="s">
        <v>67</v>
      </c>
      <c r="P9" s="50"/>
      <c r="Q9" s="54">
        <v>5</v>
      </c>
      <c r="R9" s="92">
        <f t="shared" si="0"/>
        <v>3.75</v>
      </c>
    </row>
    <row r="10" spans="1:19" ht="23.1" customHeight="1" x14ac:dyDescent="0.15">
      <c r="A10" s="171"/>
      <c r="B10" s="66"/>
      <c r="C10" s="49" t="s">
        <v>70</v>
      </c>
      <c r="D10" s="50"/>
      <c r="E10" s="51">
        <v>10</v>
      </c>
      <c r="F10" s="52" t="s">
        <v>20</v>
      </c>
      <c r="G10" s="70"/>
      <c r="H10" s="74" t="s">
        <v>70</v>
      </c>
      <c r="I10" s="50"/>
      <c r="J10" s="52">
        <f>ROUNDUP(E10*0.75,2)</f>
        <v>7.5</v>
      </c>
      <c r="K10" s="52" t="s">
        <v>20</v>
      </c>
      <c r="L10" s="52"/>
      <c r="M10" s="78" t="e">
        <f>#REF!</f>
        <v>#REF!</v>
      </c>
      <c r="N10" s="66" t="s">
        <v>46</v>
      </c>
      <c r="O10" s="53" t="s">
        <v>28</v>
      </c>
      <c r="P10" s="50"/>
      <c r="Q10" s="54">
        <v>1</v>
      </c>
      <c r="R10" s="92">
        <f t="shared" si="0"/>
        <v>0.75</v>
      </c>
    </row>
    <row r="11" spans="1:19" ht="23.1" customHeight="1" x14ac:dyDescent="0.15">
      <c r="A11" s="171"/>
      <c r="B11" s="66"/>
      <c r="C11" s="49"/>
      <c r="D11" s="50"/>
      <c r="E11" s="51"/>
      <c r="F11" s="52"/>
      <c r="G11" s="70"/>
      <c r="H11" s="74"/>
      <c r="I11" s="50"/>
      <c r="J11" s="52"/>
      <c r="K11" s="52"/>
      <c r="L11" s="52"/>
      <c r="M11" s="78"/>
      <c r="N11" s="66"/>
      <c r="O11" s="53" t="s">
        <v>30</v>
      </c>
      <c r="P11" s="50" t="s">
        <v>31</v>
      </c>
      <c r="Q11" s="54">
        <v>1</v>
      </c>
      <c r="R11" s="92">
        <f t="shared" si="0"/>
        <v>0.75</v>
      </c>
    </row>
    <row r="12" spans="1:19" ht="23.1" customHeight="1" x14ac:dyDescent="0.15">
      <c r="A12" s="171"/>
      <c r="B12" s="66"/>
      <c r="C12" s="49"/>
      <c r="D12" s="50"/>
      <c r="E12" s="51"/>
      <c r="F12" s="52"/>
      <c r="G12" s="70"/>
      <c r="H12" s="74"/>
      <c r="I12" s="50"/>
      <c r="J12" s="52"/>
      <c r="K12" s="52"/>
      <c r="L12" s="52"/>
      <c r="M12" s="78"/>
      <c r="N12" s="66"/>
      <c r="O12" s="53" t="s">
        <v>29</v>
      </c>
      <c r="P12" s="50"/>
      <c r="Q12" s="54">
        <v>1</v>
      </c>
      <c r="R12" s="92">
        <f t="shared" si="0"/>
        <v>0.75</v>
      </c>
    </row>
    <row r="13" spans="1:19" ht="23.1" customHeight="1" x14ac:dyDescent="0.15">
      <c r="A13" s="171"/>
      <c r="B13" s="66"/>
      <c r="C13" s="49"/>
      <c r="D13" s="50"/>
      <c r="E13" s="51"/>
      <c r="F13" s="52"/>
      <c r="G13" s="70"/>
      <c r="H13" s="74"/>
      <c r="I13" s="50"/>
      <c r="J13" s="52"/>
      <c r="K13" s="52"/>
      <c r="L13" s="52"/>
      <c r="M13" s="78"/>
      <c r="N13" s="66"/>
      <c r="O13" s="53" t="s">
        <v>26</v>
      </c>
      <c r="P13" s="50"/>
      <c r="Q13" s="54">
        <v>1.5</v>
      </c>
      <c r="R13" s="92">
        <f t="shared" si="0"/>
        <v>1.1300000000000001</v>
      </c>
    </row>
    <row r="14" spans="1:19" ht="23.1" customHeight="1" x14ac:dyDescent="0.15">
      <c r="A14" s="171"/>
      <c r="B14" s="66"/>
      <c r="C14" s="49"/>
      <c r="D14" s="50"/>
      <c r="E14" s="51"/>
      <c r="F14" s="52"/>
      <c r="G14" s="70"/>
      <c r="H14" s="74"/>
      <c r="I14" s="50"/>
      <c r="J14" s="52"/>
      <c r="K14" s="52"/>
      <c r="L14" s="52"/>
      <c r="M14" s="78"/>
      <c r="N14" s="66"/>
      <c r="O14" s="53" t="s">
        <v>71</v>
      </c>
      <c r="P14" s="50"/>
      <c r="Q14" s="54">
        <v>0.05</v>
      </c>
      <c r="R14" s="92">
        <f t="shared" si="0"/>
        <v>0.04</v>
      </c>
    </row>
    <row r="15" spans="1:19" ht="23.1" customHeight="1" x14ac:dyDescent="0.15">
      <c r="A15" s="171"/>
      <c r="B15" s="66"/>
      <c r="C15" s="49"/>
      <c r="D15" s="50"/>
      <c r="E15" s="51"/>
      <c r="F15" s="52"/>
      <c r="G15" s="70"/>
      <c r="H15" s="74"/>
      <c r="I15" s="50"/>
      <c r="J15" s="52"/>
      <c r="K15" s="52"/>
      <c r="L15" s="52"/>
      <c r="M15" s="78"/>
      <c r="N15" s="66"/>
      <c r="O15" s="53" t="s">
        <v>72</v>
      </c>
      <c r="P15" s="50"/>
      <c r="Q15" s="54">
        <v>0.01</v>
      </c>
      <c r="R15" s="92">
        <f t="shared" si="0"/>
        <v>0.01</v>
      </c>
    </row>
    <row r="16" spans="1:19" ht="23.1" customHeight="1" x14ac:dyDescent="0.15">
      <c r="A16" s="171"/>
      <c r="B16" s="65"/>
      <c r="C16" s="43"/>
      <c r="D16" s="44"/>
      <c r="E16" s="45"/>
      <c r="F16" s="46"/>
      <c r="G16" s="69"/>
      <c r="H16" s="73"/>
      <c r="I16" s="44"/>
      <c r="J16" s="46"/>
      <c r="K16" s="46"/>
      <c r="L16" s="46"/>
      <c r="M16" s="77"/>
      <c r="N16" s="65"/>
      <c r="O16" s="47"/>
      <c r="P16" s="44"/>
      <c r="Q16" s="48"/>
      <c r="R16" s="91"/>
    </row>
    <row r="17" spans="1:18" ht="23.1" customHeight="1" x14ac:dyDescent="0.15">
      <c r="A17" s="171"/>
      <c r="B17" s="66" t="s">
        <v>73</v>
      </c>
      <c r="C17" s="49" t="s">
        <v>76</v>
      </c>
      <c r="D17" s="50"/>
      <c r="E17" s="51">
        <v>30</v>
      </c>
      <c r="F17" s="52" t="s">
        <v>20</v>
      </c>
      <c r="G17" s="70"/>
      <c r="H17" s="74" t="s">
        <v>76</v>
      </c>
      <c r="I17" s="50"/>
      <c r="J17" s="52">
        <f>ROUNDUP(E17*0.75,2)</f>
        <v>22.5</v>
      </c>
      <c r="K17" s="52" t="s">
        <v>20</v>
      </c>
      <c r="L17" s="52"/>
      <c r="M17" s="78" t="e">
        <f>ROUND(#REF!+(#REF!*15/100),2)</f>
        <v>#REF!</v>
      </c>
      <c r="N17" s="66" t="s">
        <v>74</v>
      </c>
      <c r="O17" s="53" t="s">
        <v>28</v>
      </c>
      <c r="P17" s="50"/>
      <c r="Q17" s="54">
        <v>1</v>
      </c>
      <c r="R17" s="92">
        <f>ROUNDUP(Q17*0.75,2)</f>
        <v>0.75</v>
      </c>
    </row>
    <row r="18" spans="1:18" ht="23.1" customHeight="1" x14ac:dyDescent="0.15">
      <c r="A18" s="171"/>
      <c r="B18" s="66"/>
      <c r="C18" s="49" t="s">
        <v>77</v>
      </c>
      <c r="D18" s="50"/>
      <c r="E18" s="51">
        <v>10</v>
      </c>
      <c r="F18" s="52" t="s">
        <v>20</v>
      </c>
      <c r="G18" s="70"/>
      <c r="H18" s="74" t="s">
        <v>77</v>
      </c>
      <c r="I18" s="50"/>
      <c r="J18" s="52">
        <f>ROUNDUP(E18*0.75,2)</f>
        <v>7.5</v>
      </c>
      <c r="K18" s="52" t="s">
        <v>20</v>
      </c>
      <c r="L18" s="52"/>
      <c r="M18" s="78" t="e">
        <f>ROUND(#REF!+(#REF!*2/100),2)</f>
        <v>#REF!</v>
      </c>
      <c r="N18" s="66" t="s">
        <v>75</v>
      </c>
      <c r="O18" s="53" t="s">
        <v>30</v>
      </c>
      <c r="P18" s="50" t="s">
        <v>31</v>
      </c>
      <c r="Q18" s="54">
        <v>1</v>
      </c>
      <c r="R18" s="92">
        <f>ROUNDUP(Q18*0.75,2)</f>
        <v>0.75</v>
      </c>
    </row>
    <row r="19" spans="1:18" ht="23.1" customHeight="1" x14ac:dyDescent="0.15">
      <c r="A19" s="171"/>
      <c r="B19" s="66"/>
      <c r="C19" s="49" t="s">
        <v>24</v>
      </c>
      <c r="D19" s="50"/>
      <c r="E19" s="51">
        <v>5</v>
      </c>
      <c r="F19" s="52" t="s">
        <v>20</v>
      </c>
      <c r="G19" s="70"/>
      <c r="H19" s="74" t="s">
        <v>24</v>
      </c>
      <c r="I19" s="50"/>
      <c r="J19" s="52">
        <f>ROUNDUP(E19*0.75,2)</f>
        <v>3.75</v>
      </c>
      <c r="K19" s="52" t="s">
        <v>20</v>
      </c>
      <c r="L19" s="52"/>
      <c r="M19" s="78" t="e">
        <f>ROUND(#REF!+(#REF!*10/100),2)</f>
        <v>#REF!</v>
      </c>
      <c r="N19" s="66" t="s">
        <v>46</v>
      </c>
      <c r="O19" s="53" t="s">
        <v>54</v>
      </c>
      <c r="P19" s="50"/>
      <c r="Q19" s="54">
        <v>2</v>
      </c>
      <c r="R19" s="92">
        <f>ROUNDUP(Q19*0.75,2)</f>
        <v>1.5</v>
      </c>
    </row>
    <row r="20" spans="1:18" ht="23.1" customHeight="1" x14ac:dyDescent="0.15">
      <c r="A20" s="171"/>
      <c r="B20" s="66"/>
      <c r="C20" s="49"/>
      <c r="D20" s="50"/>
      <c r="E20" s="51"/>
      <c r="F20" s="52"/>
      <c r="G20" s="70"/>
      <c r="H20" s="74"/>
      <c r="I20" s="50"/>
      <c r="J20" s="52"/>
      <c r="K20" s="52"/>
      <c r="L20" s="52"/>
      <c r="M20" s="78"/>
      <c r="N20" s="66"/>
      <c r="O20" s="53" t="s">
        <v>26</v>
      </c>
      <c r="P20" s="50"/>
      <c r="Q20" s="54">
        <v>2</v>
      </c>
      <c r="R20" s="92">
        <f>ROUNDUP(Q20*0.75,2)</f>
        <v>1.5</v>
      </c>
    </row>
    <row r="21" spans="1:18" ht="23.1" customHeight="1" x14ac:dyDescent="0.15">
      <c r="A21" s="171"/>
      <c r="B21" s="65"/>
      <c r="C21" s="43"/>
      <c r="D21" s="44"/>
      <c r="E21" s="45"/>
      <c r="F21" s="46"/>
      <c r="G21" s="69"/>
      <c r="H21" s="73"/>
      <c r="I21" s="44"/>
      <c r="J21" s="46"/>
      <c r="K21" s="46"/>
      <c r="L21" s="46"/>
      <c r="M21" s="77"/>
      <c r="N21" s="65"/>
      <c r="O21" s="47"/>
      <c r="P21" s="44"/>
      <c r="Q21" s="48"/>
      <c r="R21" s="91"/>
    </row>
    <row r="22" spans="1:18" ht="23.1" customHeight="1" x14ac:dyDescent="0.15">
      <c r="A22" s="171"/>
      <c r="B22" s="66" t="s">
        <v>78</v>
      </c>
      <c r="C22" s="49" t="s">
        <v>79</v>
      </c>
      <c r="D22" s="50"/>
      <c r="E22" s="55">
        <v>0.1</v>
      </c>
      <c r="F22" s="52" t="s">
        <v>80</v>
      </c>
      <c r="G22" s="70"/>
      <c r="H22" s="74" t="s">
        <v>79</v>
      </c>
      <c r="I22" s="50"/>
      <c r="J22" s="52">
        <f>ROUNDUP(E22*0.75,2)</f>
        <v>0.08</v>
      </c>
      <c r="K22" s="52" t="s">
        <v>80</v>
      </c>
      <c r="L22" s="52"/>
      <c r="M22" s="78" t="e">
        <f>#REF!</f>
        <v>#REF!</v>
      </c>
      <c r="N22" s="66" t="s">
        <v>18</v>
      </c>
      <c r="O22" s="53" t="s">
        <v>27</v>
      </c>
      <c r="P22" s="50"/>
      <c r="Q22" s="54">
        <v>100</v>
      </c>
      <c r="R22" s="92">
        <f>ROUNDUP(Q22*0.75,2)</f>
        <v>75</v>
      </c>
    </row>
    <row r="23" spans="1:18" ht="23.1" customHeight="1" x14ac:dyDescent="0.15">
      <c r="A23" s="171"/>
      <c r="B23" s="66"/>
      <c r="C23" s="49" t="s">
        <v>23</v>
      </c>
      <c r="D23" s="50"/>
      <c r="E23" s="51">
        <v>20</v>
      </c>
      <c r="F23" s="52" t="s">
        <v>20</v>
      </c>
      <c r="G23" s="70"/>
      <c r="H23" s="74" t="s">
        <v>23</v>
      </c>
      <c r="I23" s="50"/>
      <c r="J23" s="52">
        <f>ROUNDUP(E23*0.75,2)</f>
        <v>15</v>
      </c>
      <c r="K23" s="52" t="s">
        <v>20</v>
      </c>
      <c r="L23" s="52"/>
      <c r="M23" s="78" t="e">
        <f>ROUND(#REF!+(#REF!*6/100),2)</f>
        <v>#REF!</v>
      </c>
      <c r="N23" s="66"/>
      <c r="O23" s="53" t="s">
        <v>71</v>
      </c>
      <c r="P23" s="50"/>
      <c r="Q23" s="54">
        <v>0.1</v>
      </c>
      <c r="R23" s="92">
        <f>ROUNDUP(Q23*0.75,2)</f>
        <v>0.08</v>
      </c>
    </row>
    <row r="24" spans="1:18" ht="23.1" customHeight="1" x14ac:dyDescent="0.15">
      <c r="A24" s="171"/>
      <c r="B24" s="66"/>
      <c r="C24" s="49"/>
      <c r="D24" s="50"/>
      <c r="E24" s="51"/>
      <c r="F24" s="52"/>
      <c r="G24" s="70"/>
      <c r="H24" s="74"/>
      <c r="I24" s="50"/>
      <c r="J24" s="52"/>
      <c r="K24" s="52"/>
      <c r="L24" s="52"/>
      <c r="M24" s="78"/>
      <c r="N24" s="66"/>
      <c r="O24" s="53" t="s">
        <v>30</v>
      </c>
      <c r="P24" s="50" t="s">
        <v>31</v>
      </c>
      <c r="Q24" s="54">
        <v>0.5</v>
      </c>
      <c r="R24" s="92">
        <f>ROUNDUP(Q24*0.75,2)</f>
        <v>0.38</v>
      </c>
    </row>
    <row r="25" spans="1:18" ht="23.1" customHeight="1" x14ac:dyDescent="0.15">
      <c r="A25" s="171"/>
      <c r="B25" s="65"/>
      <c r="C25" s="43"/>
      <c r="D25" s="44"/>
      <c r="E25" s="45"/>
      <c r="F25" s="46"/>
      <c r="G25" s="69"/>
      <c r="H25" s="73"/>
      <c r="I25" s="44"/>
      <c r="J25" s="46"/>
      <c r="K25" s="46"/>
      <c r="L25" s="46"/>
      <c r="M25" s="77"/>
      <c r="N25" s="65"/>
      <c r="O25" s="47"/>
      <c r="P25" s="44"/>
      <c r="Q25" s="48"/>
      <c r="R25" s="91"/>
    </row>
    <row r="26" spans="1:18" ht="23.1" customHeight="1" x14ac:dyDescent="0.15">
      <c r="A26" s="171"/>
      <c r="B26" s="66" t="s">
        <v>81</v>
      </c>
      <c r="C26" s="49" t="s">
        <v>83</v>
      </c>
      <c r="D26" s="50"/>
      <c r="E26" s="80">
        <v>0.25</v>
      </c>
      <c r="F26" s="52" t="s">
        <v>84</v>
      </c>
      <c r="G26" s="70"/>
      <c r="H26" s="74" t="s">
        <v>83</v>
      </c>
      <c r="I26" s="50"/>
      <c r="J26" s="52">
        <f>ROUNDUP(E26*0.75,2)</f>
        <v>0.19</v>
      </c>
      <c r="K26" s="52" t="s">
        <v>84</v>
      </c>
      <c r="L26" s="52"/>
      <c r="M26" s="78" t="e">
        <f>#REF!</f>
        <v>#REF!</v>
      </c>
      <c r="N26" s="66" t="s">
        <v>82</v>
      </c>
      <c r="O26" s="53"/>
      <c r="P26" s="50"/>
      <c r="Q26" s="54"/>
      <c r="R26" s="92"/>
    </row>
    <row r="27" spans="1:18" ht="23.1" customHeight="1" thickBot="1" x14ac:dyDescent="0.2">
      <c r="A27" s="172"/>
      <c r="B27" s="67"/>
      <c r="C27" s="56"/>
      <c r="D27" s="57"/>
      <c r="E27" s="58"/>
      <c r="F27" s="59"/>
      <c r="G27" s="71"/>
      <c r="H27" s="75"/>
      <c r="I27" s="57"/>
      <c r="J27" s="59"/>
      <c r="K27" s="59"/>
      <c r="L27" s="59"/>
      <c r="M27" s="79"/>
      <c r="N27" s="67"/>
      <c r="O27" s="60"/>
      <c r="P27" s="57"/>
      <c r="Q27" s="61"/>
      <c r="R27" s="93"/>
    </row>
  </sheetData>
  <mergeCells count="4">
    <mergeCell ref="H1:N1"/>
    <mergeCell ref="A2:R2"/>
    <mergeCell ref="A3:F3"/>
    <mergeCell ref="A5:A27"/>
  </mergeCells>
  <phoneticPr fontId="18"/>
  <printOptions horizontalCentered="1" verticalCentered="1"/>
  <pageMargins left="0.39370078740157483" right="0.39370078740157483" top="0.39370078740157483" bottom="0.39370078740157483" header="0.39370078740157483" footer="0.39370078740157483"/>
  <pageSetup paperSize="12"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3"/>
  <sheetViews>
    <sheetView showZeros="0" zoomScale="60" zoomScaleNormal="60" zoomScaleSheetLayoutView="90" workbookViewId="0"/>
  </sheetViews>
  <sheetFormatPr defaultRowHeight="13.5" x14ac:dyDescent="0.15"/>
  <cols>
    <col min="1" max="1" width="4.5" style="3" customWidth="1"/>
    <col min="2" max="2" width="24.375" style="3" customWidth="1"/>
    <col min="3" max="3" width="28.25" style="3" customWidth="1"/>
    <col min="4" max="4" width="12.5" style="3" hidden="1" customWidth="1"/>
    <col min="5" max="6" width="10.375" style="27" customWidth="1"/>
    <col min="7" max="7" width="10" style="3" customWidth="1"/>
    <col min="8" max="8" width="18.75" style="3" customWidth="1"/>
    <col min="9" max="9" width="22.5" style="3" customWidth="1"/>
    <col min="10" max="10" width="21.25" style="3" customWidth="1"/>
    <col min="11" max="11" width="11.125" style="3" customWidth="1"/>
    <col min="12" max="12" width="22.375" style="3" customWidth="1"/>
    <col min="13" max="13" width="21.25" style="3" customWidth="1"/>
    <col min="14" max="14" width="11.25" style="3" customWidth="1"/>
    <col min="15" max="15" width="12.5" hidden="1" customWidth="1"/>
  </cols>
  <sheetData>
    <row r="1" spans="1:21" s="3" customFormat="1" ht="37.5" customHeight="1" x14ac:dyDescent="0.15">
      <c r="A1" s="1" t="s">
        <v>328</v>
      </c>
      <c r="B1" s="5"/>
      <c r="C1" s="1"/>
      <c r="D1" s="1"/>
      <c r="E1" s="184"/>
      <c r="F1" s="185"/>
      <c r="G1" s="185"/>
      <c r="H1" s="185"/>
      <c r="I1" s="185"/>
      <c r="J1" s="185"/>
      <c r="K1" s="185"/>
      <c r="L1" s="185"/>
      <c r="M1" s="185"/>
      <c r="N1" s="185"/>
      <c r="O1"/>
      <c r="P1"/>
      <c r="Q1"/>
      <c r="R1"/>
      <c r="S1"/>
      <c r="T1"/>
      <c r="U1"/>
    </row>
    <row r="2" spans="1:21" s="3" customFormat="1" ht="36" customHeight="1" x14ac:dyDescent="0.15">
      <c r="A2" s="166" t="s">
        <v>265</v>
      </c>
      <c r="B2" s="167"/>
      <c r="C2" s="167"/>
      <c r="D2" s="167"/>
      <c r="E2" s="167"/>
      <c r="F2" s="167"/>
      <c r="G2" s="167"/>
      <c r="H2" s="167"/>
      <c r="I2" s="167"/>
      <c r="J2" s="167"/>
      <c r="K2" s="167"/>
      <c r="L2" s="167"/>
      <c r="M2" s="167"/>
      <c r="N2" s="167"/>
      <c r="O2" s="185"/>
      <c r="P2"/>
      <c r="Q2"/>
      <c r="R2"/>
      <c r="S2"/>
      <c r="T2"/>
      <c r="U2"/>
    </row>
    <row r="3" spans="1:21" ht="33.75" customHeight="1" thickBot="1" x14ac:dyDescent="0.3">
      <c r="A3" s="186" t="s">
        <v>336</v>
      </c>
      <c r="B3" s="187"/>
      <c r="C3" s="187"/>
      <c r="D3" s="151"/>
      <c r="E3" s="210" t="s">
        <v>335</v>
      </c>
      <c r="F3" s="211"/>
      <c r="G3" s="88"/>
      <c r="H3" s="88"/>
      <c r="I3" s="88"/>
      <c r="J3" s="88"/>
      <c r="K3" s="150"/>
      <c r="L3" s="88"/>
      <c r="M3" s="88"/>
    </row>
    <row r="4" spans="1:21" ht="18.75" customHeight="1" x14ac:dyDescent="0.15">
      <c r="A4" s="190"/>
      <c r="B4" s="191"/>
      <c r="C4" s="192"/>
      <c r="D4" s="196" t="s">
        <v>258</v>
      </c>
      <c r="E4" s="199" t="s">
        <v>325</v>
      </c>
      <c r="F4" s="202" t="s">
        <v>314</v>
      </c>
      <c r="G4" s="149" t="s">
        <v>324</v>
      </c>
      <c r="H4" s="148" t="s">
        <v>323</v>
      </c>
      <c r="I4" s="205" t="s">
        <v>322</v>
      </c>
      <c r="J4" s="206"/>
      <c r="K4" s="206"/>
      <c r="L4" s="207" t="s">
        <v>321</v>
      </c>
      <c r="M4" s="208"/>
      <c r="N4" s="209"/>
      <c r="O4" s="173" t="s">
        <v>258</v>
      </c>
    </row>
    <row r="5" spans="1:21" ht="18.75" customHeight="1" x14ac:dyDescent="0.15">
      <c r="A5" s="193"/>
      <c r="B5" s="194"/>
      <c r="C5" s="195"/>
      <c r="D5" s="197"/>
      <c r="E5" s="200"/>
      <c r="F5" s="203"/>
      <c r="G5" s="9" t="s">
        <v>320</v>
      </c>
      <c r="H5" s="147" t="s">
        <v>318</v>
      </c>
      <c r="I5" s="176" t="s">
        <v>317</v>
      </c>
      <c r="J5" s="177"/>
      <c r="K5" s="177"/>
      <c r="L5" s="178" t="s">
        <v>334</v>
      </c>
      <c r="M5" s="179"/>
      <c r="N5" s="180"/>
      <c r="O5" s="174"/>
    </row>
    <row r="6" spans="1:21" ht="18.75" customHeight="1" thickBot="1" x14ac:dyDescent="0.2">
      <c r="A6" s="146"/>
      <c r="B6" s="145" t="s">
        <v>263</v>
      </c>
      <c r="C6" s="144" t="s">
        <v>313</v>
      </c>
      <c r="D6" s="198"/>
      <c r="E6" s="201"/>
      <c r="F6" s="204"/>
      <c r="G6" s="143" t="s">
        <v>314</v>
      </c>
      <c r="H6" s="138" t="s">
        <v>312</v>
      </c>
      <c r="I6" s="142" t="s">
        <v>263</v>
      </c>
      <c r="J6" s="141" t="s">
        <v>313</v>
      </c>
      <c r="K6" s="139" t="s">
        <v>312</v>
      </c>
      <c r="L6" s="140" t="s">
        <v>263</v>
      </c>
      <c r="M6" s="139" t="s">
        <v>313</v>
      </c>
      <c r="N6" s="138" t="s">
        <v>312</v>
      </c>
      <c r="O6" s="175"/>
    </row>
    <row r="7" spans="1:21" ht="24.95" customHeight="1" x14ac:dyDescent="0.15">
      <c r="A7" s="181" t="s">
        <v>42</v>
      </c>
      <c r="B7" s="131" t="s">
        <v>310</v>
      </c>
      <c r="C7" s="137" t="s">
        <v>307</v>
      </c>
      <c r="D7" s="136"/>
      <c r="E7" s="135"/>
      <c r="F7" s="38"/>
      <c r="G7" s="131"/>
      <c r="H7" s="130" t="s">
        <v>311</v>
      </c>
      <c r="I7" s="134" t="s">
        <v>310</v>
      </c>
      <c r="J7" s="131" t="s">
        <v>307</v>
      </c>
      <c r="K7" s="133" t="s">
        <v>309</v>
      </c>
      <c r="L7" s="132" t="s">
        <v>308</v>
      </c>
      <c r="M7" s="131" t="s">
        <v>307</v>
      </c>
      <c r="N7" s="130">
        <v>30</v>
      </c>
      <c r="O7" s="129"/>
    </row>
    <row r="8" spans="1:21" ht="24.95" customHeight="1" x14ac:dyDescent="0.15">
      <c r="A8" s="182"/>
      <c r="B8" s="119"/>
      <c r="C8" s="124"/>
      <c r="D8" s="123"/>
      <c r="E8" s="122"/>
      <c r="F8" s="44"/>
      <c r="G8" s="119"/>
      <c r="H8" s="121"/>
      <c r="I8" s="120"/>
      <c r="J8" s="119"/>
      <c r="K8" s="118"/>
      <c r="L8" s="127"/>
      <c r="M8" s="119"/>
      <c r="N8" s="121"/>
      <c r="O8" s="126"/>
    </row>
    <row r="9" spans="1:21" ht="24.95" customHeight="1" x14ac:dyDescent="0.15">
      <c r="A9" s="182"/>
      <c r="B9" s="109" t="s">
        <v>333</v>
      </c>
      <c r="C9" s="115" t="s">
        <v>62</v>
      </c>
      <c r="D9" s="114" t="s">
        <v>63</v>
      </c>
      <c r="E9" s="113"/>
      <c r="F9" s="50"/>
      <c r="G9" s="109"/>
      <c r="H9" s="158">
        <v>0.7</v>
      </c>
      <c r="I9" s="112" t="s">
        <v>333</v>
      </c>
      <c r="J9" s="109" t="s">
        <v>62</v>
      </c>
      <c r="K9" s="157">
        <v>0.3</v>
      </c>
      <c r="L9" s="110" t="s">
        <v>332</v>
      </c>
      <c r="M9" s="109" t="s">
        <v>68</v>
      </c>
      <c r="N9" s="108">
        <v>10</v>
      </c>
      <c r="O9" s="107"/>
    </row>
    <row r="10" spans="1:21" ht="24.95" customHeight="1" x14ac:dyDescent="0.15">
      <c r="A10" s="182"/>
      <c r="B10" s="109"/>
      <c r="C10" s="115" t="s">
        <v>68</v>
      </c>
      <c r="D10" s="114"/>
      <c r="E10" s="113"/>
      <c r="F10" s="50"/>
      <c r="G10" s="109"/>
      <c r="H10" s="108">
        <v>20</v>
      </c>
      <c r="I10" s="112"/>
      <c r="J10" s="109" t="s">
        <v>68</v>
      </c>
      <c r="K10" s="111">
        <v>10</v>
      </c>
      <c r="L10" s="127"/>
      <c r="M10" s="119"/>
      <c r="N10" s="121"/>
      <c r="O10" s="126"/>
    </row>
    <row r="11" spans="1:21" ht="24.95" customHeight="1" x14ac:dyDescent="0.15">
      <c r="A11" s="182"/>
      <c r="B11" s="109"/>
      <c r="C11" s="115" t="s">
        <v>69</v>
      </c>
      <c r="D11" s="114"/>
      <c r="E11" s="113"/>
      <c r="F11" s="50"/>
      <c r="G11" s="109"/>
      <c r="H11" s="108">
        <v>5</v>
      </c>
      <c r="I11" s="112"/>
      <c r="J11" s="109" t="s">
        <v>69</v>
      </c>
      <c r="K11" s="111">
        <v>5</v>
      </c>
      <c r="L11" s="110" t="s">
        <v>331</v>
      </c>
      <c r="M11" s="109" t="s">
        <v>76</v>
      </c>
      <c r="N11" s="108">
        <v>10</v>
      </c>
      <c r="O11" s="107"/>
    </row>
    <row r="12" spans="1:21" ht="24.95" customHeight="1" x14ac:dyDescent="0.15">
      <c r="A12" s="182"/>
      <c r="B12" s="109"/>
      <c r="C12" s="115"/>
      <c r="D12" s="114"/>
      <c r="E12" s="113"/>
      <c r="F12" s="50"/>
      <c r="G12" s="109" t="s">
        <v>27</v>
      </c>
      <c r="H12" s="108" t="s">
        <v>301</v>
      </c>
      <c r="I12" s="112"/>
      <c r="J12" s="109"/>
      <c r="K12" s="111"/>
      <c r="L12" s="110"/>
      <c r="M12" s="109" t="s">
        <v>24</v>
      </c>
      <c r="N12" s="108">
        <v>5</v>
      </c>
      <c r="O12" s="107"/>
    </row>
    <row r="13" spans="1:21" ht="24.95" customHeight="1" x14ac:dyDescent="0.15">
      <c r="A13" s="182"/>
      <c r="B13" s="119"/>
      <c r="C13" s="124"/>
      <c r="D13" s="123"/>
      <c r="E13" s="122"/>
      <c r="F13" s="44"/>
      <c r="G13" s="119"/>
      <c r="H13" s="121"/>
      <c r="I13" s="120"/>
      <c r="J13" s="119"/>
      <c r="K13" s="118"/>
      <c r="L13" s="127"/>
      <c r="M13" s="119"/>
      <c r="N13" s="121"/>
      <c r="O13" s="126"/>
    </row>
    <row r="14" spans="1:21" ht="24.95" customHeight="1" x14ac:dyDescent="0.15">
      <c r="A14" s="182"/>
      <c r="B14" s="109" t="s">
        <v>73</v>
      </c>
      <c r="C14" s="115" t="s">
        <v>76</v>
      </c>
      <c r="D14" s="114"/>
      <c r="E14" s="113"/>
      <c r="F14" s="50"/>
      <c r="G14" s="109"/>
      <c r="H14" s="108">
        <v>10</v>
      </c>
      <c r="I14" s="112" t="s">
        <v>73</v>
      </c>
      <c r="J14" s="109" t="s">
        <v>76</v>
      </c>
      <c r="K14" s="111">
        <v>10</v>
      </c>
      <c r="L14" s="110" t="s">
        <v>330</v>
      </c>
      <c r="M14" s="109" t="s">
        <v>79</v>
      </c>
      <c r="N14" s="155">
        <v>0.1</v>
      </c>
      <c r="O14" s="107"/>
    </row>
    <row r="15" spans="1:21" ht="24.95" customHeight="1" x14ac:dyDescent="0.15">
      <c r="A15" s="182"/>
      <c r="B15" s="109"/>
      <c r="C15" s="115" t="s">
        <v>77</v>
      </c>
      <c r="D15" s="114"/>
      <c r="E15" s="113"/>
      <c r="F15" s="50"/>
      <c r="G15" s="109"/>
      <c r="H15" s="108">
        <v>5</v>
      </c>
      <c r="I15" s="112"/>
      <c r="J15" s="109" t="s">
        <v>77</v>
      </c>
      <c r="K15" s="111">
        <v>5</v>
      </c>
      <c r="L15" s="110"/>
      <c r="M15" s="109" t="s">
        <v>23</v>
      </c>
      <c r="N15" s="108">
        <v>10</v>
      </c>
      <c r="O15" s="107"/>
    </row>
    <row r="16" spans="1:21" ht="24.95" customHeight="1" x14ac:dyDescent="0.15">
      <c r="A16" s="182"/>
      <c r="B16" s="109"/>
      <c r="C16" s="115" t="s">
        <v>24</v>
      </c>
      <c r="D16" s="114"/>
      <c r="E16" s="113"/>
      <c r="F16" s="50"/>
      <c r="G16" s="109"/>
      <c r="H16" s="108">
        <v>5</v>
      </c>
      <c r="I16" s="112"/>
      <c r="J16" s="109" t="s">
        <v>24</v>
      </c>
      <c r="K16" s="111">
        <v>5</v>
      </c>
      <c r="L16" s="127"/>
      <c r="M16" s="119"/>
      <c r="N16" s="121"/>
      <c r="O16" s="126"/>
    </row>
    <row r="17" spans="1:15" ht="24.95" customHeight="1" x14ac:dyDescent="0.15">
      <c r="A17" s="182"/>
      <c r="B17" s="119"/>
      <c r="C17" s="124"/>
      <c r="D17" s="123"/>
      <c r="E17" s="122"/>
      <c r="F17" s="44"/>
      <c r="G17" s="119"/>
      <c r="H17" s="121"/>
      <c r="I17" s="120"/>
      <c r="J17" s="119"/>
      <c r="K17" s="118"/>
      <c r="L17" s="110" t="s">
        <v>329</v>
      </c>
      <c r="M17" s="109" t="s">
        <v>83</v>
      </c>
      <c r="N17" s="156">
        <v>0.13</v>
      </c>
      <c r="O17" s="107"/>
    </row>
    <row r="18" spans="1:15" ht="24.95" customHeight="1" x14ac:dyDescent="0.15">
      <c r="A18" s="182"/>
      <c r="B18" s="109" t="s">
        <v>78</v>
      </c>
      <c r="C18" s="115" t="s">
        <v>79</v>
      </c>
      <c r="D18" s="114"/>
      <c r="E18" s="113"/>
      <c r="F18" s="50"/>
      <c r="G18" s="109"/>
      <c r="H18" s="155">
        <v>0.1</v>
      </c>
      <c r="I18" s="112" t="s">
        <v>78</v>
      </c>
      <c r="J18" s="109" t="s">
        <v>79</v>
      </c>
      <c r="K18" s="154">
        <v>0.1</v>
      </c>
      <c r="L18" s="110"/>
      <c r="M18" s="109"/>
      <c r="N18" s="108"/>
      <c r="O18" s="107"/>
    </row>
    <row r="19" spans="1:15" ht="24.95" customHeight="1" x14ac:dyDescent="0.15">
      <c r="A19" s="182"/>
      <c r="B19" s="109"/>
      <c r="C19" s="115" t="s">
        <v>23</v>
      </c>
      <c r="D19" s="114"/>
      <c r="E19" s="113"/>
      <c r="F19" s="125"/>
      <c r="G19" s="109"/>
      <c r="H19" s="108">
        <v>10</v>
      </c>
      <c r="I19" s="112"/>
      <c r="J19" s="109" t="s">
        <v>23</v>
      </c>
      <c r="K19" s="111">
        <v>10</v>
      </c>
      <c r="L19" s="110"/>
      <c r="M19" s="109"/>
      <c r="N19" s="108"/>
      <c r="O19" s="107"/>
    </row>
    <row r="20" spans="1:15" ht="24.95" customHeight="1" x14ac:dyDescent="0.15">
      <c r="A20" s="182"/>
      <c r="B20" s="109"/>
      <c r="C20" s="115"/>
      <c r="D20" s="114"/>
      <c r="E20" s="113"/>
      <c r="F20" s="50"/>
      <c r="G20" s="109" t="s">
        <v>27</v>
      </c>
      <c r="H20" s="108" t="s">
        <v>301</v>
      </c>
      <c r="I20" s="112"/>
      <c r="J20" s="109"/>
      <c r="K20" s="111"/>
      <c r="L20" s="110"/>
      <c r="M20" s="109"/>
      <c r="N20" s="108"/>
      <c r="O20" s="107"/>
    </row>
    <row r="21" spans="1:15" ht="24.95" customHeight="1" x14ac:dyDescent="0.15">
      <c r="A21" s="182"/>
      <c r="B21" s="109"/>
      <c r="C21" s="115"/>
      <c r="D21" s="114"/>
      <c r="E21" s="113"/>
      <c r="F21" s="50" t="s">
        <v>31</v>
      </c>
      <c r="G21" s="109" t="s">
        <v>30</v>
      </c>
      <c r="H21" s="108" t="s">
        <v>300</v>
      </c>
      <c r="I21" s="112"/>
      <c r="J21" s="109"/>
      <c r="K21" s="111"/>
      <c r="L21" s="110"/>
      <c r="M21" s="109"/>
      <c r="N21" s="108"/>
      <c r="O21" s="107"/>
    </row>
    <row r="22" spans="1:15" ht="24.95" customHeight="1" x14ac:dyDescent="0.15">
      <c r="A22" s="182"/>
      <c r="B22" s="119"/>
      <c r="C22" s="124"/>
      <c r="D22" s="123"/>
      <c r="E22" s="122"/>
      <c r="F22" s="44"/>
      <c r="G22" s="119"/>
      <c r="H22" s="121"/>
      <c r="I22" s="120"/>
      <c r="J22" s="119"/>
      <c r="K22" s="118"/>
      <c r="L22" s="110"/>
      <c r="M22" s="109"/>
      <c r="N22" s="108"/>
      <c r="O22" s="107"/>
    </row>
    <row r="23" spans="1:15" ht="24.95" customHeight="1" x14ac:dyDescent="0.15">
      <c r="A23" s="182"/>
      <c r="B23" s="109" t="s">
        <v>81</v>
      </c>
      <c r="C23" s="115" t="s">
        <v>83</v>
      </c>
      <c r="D23" s="114"/>
      <c r="E23" s="113"/>
      <c r="F23" s="50"/>
      <c r="G23" s="109"/>
      <c r="H23" s="153">
        <v>0.17</v>
      </c>
      <c r="I23" s="112" t="s">
        <v>81</v>
      </c>
      <c r="J23" s="109" t="s">
        <v>83</v>
      </c>
      <c r="K23" s="152">
        <v>0.17</v>
      </c>
      <c r="L23" s="110"/>
      <c r="M23" s="109"/>
      <c r="N23" s="108"/>
      <c r="O23" s="107"/>
    </row>
    <row r="24" spans="1:15" ht="24.95" customHeight="1" thickBot="1" x14ac:dyDescent="0.2">
      <c r="A24" s="183"/>
      <c r="B24" s="100"/>
      <c r="C24" s="106"/>
      <c r="D24" s="105"/>
      <c r="E24" s="104"/>
      <c r="F24" s="57"/>
      <c r="G24" s="100"/>
      <c r="H24" s="99"/>
      <c r="I24" s="103"/>
      <c r="J24" s="100"/>
      <c r="K24" s="102"/>
      <c r="L24" s="101"/>
      <c r="M24" s="100"/>
      <c r="N24" s="99"/>
      <c r="O24" s="98"/>
    </row>
    <row r="25" spans="1:15" ht="24.95" customHeight="1" x14ac:dyDescent="0.15">
      <c r="B25" s="89"/>
      <c r="C25" s="89"/>
      <c r="D25" s="89"/>
      <c r="G25" s="89"/>
      <c r="H25" s="97"/>
      <c r="I25" s="89"/>
      <c r="J25" s="89"/>
      <c r="K25" s="97"/>
      <c r="L25" s="89"/>
      <c r="M25" s="89"/>
      <c r="N25" s="97"/>
    </row>
    <row r="26" spans="1:15" ht="14.25" x14ac:dyDescent="0.15">
      <c r="B26" s="89"/>
      <c r="C26" s="89"/>
      <c r="D26" s="89"/>
      <c r="G26" s="89"/>
      <c r="H26" s="97"/>
      <c r="I26" s="89"/>
      <c r="J26" s="89"/>
      <c r="K26" s="97"/>
      <c r="L26" s="89"/>
      <c r="M26" s="89"/>
      <c r="N26" s="97"/>
    </row>
    <row r="27" spans="1:15" ht="14.25" x14ac:dyDescent="0.15">
      <c r="B27" s="89"/>
      <c r="C27" s="89"/>
      <c r="D27" s="89"/>
      <c r="G27" s="89"/>
      <c r="H27" s="97"/>
      <c r="I27" s="89"/>
      <c r="J27" s="89"/>
      <c r="K27" s="97"/>
      <c r="L27" s="89"/>
      <c r="M27" s="89"/>
      <c r="N27" s="97"/>
    </row>
    <row r="28" spans="1:15" ht="14.25" x14ac:dyDescent="0.15">
      <c r="B28" s="89"/>
      <c r="C28" s="89"/>
      <c r="D28" s="89"/>
      <c r="G28" s="89"/>
      <c r="H28" s="97"/>
      <c r="I28" s="89"/>
      <c r="J28" s="89"/>
      <c r="K28" s="97"/>
      <c r="L28" s="89"/>
      <c r="M28" s="89"/>
      <c r="N28" s="97"/>
    </row>
    <row r="29" spans="1:15" ht="14.25" x14ac:dyDescent="0.15">
      <c r="B29" s="89"/>
      <c r="C29" s="89"/>
      <c r="D29" s="89"/>
      <c r="G29" s="89"/>
      <c r="H29" s="97"/>
      <c r="I29" s="89"/>
      <c r="J29" s="89"/>
      <c r="K29" s="97"/>
      <c r="L29" s="89"/>
      <c r="M29" s="89"/>
      <c r="N29" s="97"/>
    </row>
    <row r="30" spans="1:15" ht="14.25" x14ac:dyDescent="0.15">
      <c r="B30" s="89"/>
      <c r="C30" s="89"/>
      <c r="D30" s="89"/>
      <c r="G30" s="89"/>
      <c r="H30" s="97"/>
      <c r="I30" s="89"/>
      <c r="J30" s="89"/>
      <c r="K30" s="97"/>
      <c r="L30" s="89"/>
      <c r="M30" s="89"/>
      <c r="N30" s="97"/>
    </row>
    <row r="31" spans="1:15" ht="14.25" x14ac:dyDescent="0.15">
      <c r="B31" s="89"/>
      <c r="C31" s="89"/>
      <c r="D31" s="89"/>
      <c r="G31" s="89"/>
      <c r="H31" s="97"/>
      <c r="I31" s="89"/>
      <c r="J31" s="89"/>
      <c r="K31" s="97"/>
      <c r="L31" s="89"/>
      <c r="M31" s="89"/>
      <c r="N31" s="97"/>
    </row>
    <row r="32" spans="1:15" ht="14.25" x14ac:dyDescent="0.15">
      <c r="B32" s="89"/>
      <c r="C32" s="89"/>
      <c r="D32" s="89"/>
      <c r="G32" s="89"/>
      <c r="H32" s="97"/>
      <c r="I32" s="89"/>
      <c r="J32" s="89"/>
      <c r="K32" s="97"/>
      <c r="L32" s="89"/>
      <c r="M32" s="89"/>
      <c r="N32" s="97"/>
    </row>
    <row r="33" spans="2:14" ht="14.25" x14ac:dyDescent="0.15">
      <c r="B33" s="89"/>
      <c r="C33" s="89"/>
      <c r="D33" s="89"/>
      <c r="G33" s="89"/>
      <c r="H33" s="97"/>
      <c r="I33" s="89"/>
      <c r="J33" s="89"/>
      <c r="K33" s="97"/>
      <c r="L33" s="89"/>
      <c r="M33" s="89"/>
      <c r="N33" s="97"/>
    </row>
    <row r="34" spans="2:14" ht="14.25" x14ac:dyDescent="0.15">
      <c r="B34" s="89"/>
      <c r="C34" s="89"/>
      <c r="D34" s="89"/>
      <c r="G34" s="89"/>
      <c r="H34" s="97"/>
      <c r="I34" s="89"/>
      <c r="J34" s="89"/>
      <c r="K34" s="97"/>
      <c r="L34" s="89"/>
      <c r="M34" s="89"/>
      <c r="N34" s="97"/>
    </row>
    <row r="35" spans="2:14" ht="14.25" x14ac:dyDescent="0.15">
      <c r="B35" s="89"/>
      <c r="C35" s="89"/>
      <c r="D35" s="89"/>
      <c r="G35" s="89"/>
      <c r="H35" s="97"/>
      <c r="I35" s="89"/>
      <c r="J35" s="89"/>
      <c r="K35" s="97"/>
      <c r="L35" s="89"/>
      <c r="M35" s="89"/>
      <c r="N35" s="97"/>
    </row>
    <row r="36" spans="2:14" ht="14.25" x14ac:dyDescent="0.15">
      <c r="B36" s="89"/>
      <c r="C36" s="89"/>
      <c r="D36" s="89"/>
      <c r="G36" s="89"/>
      <c r="H36" s="97"/>
      <c r="I36" s="89"/>
      <c r="J36" s="89"/>
      <c r="K36" s="97"/>
      <c r="L36" s="89"/>
      <c r="M36" s="89"/>
      <c r="N36" s="97"/>
    </row>
    <row r="37" spans="2:14" ht="14.25" x14ac:dyDescent="0.15">
      <c r="B37" s="89"/>
      <c r="C37" s="89"/>
      <c r="D37" s="89"/>
      <c r="G37" s="89"/>
      <c r="H37" s="97"/>
      <c r="I37" s="89"/>
      <c r="J37" s="89"/>
      <c r="K37" s="97"/>
      <c r="L37" s="89"/>
      <c r="M37" s="89"/>
      <c r="N37" s="97"/>
    </row>
    <row r="38" spans="2:14" ht="14.25" x14ac:dyDescent="0.15">
      <c r="B38" s="89"/>
      <c r="C38" s="89"/>
      <c r="D38" s="89"/>
      <c r="G38" s="89"/>
      <c r="H38" s="97"/>
      <c r="I38" s="89"/>
      <c r="J38" s="89"/>
      <c r="K38" s="97"/>
      <c r="L38" s="89"/>
      <c r="M38" s="89"/>
      <c r="N38" s="97"/>
    </row>
    <row r="39" spans="2:14" ht="14.25" x14ac:dyDescent="0.15">
      <c r="B39" s="89"/>
      <c r="C39" s="89"/>
      <c r="D39" s="89"/>
      <c r="G39" s="89"/>
      <c r="H39" s="97"/>
      <c r="I39" s="89"/>
      <c r="J39" s="89"/>
      <c r="K39" s="97"/>
      <c r="L39" s="89"/>
      <c r="M39" s="89"/>
      <c r="N39" s="97"/>
    </row>
    <row r="40" spans="2:14" ht="14.25" x14ac:dyDescent="0.15">
      <c r="B40" s="89"/>
      <c r="C40" s="89"/>
      <c r="D40" s="89"/>
      <c r="G40" s="89"/>
      <c r="H40" s="97"/>
      <c r="I40" s="89"/>
      <c r="J40" s="89"/>
      <c r="K40" s="97"/>
      <c r="L40" s="89"/>
      <c r="M40" s="89"/>
      <c r="N40" s="97"/>
    </row>
    <row r="41" spans="2:14" ht="14.25" x14ac:dyDescent="0.15">
      <c r="B41" s="89"/>
      <c r="C41" s="89"/>
      <c r="D41" s="89"/>
      <c r="G41" s="89"/>
      <c r="H41" s="97"/>
      <c r="I41" s="89"/>
      <c r="J41" s="89"/>
      <c r="K41" s="97"/>
      <c r="L41" s="89"/>
      <c r="M41" s="89"/>
      <c r="N41" s="97"/>
    </row>
    <row r="42" spans="2:14" ht="14.25" x14ac:dyDescent="0.15">
      <c r="B42" s="89"/>
      <c r="C42" s="89"/>
      <c r="D42" s="89"/>
      <c r="G42" s="89"/>
      <c r="H42" s="97"/>
      <c r="I42" s="89"/>
      <c r="J42" s="89"/>
      <c r="K42" s="97"/>
      <c r="L42" s="89"/>
      <c r="M42" s="89"/>
      <c r="N42" s="97"/>
    </row>
    <row r="43" spans="2:14" ht="14.25" x14ac:dyDescent="0.15">
      <c r="B43" s="89"/>
      <c r="C43" s="89"/>
      <c r="D43" s="89"/>
      <c r="G43" s="89"/>
      <c r="H43" s="97"/>
      <c r="I43" s="89"/>
      <c r="J43" s="89"/>
      <c r="K43" s="97"/>
      <c r="L43" s="89"/>
      <c r="M43" s="89"/>
      <c r="N43" s="97"/>
    </row>
    <row r="44" spans="2:14" ht="14.25" x14ac:dyDescent="0.15">
      <c r="B44" s="89"/>
      <c r="C44" s="89"/>
      <c r="D44" s="89"/>
      <c r="G44" s="89"/>
      <c r="H44" s="97"/>
      <c r="I44" s="89"/>
      <c r="J44" s="89"/>
      <c r="K44" s="97"/>
      <c r="L44" s="89"/>
      <c r="M44" s="89"/>
      <c r="N44" s="97"/>
    </row>
    <row r="45" spans="2:14" ht="14.25" x14ac:dyDescent="0.15">
      <c r="B45" s="89"/>
      <c r="C45" s="89"/>
      <c r="D45" s="89"/>
      <c r="G45" s="89"/>
      <c r="H45" s="97"/>
      <c r="I45" s="89"/>
      <c r="J45" s="89"/>
      <c r="K45" s="97"/>
      <c r="L45" s="89"/>
      <c r="M45" s="89"/>
      <c r="N45" s="97"/>
    </row>
    <row r="46" spans="2:14" ht="14.25" x14ac:dyDescent="0.15">
      <c r="B46" s="89"/>
      <c r="C46" s="89"/>
      <c r="D46" s="89"/>
      <c r="G46" s="89"/>
      <c r="H46" s="97"/>
      <c r="I46" s="89"/>
      <c r="J46" s="89"/>
      <c r="K46" s="97"/>
      <c r="L46" s="89"/>
      <c r="M46" s="89"/>
      <c r="N46" s="97"/>
    </row>
    <row r="47" spans="2:14" ht="14.25" x14ac:dyDescent="0.15">
      <c r="B47" s="89"/>
      <c r="C47" s="89"/>
      <c r="D47" s="89"/>
      <c r="G47" s="89"/>
      <c r="H47" s="97"/>
      <c r="I47" s="89"/>
      <c r="J47" s="89"/>
      <c r="K47" s="97"/>
      <c r="L47" s="89"/>
      <c r="M47" s="89"/>
      <c r="N47" s="97"/>
    </row>
    <row r="48" spans="2:14" ht="14.25" x14ac:dyDescent="0.15">
      <c r="B48" s="89"/>
      <c r="C48" s="89"/>
      <c r="D48" s="89"/>
      <c r="G48" s="89"/>
      <c r="H48" s="97"/>
      <c r="I48" s="89"/>
      <c r="J48" s="89"/>
      <c r="K48" s="97"/>
      <c r="L48" s="89"/>
      <c r="M48" s="89"/>
      <c r="N48" s="97"/>
    </row>
    <row r="49" spans="2:14" ht="14.25" x14ac:dyDescent="0.15">
      <c r="B49" s="89"/>
      <c r="C49" s="89"/>
      <c r="D49" s="89"/>
      <c r="G49" s="89"/>
      <c r="H49" s="97"/>
      <c r="I49" s="89"/>
      <c r="J49" s="89"/>
      <c r="K49" s="97"/>
      <c r="L49" s="89"/>
      <c r="M49" s="89"/>
      <c r="N49" s="97"/>
    </row>
    <row r="50" spans="2:14" ht="14.25" x14ac:dyDescent="0.15">
      <c r="B50" s="89"/>
      <c r="C50" s="89"/>
      <c r="D50" s="89"/>
      <c r="G50" s="89"/>
      <c r="H50" s="97"/>
      <c r="I50" s="89"/>
      <c r="J50" s="89"/>
      <c r="K50" s="97"/>
      <c r="L50" s="89"/>
      <c r="M50" s="89"/>
      <c r="N50" s="97"/>
    </row>
    <row r="51" spans="2:14" ht="14.25" x14ac:dyDescent="0.15">
      <c r="B51" s="89"/>
      <c r="C51" s="89"/>
      <c r="D51" s="89"/>
      <c r="G51" s="89"/>
      <c r="H51" s="97"/>
      <c r="I51" s="89"/>
      <c r="J51" s="89"/>
      <c r="K51" s="97"/>
      <c r="L51" s="89"/>
      <c r="M51" s="89"/>
      <c r="N51" s="97"/>
    </row>
    <row r="52" spans="2:14" ht="14.25" x14ac:dyDescent="0.15">
      <c r="B52" s="89"/>
      <c r="C52" s="89"/>
      <c r="D52" s="89"/>
      <c r="G52" s="89"/>
      <c r="H52" s="97"/>
      <c r="I52" s="89"/>
      <c r="J52" s="89"/>
      <c r="K52" s="97"/>
      <c r="L52" s="89"/>
      <c r="M52" s="89"/>
      <c r="N52" s="97"/>
    </row>
    <row r="53" spans="2:14" ht="14.25" x14ac:dyDescent="0.15">
      <c r="B53" s="89"/>
      <c r="C53" s="89"/>
      <c r="D53" s="89"/>
      <c r="G53" s="89"/>
      <c r="H53" s="97"/>
      <c r="I53" s="89"/>
      <c r="J53" s="89"/>
      <c r="K53" s="97"/>
      <c r="L53" s="89"/>
      <c r="M53" s="89"/>
      <c r="N53" s="97"/>
    </row>
    <row r="54" spans="2:14" ht="14.25" x14ac:dyDescent="0.15">
      <c r="B54" s="89"/>
      <c r="C54" s="89"/>
      <c r="D54" s="89"/>
      <c r="G54" s="89"/>
      <c r="H54" s="97"/>
      <c r="I54" s="89"/>
      <c r="J54" s="89"/>
      <c r="K54" s="97"/>
      <c r="L54" s="89"/>
      <c r="M54" s="89"/>
      <c r="N54" s="97"/>
    </row>
    <row r="55" spans="2:14" ht="14.25" x14ac:dyDescent="0.15">
      <c r="B55" s="89"/>
      <c r="C55" s="89"/>
      <c r="D55" s="89"/>
      <c r="G55" s="89"/>
      <c r="H55" s="97"/>
      <c r="I55" s="89"/>
      <c r="J55" s="89"/>
      <c r="K55" s="97"/>
      <c r="L55" s="89"/>
      <c r="M55" s="89"/>
      <c r="N55" s="97"/>
    </row>
    <row r="56" spans="2:14" ht="14.25" x14ac:dyDescent="0.15">
      <c r="B56" s="89"/>
      <c r="C56" s="89"/>
      <c r="D56" s="89"/>
      <c r="G56" s="89"/>
      <c r="H56" s="97"/>
      <c r="I56" s="89"/>
      <c r="J56" s="89"/>
      <c r="K56" s="97"/>
      <c r="L56" s="89"/>
      <c r="M56" s="89"/>
      <c r="N56" s="97"/>
    </row>
    <row r="57" spans="2:14" ht="14.25" x14ac:dyDescent="0.15">
      <c r="B57" s="89"/>
      <c r="C57" s="89"/>
      <c r="D57" s="89"/>
      <c r="G57" s="89"/>
      <c r="H57" s="97"/>
      <c r="I57" s="89"/>
      <c r="J57" s="89"/>
      <c r="K57" s="97"/>
      <c r="L57" s="89"/>
      <c r="M57" s="89"/>
      <c r="N57" s="97"/>
    </row>
    <row r="58" spans="2:14" ht="14.25" x14ac:dyDescent="0.15">
      <c r="B58" s="89"/>
      <c r="C58" s="89"/>
      <c r="D58" s="89"/>
      <c r="G58" s="89"/>
      <c r="H58" s="97"/>
      <c r="I58" s="89"/>
      <c r="J58" s="89"/>
      <c r="K58" s="97"/>
      <c r="L58" s="89"/>
      <c r="M58" s="89"/>
      <c r="N58" s="97"/>
    </row>
    <row r="59" spans="2:14" ht="14.25" x14ac:dyDescent="0.15">
      <c r="B59" s="89"/>
      <c r="C59" s="89"/>
      <c r="D59" s="89"/>
      <c r="G59" s="89"/>
      <c r="H59" s="97"/>
      <c r="I59" s="89"/>
      <c r="J59" s="89"/>
      <c r="K59" s="97"/>
      <c r="L59" s="89"/>
      <c r="M59" s="89"/>
      <c r="N59" s="97"/>
    </row>
    <row r="60" spans="2:14" ht="14.25" x14ac:dyDescent="0.15">
      <c r="B60" s="89"/>
      <c r="C60" s="89"/>
      <c r="D60" s="89"/>
      <c r="G60" s="89"/>
      <c r="H60" s="97"/>
      <c r="I60" s="89"/>
      <c r="J60" s="89"/>
      <c r="K60" s="97"/>
      <c r="L60" s="89"/>
      <c r="M60" s="89"/>
      <c r="N60" s="97"/>
    </row>
    <row r="61" spans="2:14" ht="14.25" x14ac:dyDescent="0.15">
      <c r="B61" s="89"/>
      <c r="C61" s="89"/>
      <c r="D61" s="89"/>
      <c r="G61" s="89"/>
      <c r="H61" s="97"/>
      <c r="I61" s="89"/>
      <c r="J61" s="89"/>
      <c r="K61" s="97"/>
      <c r="L61" s="89"/>
      <c r="M61" s="89"/>
      <c r="N61" s="97"/>
    </row>
    <row r="62" spans="2:14" ht="14.25" x14ac:dyDescent="0.15">
      <c r="B62" s="89"/>
      <c r="C62" s="89"/>
      <c r="D62" s="89"/>
      <c r="G62" s="89"/>
      <c r="H62" s="97"/>
      <c r="I62" s="89"/>
      <c r="J62" s="89"/>
      <c r="K62" s="97"/>
      <c r="L62" s="89"/>
      <c r="M62" s="89"/>
      <c r="N62" s="97"/>
    </row>
    <row r="63" spans="2:14" ht="14.25" x14ac:dyDescent="0.15">
      <c r="B63" s="89"/>
      <c r="C63" s="89"/>
      <c r="D63" s="89"/>
      <c r="G63" s="89"/>
      <c r="H63" s="97"/>
      <c r="I63" s="89"/>
      <c r="J63" s="89"/>
      <c r="K63" s="97"/>
      <c r="L63" s="89"/>
      <c r="M63" s="89"/>
      <c r="N63" s="97"/>
    </row>
  </sheetData>
  <mergeCells count="14">
    <mergeCell ref="O4:O6"/>
    <mergeCell ref="I5:K5"/>
    <mergeCell ref="L5:N5"/>
    <mergeCell ref="A7:A24"/>
    <mergeCell ref="E1:N1"/>
    <mergeCell ref="A2:O2"/>
    <mergeCell ref="A3:C3"/>
    <mergeCell ref="E3:F3"/>
    <mergeCell ref="A4:C5"/>
    <mergeCell ref="D4:D6"/>
    <mergeCell ref="E4:E6"/>
    <mergeCell ref="F4:F6"/>
    <mergeCell ref="I4:K4"/>
    <mergeCell ref="L4:N4"/>
  </mergeCells>
  <phoneticPr fontId="22"/>
  <printOptions horizontalCentered="1" verticalCentered="1"/>
  <pageMargins left="0.39370078740157483" right="0.39370078740157483" top="0.39370078740157483" bottom="0.39370078740157483" header="0.31496062992125984" footer="0.31496062992125984"/>
  <pageSetup paperSize="12"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
  <sheetViews>
    <sheetView showZeros="0" zoomScale="60" zoomScaleNormal="60" zoomScaleSheetLayoutView="80" workbookViewId="0"/>
  </sheetViews>
  <sheetFormatPr defaultRowHeight="18.75" customHeight="1" x14ac:dyDescent="0.15"/>
  <cols>
    <col min="1" max="1" width="4.125" style="29" customWidth="1"/>
    <col min="2" max="2" width="22.5" style="28" customWidth="1"/>
    <col min="3" max="3" width="26.625" style="28" customWidth="1"/>
    <col min="4" max="4" width="17.125" style="27" customWidth="1"/>
    <col min="5" max="5" width="8.125" style="30" customWidth="1"/>
    <col min="6" max="6" width="4" style="31" customWidth="1"/>
    <col min="7" max="7" width="10.25" style="31" hidden="1" customWidth="1"/>
    <col min="8" max="8" width="23.25" style="32" customWidth="1"/>
    <col min="9" max="9" width="17.125" style="27" customWidth="1"/>
    <col min="10" max="10" width="8.125" style="31" customWidth="1"/>
    <col min="11" max="11" width="4" style="31" customWidth="1"/>
    <col min="12" max="12" width="10.25" style="31" hidden="1" customWidth="1"/>
    <col min="13" max="13" width="8.625" style="33" hidden="1" customWidth="1"/>
    <col min="14" max="14" width="97.75" style="28" customWidth="1"/>
    <col min="15" max="15" width="14.125" style="32" customWidth="1"/>
    <col min="16" max="16" width="16" style="27" customWidth="1"/>
    <col min="17" max="17" width="10.125" style="34" customWidth="1"/>
    <col min="18" max="18" width="10.125" style="30" customWidth="1"/>
    <col min="19" max="19" width="5.125" style="27" customWidth="1"/>
    <col min="27" max="16384" width="9" style="3"/>
  </cols>
  <sheetData>
    <row r="1" spans="1:19" ht="36.75" customHeight="1" x14ac:dyDescent="0.15">
      <c r="A1" s="1" t="s">
        <v>13</v>
      </c>
      <c r="B1" s="1"/>
      <c r="C1" s="2"/>
      <c r="D1" s="3"/>
      <c r="E1" s="2"/>
      <c r="F1" s="2"/>
      <c r="G1" s="2"/>
      <c r="H1" s="166"/>
      <c r="I1" s="166"/>
      <c r="J1" s="167"/>
      <c r="K1" s="167"/>
      <c r="L1" s="167"/>
      <c r="M1" s="167"/>
      <c r="N1" s="167"/>
      <c r="O1" s="2"/>
      <c r="P1" s="2"/>
      <c r="Q1" s="4"/>
      <c r="R1" s="4"/>
      <c r="S1" s="3"/>
    </row>
    <row r="2" spans="1:19" ht="36.75" customHeight="1" x14ac:dyDescent="0.15">
      <c r="A2" s="166" t="s">
        <v>0</v>
      </c>
      <c r="B2" s="166"/>
      <c r="C2" s="167"/>
      <c r="D2" s="167"/>
      <c r="E2" s="167"/>
      <c r="F2" s="167"/>
      <c r="G2" s="167"/>
      <c r="H2" s="167"/>
      <c r="I2" s="167"/>
      <c r="J2" s="167"/>
      <c r="K2" s="167"/>
      <c r="L2" s="167"/>
      <c r="M2" s="167"/>
      <c r="N2" s="167"/>
      <c r="O2" s="167"/>
      <c r="P2" s="167"/>
      <c r="Q2" s="167"/>
      <c r="R2" s="167"/>
      <c r="S2" s="3"/>
    </row>
    <row r="3" spans="1:19" ht="27.75" customHeight="1" thickBot="1" x14ac:dyDescent="0.3">
      <c r="A3" s="168" t="s">
        <v>92</v>
      </c>
      <c r="B3" s="169"/>
      <c r="C3" s="169"/>
      <c r="D3" s="169"/>
      <c r="E3" s="169"/>
      <c r="F3" s="169"/>
      <c r="G3" s="2"/>
      <c r="H3" s="2"/>
      <c r="I3" s="13"/>
      <c r="J3" s="2"/>
      <c r="K3" s="7"/>
      <c r="L3" s="7"/>
      <c r="M3" s="11"/>
      <c r="N3" s="2"/>
      <c r="O3" s="14"/>
      <c r="P3" s="13"/>
      <c r="Q3" s="15"/>
      <c r="R3" s="15"/>
      <c r="S3" s="12"/>
    </row>
    <row r="4" spans="1:19" customFormat="1" ht="42" customHeight="1" thickBot="1" x14ac:dyDescent="0.2">
      <c r="A4" s="16"/>
      <c r="B4" s="17" t="s">
        <v>1</v>
      </c>
      <c r="C4" s="18" t="s">
        <v>2</v>
      </c>
      <c r="D4" s="19" t="s">
        <v>3</v>
      </c>
      <c r="E4" s="35" t="s">
        <v>7</v>
      </c>
      <c r="F4" s="20" t="s">
        <v>5</v>
      </c>
      <c r="G4" s="18" t="s">
        <v>6</v>
      </c>
      <c r="H4" s="17" t="s">
        <v>2</v>
      </c>
      <c r="I4" s="19" t="s">
        <v>3</v>
      </c>
      <c r="J4" s="36" t="s">
        <v>4</v>
      </c>
      <c r="K4" s="20" t="s">
        <v>5</v>
      </c>
      <c r="L4" s="20" t="s">
        <v>6</v>
      </c>
      <c r="M4" s="22" t="s">
        <v>8</v>
      </c>
      <c r="N4" s="23" t="s">
        <v>9</v>
      </c>
      <c r="O4" s="20" t="s">
        <v>10</v>
      </c>
      <c r="P4" s="24" t="s">
        <v>3</v>
      </c>
      <c r="Q4" s="21" t="s">
        <v>12</v>
      </c>
      <c r="R4" s="25" t="s">
        <v>11</v>
      </c>
      <c r="S4" s="26"/>
    </row>
    <row r="5" spans="1:19" ht="23.1" customHeight="1" x14ac:dyDescent="0.15">
      <c r="A5" s="170" t="s">
        <v>42</v>
      </c>
      <c r="B5" s="64" t="s">
        <v>93</v>
      </c>
      <c r="C5" s="37" t="s">
        <v>95</v>
      </c>
      <c r="D5" s="38" t="s">
        <v>96</v>
      </c>
      <c r="E5" s="39">
        <v>40</v>
      </c>
      <c r="F5" s="40" t="s">
        <v>20</v>
      </c>
      <c r="G5" s="68"/>
      <c r="H5" s="72" t="s">
        <v>95</v>
      </c>
      <c r="I5" s="38" t="s">
        <v>96</v>
      </c>
      <c r="J5" s="40">
        <f t="shared" ref="J5:J11" si="0">ROUNDUP(E5*0.75,2)</f>
        <v>30</v>
      </c>
      <c r="K5" s="40" t="s">
        <v>20</v>
      </c>
      <c r="L5" s="40"/>
      <c r="M5" s="76" t="e">
        <f>#REF!</f>
        <v>#REF!</v>
      </c>
      <c r="N5" s="85" t="s">
        <v>238</v>
      </c>
      <c r="O5" s="41" t="s">
        <v>27</v>
      </c>
      <c r="P5" s="38"/>
      <c r="Q5" s="42">
        <v>100</v>
      </c>
      <c r="R5" s="90">
        <f>ROUNDUP(Q5*0.75,2)</f>
        <v>75</v>
      </c>
    </row>
    <row r="6" spans="1:19" ht="23.1" customHeight="1" x14ac:dyDescent="0.15">
      <c r="A6" s="171"/>
      <c r="B6" s="66"/>
      <c r="C6" s="49" t="s">
        <v>97</v>
      </c>
      <c r="D6" s="50"/>
      <c r="E6" s="51">
        <v>30</v>
      </c>
      <c r="F6" s="52" t="s">
        <v>20</v>
      </c>
      <c r="G6" s="70"/>
      <c r="H6" s="74" t="s">
        <v>97</v>
      </c>
      <c r="I6" s="50"/>
      <c r="J6" s="52">
        <f t="shared" si="0"/>
        <v>22.5</v>
      </c>
      <c r="K6" s="52" t="s">
        <v>20</v>
      </c>
      <c r="L6" s="52"/>
      <c r="M6" s="78" t="e">
        <f>#REF!</f>
        <v>#REF!</v>
      </c>
      <c r="N6" s="94" t="s">
        <v>239</v>
      </c>
      <c r="O6" s="53" t="s">
        <v>29</v>
      </c>
      <c r="P6" s="50"/>
      <c r="Q6" s="54">
        <v>2</v>
      </c>
      <c r="R6" s="92">
        <f>ROUNDUP(Q6*0.75,2)</f>
        <v>1.5</v>
      </c>
    </row>
    <row r="7" spans="1:19" ht="23.1" customHeight="1" x14ac:dyDescent="0.15">
      <c r="A7" s="171"/>
      <c r="B7" s="66"/>
      <c r="C7" s="49" t="s">
        <v>23</v>
      </c>
      <c r="D7" s="50"/>
      <c r="E7" s="51">
        <v>20</v>
      </c>
      <c r="F7" s="52" t="s">
        <v>20</v>
      </c>
      <c r="G7" s="70"/>
      <c r="H7" s="74" t="s">
        <v>23</v>
      </c>
      <c r="I7" s="50"/>
      <c r="J7" s="52">
        <f t="shared" si="0"/>
        <v>15</v>
      </c>
      <c r="K7" s="52" t="s">
        <v>20</v>
      </c>
      <c r="L7" s="52"/>
      <c r="M7" s="78" t="e">
        <f>ROUND(#REF!+(#REF!*6/100),2)</f>
        <v>#REF!</v>
      </c>
      <c r="N7" s="66" t="s">
        <v>94</v>
      </c>
      <c r="O7" s="53" t="s">
        <v>71</v>
      </c>
      <c r="P7" s="50"/>
      <c r="Q7" s="54">
        <v>0.1</v>
      </c>
      <c r="R7" s="92">
        <f>ROUNDUP(Q7*0.75,2)</f>
        <v>0.08</v>
      </c>
    </row>
    <row r="8" spans="1:19" ht="23.1" customHeight="1" x14ac:dyDescent="0.15">
      <c r="A8" s="171"/>
      <c r="B8" s="66"/>
      <c r="C8" s="49" t="s">
        <v>24</v>
      </c>
      <c r="D8" s="50"/>
      <c r="E8" s="51">
        <v>10</v>
      </c>
      <c r="F8" s="52" t="s">
        <v>20</v>
      </c>
      <c r="G8" s="70"/>
      <c r="H8" s="74" t="s">
        <v>24</v>
      </c>
      <c r="I8" s="50"/>
      <c r="J8" s="52">
        <f t="shared" si="0"/>
        <v>7.5</v>
      </c>
      <c r="K8" s="52" t="s">
        <v>20</v>
      </c>
      <c r="L8" s="52"/>
      <c r="M8" s="78" t="e">
        <f>ROUND(#REF!+(#REF!*10/100),2)</f>
        <v>#REF!</v>
      </c>
      <c r="N8" s="84" t="s">
        <v>294</v>
      </c>
      <c r="O8" s="53" t="s">
        <v>30</v>
      </c>
      <c r="P8" s="50" t="s">
        <v>31</v>
      </c>
      <c r="Q8" s="54">
        <v>3</v>
      </c>
      <c r="R8" s="92">
        <f>ROUNDUP(Q8*0.75,2)</f>
        <v>2.25</v>
      </c>
    </row>
    <row r="9" spans="1:19" ht="23.1" customHeight="1" x14ac:dyDescent="0.15">
      <c r="A9" s="171"/>
      <c r="B9" s="66"/>
      <c r="C9" s="49" t="s">
        <v>98</v>
      </c>
      <c r="D9" s="50"/>
      <c r="E9" s="51">
        <v>5</v>
      </c>
      <c r="F9" s="52" t="s">
        <v>20</v>
      </c>
      <c r="G9" s="70"/>
      <c r="H9" s="74" t="s">
        <v>98</v>
      </c>
      <c r="I9" s="50"/>
      <c r="J9" s="52">
        <f t="shared" si="0"/>
        <v>3.75</v>
      </c>
      <c r="K9" s="52" t="s">
        <v>20</v>
      </c>
      <c r="L9" s="52"/>
      <c r="M9" s="78" t="e">
        <f>ROUND(#REF!+(#REF!*10/100),2)</f>
        <v>#REF!</v>
      </c>
      <c r="N9" s="66" t="s">
        <v>18</v>
      </c>
      <c r="O9" s="53"/>
      <c r="P9" s="50"/>
      <c r="Q9" s="54"/>
      <c r="R9" s="92"/>
    </row>
    <row r="10" spans="1:19" ht="23.1" customHeight="1" x14ac:dyDescent="0.15">
      <c r="A10" s="171"/>
      <c r="B10" s="66"/>
      <c r="C10" s="49" t="s">
        <v>99</v>
      </c>
      <c r="D10" s="50"/>
      <c r="E10" s="51">
        <v>10</v>
      </c>
      <c r="F10" s="52" t="s">
        <v>20</v>
      </c>
      <c r="G10" s="70"/>
      <c r="H10" s="74" t="s">
        <v>99</v>
      </c>
      <c r="I10" s="50"/>
      <c r="J10" s="52">
        <f t="shared" si="0"/>
        <v>7.5</v>
      </c>
      <c r="K10" s="52" t="s">
        <v>20</v>
      </c>
      <c r="L10" s="52"/>
      <c r="M10" s="78" t="e">
        <f>#REF!</f>
        <v>#REF!</v>
      </c>
      <c r="N10" s="66"/>
      <c r="O10" s="53"/>
      <c r="P10" s="50"/>
      <c r="Q10" s="54"/>
      <c r="R10" s="92"/>
    </row>
    <row r="11" spans="1:19" ht="23.1" customHeight="1" x14ac:dyDescent="0.15">
      <c r="A11" s="171"/>
      <c r="B11" s="66"/>
      <c r="C11" s="49" t="s">
        <v>56</v>
      </c>
      <c r="D11" s="50"/>
      <c r="E11" s="51">
        <v>2</v>
      </c>
      <c r="F11" s="52" t="s">
        <v>20</v>
      </c>
      <c r="G11" s="70"/>
      <c r="H11" s="74" t="s">
        <v>56</v>
      </c>
      <c r="I11" s="50"/>
      <c r="J11" s="52">
        <f t="shared" si="0"/>
        <v>1.5</v>
      </c>
      <c r="K11" s="52" t="s">
        <v>20</v>
      </c>
      <c r="L11" s="52"/>
      <c r="M11" s="78" t="e">
        <f>ROUND(#REF!+(#REF!*10/100),2)</f>
        <v>#REF!</v>
      </c>
      <c r="N11" s="66"/>
      <c r="O11" s="53"/>
      <c r="P11" s="50"/>
      <c r="Q11" s="54"/>
      <c r="R11" s="92"/>
    </row>
    <row r="12" spans="1:19" ht="23.1" customHeight="1" x14ac:dyDescent="0.15">
      <c r="A12" s="171"/>
      <c r="B12" s="65"/>
      <c r="C12" s="43"/>
      <c r="D12" s="44"/>
      <c r="E12" s="45"/>
      <c r="F12" s="46"/>
      <c r="G12" s="69"/>
      <c r="H12" s="73"/>
      <c r="I12" s="44"/>
      <c r="J12" s="46"/>
      <c r="K12" s="46"/>
      <c r="L12" s="46"/>
      <c r="M12" s="77"/>
      <c r="N12" s="65"/>
      <c r="O12" s="47"/>
      <c r="P12" s="44"/>
      <c r="Q12" s="48"/>
      <c r="R12" s="91"/>
    </row>
    <row r="13" spans="1:19" ht="23.1" customHeight="1" x14ac:dyDescent="0.15">
      <c r="A13" s="171"/>
      <c r="B13" s="66" t="s">
        <v>293</v>
      </c>
      <c r="C13" s="49" t="s">
        <v>35</v>
      </c>
      <c r="D13" s="50"/>
      <c r="E13" s="51">
        <v>20</v>
      </c>
      <c r="F13" s="52" t="s">
        <v>20</v>
      </c>
      <c r="G13" s="70"/>
      <c r="H13" s="74" t="s">
        <v>35</v>
      </c>
      <c r="I13" s="50"/>
      <c r="J13" s="52">
        <f>ROUNDUP(E13*0.75,2)</f>
        <v>15</v>
      </c>
      <c r="K13" s="52" t="s">
        <v>20</v>
      </c>
      <c r="L13" s="52"/>
      <c r="M13" s="78" t="e">
        <f>#REF!</f>
        <v>#REF!</v>
      </c>
      <c r="N13" s="66" t="s">
        <v>100</v>
      </c>
      <c r="O13" s="53" t="s">
        <v>26</v>
      </c>
      <c r="P13" s="50"/>
      <c r="Q13" s="54">
        <v>1</v>
      </c>
      <c r="R13" s="92">
        <f>ROUNDUP(Q13*0.75,2)</f>
        <v>0.75</v>
      </c>
    </row>
    <row r="14" spans="1:19" ht="23.1" customHeight="1" x14ac:dyDescent="0.15">
      <c r="A14" s="171"/>
      <c r="B14" s="66"/>
      <c r="C14" s="49" t="s">
        <v>102</v>
      </c>
      <c r="D14" s="50"/>
      <c r="E14" s="51">
        <v>10</v>
      </c>
      <c r="F14" s="52" t="s">
        <v>20</v>
      </c>
      <c r="G14" s="70"/>
      <c r="H14" s="74" t="s">
        <v>102</v>
      </c>
      <c r="I14" s="50"/>
      <c r="J14" s="52">
        <f>ROUNDUP(E14*0.75,2)</f>
        <v>7.5</v>
      </c>
      <c r="K14" s="52" t="s">
        <v>20</v>
      </c>
      <c r="L14" s="52"/>
      <c r="M14" s="78" t="e">
        <f>ROUND(#REF!+(#REF!*3/100),2)</f>
        <v>#REF!</v>
      </c>
      <c r="N14" s="66" t="s">
        <v>101</v>
      </c>
      <c r="O14" s="53" t="s">
        <v>26</v>
      </c>
      <c r="P14" s="50"/>
      <c r="Q14" s="54">
        <v>1.5</v>
      </c>
      <c r="R14" s="92">
        <f>ROUNDUP(Q14*0.75,2)</f>
        <v>1.1300000000000001</v>
      </c>
    </row>
    <row r="15" spans="1:19" ht="23.1" customHeight="1" x14ac:dyDescent="0.15">
      <c r="A15" s="171"/>
      <c r="B15" s="66"/>
      <c r="C15" s="49" t="s">
        <v>103</v>
      </c>
      <c r="D15" s="50"/>
      <c r="E15" s="51">
        <v>10</v>
      </c>
      <c r="F15" s="52" t="s">
        <v>20</v>
      </c>
      <c r="G15" s="70"/>
      <c r="H15" s="74" t="s">
        <v>103</v>
      </c>
      <c r="I15" s="50"/>
      <c r="J15" s="52">
        <f>ROUNDUP(E15*0.75,2)</f>
        <v>7.5</v>
      </c>
      <c r="K15" s="52" t="s">
        <v>20</v>
      </c>
      <c r="L15" s="52"/>
      <c r="M15" s="78" t="e">
        <f>#REF!</f>
        <v>#REF!</v>
      </c>
      <c r="N15" s="84" t="s">
        <v>295</v>
      </c>
      <c r="O15" s="53" t="s">
        <v>71</v>
      </c>
      <c r="P15" s="50"/>
      <c r="Q15" s="54">
        <v>0.1</v>
      </c>
      <c r="R15" s="92">
        <f>ROUNDUP(Q15*0.75,2)</f>
        <v>0.08</v>
      </c>
    </row>
    <row r="16" spans="1:19" ht="23.1" customHeight="1" x14ac:dyDescent="0.15">
      <c r="A16" s="171"/>
      <c r="B16" s="66"/>
      <c r="C16" s="49" t="s">
        <v>49</v>
      </c>
      <c r="D16" s="50" t="s">
        <v>50</v>
      </c>
      <c r="E16" s="63">
        <v>0.5</v>
      </c>
      <c r="F16" s="52" t="s">
        <v>51</v>
      </c>
      <c r="G16" s="70"/>
      <c r="H16" s="74" t="s">
        <v>49</v>
      </c>
      <c r="I16" s="50" t="s">
        <v>50</v>
      </c>
      <c r="J16" s="52">
        <f>ROUNDUP(E16*0.75,2)</f>
        <v>0.38</v>
      </c>
      <c r="K16" s="52" t="s">
        <v>51</v>
      </c>
      <c r="L16" s="52"/>
      <c r="M16" s="78" t="e">
        <f>#REF!</f>
        <v>#REF!</v>
      </c>
      <c r="N16" s="66" t="s">
        <v>18</v>
      </c>
      <c r="O16" s="53" t="s">
        <v>72</v>
      </c>
      <c r="P16" s="50"/>
      <c r="Q16" s="54">
        <v>0.01</v>
      </c>
      <c r="R16" s="92">
        <f>ROUNDUP(Q16*0.75,2)</f>
        <v>0.01</v>
      </c>
    </row>
    <row r="17" spans="1:18" ht="23.1" customHeight="1" x14ac:dyDescent="0.15">
      <c r="A17" s="171"/>
      <c r="B17" s="65"/>
      <c r="C17" s="43"/>
      <c r="D17" s="44"/>
      <c r="E17" s="45"/>
      <c r="F17" s="46"/>
      <c r="G17" s="69"/>
      <c r="H17" s="73"/>
      <c r="I17" s="44"/>
      <c r="J17" s="46"/>
      <c r="K17" s="46"/>
      <c r="L17" s="46"/>
      <c r="M17" s="77"/>
      <c r="N17" s="65"/>
      <c r="O17" s="47"/>
      <c r="P17" s="44"/>
      <c r="Q17" s="48"/>
      <c r="R17" s="91"/>
    </row>
    <row r="18" spans="1:18" ht="23.1" customHeight="1" x14ac:dyDescent="0.15">
      <c r="A18" s="171"/>
      <c r="B18" s="66" t="s">
        <v>104</v>
      </c>
      <c r="C18" s="49" t="s">
        <v>108</v>
      </c>
      <c r="D18" s="50" t="s">
        <v>43</v>
      </c>
      <c r="E18" s="51">
        <v>40</v>
      </c>
      <c r="F18" s="52" t="s">
        <v>20</v>
      </c>
      <c r="G18" s="70"/>
      <c r="H18" s="74" t="s">
        <v>108</v>
      </c>
      <c r="I18" s="50" t="s">
        <v>43</v>
      </c>
      <c r="J18" s="52">
        <f>ROUNDUP(E18*0.75,2)</f>
        <v>30</v>
      </c>
      <c r="K18" s="52" t="s">
        <v>20</v>
      </c>
      <c r="L18" s="52"/>
      <c r="M18" s="78" t="e">
        <f>#REF!</f>
        <v>#REF!</v>
      </c>
      <c r="N18" s="66" t="s">
        <v>105</v>
      </c>
      <c r="O18" s="53" t="s">
        <v>28</v>
      </c>
      <c r="P18" s="50"/>
      <c r="Q18" s="54">
        <v>1</v>
      </c>
      <c r="R18" s="92">
        <f>ROUNDUP(Q18*0.75,2)</f>
        <v>0.75</v>
      </c>
    </row>
    <row r="19" spans="1:18" ht="23.1" customHeight="1" x14ac:dyDescent="0.15">
      <c r="A19" s="171"/>
      <c r="B19" s="66"/>
      <c r="C19" s="49"/>
      <c r="D19" s="50"/>
      <c r="E19" s="51"/>
      <c r="F19" s="52"/>
      <c r="G19" s="70"/>
      <c r="H19" s="74"/>
      <c r="I19" s="50"/>
      <c r="J19" s="52"/>
      <c r="K19" s="52"/>
      <c r="L19" s="52"/>
      <c r="M19" s="78"/>
      <c r="N19" s="66" t="s">
        <v>106</v>
      </c>
      <c r="O19" s="53" t="s">
        <v>67</v>
      </c>
      <c r="P19" s="50"/>
      <c r="Q19" s="54">
        <v>3</v>
      </c>
      <c r="R19" s="92">
        <f>ROUNDUP(Q19*0.75,2)</f>
        <v>2.25</v>
      </c>
    </row>
    <row r="20" spans="1:18" ht="23.1" customHeight="1" x14ac:dyDescent="0.15">
      <c r="A20" s="171"/>
      <c r="B20" s="66"/>
      <c r="C20" s="49"/>
      <c r="D20" s="50"/>
      <c r="E20" s="51"/>
      <c r="F20" s="52"/>
      <c r="G20" s="70"/>
      <c r="H20" s="74"/>
      <c r="I20" s="50"/>
      <c r="J20" s="52"/>
      <c r="K20" s="52"/>
      <c r="L20" s="52"/>
      <c r="M20" s="78"/>
      <c r="N20" s="66" t="s">
        <v>107</v>
      </c>
      <c r="O20" s="53"/>
      <c r="P20" s="50"/>
      <c r="Q20" s="54"/>
      <c r="R20" s="92"/>
    </row>
    <row r="21" spans="1:18" ht="23.1" customHeight="1" x14ac:dyDescent="0.15">
      <c r="A21" s="171"/>
      <c r="B21" s="66"/>
      <c r="C21" s="49"/>
      <c r="D21" s="50"/>
      <c r="E21" s="51"/>
      <c r="F21" s="52"/>
      <c r="G21" s="70"/>
      <c r="H21" s="74"/>
      <c r="I21" s="50"/>
      <c r="J21" s="52"/>
      <c r="K21" s="52"/>
      <c r="L21" s="52"/>
      <c r="M21" s="78"/>
      <c r="N21" s="66" t="s">
        <v>18</v>
      </c>
      <c r="O21" s="53"/>
      <c r="P21" s="50"/>
      <c r="Q21" s="54"/>
      <c r="R21" s="92"/>
    </row>
    <row r="22" spans="1:18" ht="23.1" customHeight="1" thickBot="1" x14ac:dyDescent="0.2">
      <c r="A22" s="172"/>
      <c r="B22" s="67"/>
      <c r="C22" s="56"/>
      <c r="D22" s="57"/>
      <c r="E22" s="58"/>
      <c r="F22" s="59"/>
      <c r="G22" s="71"/>
      <c r="H22" s="75"/>
      <c r="I22" s="57"/>
      <c r="J22" s="59"/>
      <c r="K22" s="59"/>
      <c r="L22" s="59"/>
      <c r="M22" s="79"/>
      <c r="N22" s="67"/>
      <c r="O22" s="60"/>
      <c r="P22" s="57"/>
      <c r="Q22" s="61"/>
      <c r="R22" s="93"/>
    </row>
    <row r="23" spans="1:18" ht="23.1" customHeight="1" x14ac:dyDescent="0.15"/>
    <row r="24" spans="1:18" ht="23.1" customHeight="1" x14ac:dyDescent="0.15"/>
    <row r="25" spans="1:18" ht="23.1" customHeight="1" x14ac:dyDescent="0.15"/>
    <row r="26" spans="1:18" ht="23.1" customHeight="1" x14ac:dyDescent="0.15"/>
    <row r="27" spans="1:18" ht="23.1" customHeight="1" x14ac:dyDescent="0.15"/>
  </sheetData>
  <mergeCells count="4">
    <mergeCell ref="H1:N1"/>
    <mergeCell ref="A2:R2"/>
    <mergeCell ref="A3:F3"/>
    <mergeCell ref="A5:A22"/>
  </mergeCells>
  <phoneticPr fontId="18"/>
  <printOptions horizontalCentered="1" verticalCentered="1"/>
  <pageMargins left="0.39370078740157483" right="0.39370078740157483" top="0.39370078740157483" bottom="0.39370078740157483" header="0.39370078740157483" footer="0.39370078740157483"/>
  <pageSetup paperSize="12" scale="5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4"/>
  <sheetViews>
    <sheetView showZeros="0" zoomScale="60" zoomScaleNormal="60" zoomScaleSheetLayoutView="90" workbookViewId="0"/>
  </sheetViews>
  <sheetFormatPr defaultRowHeight="13.5" x14ac:dyDescent="0.15"/>
  <cols>
    <col min="1" max="1" width="4.5" style="3" customWidth="1"/>
    <col min="2" max="2" width="24.375" style="3" customWidth="1"/>
    <col min="3" max="3" width="28.25" style="3" customWidth="1"/>
    <col min="4" max="4" width="12.5" style="3" hidden="1" customWidth="1"/>
    <col min="5" max="6" width="10.375" style="27" customWidth="1"/>
    <col min="7" max="7" width="10" style="3" customWidth="1"/>
    <col min="8" max="8" width="18.75" style="3" customWidth="1"/>
    <col min="9" max="9" width="22.5" style="3" customWidth="1"/>
    <col min="10" max="10" width="21.25" style="3" customWidth="1"/>
    <col min="11" max="11" width="11.125" style="3" customWidth="1"/>
    <col min="12" max="12" width="22.375" style="3" customWidth="1"/>
    <col min="13" max="13" width="21.25" style="3" customWidth="1"/>
    <col min="14" max="14" width="11.25" style="3" customWidth="1"/>
    <col min="15" max="15" width="12.5" hidden="1" customWidth="1"/>
  </cols>
  <sheetData>
    <row r="1" spans="1:21" s="3" customFormat="1" ht="37.5" customHeight="1" x14ac:dyDescent="0.15">
      <c r="A1" s="1" t="s">
        <v>328</v>
      </c>
      <c r="B1" s="5"/>
      <c r="C1" s="1"/>
      <c r="D1" s="1"/>
      <c r="E1" s="184"/>
      <c r="F1" s="185"/>
      <c r="G1" s="185"/>
      <c r="H1" s="185"/>
      <c r="I1" s="185"/>
      <c r="J1" s="185"/>
      <c r="K1" s="185"/>
      <c r="L1" s="185"/>
      <c r="M1" s="185"/>
      <c r="N1" s="185"/>
      <c r="O1"/>
      <c r="P1"/>
      <c r="Q1"/>
      <c r="R1"/>
      <c r="S1"/>
      <c r="T1"/>
      <c r="U1"/>
    </row>
    <row r="2" spans="1:21" s="3" customFormat="1" ht="36" customHeight="1" x14ac:dyDescent="0.15">
      <c r="A2" s="166" t="s">
        <v>265</v>
      </c>
      <c r="B2" s="167"/>
      <c r="C2" s="167"/>
      <c r="D2" s="167"/>
      <c r="E2" s="167"/>
      <c r="F2" s="167"/>
      <c r="G2" s="167"/>
      <c r="H2" s="167"/>
      <c r="I2" s="167"/>
      <c r="J2" s="167"/>
      <c r="K2" s="167"/>
      <c r="L2" s="167"/>
      <c r="M2" s="167"/>
      <c r="N2" s="167"/>
      <c r="O2" s="185"/>
      <c r="P2"/>
      <c r="Q2"/>
      <c r="R2"/>
      <c r="S2"/>
      <c r="T2"/>
      <c r="U2"/>
    </row>
    <row r="3" spans="1:21" ht="33.75" customHeight="1" thickBot="1" x14ac:dyDescent="0.3">
      <c r="A3" s="186" t="s">
        <v>344</v>
      </c>
      <c r="B3" s="187"/>
      <c r="C3" s="187"/>
      <c r="D3" s="151"/>
      <c r="E3" s="188" t="s">
        <v>326</v>
      </c>
      <c r="F3" s="189"/>
      <c r="G3" s="88"/>
      <c r="H3" s="88"/>
      <c r="I3" s="88"/>
      <c r="J3" s="88"/>
      <c r="K3" s="150"/>
      <c r="L3" s="88"/>
      <c r="M3" s="88"/>
    </row>
    <row r="4" spans="1:21" ht="18.75" customHeight="1" x14ac:dyDescent="0.15">
      <c r="A4" s="190"/>
      <c r="B4" s="191"/>
      <c r="C4" s="192"/>
      <c r="D4" s="196" t="s">
        <v>258</v>
      </c>
      <c r="E4" s="199" t="s">
        <v>325</v>
      </c>
      <c r="F4" s="202" t="s">
        <v>314</v>
      </c>
      <c r="G4" s="149" t="s">
        <v>324</v>
      </c>
      <c r="H4" s="148" t="s">
        <v>323</v>
      </c>
      <c r="I4" s="205" t="s">
        <v>322</v>
      </c>
      <c r="J4" s="206"/>
      <c r="K4" s="206"/>
      <c r="L4" s="207" t="s">
        <v>321</v>
      </c>
      <c r="M4" s="208"/>
      <c r="N4" s="209"/>
      <c r="O4" s="173" t="s">
        <v>258</v>
      </c>
    </row>
    <row r="5" spans="1:21" ht="18.75" customHeight="1" x14ac:dyDescent="0.15">
      <c r="A5" s="193"/>
      <c r="B5" s="194"/>
      <c r="C5" s="195"/>
      <c r="D5" s="197"/>
      <c r="E5" s="200"/>
      <c r="F5" s="203"/>
      <c r="G5" s="9" t="s">
        <v>320</v>
      </c>
      <c r="H5" s="147" t="s">
        <v>318</v>
      </c>
      <c r="I5" s="176" t="s">
        <v>317</v>
      </c>
      <c r="J5" s="177"/>
      <c r="K5" s="177"/>
      <c r="L5" s="178" t="s">
        <v>315</v>
      </c>
      <c r="M5" s="179"/>
      <c r="N5" s="180"/>
      <c r="O5" s="174"/>
    </row>
    <row r="6" spans="1:21" ht="18.75" customHeight="1" thickBot="1" x14ac:dyDescent="0.2">
      <c r="A6" s="146"/>
      <c r="B6" s="145" t="s">
        <v>263</v>
      </c>
      <c r="C6" s="144" t="s">
        <v>313</v>
      </c>
      <c r="D6" s="198"/>
      <c r="E6" s="201"/>
      <c r="F6" s="204"/>
      <c r="G6" s="143" t="s">
        <v>314</v>
      </c>
      <c r="H6" s="138" t="s">
        <v>312</v>
      </c>
      <c r="I6" s="142" t="s">
        <v>263</v>
      </c>
      <c r="J6" s="141" t="s">
        <v>313</v>
      </c>
      <c r="K6" s="139" t="s">
        <v>312</v>
      </c>
      <c r="L6" s="140" t="s">
        <v>263</v>
      </c>
      <c r="M6" s="139" t="s">
        <v>313</v>
      </c>
      <c r="N6" s="138" t="s">
        <v>312</v>
      </c>
      <c r="O6" s="175"/>
    </row>
    <row r="7" spans="1:21" ht="24.95" customHeight="1" x14ac:dyDescent="0.15">
      <c r="A7" s="181" t="s">
        <v>42</v>
      </c>
      <c r="B7" s="131" t="s">
        <v>342</v>
      </c>
      <c r="C7" s="137" t="s">
        <v>95</v>
      </c>
      <c r="D7" s="136"/>
      <c r="E7" s="135" t="s">
        <v>343</v>
      </c>
      <c r="F7" s="38"/>
      <c r="G7" s="131"/>
      <c r="H7" s="130">
        <v>20</v>
      </c>
      <c r="I7" s="134" t="s">
        <v>342</v>
      </c>
      <c r="J7" s="131" t="s">
        <v>95</v>
      </c>
      <c r="K7" s="133">
        <v>10</v>
      </c>
      <c r="L7" s="132" t="s">
        <v>341</v>
      </c>
      <c r="M7" s="131" t="s">
        <v>95</v>
      </c>
      <c r="N7" s="130">
        <v>10</v>
      </c>
      <c r="O7" s="129"/>
    </row>
    <row r="8" spans="1:21" ht="24.95" customHeight="1" x14ac:dyDescent="0.15">
      <c r="A8" s="182"/>
      <c r="B8" s="109"/>
      <c r="C8" s="115" t="s">
        <v>97</v>
      </c>
      <c r="D8" s="114"/>
      <c r="E8" s="113"/>
      <c r="F8" s="50"/>
      <c r="G8" s="109"/>
      <c r="H8" s="108">
        <v>20</v>
      </c>
      <c r="I8" s="112"/>
      <c r="J8" s="128" t="s">
        <v>132</v>
      </c>
      <c r="K8" s="111">
        <v>15</v>
      </c>
      <c r="L8" s="127"/>
      <c r="M8" s="119"/>
      <c r="N8" s="121"/>
      <c r="O8" s="126"/>
    </row>
    <row r="9" spans="1:21" ht="24.95" customHeight="1" x14ac:dyDescent="0.15">
      <c r="A9" s="182"/>
      <c r="B9" s="109"/>
      <c r="C9" s="115" t="s">
        <v>23</v>
      </c>
      <c r="D9" s="114"/>
      <c r="E9" s="113"/>
      <c r="F9" s="50"/>
      <c r="G9" s="109"/>
      <c r="H9" s="108">
        <v>20</v>
      </c>
      <c r="I9" s="112"/>
      <c r="J9" s="109" t="s">
        <v>23</v>
      </c>
      <c r="K9" s="111">
        <v>10</v>
      </c>
      <c r="L9" s="110" t="s">
        <v>340</v>
      </c>
      <c r="M9" s="109" t="s">
        <v>23</v>
      </c>
      <c r="N9" s="108">
        <v>10</v>
      </c>
      <c r="O9" s="107"/>
    </row>
    <row r="10" spans="1:21" ht="24.95" customHeight="1" x14ac:dyDescent="0.15">
      <c r="A10" s="182"/>
      <c r="B10" s="109"/>
      <c r="C10" s="115" t="s">
        <v>24</v>
      </c>
      <c r="D10" s="114"/>
      <c r="E10" s="113"/>
      <c r="F10" s="50"/>
      <c r="G10" s="109"/>
      <c r="H10" s="108">
        <v>10</v>
      </c>
      <c r="I10" s="112"/>
      <c r="J10" s="109" t="s">
        <v>24</v>
      </c>
      <c r="K10" s="111">
        <v>10</v>
      </c>
      <c r="L10" s="110"/>
      <c r="M10" s="109" t="s">
        <v>24</v>
      </c>
      <c r="N10" s="108">
        <v>5</v>
      </c>
      <c r="O10" s="107"/>
    </row>
    <row r="11" spans="1:21" ht="24.95" customHeight="1" x14ac:dyDescent="0.15">
      <c r="A11" s="182"/>
      <c r="B11" s="109"/>
      <c r="C11" s="115" t="s">
        <v>98</v>
      </c>
      <c r="D11" s="114"/>
      <c r="E11" s="113"/>
      <c r="F11" s="50"/>
      <c r="G11" s="109"/>
      <c r="H11" s="108">
        <v>5</v>
      </c>
      <c r="I11" s="112"/>
      <c r="J11" s="109"/>
      <c r="K11" s="111"/>
      <c r="L11" s="127"/>
      <c r="M11" s="119"/>
      <c r="N11" s="121"/>
      <c r="O11" s="126"/>
    </row>
    <row r="12" spans="1:21" ht="24.95" customHeight="1" x14ac:dyDescent="0.15">
      <c r="A12" s="182"/>
      <c r="B12" s="109"/>
      <c r="C12" s="115"/>
      <c r="D12" s="114"/>
      <c r="E12" s="113"/>
      <c r="F12" s="50"/>
      <c r="G12" s="109" t="s">
        <v>27</v>
      </c>
      <c r="H12" s="108" t="s">
        <v>301</v>
      </c>
      <c r="I12" s="112"/>
      <c r="J12" s="109"/>
      <c r="K12" s="111"/>
      <c r="L12" s="110" t="s">
        <v>339</v>
      </c>
      <c r="M12" s="109" t="s">
        <v>35</v>
      </c>
      <c r="N12" s="108">
        <v>10</v>
      </c>
      <c r="O12" s="107"/>
    </row>
    <row r="13" spans="1:21" ht="24.95" customHeight="1" x14ac:dyDescent="0.15">
      <c r="A13" s="182"/>
      <c r="B13" s="109"/>
      <c r="C13" s="115"/>
      <c r="D13" s="114"/>
      <c r="E13" s="113"/>
      <c r="F13" s="50" t="s">
        <v>31</v>
      </c>
      <c r="G13" s="109" t="s">
        <v>30</v>
      </c>
      <c r="H13" s="108" t="s">
        <v>300</v>
      </c>
      <c r="I13" s="112"/>
      <c r="J13" s="109"/>
      <c r="K13" s="111"/>
      <c r="L13" s="110"/>
      <c r="M13" s="109" t="s">
        <v>102</v>
      </c>
      <c r="N13" s="108">
        <v>10</v>
      </c>
      <c r="O13" s="107"/>
    </row>
    <row r="14" spans="1:21" ht="24.95" customHeight="1" x14ac:dyDescent="0.15">
      <c r="A14" s="182"/>
      <c r="B14" s="109"/>
      <c r="C14" s="115"/>
      <c r="D14" s="114"/>
      <c r="E14" s="113"/>
      <c r="F14" s="50"/>
      <c r="G14" s="109" t="s">
        <v>28</v>
      </c>
      <c r="H14" s="108" t="s">
        <v>300</v>
      </c>
      <c r="I14" s="120"/>
      <c r="J14" s="119"/>
      <c r="K14" s="118"/>
      <c r="L14" s="127"/>
      <c r="M14" s="119"/>
      <c r="N14" s="121"/>
      <c r="O14" s="126"/>
    </row>
    <row r="15" spans="1:21" ht="24.95" customHeight="1" x14ac:dyDescent="0.15">
      <c r="A15" s="182"/>
      <c r="B15" s="119"/>
      <c r="C15" s="124"/>
      <c r="D15" s="123"/>
      <c r="E15" s="122"/>
      <c r="F15" s="44"/>
      <c r="G15" s="119"/>
      <c r="H15" s="121"/>
      <c r="I15" s="112" t="s">
        <v>338</v>
      </c>
      <c r="J15" s="109" t="s">
        <v>35</v>
      </c>
      <c r="K15" s="111">
        <v>10</v>
      </c>
      <c r="L15" s="110" t="s">
        <v>104</v>
      </c>
      <c r="M15" s="109" t="s">
        <v>108</v>
      </c>
      <c r="N15" s="108">
        <v>10</v>
      </c>
      <c r="O15" s="107"/>
    </row>
    <row r="16" spans="1:21" ht="24.95" customHeight="1" x14ac:dyDescent="0.15">
      <c r="A16" s="182"/>
      <c r="B16" s="109" t="s">
        <v>338</v>
      </c>
      <c r="C16" s="115" t="s">
        <v>35</v>
      </c>
      <c r="D16" s="114"/>
      <c r="E16" s="113"/>
      <c r="F16" s="50"/>
      <c r="G16" s="109"/>
      <c r="H16" s="108">
        <v>10</v>
      </c>
      <c r="I16" s="112"/>
      <c r="J16" s="109" t="s">
        <v>102</v>
      </c>
      <c r="K16" s="111">
        <v>10</v>
      </c>
      <c r="L16" s="110"/>
      <c r="M16" s="109"/>
      <c r="N16" s="108"/>
      <c r="O16" s="107"/>
    </row>
    <row r="17" spans="1:15" ht="24.95" customHeight="1" x14ac:dyDescent="0.15">
      <c r="A17" s="182"/>
      <c r="B17" s="109"/>
      <c r="C17" s="115" t="s">
        <v>102</v>
      </c>
      <c r="D17" s="114"/>
      <c r="E17" s="113"/>
      <c r="F17" s="50"/>
      <c r="G17" s="109"/>
      <c r="H17" s="108">
        <v>10</v>
      </c>
      <c r="I17" s="112"/>
      <c r="J17" s="109" t="s">
        <v>337</v>
      </c>
      <c r="K17" s="160">
        <v>0.13</v>
      </c>
      <c r="L17" s="110"/>
      <c r="M17" s="109"/>
      <c r="N17" s="108"/>
      <c r="O17" s="107"/>
    </row>
    <row r="18" spans="1:15" ht="24.95" customHeight="1" x14ac:dyDescent="0.15">
      <c r="A18" s="182"/>
      <c r="B18" s="109"/>
      <c r="C18" s="115" t="s">
        <v>49</v>
      </c>
      <c r="D18" s="114"/>
      <c r="E18" s="113" t="s">
        <v>50</v>
      </c>
      <c r="F18" s="50"/>
      <c r="G18" s="109"/>
      <c r="H18" s="156">
        <v>0.13</v>
      </c>
      <c r="I18" s="120"/>
      <c r="J18" s="119"/>
      <c r="K18" s="118"/>
      <c r="L18" s="110"/>
      <c r="M18" s="109"/>
      <c r="N18" s="108"/>
      <c r="O18" s="107"/>
    </row>
    <row r="19" spans="1:15" ht="24.95" customHeight="1" x14ac:dyDescent="0.15">
      <c r="A19" s="182"/>
      <c r="B19" s="119"/>
      <c r="C19" s="124"/>
      <c r="D19" s="123"/>
      <c r="E19" s="122"/>
      <c r="F19" s="159"/>
      <c r="G19" s="119"/>
      <c r="H19" s="121"/>
      <c r="I19" s="112" t="s">
        <v>104</v>
      </c>
      <c r="J19" s="109" t="s">
        <v>108</v>
      </c>
      <c r="K19" s="111">
        <v>20</v>
      </c>
      <c r="L19" s="110"/>
      <c r="M19" s="109"/>
      <c r="N19" s="108"/>
      <c r="O19" s="107"/>
    </row>
    <row r="20" spans="1:15" ht="24.95" customHeight="1" x14ac:dyDescent="0.15">
      <c r="A20" s="182"/>
      <c r="B20" s="109" t="s">
        <v>104</v>
      </c>
      <c r="C20" s="115" t="s">
        <v>108</v>
      </c>
      <c r="D20" s="114"/>
      <c r="E20" s="113" t="s">
        <v>43</v>
      </c>
      <c r="F20" s="50"/>
      <c r="G20" s="109"/>
      <c r="H20" s="108">
        <v>30</v>
      </c>
      <c r="I20" s="112"/>
      <c r="J20" s="109"/>
      <c r="K20" s="111"/>
      <c r="L20" s="110"/>
      <c r="M20" s="109"/>
      <c r="N20" s="108"/>
      <c r="O20" s="107"/>
    </row>
    <row r="21" spans="1:15" ht="24.95" customHeight="1" x14ac:dyDescent="0.15">
      <c r="A21" s="182"/>
      <c r="B21" s="109"/>
      <c r="C21" s="115"/>
      <c r="D21" s="114"/>
      <c r="E21" s="113"/>
      <c r="F21" s="50"/>
      <c r="G21" s="109" t="s">
        <v>28</v>
      </c>
      <c r="H21" s="108" t="s">
        <v>300</v>
      </c>
      <c r="I21" s="112"/>
      <c r="J21" s="109"/>
      <c r="K21" s="111"/>
      <c r="L21" s="110"/>
      <c r="M21" s="109"/>
      <c r="N21" s="108"/>
      <c r="O21" s="107"/>
    </row>
    <row r="22" spans="1:15" ht="24.95" customHeight="1" thickBot="1" x14ac:dyDescent="0.2">
      <c r="A22" s="183"/>
      <c r="B22" s="100"/>
      <c r="C22" s="106"/>
      <c r="D22" s="105"/>
      <c r="E22" s="104"/>
      <c r="F22" s="57"/>
      <c r="G22" s="100"/>
      <c r="H22" s="99"/>
      <c r="I22" s="103"/>
      <c r="J22" s="100"/>
      <c r="K22" s="102"/>
      <c r="L22" s="101"/>
      <c r="M22" s="100"/>
      <c r="N22" s="99"/>
      <c r="O22" s="98"/>
    </row>
    <row r="23" spans="1:15" ht="24.95" customHeight="1" x14ac:dyDescent="0.15">
      <c r="B23" s="89"/>
      <c r="C23" s="89"/>
      <c r="D23" s="89"/>
      <c r="G23" s="89"/>
      <c r="H23" s="97"/>
      <c r="I23" s="89"/>
      <c r="J23" s="89"/>
      <c r="K23" s="97"/>
      <c r="L23" s="89"/>
      <c r="M23" s="89"/>
      <c r="N23" s="97"/>
    </row>
    <row r="24" spans="1:15" ht="24.95" customHeight="1" x14ac:dyDescent="0.15">
      <c r="B24" s="89"/>
      <c r="C24" s="89"/>
      <c r="D24" s="89"/>
      <c r="G24" s="89"/>
      <c r="H24" s="97"/>
      <c r="I24" s="89"/>
      <c r="J24" s="89"/>
      <c r="K24" s="97"/>
      <c r="L24" s="89"/>
      <c r="M24" s="89"/>
      <c r="N24" s="97"/>
    </row>
    <row r="25" spans="1:15" ht="24.95" customHeight="1" x14ac:dyDescent="0.15">
      <c r="B25" s="89"/>
      <c r="C25" s="89"/>
      <c r="D25" s="89"/>
      <c r="G25" s="89"/>
      <c r="H25" s="97"/>
      <c r="I25" s="89"/>
      <c r="J25" s="89"/>
      <c r="K25" s="97"/>
      <c r="L25" s="89"/>
      <c r="M25" s="89"/>
      <c r="N25" s="97"/>
    </row>
    <row r="26" spans="1:15" ht="14.25" x14ac:dyDescent="0.15">
      <c r="B26" s="89"/>
      <c r="C26" s="89"/>
      <c r="D26" s="89"/>
      <c r="G26" s="89"/>
      <c r="H26" s="97"/>
      <c r="I26" s="89"/>
      <c r="J26" s="89"/>
      <c r="K26" s="97"/>
      <c r="L26" s="89"/>
      <c r="M26" s="89"/>
      <c r="N26" s="97"/>
    </row>
    <row r="27" spans="1:15" ht="14.25" x14ac:dyDescent="0.15">
      <c r="B27" s="89"/>
      <c r="C27" s="89"/>
      <c r="D27" s="89"/>
      <c r="G27" s="89"/>
      <c r="H27" s="97"/>
      <c r="I27" s="89"/>
      <c r="J27" s="89"/>
      <c r="K27" s="97"/>
      <c r="L27" s="89"/>
      <c r="M27" s="89"/>
      <c r="N27" s="97"/>
    </row>
    <row r="28" spans="1:15" ht="14.25" x14ac:dyDescent="0.15">
      <c r="B28" s="89"/>
      <c r="C28" s="89"/>
      <c r="D28" s="89"/>
      <c r="G28" s="89"/>
      <c r="H28" s="97"/>
      <c r="I28" s="89"/>
      <c r="J28" s="89"/>
      <c r="K28" s="97"/>
      <c r="L28" s="89"/>
      <c r="M28" s="89"/>
      <c r="N28" s="97"/>
    </row>
    <row r="29" spans="1:15" ht="14.25" x14ac:dyDescent="0.15">
      <c r="B29" s="89"/>
      <c r="C29" s="89"/>
      <c r="D29" s="89"/>
      <c r="G29" s="89"/>
      <c r="H29" s="97"/>
      <c r="I29" s="89"/>
      <c r="J29" s="89"/>
      <c r="K29" s="97"/>
      <c r="L29" s="89"/>
      <c r="M29" s="89"/>
      <c r="N29" s="97"/>
    </row>
    <row r="30" spans="1:15" ht="14.25" x14ac:dyDescent="0.15">
      <c r="B30" s="89"/>
      <c r="C30" s="89"/>
      <c r="D30" s="89"/>
      <c r="G30" s="89"/>
      <c r="H30" s="97"/>
      <c r="I30" s="89"/>
      <c r="J30" s="89"/>
      <c r="K30" s="97"/>
      <c r="L30" s="89"/>
      <c r="M30" s="89"/>
      <c r="N30" s="97"/>
    </row>
    <row r="31" spans="1:15" ht="14.25" x14ac:dyDescent="0.15">
      <c r="B31" s="89"/>
      <c r="C31" s="89"/>
      <c r="D31" s="89"/>
      <c r="G31" s="89"/>
      <c r="H31" s="97"/>
      <c r="I31" s="89"/>
      <c r="J31" s="89"/>
      <c r="K31" s="97"/>
      <c r="L31" s="89"/>
      <c r="M31" s="89"/>
      <c r="N31" s="97"/>
    </row>
    <row r="32" spans="1:15" ht="14.25" x14ac:dyDescent="0.15">
      <c r="B32" s="89"/>
      <c r="C32" s="89"/>
      <c r="D32" s="89"/>
      <c r="G32" s="89"/>
      <c r="H32" s="97"/>
      <c r="I32" s="89"/>
      <c r="J32" s="89"/>
      <c r="K32" s="97"/>
      <c r="L32" s="89"/>
      <c r="M32" s="89"/>
      <c r="N32" s="97"/>
    </row>
    <row r="33" spans="2:14" ht="14.25" x14ac:dyDescent="0.15">
      <c r="B33" s="89"/>
      <c r="C33" s="89"/>
      <c r="D33" s="89"/>
      <c r="G33" s="89"/>
      <c r="H33" s="97"/>
      <c r="I33" s="89"/>
      <c r="J33" s="89"/>
      <c r="K33" s="97"/>
      <c r="L33" s="89"/>
      <c r="M33" s="89"/>
      <c r="N33" s="97"/>
    </row>
    <row r="34" spans="2:14" ht="14.25" x14ac:dyDescent="0.15">
      <c r="B34" s="89"/>
      <c r="C34" s="89"/>
      <c r="D34" s="89"/>
      <c r="G34" s="89"/>
      <c r="H34" s="97"/>
      <c r="I34" s="89"/>
      <c r="J34" s="89"/>
      <c r="K34" s="97"/>
      <c r="L34" s="89"/>
      <c r="M34" s="89"/>
      <c r="N34" s="97"/>
    </row>
    <row r="35" spans="2:14" ht="14.25" x14ac:dyDescent="0.15">
      <c r="B35" s="89"/>
      <c r="C35" s="89"/>
      <c r="D35" s="89"/>
      <c r="G35" s="89"/>
      <c r="H35" s="97"/>
      <c r="I35" s="89"/>
      <c r="J35" s="89"/>
      <c r="K35" s="97"/>
      <c r="L35" s="89"/>
      <c r="M35" s="89"/>
      <c r="N35" s="97"/>
    </row>
    <row r="36" spans="2:14" ht="14.25" x14ac:dyDescent="0.15">
      <c r="B36" s="89"/>
      <c r="C36" s="89"/>
      <c r="D36" s="89"/>
      <c r="G36" s="89"/>
      <c r="H36" s="97"/>
      <c r="I36" s="89"/>
      <c r="J36" s="89"/>
      <c r="K36" s="97"/>
      <c r="L36" s="89"/>
      <c r="M36" s="89"/>
      <c r="N36" s="97"/>
    </row>
    <row r="37" spans="2:14" ht="14.25" x14ac:dyDescent="0.15">
      <c r="B37" s="89"/>
      <c r="C37" s="89"/>
      <c r="D37" s="89"/>
      <c r="G37" s="89"/>
      <c r="H37" s="97"/>
      <c r="I37" s="89"/>
      <c r="J37" s="89"/>
      <c r="K37" s="97"/>
      <c r="L37" s="89"/>
      <c r="M37" s="89"/>
      <c r="N37" s="97"/>
    </row>
    <row r="38" spans="2:14" ht="14.25" x14ac:dyDescent="0.15">
      <c r="B38" s="89"/>
      <c r="C38" s="89"/>
      <c r="D38" s="89"/>
      <c r="G38" s="89"/>
      <c r="H38" s="97"/>
      <c r="I38" s="89"/>
      <c r="J38" s="89"/>
      <c r="K38" s="97"/>
      <c r="L38" s="89"/>
      <c r="M38" s="89"/>
      <c r="N38" s="97"/>
    </row>
    <row r="39" spans="2:14" ht="14.25" x14ac:dyDescent="0.15">
      <c r="B39" s="89"/>
      <c r="C39" s="89"/>
      <c r="D39" s="89"/>
      <c r="G39" s="89"/>
      <c r="H39" s="97"/>
      <c r="I39" s="89"/>
      <c r="J39" s="89"/>
      <c r="K39" s="97"/>
      <c r="L39" s="89"/>
      <c r="M39" s="89"/>
      <c r="N39" s="97"/>
    </row>
    <row r="40" spans="2:14" ht="14.25" x14ac:dyDescent="0.15">
      <c r="B40" s="89"/>
      <c r="C40" s="89"/>
      <c r="D40" s="89"/>
      <c r="G40" s="89"/>
      <c r="H40" s="97"/>
      <c r="I40" s="89"/>
      <c r="J40" s="89"/>
      <c r="K40" s="97"/>
      <c r="L40" s="89"/>
      <c r="M40" s="89"/>
      <c r="N40" s="97"/>
    </row>
    <row r="41" spans="2:14" ht="14.25" x14ac:dyDescent="0.15">
      <c r="B41" s="89"/>
      <c r="C41" s="89"/>
      <c r="D41" s="89"/>
      <c r="G41" s="89"/>
      <c r="H41" s="97"/>
      <c r="I41" s="89"/>
      <c r="J41" s="89"/>
      <c r="K41" s="97"/>
      <c r="L41" s="89"/>
      <c r="M41" s="89"/>
      <c r="N41" s="97"/>
    </row>
    <row r="42" spans="2:14" ht="14.25" x14ac:dyDescent="0.15">
      <c r="B42" s="89"/>
      <c r="C42" s="89"/>
      <c r="D42" s="89"/>
      <c r="G42" s="89"/>
      <c r="H42" s="97"/>
      <c r="I42" s="89"/>
      <c r="J42" s="89"/>
      <c r="K42" s="97"/>
      <c r="L42" s="89"/>
      <c r="M42" s="89"/>
      <c r="N42" s="97"/>
    </row>
    <row r="43" spans="2:14" ht="14.25" x14ac:dyDescent="0.15">
      <c r="B43" s="89"/>
      <c r="C43" s="89"/>
      <c r="D43" s="89"/>
      <c r="G43" s="89"/>
      <c r="H43" s="97"/>
      <c r="I43" s="89"/>
      <c r="J43" s="89"/>
      <c r="K43" s="97"/>
      <c r="L43" s="89"/>
      <c r="M43" s="89"/>
      <c r="N43" s="97"/>
    </row>
    <row r="44" spans="2:14" ht="14.25" x14ac:dyDescent="0.15">
      <c r="B44" s="89"/>
      <c r="C44" s="89"/>
      <c r="D44" s="89"/>
      <c r="G44" s="89"/>
      <c r="H44" s="97"/>
      <c r="I44" s="89"/>
      <c r="J44" s="89"/>
      <c r="K44" s="97"/>
      <c r="L44" s="89"/>
      <c r="M44" s="89"/>
      <c r="N44" s="97"/>
    </row>
  </sheetData>
  <mergeCells count="14">
    <mergeCell ref="O4:O6"/>
    <mergeCell ref="I5:K5"/>
    <mergeCell ref="L5:N5"/>
    <mergeCell ref="A7:A22"/>
    <mergeCell ref="E1:N1"/>
    <mergeCell ref="A2:O2"/>
    <mergeCell ref="A3:C3"/>
    <mergeCell ref="E3:F3"/>
    <mergeCell ref="A4:C5"/>
    <mergeCell ref="D4:D6"/>
    <mergeCell ref="E4:E6"/>
    <mergeCell ref="F4:F6"/>
    <mergeCell ref="I4:K4"/>
    <mergeCell ref="L4:N4"/>
  </mergeCells>
  <phoneticPr fontId="22"/>
  <printOptions horizontalCentered="1" verticalCentered="1"/>
  <pageMargins left="0.39370078740157483" right="0.39370078740157483" top="0.39370078740157483" bottom="0.39370078740157483" header="0.31496062992125984" footer="0.31496062992125984"/>
  <pageSetup paperSize="12" scale="8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7"/>
  <sheetViews>
    <sheetView showZeros="0" zoomScale="60" zoomScaleNormal="60" zoomScaleSheetLayoutView="80" workbookViewId="0"/>
  </sheetViews>
  <sheetFormatPr defaultRowHeight="18.75" customHeight="1" x14ac:dyDescent="0.15"/>
  <cols>
    <col min="1" max="1" width="4.125" style="29" customWidth="1"/>
    <col min="2" max="2" width="22.5" style="28" customWidth="1"/>
    <col min="3" max="3" width="26.625" style="28" customWidth="1"/>
    <col min="4" max="4" width="17.125" style="27" customWidth="1"/>
    <col min="5" max="5" width="8.125" style="30" customWidth="1"/>
    <col min="6" max="6" width="4" style="31" customWidth="1"/>
    <col min="7" max="7" width="10.25" style="31" hidden="1" customWidth="1"/>
    <col min="8" max="8" width="23.25" style="32" customWidth="1"/>
    <col min="9" max="9" width="17.125" style="27" customWidth="1"/>
    <col min="10" max="10" width="8.125" style="31" customWidth="1"/>
    <col min="11" max="11" width="4" style="31" customWidth="1"/>
    <col min="12" max="12" width="10.25" style="31" hidden="1" customWidth="1"/>
    <col min="13" max="13" width="8.625" style="33" hidden="1" customWidth="1"/>
    <col min="14" max="14" width="97.75" style="28" customWidth="1"/>
    <col min="15" max="15" width="14.125" style="32" customWidth="1"/>
    <col min="16" max="16" width="16" style="27" customWidth="1"/>
    <col min="17" max="17" width="10.125" style="34" customWidth="1"/>
    <col min="18" max="18" width="10.125" style="30" customWidth="1"/>
    <col min="19" max="19" width="5.125" style="27" customWidth="1"/>
    <col min="27" max="16384" width="9" style="3"/>
  </cols>
  <sheetData>
    <row r="1" spans="1:19" ht="36.75" customHeight="1" x14ac:dyDescent="0.15">
      <c r="A1" s="1" t="s">
        <v>266</v>
      </c>
      <c r="B1" s="1"/>
      <c r="C1" s="2"/>
      <c r="D1" s="3"/>
      <c r="E1" s="2"/>
      <c r="F1" s="2"/>
      <c r="G1" s="2"/>
      <c r="H1" s="166"/>
      <c r="I1" s="166"/>
      <c r="J1" s="167"/>
      <c r="K1" s="167"/>
      <c r="L1" s="167"/>
      <c r="M1" s="167"/>
      <c r="N1" s="167"/>
      <c r="O1" s="2"/>
      <c r="P1" s="2"/>
      <c r="Q1" s="4"/>
      <c r="R1" s="4"/>
      <c r="S1" s="3"/>
    </row>
    <row r="2" spans="1:19" ht="36.75" customHeight="1" x14ac:dyDescent="0.15">
      <c r="A2" s="166" t="s">
        <v>265</v>
      </c>
      <c r="B2" s="166"/>
      <c r="C2" s="167"/>
      <c r="D2" s="167"/>
      <c r="E2" s="167"/>
      <c r="F2" s="167"/>
      <c r="G2" s="167"/>
      <c r="H2" s="167"/>
      <c r="I2" s="167"/>
      <c r="J2" s="167"/>
      <c r="K2" s="167"/>
      <c r="L2" s="167"/>
      <c r="M2" s="167"/>
      <c r="N2" s="167"/>
      <c r="O2" s="167"/>
      <c r="P2" s="167"/>
      <c r="Q2" s="167"/>
      <c r="R2" s="167"/>
      <c r="S2" s="3"/>
    </row>
    <row r="3" spans="1:19" ht="27.75" customHeight="1" thickBot="1" x14ac:dyDescent="0.3">
      <c r="A3" s="168" t="s">
        <v>269</v>
      </c>
      <c r="B3" s="169"/>
      <c r="C3" s="169"/>
      <c r="D3" s="169"/>
      <c r="E3" s="169"/>
      <c r="F3" s="169"/>
      <c r="G3" s="2"/>
      <c r="H3" s="2"/>
      <c r="I3" s="13"/>
      <c r="J3" s="2"/>
      <c r="K3" s="7"/>
      <c r="L3" s="7"/>
      <c r="M3" s="11"/>
      <c r="N3" s="2"/>
      <c r="O3" s="14"/>
      <c r="P3" s="13"/>
      <c r="Q3" s="15"/>
      <c r="R3" s="15"/>
      <c r="S3" s="12"/>
    </row>
    <row r="4" spans="1:19" customFormat="1" ht="42" customHeight="1" thickBot="1" x14ac:dyDescent="0.2">
      <c r="A4" s="16"/>
      <c r="B4" s="17" t="s">
        <v>263</v>
      </c>
      <c r="C4" s="18" t="s">
        <v>261</v>
      </c>
      <c r="D4" s="19" t="s">
        <v>254</v>
      </c>
      <c r="E4" s="35" t="s">
        <v>262</v>
      </c>
      <c r="F4" s="20" t="s">
        <v>259</v>
      </c>
      <c r="G4" s="18" t="s">
        <v>258</v>
      </c>
      <c r="H4" s="17" t="s">
        <v>261</v>
      </c>
      <c r="I4" s="19" t="s">
        <v>254</v>
      </c>
      <c r="J4" s="36" t="s">
        <v>260</v>
      </c>
      <c r="K4" s="20" t="s">
        <v>259</v>
      </c>
      <c r="L4" s="20" t="s">
        <v>258</v>
      </c>
      <c r="M4" s="22" t="s">
        <v>257</v>
      </c>
      <c r="N4" s="23" t="s">
        <v>256</v>
      </c>
      <c r="O4" s="20" t="s">
        <v>255</v>
      </c>
      <c r="P4" s="24" t="s">
        <v>254</v>
      </c>
      <c r="Q4" s="21" t="s">
        <v>253</v>
      </c>
      <c r="R4" s="25" t="s">
        <v>252</v>
      </c>
      <c r="S4" s="26"/>
    </row>
    <row r="5" spans="1:19" ht="23.1" customHeight="1" x14ac:dyDescent="0.15">
      <c r="A5" s="170" t="s">
        <v>42</v>
      </c>
      <c r="B5" s="64" t="s">
        <v>14</v>
      </c>
      <c r="C5" s="37"/>
      <c r="D5" s="38"/>
      <c r="E5" s="39"/>
      <c r="F5" s="40"/>
      <c r="G5" s="68"/>
      <c r="H5" s="72"/>
      <c r="I5" s="38"/>
      <c r="J5" s="40"/>
      <c r="K5" s="40"/>
      <c r="L5" s="40"/>
      <c r="M5" s="76"/>
      <c r="N5" s="64"/>
      <c r="O5" s="41" t="s">
        <v>14</v>
      </c>
      <c r="P5" s="38"/>
      <c r="Q5" s="42">
        <v>110</v>
      </c>
      <c r="R5" s="90">
        <f>ROUNDUP(Q5*0.75,2)</f>
        <v>82.5</v>
      </c>
    </row>
    <row r="6" spans="1:19" ht="23.1" customHeight="1" x14ac:dyDescent="0.15">
      <c r="A6" s="171"/>
      <c r="B6" s="65"/>
      <c r="C6" s="43"/>
      <c r="D6" s="44"/>
      <c r="E6" s="45"/>
      <c r="F6" s="46"/>
      <c r="G6" s="69"/>
      <c r="H6" s="73"/>
      <c r="I6" s="44"/>
      <c r="J6" s="46"/>
      <c r="K6" s="46"/>
      <c r="L6" s="46"/>
      <c r="M6" s="77"/>
      <c r="N6" s="65"/>
      <c r="O6" s="47"/>
      <c r="P6" s="44"/>
      <c r="Q6" s="48"/>
      <c r="R6" s="91"/>
    </row>
    <row r="7" spans="1:19" ht="23.1" customHeight="1" x14ac:dyDescent="0.15">
      <c r="A7" s="171"/>
      <c r="B7" s="66" t="s">
        <v>115</v>
      </c>
      <c r="C7" s="49" t="s">
        <v>120</v>
      </c>
      <c r="D7" s="50"/>
      <c r="E7" s="51">
        <v>30</v>
      </c>
      <c r="F7" s="52" t="s">
        <v>20</v>
      </c>
      <c r="G7" s="70"/>
      <c r="H7" s="74" t="s">
        <v>120</v>
      </c>
      <c r="I7" s="50"/>
      <c r="J7" s="52">
        <f>ROUNDUP(E7*0.75,2)</f>
        <v>22.5</v>
      </c>
      <c r="K7" s="52" t="s">
        <v>20</v>
      </c>
      <c r="L7" s="52"/>
      <c r="M7" s="78" t="e">
        <f>#REF!</f>
        <v>#REF!</v>
      </c>
      <c r="N7" s="84" t="s">
        <v>271</v>
      </c>
      <c r="O7" s="53" t="s">
        <v>86</v>
      </c>
      <c r="P7" s="50"/>
      <c r="Q7" s="54">
        <v>2</v>
      </c>
      <c r="R7" s="92">
        <f t="shared" ref="R7:R12" si="0">ROUNDUP(Q7*0.75,2)</f>
        <v>1.5</v>
      </c>
    </row>
    <row r="8" spans="1:19" ht="23.1" customHeight="1" x14ac:dyDescent="0.15">
      <c r="A8" s="171"/>
      <c r="B8" s="66"/>
      <c r="C8" s="49" t="s">
        <v>121</v>
      </c>
      <c r="D8" s="50"/>
      <c r="E8" s="51">
        <v>0.5</v>
      </c>
      <c r="F8" s="52" t="s">
        <v>20</v>
      </c>
      <c r="G8" s="70"/>
      <c r="H8" s="74" t="s">
        <v>121</v>
      </c>
      <c r="I8" s="50"/>
      <c r="J8" s="52">
        <f>ROUNDUP(E8*0.75,2)</f>
        <v>0.38</v>
      </c>
      <c r="K8" s="52" t="s">
        <v>20</v>
      </c>
      <c r="L8" s="52"/>
      <c r="M8" s="78" t="e">
        <f>ROUND(#REF!+(#REF!*20/100),2)</f>
        <v>#REF!</v>
      </c>
      <c r="N8" s="95" t="s">
        <v>297</v>
      </c>
      <c r="O8" s="53" t="s">
        <v>67</v>
      </c>
      <c r="P8" s="50"/>
      <c r="Q8" s="54">
        <v>15</v>
      </c>
      <c r="R8" s="92">
        <f t="shared" si="0"/>
        <v>11.25</v>
      </c>
    </row>
    <row r="9" spans="1:19" ht="23.1" customHeight="1" x14ac:dyDescent="0.15">
      <c r="A9" s="171"/>
      <c r="B9" s="66"/>
      <c r="C9" s="49" t="s">
        <v>122</v>
      </c>
      <c r="D9" s="50"/>
      <c r="E9" s="51">
        <v>10</v>
      </c>
      <c r="F9" s="52" t="s">
        <v>20</v>
      </c>
      <c r="G9" s="70"/>
      <c r="H9" s="74" t="s">
        <v>122</v>
      </c>
      <c r="I9" s="50"/>
      <c r="J9" s="52">
        <f>ROUNDUP(E9*0.75,2)</f>
        <v>7.5</v>
      </c>
      <c r="K9" s="52" t="s">
        <v>20</v>
      </c>
      <c r="L9" s="52"/>
      <c r="M9" s="78" t="e">
        <f>ROUND(#REF!+(#REF!*40/100),2)</f>
        <v>#REF!</v>
      </c>
      <c r="N9" s="66" t="s">
        <v>116</v>
      </c>
      <c r="O9" s="53" t="s">
        <v>28</v>
      </c>
      <c r="P9" s="50"/>
      <c r="Q9" s="54">
        <v>1</v>
      </c>
      <c r="R9" s="92">
        <f t="shared" si="0"/>
        <v>0.75</v>
      </c>
    </row>
    <row r="10" spans="1:19" ht="23.1" customHeight="1" x14ac:dyDescent="0.15">
      <c r="A10" s="171"/>
      <c r="B10" s="66"/>
      <c r="C10" s="49" t="s">
        <v>123</v>
      </c>
      <c r="D10" s="50"/>
      <c r="E10" s="51">
        <v>3</v>
      </c>
      <c r="F10" s="52" t="s">
        <v>20</v>
      </c>
      <c r="G10" s="70"/>
      <c r="H10" s="74" t="s">
        <v>123</v>
      </c>
      <c r="I10" s="50"/>
      <c r="J10" s="52">
        <f>ROUNDUP(E10*0.75,2)</f>
        <v>2.25</v>
      </c>
      <c r="K10" s="52" t="s">
        <v>20</v>
      </c>
      <c r="L10" s="52"/>
      <c r="M10" s="78" t="e">
        <f>ROUND(#REF!+(#REF!*5/100),2)</f>
        <v>#REF!</v>
      </c>
      <c r="N10" s="66" t="s">
        <v>117</v>
      </c>
      <c r="O10" s="53" t="s">
        <v>30</v>
      </c>
      <c r="P10" s="50" t="s">
        <v>31</v>
      </c>
      <c r="Q10" s="54">
        <v>1</v>
      </c>
      <c r="R10" s="92">
        <f t="shared" si="0"/>
        <v>0.75</v>
      </c>
    </row>
    <row r="11" spans="1:19" ht="23.1" customHeight="1" x14ac:dyDescent="0.15">
      <c r="A11" s="171"/>
      <c r="B11" s="66"/>
      <c r="C11" s="49" t="s">
        <v>79</v>
      </c>
      <c r="D11" s="50"/>
      <c r="E11" s="81">
        <v>0.33333333333333331</v>
      </c>
      <c r="F11" s="52" t="s">
        <v>80</v>
      </c>
      <c r="G11" s="70"/>
      <c r="H11" s="74" t="s">
        <v>79</v>
      </c>
      <c r="I11" s="50"/>
      <c r="J11" s="52">
        <f>ROUNDUP(E11*0.75,2)</f>
        <v>0.25</v>
      </c>
      <c r="K11" s="52" t="s">
        <v>80</v>
      </c>
      <c r="L11" s="52"/>
      <c r="M11" s="78" t="e">
        <f>#REF!</f>
        <v>#REF!</v>
      </c>
      <c r="N11" s="66" t="s">
        <v>118</v>
      </c>
      <c r="O11" s="53" t="s">
        <v>41</v>
      </c>
      <c r="P11" s="50"/>
      <c r="Q11" s="54">
        <v>2</v>
      </c>
      <c r="R11" s="92">
        <f t="shared" si="0"/>
        <v>1.5</v>
      </c>
    </row>
    <row r="12" spans="1:19" ht="23.1" customHeight="1" x14ac:dyDescent="0.15">
      <c r="A12" s="171"/>
      <c r="B12" s="66"/>
      <c r="C12" s="49"/>
      <c r="D12" s="50"/>
      <c r="E12" s="51"/>
      <c r="F12" s="52"/>
      <c r="G12" s="70"/>
      <c r="H12" s="74"/>
      <c r="I12" s="50"/>
      <c r="J12" s="52"/>
      <c r="K12" s="52"/>
      <c r="L12" s="52"/>
      <c r="M12" s="78"/>
      <c r="N12" s="66" t="s">
        <v>119</v>
      </c>
      <c r="O12" s="53" t="s">
        <v>124</v>
      </c>
      <c r="P12" s="50"/>
      <c r="Q12" s="54">
        <v>1</v>
      </c>
      <c r="R12" s="92">
        <f t="shared" si="0"/>
        <v>0.75</v>
      </c>
    </row>
    <row r="13" spans="1:19" ht="23.1" customHeight="1" x14ac:dyDescent="0.15">
      <c r="A13" s="171"/>
      <c r="B13" s="66"/>
      <c r="C13" s="49"/>
      <c r="D13" s="50"/>
      <c r="E13" s="51"/>
      <c r="F13" s="52"/>
      <c r="G13" s="70"/>
      <c r="H13" s="74"/>
      <c r="I13" s="50"/>
      <c r="J13" s="52"/>
      <c r="K13" s="52"/>
      <c r="L13" s="52"/>
      <c r="M13" s="78"/>
      <c r="N13" s="66" t="s">
        <v>46</v>
      </c>
      <c r="O13" s="53"/>
      <c r="P13" s="50"/>
      <c r="Q13" s="54"/>
      <c r="R13" s="92"/>
    </row>
    <row r="14" spans="1:19" ht="23.1" customHeight="1" x14ac:dyDescent="0.15">
      <c r="A14" s="171"/>
      <c r="B14" s="65"/>
      <c r="C14" s="43"/>
      <c r="D14" s="44"/>
      <c r="E14" s="45"/>
      <c r="F14" s="46"/>
      <c r="G14" s="69"/>
      <c r="H14" s="73"/>
      <c r="I14" s="44"/>
      <c r="J14" s="46"/>
      <c r="K14" s="46"/>
      <c r="L14" s="46"/>
      <c r="M14" s="77"/>
      <c r="N14" s="65"/>
      <c r="O14" s="47"/>
      <c r="P14" s="44"/>
      <c r="Q14" s="48"/>
      <c r="R14" s="91"/>
    </row>
    <row r="15" spans="1:19" ht="23.1" customHeight="1" x14ac:dyDescent="0.15">
      <c r="A15" s="171"/>
      <c r="B15" s="66" t="s">
        <v>299</v>
      </c>
      <c r="C15" s="49" t="s">
        <v>88</v>
      </c>
      <c r="D15" s="50"/>
      <c r="E15" s="51">
        <v>30</v>
      </c>
      <c r="F15" s="52" t="s">
        <v>20</v>
      </c>
      <c r="G15" s="70"/>
      <c r="H15" s="74" t="s">
        <v>88</v>
      </c>
      <c r="I15" s="50"/>
      <c r="J15" s="52">
        <f>ROUNDUP(E15*0.75,2)</f>
        <v>22.5</v>
      </c>
      <c r="K15" s="52" t="s">
        <v>20</v>
      </c>
      <c r="L15" s="52"/>
      <c r="M15" s="78" t="e">
        <f>ROUND(#REF!+(#REF!*6/100),2)</f>
        <v>#REF!</v>
      </c>
      <c r="N15" s="66" t="s">
        <v>125</v>
      </c>
      <c r="O15" s="53" t="s">
        <v>28</v>
      </c>
      <c r="P15" s="50"/>
      <c r="Q15" s="54">
        <v>1</v>
      </c>
      <c r="R15" s="92">
        <f>ROUNDUP(Q15*0.75,2)</f>
        <v>0.75</v>
      </c>
    </row>
    <row r="16" spans="1:19" ht="23.1" customHeight="1" x14ac:dyDescent="0.15">
      <c r="A16" s="171"/>
      <c r="B16" s="86" t="s">
        <v>247</v>
      </c>
      <c r="C16" s="49" t="s">
        <v>70</v>
      </c>
      <c r="D16" s="50"/>
      <c r="E16" s="51">
        <v>5</v>
      </c>
      <c r="F16" s="52" t="s">
        <v>20</v>
      </c>
      <c r="G16" s="70"/>
      <c r="H16" s="74" t="s">
        <v>70</v>
      </c>
      <c r="I16" s="50"/>
      <c r="J16" s="52">
        <f>ROUNDUP(E16*0.75,2)</f>
        <v>3.75</v>
      </c>
      <c r="K16" s="52" t="s">
        <v>20</v>
      </c>
      <c r="L16" s="52"/>
      <c r="M16" s="78" t="e">
        <f>#REF!</f>
        <v>#REF!</v>
      </c>
      <c r="N16" s="66" t="s">
        <v>126</v>
      </c>
      <c r="O16" s="53" t="s">
        <v>30</v>
      </c>
      <c r="P16" s="50" t="s">
        <v>31</v>
      </c>
      <c r="Q16" s="54">
        <v>1</v>
      </c>
      <c r="R16" s="92">
        <f>ROUNDUP(Q16*0.75,2)</f>
        <v>0.75</v>
      </c>
    </row>
    <row r="17" spans="1:18" ht="23.1" customHeight="1" x14ac:dyDescent="0.15">
      <c r="A17" s="171"/>
      <c r="B17" s="66"/>
      <c r="C17" s="49" t="s">
        <v>127</v>
      </c>
      <c r="D17" s="50"/>
      <c r="E17" s="51">
        <v>0.5</v>
      </c>
      <c r="F17" s="52" t="s">
        <v>20</v>
      </c>
      <c r="G17" s="70"/>
      <c r="H17" s="74" t="s">
        <v>127</v>
      </c>
      <c r="I17" s="50"/>
      <c r="J17" s="52">
        <f>ROUNDUP(E17*0.75,2)</f>
        <v>0.38</v>
      </c>
      <c r="K17" s="52" t="s">
        <v>20</v>
      </c>
      <c r="L17" s="52"/>
      <c r="M17" s="78" t="e">
        <f>#REF!</f>
        <v>#REF!</v>
      </c>
      <c r="N17" s="66" t="s">
        <v>18</v>
      </c>
      <c r="O17" s="53" t="s">
        <v>54</v>
      </c>
      <c r="P17" s="50"/>
      <c r="Q17" s="54">
        <v>2</v>
      </c>
      <c r="R17" s="92">
        <f>ROUNDUP(Q17*0.75,2)</f>
        <v>1.5</v>
      </c>
    </row>
    <row r="18" spans="1:18" ht="23.1" customHeight="1" x14ac:dyDescent="0.15">
      <c r="A18" s="171"/>
      <c r="B18" s="66"/>
      <c r="C18" s="49"/>
      <c r="D18" s="50"/>
      <c r="E18" s="51"/>
      <c r="F18" s="52"/>
      <c r="G18" s="70"/>
      <c r="H18" s="74"/>
      <c r="I18" s="50"/>
      <c r="J18" s="52"/>
      <c r="K18" s="52"/>
      <c r="L18" s="52"/>
      <c r="M18" s="78"/>
      <c r="N18" s="66"/>
      <c r="O18" s="53" t="s">
        <v>86</v>
      </c>
      <c r="P18" s="50"/>
      <c r="Q18" s="54">
        <v>2</v>
      </c>
      <c r="R18" s="92">
        <f>ROUNDUP(Q18*0.75,2)</f>
        <v>1.5</v>
      </c>
    </row>
    <row r="19" spans="1:18" ht="23.1" customHeight="1" x14ac:dyDescent="0.15">
      <c r="A19" s="171"/>
      <c r="B19" s="65"/>
      <c r="C19" s="43"/>
      <c r="D19" s="44"/>
      <c r="E19" s="45"/>
      <c r="F19" s="46"/>
      <c r="G19" s="69"/>
      <c r="H19" s="73"/>
      <c r="I19" s="44"/>
      <c r="J19" s="46"/>
      <c r="K19" s="46"/>
      <c r="L19" s="46"/>
      <c r="M19" s="77"/>
      <c r="N19" s="65"/>
      <c r="O19" s="47"/>
      <c r="P19" s="44"/>
      <c r="Q19" s="48"/>
      <c r="R19" s="91"/>
    </row>
    <row r="20" spans="1:18" ht="23.1" customHeight="1" x14ac:dyDescent="0.15">
      <c r="A20" s="171"/>
      <c r="B20" s="66" t="s">
        <v>128</v>
      </c>
      <c r="C20" s="49" t="s">
        <v>85</v>
      </c>
      <c r="D20" s="50"/>
      <c r="E20" s="51">
        <v>20</v>
      </c>
      <c r="F20" s="52" t="s">
        <v>20</v>
      </c>
      <c r="G20" s="70"/>
      <c r="H20" s="74" t="s">
        <v>85</v>
      </c>
      <c r="I20" s="50"/>
      <c r="J20" s="52">
        <f>ROUNDUP(E20*0.75,2)</f>
        <v>15</v>
      </c>
      <c r="K20" s="52" t="s">
        <v>20</v>
      </c>
      <c r="L20" s="52"/>
      <c r="M20" s="78" t="e">
        <f>#REF!</f>
        <v>#REF!</v>
      </c>
      <c r="N20" s="66" t="s">
        <v>18</v>
      </c>
      <c r="O20" s="53" t="s">
        <v>67</v>
      </c>
      <c r="P20" s="50"/>
      <c r="Q20" s="54">
        <v>100</v>
      </c>
      <c r="R20" s="92">
        <f>ROUNDUP(Q20*0.75,2)</f>
        <v>75</v>
      </c>
    </row>
    <row r="21" spans="1:18" ht="23.1" customHeight="1" x14ac:dyDescent="0.15">
      <c r="A21" s="171"/>
      <c r="B21" s="66"/>
      <c r="C21" s="49" t="s">
        <v>24</v>
      </c>
      <c r="D21" s="50"/>
      <c r="E21" s="51">
        <v>5</v>
      </c>
      <c r="F21" s="52" t="s">
        <v>20</v>
      </c>
      <c r="G21" s="70"/>
      <c r="H21" s="74" t="s">
        <v>24</v>
      </c>
      <c r="I21" s="50"/>
      <c r="J21" s="52">
        <f>ROUNDUP(E21*0.75,2)</f>
        <v>3.75</v>
      </c>
      <c r="K21" s="52" t="s">
        <v>20</v>
      </c>
      <c r="L21" s="52"/>
      <c r="M21" s="78" t="e">
        <f>ROUND(#REF!+(#REF!*10/100),2)</f>
        <v>#REF!</v>
      </c>
      <c r="N21" s="66"/>
      <c r="O21" s="53" t="s">
        <v>129</v>
      </c>
      <c r="P21" s="50"/>
      <c r="Q21" s="54">
        <v>0.5</v>
      </c>
      <c r="R21" s="92">
        <f>ROUNDUP(Q21*0.75,2)</f>
        <v>0.38</v>
      </c>
    </row>
    <row r="22" spans="1:18" ht="23.1" customHeight="1" x14ac:dyDescent="0.15">
      <c r="A22" s="171"/>
      <c r="B22" s="66"/>
      <c r="C22" s="49"/>
      <c r="D22" s="50"/>
      <c r="E22" s="51"/>
      <c r="F22" s="52"/>
      <c r="G22" s="70"/>
      <c r="H22" s="74"/>
      <c r="I22" s="50"/>
      <c r="J22" s="52"/>
      <c r="K22" s="52"/>
      <c r="L22" s="52"/>
      <c r="M22" s="78"/>
      <c r="N22" s="66"/>
      <c r="O22" s="53" t="s">
        <v>71</v>
      </c>
      <c r="P22" s="50"/>
      <c r="Q22" s="54">
        <v>0.1</v>
      </c>
      <c r="R22" s="92">
        <f>ROUNDUP(Q22*0.75,2)</f>
        <v>0.08</v>
      </c>
    </row>
    <row r="23" spans="1:18" ht="23.1" customHeight="1" x14ac:dyDescent="0.15">
      <c r="A23" s="171"/>
      <c r="B23" s="65"/>
      <c r="C23" s="43"/>
      <c r="D23" s="44"/>
      <c r="E23" s="45"/>
      <c r="F23" s="46"/>
      <c r="G23" s="69"/>
      <c r="H23" s="73"/>
      <c r="I23" s="44"/>
      <c r="J23" s="46"/>
      <c r="K23" s="46"/>
      <c r="L23" s="46"/>
      <c r="M23" s="77"/>
      <c r="N23" s="65"/>
      <c r="O23" s="47"/>
      <c r="P23" s="44"/>
      <c r="Q23" s="48"/>
      <c r="R23" s="91"/>
    </row>
    <row r="24" spans="1:18" ht="23.1" customHeight="1" x14ac:dyDescent="0.15">
      <c r="A24" s="171"/>
      <c r="B24" s="66" t="s">
        <v>130</v>
      </c>
      <c r="C24" s="49" t="s">
        <v>131</v>
      </c>
      <c r="D24" s="50"/>
      <c r="E24" s="82">
        <v>0.16666666666666666</v>
      </c>
      <c r="F24" s="52" t="s">
        <v>51</v>
      </c>
      <c r="G24" s="70"/>
      <c r="H24" s="74" t="s">
        <v>131</v>
      </c>
      <c r="I24" s="50"/>
      <c r="J24" s="52">
        <f>ROUNDUP(E24*0.75,2)</f>
        <v>0.13</v>
      </c>
      <c r="K24" s="52" t="s">
        <v>51</v>
      </c>
      <c r="L24" s="52"/>
      <c r="M24" s="78" t="e">
        <f>#REF!</f>
        <v>#REF!</v>
      </c>
      <c r="N24" s="66" t="s">
        <v>82</v>
      </c>
      <c r="O24" s="53"/>
      <c r="P24" s="50"/>
      <c r="Q24" s="54"/>
      <c r="R24" s="92"/>
    </row>
    <row r="25" spans="1:18" ht="23.1" customHeight="1" thickBot="1" x14ac:dyDescent="0.2">
      <c r="A25" s="172"/>
      <c r="B25" s="67"/>
      <c r="C25" s="56"/>
      <c r="D25" s="57"/>
      <c r="E25" s="58"/>
      <c r="F25" s="59"/>
      <c r="G25" s="71"/>
      <c r="H25" s="75"/>
      <c r="I25" s="57"/>
      <c r="J25" s="59"/>
      <c r="K25" s="59"/>
      <c r="L25" s="59"/>
      <c r="M25" s="79"/>
      <c r="N25" s="67"/>
      <c r="O25" s="60"/>
      <c r="P25" s="57"/>
      <c r="Q25" s="61"/>
      <c r="R25" s="93"/>
    </row>
    <row r="26" spans="1:18" ht="23.1" customHeight="1" x14ac:dyDescent="0.15"/>
    <row r="27" spans="1:18" ht="23.1" customHeight="1" x14ac:dyDescent="0.15"/>
  </sheetData>
  <mergeCells count="4">
    <mergeCell ref="H1:N1"/>
    <mergeCell ref="A2:R2"/>
    <mergeCell ref="A3:F3"/>
    <mergeCell ref="A5:A25"/>
  </mergeCells>
  <phoneticPr fontId="19"/>
  <printOptions horizontalCentered="1" verticalCentered="1"/>
  <pageMargins left="0.39370078740157483" right="0.39370078740157483" top="0.39370078740157483" bottom="0.39370078740157483" header="0.39370078740157483" footer="0.39370078740157483"/>
  <pageSetup paperSize="12"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2</vt:i4>
      </vt:variant>
    </vt:vector>
  </HeadingPairs>
  <TitlesOfParts>
    <vt:vector size="44" baseType="lpstr">
      <vt:lpstr>キッズ月間(昼・おやつ)</vt:lpstr>
      <vt:lpstr>離乳食月間</vt:lpstr>
      <vt:lpstr>9月1日（火）キッズ</vt:lpstr>
      <vt:lpstr>9月1日離乳食</vt:lpstr>
      <vt:lpstr>9月2日（水）キッズ</vt:lpstr>
      <vt:lpstr>9月2日離乳食</vt:lpstr>
      <vt:lpstr>9月3日（木）キッズ</vt:lpstr>
      <vt:lpstr>9月3日離乳食</vt:lpstr>
      <vt:lpstr>9月4日（金）キッズ</vt:lpstr>
      <vt:lpstr>9月4日離乳食</vt:lpstr>
      <vt:lpstr>9月7日（月）キッズ</vt:lpstr>
      <vt:lpstr>9月7日離乳食</vt:lpstr>
      <vt:lpstr>9月8日（火）キッズ</vt:lpstr>
      <vt:lpstr>9月8日離乳食</vt:lpstr>
      <vt:lpstr>9月9日（水）キッズ</vt:lpstr>
      <vt:lpstr>9月9日離乳食</vt:lpstr>
      <vt:lpstr>9月10日（木）キッズ</vt:lpstr>
      <vt:lpstr>9月10日離乳食</vt:lpstr>
      <vt:lpstr>9月11日（金）キッズ</vt:lpstr>
      <vt:lpstr>9月11日離乳食</vt:lpstr>
      <vt:lpstr>9月14日（月）キッズ</vt:lpstr>
      <vt:lpstr>9月14日離乳食</vt:lpstr>
      <vt:lpstr>9月15日（火）キッズ</vt:lpstr>
      <vt:lpstr>9月15日離乳食</vt:lpstr>
      <vt:lpstr>9月16日（水）キッズ</vt:lpstr>
      <vt:lpstr>9月16日離乳食</vt:lpstr>
      <vt:lpstr>9月17日（木）キッズ</vt:lpstr>
      <vt:lpstr>9月17日離乳食</vt:lpstr>
      <vt:lpstr>9月18日（金）キッズ</vt:lpstr>
      <vt:lpstr>9月18日離乳食</vt:lpstr>
      <vt:lpstr>9月23日（水）キッズ</vt:lpstr>
      <vt:lpstr>9月23日離乳食</vt:lpstr>
      <vt:lpstr>9月24日（木）キッズ</vt:lpstr>
      <vt:lpstr>9月24日離乳食</vt:lpstr>
      <vt:lpstr>9月25日（金）キッズ</vt:lpstr>
      <vt:lpstr>9月25日離乳食</vt:lpstr>
      <vt:lpstr>9月28日（月）キッズ</vt:lpstr>
      <vt:lpstr>9月28日離乳食</vt:lpstr>
      <vt:lpstr>9月29日（火）キッズ</vt:lpstr>
      <vt:lpstr>9月29日離乳食</vt:lpstr>
      <vt:lpstr>9月30日（水）キッズ</vt:lpstr>
      <vt:lpstr>9月30日離乳食</vt:lpstr>
      <vt:lpstr>'キッズ月間(昼・おやつ)'!Print_Area</vt:lpstr>
      <vt:lpstr>離乳食月間!Print_Area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shokuzai</dc:creator>
  <cp:lastModifiedBy>skuld</cp:lastModifiedBy>
  <cp:lastPrinted>2020-07-21T07:21:35Z</cp:lastPrinted>
  <dcterms:created xsi:type="dcterms:W3CDTF">2019-03-20T06:11:51Z</dcterms:created>
  <dcterms:modified xsi:type="dcterms:W3CDTF">2020-08-12T04:05:40Z</dcterms:modified>
</cp:coreProperties>
</file>