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5330" windowHeight="7695" tabRatio="885"/>
  </bookViews>
  <sheets>
    <sheet name="キッズ月間(昼・おやつ) " sheetId="61" r:id="rId1"/>
    <sheet name="離乳食月間" sheetId="60" r:id="rId2"/>
    <sheet name="8月3日（月）キッズ" sheetId="4" r:id="rId3"/>
    <sheet name="8月3日離乳食" sheetId="40" r:id="rId4"/>
    <sheet name="8月4日（火）キッズ" sheetId="5" r:id="rId5"/>
    <sheet name="8月4日離乳食" sheetId="41" r:id="rId6"/>
    <sheet name="8月5日（水）キッズ" sheetId="35" r:id="rId7"/>
    <sheet name="8月5日離乳食" sheetId="42" r:id="rId8"/>
    <sheet name="8月6日（木）キッズ" sheetId="7" r:id="rId9"/>
    <sheet name="8月6日離乳食" sheetId="43" r:id="rId10"/>
    <sheet name="8月7日（金）キッズ" sheetId="36" r:id="rId11"/>
    <sheet name="8月7日離乳食" sheetId="44" r:id="rId12"/>
    <sheet name="8月11日（火）キッズ" sheetId="12" r:id="rId13"/>
    <sheet name="8月11日離乳食" sheetId="45" r:id="rId14"/>
    <sheet name="8月12日（水）キッズ" sheetId="13" r:id="rId15"/>
    <sheet name="8月12日離乳食" sheetId="46" r:id="rId16"/>
    <sheet name="8月13日（木）キッズ" sheetId="14" r:id="rId17"/>
    <sheet name="8月13日離乳食" sheetId="47" r:id="rId18"/>
    <sheet name="8月14日（金）キッズ" sheetId="15" r:id="rId19"/>
    <sheet name="8月14日離乳食" sheetId="48" r:id="rId20"/>
    <sheet name="8月17日（月）キッズ" sheetId="18" r:id="rId21"/>
    <sheet name="8月17日離乳食" sheetId="49" r:id="rId22"/>
    <sheet name="8月18日（火）キッズ" sheetId="19" r:id="rId23"/>
    <sheet name="8月18日離乳食" sheetId="50" r:id="rId24"/>
    <sheet name="8月19日（水）キッズ" sheetId="20" r:id="rId25"/>
    <sheet name="8月19日離乳食" sheetId="51" r:id="rId26"/>
    <sheet name="8月20日（木）キッズ" sheetId="21" r:id="rId27"/>
    <sheet name="8月20日離乳食" sheetId="52" r:id="rId28"/>
    <sheet name="8月21日（金）キッズ" sheetId="37" r:id="rId29"/>
    <sheet name="8月21日離乳食" sheetId="53" r:id="rId30"/>
    <sheet name="8月24日（月）キッズ" sheetId="25" r:id="rId31"/>
    <sheet name="8月24日離乳食" sheetId="54" r:id="rId32"/>
    <sheet name="8月25日（火）キッズ" sheetId="26" r:id="rId33"/>
    <sheet name="8月25日離乳食" sheetId="55" r:id="rId34"/>
    <sheet name="8月26日（水）キッズ" sheetId="27" r:id="rId35"/>
    <sheet name="8月26日離乳食" sheetId="56" r:id="rId36"/>
    <sheet name="8月27日（木）キッズ" sheetId="28" r:id="rId37"/>
    <sheet name="8月27日離乳食" sheetId="57" r:id="rId38"/>
    <sheet name="8月28日（金）キッズ" sheetId="29" r:id="rId39"/>
    <sheet name="8月28日離乳食" sheetId="58" r:id="rId40"/>
    <sheet name="8月31日（月）キッズ" sheetId="32" r:id="rId41"/>
    <sheet name="8月31日離乳食" sheetId="59" r:id="rId42"/>
  </sheets>
  <externalReferences>
    <externalReference r:id="rId43"/>
  </externalReferences>
  <definedNames>
    <definedName name="_xlnm.Print_Area" localSheetId="0">'キッズ月間(昼・おやつ) '!$A$1:$AA$99</definedName>
    <definedName name="_xlnm.Print_Area" localSheetId="1">離乳食月間!$A$1:$P$65</definedName>
    <definedName name="_xlnm.Print_Area">#REF!</definedName>
  </definedNames>
  <calcPr calcId="152511"/>
</workbook>
</file>

<file path=xl/calcChain.xml><?xml version="1.0" encoding="utf-8"?>
<calcChain xmlns="http://schemas.openxmlformats.org/spreadsheetml/2006/main">
  <c r="I64" i="61" l="1"/>
  <c r="G64" i="61"/>
  <c r="F64" i="61"/>
  <c r="E64" i="61"/>
  <c r="D64" i="61"/>
  <c r="I63" i="61"/>
  <c r="G63" i="61"/>
  <c r="F63" i="61"/>
  <c r="E63" i="61"/>
  <c r="D63" i="61"/>
  <c r="U60" i="61"/>
  <c r="G60" i="61"/>
  <c r="U59" i="61"/>
  <c r="G59" i="61"/>
  <c r="U58" i="61"/>
  <c r="G58" i="61"/>
  <c r="U57" i="61"/>
  <c r="G57" i="61"/>
  <c r="U56" i="61"/>
  <c r="G56" i="61"/>
  <c r="U53" i="61"/>
  <c r="G53" i="61"/>
  <c r="U52" i="61"/>
  <c r="G52" i="61"/>
  <c r="U51" i="61"/>
  <c r="G51" i="61"/>
  <c r="U50" i="61"/>
  <c r="G50" i="61"/>
  <c r="U49" i="61"/>
  <c r="G49" i="61"/>
  <c r="U48" i="61"/>
  <c r="G48" i="61"/>
  <c r="U47" i="61"/>
  <c r="G47" i="61"/>
  <c r="U46" i="61"/>
  <c r="G46" i="61"/>
  <c r="U45" i="61"/>
  <c r="G45" i="61"/>
  <c r="U44" i="61"/>
  <c r="G44" i="61"/>
  <c r="U43" i="61"/>
  <c r="G43" i="61"/>
  <c r="U42" i="61"/>
  <c r="G42" i="61"/>
  <c r="U41" i="61"/>
  <c r="G41" i="61"/>
  <c r="U40" i="61"/>
  <c r="G40" i="61"/>
  <c r="U39" i="61"/>
  <c r="G39" i="61"/>
  <c r="U38" i="61"/>
  <c r="G38" i="61"/>
  <c r="U37" i="61"/>
  <c r="G37" i="61"/>
  <c r="U36" i="61"/>
  <c r="G36" i="61"/>
  <c r="U35" i="61"/>
  <c r="G35" i="61"/>
  <c r="U34" i="61"/>
  <c r="G34" i="61"/>
  <c r="U33" i="61"/>
  <c r="U32" i="61"/>
  <c r="U31" i="61"/>
  <c r="G31" i="61"/>
  <c r="U30" i="61"/>
  <c r="G30" i="61"/>
  <c r="U29" i="61"/>
  <c r="G29" i="61"/>
  <c r="G28" i="61"/>
  <c r="G27" i="61"/>
  <c r="U26" i="61"/>
  <c r="G26" i="61"/>
  <c r="U25" i="61"/>
  <c r="G25" i="61"/>
  <c r="U24" i="61"/>
  <c r="G24" i="61"/>
  <c r="U23" i="61"/>
  <c r="G23" i="61"/>
  <c r="U22" i="61"/>
  <c r="G22" i="61"/>
  <c r="U21" i="61"/>
  <c r="G21" i="61"/>
  <c r="U20" i="61"/>
  <c r="G20" i="61"/>
  <c r="U19" i="61"/>
  <c r="G19" i="61"/>
  <c r="U18" i="61"/>
  <c r="G18" i="61"/>
  <c r="U17" i="61"/>
  <c r="G17" i="61"/>
  <c r="U16" i="61"/>
  <c r="G16" i="61"/>
  <c r="U15" i="61"/>
  <c r="G15" i="61"/>
  <c r="U14" i="61"/>
  <c r="G14" i="61"/>
  <c r="U13" i="61"/>
  <c r="G13" i="61"/>
  <c r="U12" i="61"/>
  <c r="G12" i="61"/>
  <c r="U11" i="61"/>
  <c r="G11" i="61"/>
  <c r="U10" i="61"/>
  <c r="G10" i="61"/>
  <c r="U9" i="61"/>
  <c r="G9" i="61"/>
  <c r="U8" i="61"/>
  <c r="G8" i="61"/>
  <c r="U7" i="61"/>
  <c r="G7" i="61"/>
  <c r="R5" i="37" l="1"/>
  <c r="J7" i="37"/>
  <c r="M7" i="37" s="1"/>
  <c r="R7" i="37"/>
  <c r="J8" i="37"/>
  <c r="M8" i="37" s="1"/>
  <c r="R8" i="37"/>
  <c r="J9" i="37"/>
  <c r="M9" i="37"/>
  <c r="R9" i="37"/>
  <c r="J10" i="37"/>
  <c r="M10" i="37"/>
  <c r="R10" i="37"/>
  <c r="R11" i="37"/>
  <c r="R12" i="37"/>
  <c r="J14" i="37"/>
  <c r="M14" i="37"/>
  <c r="R14" i="37"/>
  <c r="J15" i="37"/>
  <c r="M15" i="37" s="1"/>
  <c r="R15" i="37"/>
  <c r="J16" i="37"/>
  <c r="M16" i="37" s="1"/>
  <c r="R16" i="37"/>
  <c r="R17" i="37"/>
  <c r="J19" i="37"/>
  <c r="M19" i="37" s="1"/>
  <c r="R19" i="37"/>
  <c r="J20" i="37"/>
  <c r="M20" i="37" s="1"/>
  <c r="R20" i="37"/>
  <c r="J22" i="37"/>
  <c r="M22" i="37"/>
  <c r="R22" i="37"/>
  <c r="R23" i="37"/>
  <c r="R23" i="36"/>
  <c r="R22" i="36"/>
  <c r="J22" i="36"/>
  <c r="M22" i="36"/>
  <c r="R20" i="36"/>
  <c r="J20" i="36"/>
  <c r="M20" i="36" s="1"/>
  <c r="R19" i="36"/>
  <c r="J19" i="36"/>
  <c r="M19" i="36" s="1"/>
  <c r="R17" i="36"/>
  <c r="R16" i="36"/>
  <c r="M16" i="36"/>
  <c r="J16" i="36"/>
  <c r="R15" i="36"/>
  <c r="J15" i="36"/>
  <c r="M15" i="36" s="1"/>
  <c r="R14" i="36"/>
  <c r="J14" i="36"/>
  <c r="M14" i="36" s="1"/>
  <c r="R12" i="36"/>
  <c r="R11" i="36"/>
  <c r="R10" i="36"/>
  <c r="J10" i="36"/>
  <c r="M10" i="36"/>
  <c r="R9" i="36"/>
  <c r="J9" i="36"/>
  <c r="M9" i="36" s="1"/>
  <c r="R8" i="36"/>
  <c r="J8" i="36"/>
  <c r="M8" i="36" s="1"/>
  <c r="R7" i="36"/>
  <c r="J7" i="36"/>
  <c r="M7" i="36" s="1"/>
  <c r="R5" i="36"/>
  <c r="J25" i="35"/>
  <c r="M25" i="35" s="1"/>
  <c r="R23" i="35"/>
  <c r="J23" i="35"/>
  <c r="M23" i="35" s="1"/>
  <c r="R22" i="35"/>
  <c r="J22" i="35"/>
  <c r="M22" i="35" s="1"/>
  <c r="J20" i="35"/>
  <c r="M20" i="35"/>
  <c r="R19" i="35"/>
  <c r="J19" i="35"/>
  <c r="M19" i="35" s="1"/>
  <c r="R18" i="35"/>
  <c r="J18" i="35"/>
  <c r="M18" i="35" s="1"/>
  <c r="R17" i="35"/>
  <c r="M17" i="35"/>
  <c r="J17" i="35"/>
  <c r="R16" i="35"/>
  <c r="J16" i="35"/>
  <c r="M16" i="35"/>
  <c r="M10" i="35"/>
  <c r="J10" i="35"/>
  <c r="R9" i="35"/>
  <c r="J9" i="35"/>
  <c r="M9" i="35" s="1"/>
  <c r="R8" i="35"/>
  <c r="M8" i="35"/>
  <c r="J8" i="35"/>
  <c r="R7" i="35"/>
  <c r="J7" i="35"/>
  <c r="M7" i="35" s="1"/>
  <c r="J26" i="32"/>
  <c r="M26" i="32" s="1"/>
  <c r="R24" i="32"/>
  <c r="R23" i="32"/>
  <c r="R22" i="32"/>
  <c r="M23" i="32"/>
  <c r="J23" i="32"/>
  <c r="J22" i="32"/>
  <c r="M22" i="32" s="1"/>
  <c r="R20" i="32"/>
  <c r="R19" i="32"/>
  <c r="R18" i="32"/>
  <c r="R17" i="32"/>
  <c r="R16" i="32"/>
  <c r="M17" i="32"/>
  <c r="J17" i="32"/>
  <c r="J16" i="32"/>
  <c r="M16" i="32" s="1"/>
  <c r="R15" i="32"/>
  <c r="M15" i="32"/>
  <c r="J15" i="32"/>
  <c r="R12" i="32"/>
  <c r="R11" i="32"/>
  <c r="J10" i="32"/>
  <c r="M10" i="32" s="1"/>
  <c r="R10" i="32"/>
  <c r="R9" i="32"/>
  <c r="R8" i="32"/>
  <c r="R7" i="32"/>
  <c r="J9" i="32"/>
  <c r="M9" i="32"/>
  <c r="M8" i="32"/>
  <c r="J8" i="32"/>
  <c r="M7" i="32"/>
  <c r="J7" i="32"/>
  <c r="J5" i="32"/>
  <c r="M5" i="32"/>
  <c r="R5" i="32"/>
  <c r="M23" i="29"/>
  <c r="J23" i="29"/>
  <c r="R21" i="29"/>
  <c r="R20" i="29"/>
  <c r="J21" i="29"/>
  <c r="M21" i="29" s="1"/>
  <c r="J20" i="29"/>
  <c r="M20" i="29" s="1"/>
  <c r="R18" i="29"/>
  <c r="R17" i="29"/>
  <c r="R16" i="29"/>
  <c r="R15" i="29"/>
  <c r="M16" i="29"/>
  <c r="J16" i="29"/>
  <c r="M15" i="29"/>
  <c r="J15" i="29"/>
  <c r="R14" i="29"/>
  <c r="M14" i="29"/>
  <c r="J14" i="29"/>
  <c r="M9" i="29"/>
  <c r="J9" i="29"/>
  <c r="J8" i="29"/>
  <c r="M8" i="29" s="1"/>
  <c r="R12" i="29"/>
  <c r="R11" i="29"/>
  <c r="R10" i="29"/>
  <c r="R9" i="29"/>
  <c r="R8" i="29"/>
  <c r="R7" i="29"/>
  <c r="J7" i="29"/>
  <c r="M7" i="29"/>
  <c r="R5" i="29"/>
  <c r="M23" i="28"/>
  <c r="J23" i="28"/>
  <c r="R21" i="28"/>
  <c r="R20" i="28"/>
  <c r="R19" i="28"/>
  <c r="M20" i="28"/>
  <c r="J20" i="28"/>
  <c r="M19" i="28"/>
  <c r="J19" i="28"/>
  <c r="J12" i="28"/>
  <c r="M12" i="28"/>
  <c r="R17" i="28"/>
  <c r="R16" i="28"/>
  <c r="R15" i="28"/>
  <c r="R14" i="28"/>
  <c r="R13" i="28"/>
  <c r="R12" i="28"/>
  <c r="R11" i="28"/>
  <c r="R10" i="28"/>
  <c r="R9" i="28"/>
  <c r="M11" i="28"/>
  <c r="J11" i="28"/>
  <c r="M10" i="28"/>
  <c r="J10" i="28"/>
  <c r="J9" i="28"/>
  <c r="M9" i="28" s="1"/>
  <c r="R7" i="28"/>
  <c r="R6" i="28"/>
  <c r="J6" i="28"/>
  <c r="M6" i="28"/>
  <c r="M5" i="28"/>
  <c r="J5" i="28"/>
  <c r="R5" i="28"/>
  <c r="R21" i="27"/>
  <c r="R20" i="27"/>
  <c r="R19" i="27"/>
  <c r="R18" i="27"/>
  <c r="R17" i="27"/>
  <c r="J19" i="27"/>
  <c r="M19" i="27" s="1"/>
  <c r="M18" i="27"/>
  <c r="J18" i="27"/>
  <c r="M17" i="27"/>
  <c r="J17" i="27"/>
  <c r="R15" i="27"/>
  <c r="R14" i="27"/>
  <c r="R13" i="27"/>
  <c r="R12" i="27"/>
  <c r="J14" i="27"/>
  <c r="M14" i="27" s="1"/>
  <c r="J13" i="27"/>
  <c r="M13" i="27"/>
  <c r="M12" i="27"/>
  <c r="J12" i="27"/>
  <c r="R10" i="27"/>
  <c r="R9" i="27"/>
  <c r="R8" i="27"/>
  <c r="R7" i="27"/>
  <c r="M9" i="27"/>
  <c r="J9" i="27"/>
  <c r="J8" i="27"/>
  <c r="M8" i="27" s="1"/>
  <c r="J7" i="27"/>
  <c r="M7" i="27" s="1"/>
  <c r="R6" i="27"/>
  <c r="M6" i="27"/>
  <c r="J6" i="27"/>
  <c r="R5" i="27"/>
  <c r="M5" i="27"/>
  <c r="J5" i="27"/>
  <c r="R19" i="26"/>
  <c r="R18" i="26"/>
  <c r="R17" i="26"/>
  <c r="J18" i="26"/>
  <c r="M18" i="26" s="1"/>
  <c r="M17" i="26"/>
  <c r="J17" i="26"/>
  <c r="R15" i="26"/>
  <c r="R14" i="26"/>
  <c r="R13" i="26"/>
  <c r="J13" i="26"/>
  <c r="M13" i="26"/>
  <c r="R11" i="26"/>
  <c r="J11" i="26"/>
  <c r="M11" i="26" s="1"/>
  <c r="J10" i="26"/>
  <c r="M10" i="26"/>
  <c r="M9" i="26"/>
  <c r="J9" i="26"/>
  <c r="R10" i="26"/>
  <c r="R9" i="26"/>
  <c r="R8" i="26"/>
  <c r="R7" i="26"/>
  <c r="M8" i="26"/>
  <c r="J8" i="26"/>
  <c r="J7" i="26"/>
  <c r="M7" i="26" s="1"/>
  <c r="J5" i="26"/>
  <c r="M5" i="26" s="1"/>
  <c r="R5" i="26"/>
  <c r="M18" i="25"/>
  <c r="J18" i="25"/>
  <c r="R16" i="25"/>
  <c r="R15" i="25"/>
  <c r="R14" i="25"/>
  <c r="R13" i="25"/>
  <c r="R12" i="25"/>
  <c r="M15" i="25"/>
  <c r="J15" i="25"/>
  <c r="J14" i="25"/>
  <c r="M14" i="25" s="1"/>
  <c r="J13" i="25"/>
  <c r="M13" i="25" s="1"/>
  <c r="J12" i="25"/>
  <c r="M12" i="25" s="1"/>
  <c r="M9" i="25"/>
  <c r="J9" i="25"/>
  <c r="M8" i="25"/>
  <c r="J8" i="25"/>
  <c r="R9" i="25"/>
  <c r="R8" i="25"/>
  <c r="J7" i="25"/>
  <c r="M7" i="25"/>
  <c r="R7" i="25"/>
  <c r="M6" i="25"/>
  <c r="J6" i="25"/>
  <c r="R6" i="25"/>
  <c r="M5" i="25"/>
  <c r="J5" i="25"/>
  <c r="R5" i="25"/>
  <c r="R22" i="21"/>
  <c r="R21" i="21"/>
  <c r="J22" i="21"/>
  <c r="M22" i="21" s="1"/>
  <c r="M21" i="21"/>
  <c r="J21" i="21"/>
  <c r="R18" i="21"/>
  <c r="R17" i="21"/>
  <c r="R16" i="21"/>
  <c r="R15" i="21"/>
  <c r="J19" i="21"/>
  <c r="M19" i="21" s="1"/>
  <c r="J18" i="21"/>
  <c r="M18" i="21"/>
  <c r="J17" i="21"/>
  <c r="M17" i="21" s="1"/>
  <c r="M16" i="21"/>
  <c r="J16" i="21"/>
  <c r="M15" i="21"/>
  <c r="J15" i="21"/>
  <c r="R13" i="21"/>
  <c r="R12" i="21"/>
  <c r="R11" i="21"/>
  <c r="R10" i="21"/>
  <c r="R9" i="21"/>
  <c r="M9" i="21"/>
  <c r="J9" i="21"/>
  <c r="J8" i="21"/>
  <c r="M8" i="21" s="1"/>
  <c r="R8" i="21"/>
  <c r="R7" i="21"/>
  <c r="J7" i="21"/>
  <c r="M7" i="21"/>
  <c r="R5" i="21"/>
  <c r="J26" i="20"/>
  <c r="M26" i="20" s="1"/>
  <c r="R22" i="20"/>
  <c r="R21" i="20"/>
  <c r="M21" i="20"/>
  <c r="J21" i="20"/>
  <c r="R15" i="20"/>
  <c r="J17" i="20"/>
  <c r="M17" i="20" s="1"/>
  <c r="M16" i="20"/>
  <c r="J16" i="20"/>
  <c r="J15" i="20"/>
  <c r="M15" i="20" s="1"/>
  <c r="R10" i="20"/>
  <c r="R9" i="20"/>
  <c r="R8" i="20"/>
  <c r="R7" i="20"/>
  <c r="M13" i="20"/>
  <c r="J13" i="20"/>
  <c r="J12" i="20"/>
  <c r="M12" i="20" s="1"/>
  <c r="M11" i="20"/>
  <c r="J11" i="20"/>
  <c r="J10" i="20"/>
  <c r="M10" i="20" s="1"/>
  <c r="J9" i="20"/>
  <c r="M9" i="20" s="1"/>
  <c r="J8" i="20"/>
  <c r="M8" i="20" s="1"/>
  <c r="J7" i="20"/>
  <c r="M7" i="20" s="1"/>
  <c r="J17" i="19"/>
  <c r="M17" i="19"/>
  <c r="R14" i="19"/>
  <c r="R13" i="19"/>
  <c r="R12" i="19"/>
  <c r="J14" i="19"/>
  <c r="M14" i="19" s="1"/>
  <c r="J13" i="19"/>
  <c r="M13" i="19"/>
  <c r="J12" i="19"/>
  <c r="M12" i="19" s="1"/>
  <c r="R10" i="19"/>
  <c r="R9" i="19"/>
  <c r="R8" i="19"/>
  <c r="R7" i="19"/>
  <c r="M10" i="19"/>
  <c r="J10" i="19"/>
  <c r="J9" i="19"/>
  <c r="M9" i="19" s="1"/>
  <c r="J8" i="19"/>
  <c r="M8" i="19"/>
  <c r="J7" i="19"/>
  <c r="M7" i="19" s="1"/>
  <c r="J6" i="19"/>
  <c r="M6" i="19" s="1"/>
  <c r="R6" i="19"/>
  <c r="J5" i="19"/>
  <c r="M5" i="19" s="1"/>
  <c r="R5" i="19"/>
  <c r="J26" i="18"/>
  <c r="M26" i="18" s="1"/>
  <c r="R24" i="18"/>
  <c r="R23" i="18"/>
  <c r="R22" i="18"/>
  <c r="M23" i="18"/>
  <c r="J23" i="18"/>
  <c r="J22" i="18"/>
  <c r="M22" i="18" s="1"/>
  <c r="R20" i="18"/>
  <c r="R19" i="18"/>
  <c r="R18" i="18"/>
  <c r="R17" i="18"/>
  <c r="R16" i="18"/>
  <c r="J17" i="18"/>
  <c r="M17" i="18"/>
  <c r="J16" i="18"/>
  <c r="M16" i="18" s="1"/>
  <c r="R15" i="18"/>
  <c r="M15" i="18"/>
  <c r="J15" i="18"/>
  <c r="R12" i="18"/>
  <c r="R11" i="18"/>
  <c r="M10" i="18"/>
  <c r="J10" i="18"/>
  <c r="R10" i="18"/>
  <c r="R9" i="18"/>
  <c r="R8" i="18"/>
  <c r="R7" i="18"/>
  <c r="M9" i="18"/>
  <c r="J9" i="18"/>
  <c r="J8" i="18"/>
  <c r="M8" i="18" s="1"/>
  <c r="M7" i="18"/>
  <c r="J7" i="18"/>
  <c r="M5" i="18"/>
  <c r="J5" i="18"/>
  <c r="R5" i="18"/>
  <c r="J23" i="15"/>
  <c r="M23" i="15"/>
  <c r="R21" i="15"/>
  <c r="R20" i="15"/>
  <c r="M21" i="15"/>
  <c r="J21" i="15"/>
  <c r="M20" i="15"/>
  <c r="J20" i="15"/>
  <c r="R18" i="15"/>
  <c r="R17" i="15"/>
  <c r="R16" i="15"/>
  <c r="R15" i="15"/>
  <c r="J16" i="15"/>
  <c r="M16" i="15" s="1"/>
  <c r="J15" i="15"/>
  <c r="M15" i="15"/>
  <c r="R14" i="15"/>
  <c r="J14" i="15"/>
  <c r="M14" i="15" s="1"/>
  <c r="J9" i="15"/>
  <c r="M9" i="15"/>
  <c r="M8" i="15"/>
  <c r="J8" i="15"/>
  <c r="R12" i="15"/>
  <c r="R11" i="15"/>
  <c r="R10" i="15"/>
  <c r="R9" i="15"/>
  <c r="R8" i="15"/>
  <c r="R7" i="15"/>
  <c r="M7" i="15"/>
  <c r="J7" i="15"/>
  <c r="R5" i="15"/>
  <c r="J23" i="14"/>
  <c r="M23" i="14"/>
  <c r="R21" i="14"/>
  <c r="R20" i="14"/>
  <c r="R19" i="14"/>
  <c r="J20" i="14"/>
  <c r="M20" i="14" s="1"/>
  <c r="J19" i="14"/>
  <c r="M19" i="14" s="1"/>
  <c r="M12" i="14"/>
  <c r="J12" i="14"/>
  <c r="R17" i="14"/>
  <c r="R16" i="14"/>
  <c r="R15" i="14"/>
  <c r="R14" i="14"/>
  <c r="R13" i="14"/>
  <c r="R12" i="14"/>
  <c r="R11" i="14"/>
  <c r="R10" i="14"/>
  <c r="R9" i="14"/>
  <c r="J11" i="14"/>
  <c r="M11" i="14"/>
  <c r="M10" i="14"/>
  <c r="J10" i="14"/>
  <c r="M9" i="14"/>
  <c r="J9" i="14"/>
  <c r="R7" i="14"/>
  <c r="R6" i="14"/>
  <c r="J6" i="14"/>
  <c r="M6" i="14" s="1"/>
  <c r="J5" i="14"/>
  <c r="M5" i="14"/>
  <c r="R5" i="14"/>
  <c r="R21" i="13"/>
  <c r="R20" i="13"/>
  <c r="R19" i="13"/>
  <c r="R18" i="13"/>
  <c r="R17" i="13"/>
  <c r="J19" i="13"/>
  <c r="M19" i="13" s="1"/>
  <c r="M18" i="13"/>
  <c r="J18" i="13"/>
  <c r="M17" i="13"/>
  <c r="J17" i="13"/>
  <c r="R15" i="13"/>
  <c r="R14" i="13"/>
  <c r="R13" i="13"/>
  <c r="R12" i="13"/>
  <c r="J14" i="13"/>
  <c r="M14" i="13" s="1"/>
  <c r="J13" i="13"/>
  <c r="M13" i="13"/>
  <c r="M12" i="13"/>
  <c r="J12" i="13"/>
  <c r="R10" i="13"/>
  <c r="R9" i="13"/>
  <c r="R8" i="13"/>
  <c r="R7" i="13"/>
  <c r="M9" i="13"/>
  <c r="J9" i="13"/>
  <c r="J8" i="13"/>
  <c r="M8" i="13" s="1"/>
  <c r="J7" i="13"/>
  <c r="M7" i="13"/>
  <c r="R6" i="13"/>
  <c r="J6" i="13"/>
  <c r="M6" i="13" s="1"/>
  <c r="R5" i="13"/>
  <c r="M5" i="13"/>
  <c r="J5" i="13"/>
  <c r="R19" i="12"/>
  <c r="R18" i="12"/>
  <c r="R17" i="12"/>
  <c r="J18" i="12"/>
  <c r="M18" i="12"/>
  <c r="J17" i="12"/>
  <c r="M17" i="12" s="1"/>
  <c r="R15" i="12"/>
  <c r="R14" i="12"/>
  <c r="R13" i="12"/>
  <c r="J13" i="12"/>
  <c r="M13" i="12" s="1"/>
  <c r="R11" i="12"/>
  <c r="J11" i="12"/>
  <c r="M11" i="12" s="1"/>
  <c r="J10" i="12"/>
  <c r="M10" i="12"/>
  <c r="J9" i="12"/>
  <c r="M9" i="12" s="1"/>
  <c r="R10" i="12"/>
  <c r="R9" i="12"/>
  <c r="R8" i="12"/>
  <c r="R7" i="12"/>
  <c r="M8" i="12"/>
  <c r="J8" i="12"/>
  <c r="J7" i="12"/>
  <c r="M7" i="12" s="1"/>
  <c r="J5" i="12"/>
  <c r="M5" i="12" s="1"/>
  <c r="R5" i="12"/>
  <c r="R22" i="7"/>
  <c r="R21" i="7"/>
  <c r="M22" i="7"/>
  <c r="J22" i="7"/>
  <c r="J21" i="7"/>
  <c r="M21" i="7" s="1"/>
  <c r="R18" i="7"/>
  <c r="R17" i="7"/>
  <c r="R16" i="7"/>
  <c r="R15" i="7"/>
  <c r="J19" i="7"/>
  <c r="M19" i="7"/>
  <c r="M18" i="7"/>
  <c r="J18" i="7"/>
  <c r="J17" i="7"/>
  <c r="M17" i="7" s="1"/>
  <c r="J16" i="7"/>
  <c r="M16" i="7" s="1"/>
  <c r="J15" i="7"/>
  <c r="M15" i="7" s="1"/>
  <c r="R13" i="7"/>
  <c r="R12" i="7"/>
  <c r="R11" i="7"/>
  <c r="R10" i="7"/>
  <c r="R9" i="7"/>
  <c r="J9" i="7"/>
  <c r="M9" i="7" s="1"/>
  <c r="J8" i="7"/>
  <c r="M8" i="7"/>
  <c r="R8" i="7"/>
  <c r="R7" i="7"/>
  <c r="M7" i="7"/>
  <c r="J7" i="7"/>
  <c r="R5" i="7"/>
  <c r="M17" i="5"/>
  <c r="J17" i="5"/>
  <c r="R14" i="5"/>
  <c r="R13" i="5"/>
  <c r="R12" i="5"/>
  <c r="M14" i="5"/>
  <c r="J14" i="5"/>
  <c r="J13" i="5"/>
  <c r="M13" i="5" s="1"/>
  <c r="J12" i="5"/>
  <c r="M12" i="5" s="1"/>
  <c r="R10" i="5"/>
  <c r="R9" i="5"/>
  <c r="R8" i="5"/>
  <c r="R7" i="5"/>
  <c r="J10" i="5"/>
  <c r="M10" i="5"/>
  <c r="M9" i="5"/>
  <c r="J9" i="5"/>
  <c r="J8" i="5"/>
  <c r="M8" i="5" s="1"/>
  <c r="J7" i="5"/>
  <c r="M7" i="5" s="1"/>
  <c r="J6" i="5"/>
  <c r="M6" i="5"/>
  <c r="R6" i="5"/>
  <c r="J5" i="5"/>
  <c r="M5" i="5" s="1"/>
  <c r="R5" i="5"/>
  <c r="M26" i="4"/>
  <c r="J26" i="4"/>
  <c r="R24" i="4"/>
  <c r="R23" i="4"/>
  <c r="R22" i="4"/>
  <c r="J23" i="4"/>
  <c r="M23" i="4" s="1"/>
  <c r="M22" i="4"/>
  <c r="J22" i="4"/>
  <c r="R20" i="4"/>
  <c r="R19" i="4"/>
  <c r="R18" i="4"/>
  <c r="R17" i="4"/>
  <c r="R16" i="4"/>
  <c r="J17" i="4"/>
  <c r="M17" i="4"/>
  <c r="M16" i="4"/>
  <c r="J16" i="4"/>
  <c r="R15" i="4"/>
  <c r="J15" i="4"/>
  <c r="M15" i="4"/>
  <c r="R12" i="4"/>
  <c r="R11" i="4"/>
  <c r="M10" i="4"/>
  <c r="J10" i="4"/>
  <c r="R10" i="4"/>
  <c r="R9" i="4"/>
  <c r="R8" i="4"/>
  <c r="R7" i="4"/>
  <c r="M9" i="4"/>
  <c r="J9" i="4"/>
  <c r="J8" i="4"/>
  <c r="M8" i="4" s="1"/>
  <c r="J7" i="4"/>
  <c r="M7" i="4" s="1"/>
  <c r="M5" i="4"/>
  <c r="J5" i="4"/>
  <c r="R5" i="4"/>
</calcChain>
</file>

<file path=xl/sharedStrings.xml><?xml version="1.0" encoding="utf-8"?>
<sst xmlns="http://schemas.openxmlformats.org/spreadsheetml/2006/main" count="4340" uniqueCount="618">
  <si>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</si>
  <si>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</si>
  <si>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</si>
  <si>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</si>
  <si>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</si>
  <si>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</si>
  <si>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</si>
  <si>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</si>
  <si>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</si>
  <si>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</si>
  <si>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</si>
  <si>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</si>
  <si>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</si>
  <si>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</si>
  <si>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※加熱調理する際は中心部75℃で1分以上加熱したことを確認して下さい。</t>
  </si>
  <si>
    <t>ご飯</t>
  </si>
  <si>
    <t>Ｐ</t>
  </si>
  <si>
    <t>出し汁</t>
  </si>
  <si>
    <t>醤油</t>
  </si>
  <si>
    <t>小麦</t>
  </si>
  <si>
    <t>国産豚もも小間</t>
  </si>
  <si>
    <t>g</t>
  </si>
  <si>
    <t>冷凍ブロッコリー</t>
  </si>
  <si>
    <t>トマト</t>
  </si>
  <si>
    <t>油</t>
  </si>
  <si>
    <t>酒</t>
  </si>
  <si>
    <t>みりん風調味料</t>
  </si>
  <si>
    <t>※加熱調理する際は中心部75℃で1分以上加熱したことを確認して下さい。_x000D_</t>
  </si>
  <si>
    <t>人参</t>
  </si>
  <si>
    <t>冷凍カット油揚げ</t>
  </si>
  <si>
    <t>上白糖</t>
  </si>
  <si>
    <t>すまし汁</t>
  </si>
  <si>
    <t>玉子</t>
  </si>
  <si>
    <t>卵</t>
  </si>
  <si>
    <t>ヶ</t>
  </si>
  <si>
    <t>冷凍カットチンゲン菜(ＩＱＦ)Ｐ</t>
  </si>
  <si>
    <t>精製塩</t>
  </si>
  <si>
    <t>昼</t>
  </si>
  <si>
    <t>牛乳</t>
  </si>
  <si>
    <t>乳</t>
  </si>
  <si>
    <t>cc</t>
  </si>
  <si>
    <t>じゃが芋</t>
  </si>
  <si>
    <t>あおさ粉</t>
  </si>
  <si>
    <t>中国・国内製造</t>
  </si>
  <si>
    <t>片栗粉</t>
  </si>
  <si>
    <t>水</t>
  </si>
  <si>
    <t>冷凍グリンピースＰ</t>
  </si>
  <si>
    <t>バター</t>
  </si>
  <si>
    <t>コンソメ</t>
  </si>
  <si>
    <t>乳・小麦</t>
  </si>
  <si>
    <t>国産鶏もも小間(加熱用)</t>
  </si>
  <si>
    <t>玉ねぎ</t>
  </si>
  <si>
    <t>かぼちゃ</t>
  </si>
  <si>
    <t>なす</t>
  </si>
  <si>
    <t>キャベツ</t>
  </si>
  <si>
    <t>すり胡麻　白</t>
  </si>
  <si>
    <t>フルーツ（オレンジ）</t>
  </si>
  <si>
    <t>※原料のまま流水できれいに洗って下さい。</t>
  </si>
  <si>
    <t>ネーブル</t>
  </si>
  <si>
    <t>充てん豆腐</t>
  </si>
  <si>
    <t>丁</t>
  </si>
  <si>
    <t>ごま油</t>
  </si>
  <si>
    <t>冷凍カットほうれん草(ＩＱＦ)Ｐ</t>
  </si>
  <si>
    <t>きゅうり</t>
  </si>
  <si>
    <t>酢</t>
  </si>
  <si>
    <t>みそ汁</t>
  </si>
  <si>
    <t>白菜</t>
  </si>
  <si>
    <t>焼ふ</t>
  </si>
  <si>
    <t>味噌</t>
  </si>
  <si>
    <t>ホットケーキミックス300ｇ</t>
  </si>
  <si>
    <t>小麦※54</t>
    <phoneticPr fontId="17"/>
  </si>
  <si>
    <t>冷凍むき枝豆Ｐ</t>
  </si>
  <si>
    <t>冷凍カット小松菜(ＩＱＦ)Ｐ</t>
  </si>
  <si>
    <t>こしょう</t>
  </si>
  <si>
    <t>大根</t>
  </si>
  <si>
    <t>ヨーグルト</t>
  </si>
  <si>
    <t>①砂糖・水を火にかけてシロップを作り冷まします。_x000D_</t>
  </si>
  <si>
    <t>②①とヨーグルトを合わせてください。_x000D_</t>
  </si>
  <si>
    <t>※甘さは砂糖で調節して下さい。_x000D_</t>
  </si>
  <si>
    <t>ﾌﾟﾚｰﾝﾖｰｸﾞﾙﾄ</t>
  </si>
  <si>
    <t>7月31日(金)配達/8月3日(月)食</t>
    <phoneticPr fontId="3"/>
  </si>
  <si>
    <t>鉄分強化！ふりかけごはん</t>
  </si>
  <si>
    <t>鉄ふりかけ　大豆</t>
  </si>
  <si>
    <t>小麦※18</t>
    <phoneticPr fontId="17"/>
  </si>
  <si>
    <t>白糸タラのマヨ焼き</t>
  </si>
  <si>
    <t>①玉ねぎはみじん切りします。_x000D_</t>
  </si>
  <si>
    <t>②熱した油で玉ねぎ・コーンを炒め冷まし、マヨネーズを加えて混ぜます。_x000D_</t>
  </si>
  <si>
    <t>③魚は水気をよくふき取り小麦粉をまぶします。_x000D_</t>
  </si>
  <si>
    <t>④天板等に油をひき、魚を並べて180～200度に温めたオーブンで10～15分焼いていったん取り出します。_x000D_</t>
  </si>
  <si>
    <t>⑤魚の上に②をのせて、再びオーブンで5分くらい（上に焦げ目がつく程度）焼きます。_x000D_</t>
  </si>
  <si>
    <t>⑥チンゲン菜はバターで炒め、塩をふって添えて下さい。_x000D_</t>
  </si>
  <si>
    <t>骨抜き白糸タラ３０</t>
  </si>
  <si>
    <t>・</t>
  </si>
  <si>
    <t>切</t>
  </si>
  <si>
    <t>冷凍カーネルコーンＰ</t>
  </si>
  <si>
    <t>マヨネーズ</t>
  </si>
  <si>
    <t>卵・小麦</t>
  </si>
  <si>
    <t>小麦粉</t>
  </si>
  <si>
    <t>豚肉とキャベツのくたくた煮</t>
  </si>
  <si>
    <t>①野菜は食べやすい大きさに切ります。肉は酒をふります。_x000D_</t>
  </si>
  <si>
    <t>②熱した油で、肉・野菜の順に炒めて、調味料を加えて煮て下さい。_x000D_</t>
  </si>
  <si>
    <t>カットワカメ</t>
  </si>
  <si>
    <t>冷凍白菜カットＰ</t>
  </si>
  <si>
    <t>ツナフレーク缶</t>
  </si>
  <si>
    <t>長ねぎ</t>
  </si>
  <si>
    <t>中華味</t>
  </si>
  <si>
    <t>8月3日(月)配達/8月4日(火)食</t>
    <phoneticPr fontId="3"/>
  </si>
  <si>
    <t>カレーライス</t>
  </si>
  <si>
    <t>①材料を食べやすい大きさに切り、芋は水にさらし、肉は酒をふります。_x000D_</t>
  </si>
  <si>
    <t>②熱した油で肉・野菜を炒めて、水・牛乳を加えて煮ます。_x000D_</t>
  </si>
  <si>
    <t>③材料が柔らかくなったらルーを加えて煮込み、砂糖・ケチャップで味を調えて下さい。_x000D_</t>
  </si>
  <si>
    <t>※水の量は調節して下さい。_x000D_</t>
  </si>
  <si>
    <t>とろけるカレー　甘口</t>
  </si>
  <si>
    <t>ケチャップ</t>
  </si>
  <si>
    <t>②調味料を煮立て冷まして、①を和えて下さい。_x000D_</t>
  </si>
  <si>
    <t>ごぼう</t>
  </si>
  <si>
    <t>フルーツ（白桃缶）</t>
  </si>
  <si>
    <t>輸入白桃缶</t>
  </si>
  <si>
    <t>有機豆乳無調整</t>
  </si>
  <si>
    <t>パン粉</t>
  </si>
  <si>
    <t>※誤嚥防止のために豆は軽く潰してもよいでしょう。_x000D_</t>
  </si>
  <si>
    <t>冷凍国産大豆Ｐ</t>
  </si>
  <si>
    <t>8月4日(火)配達/8月5日(水)食</t>
    <phoneticPr fontId="3"/>
  </si>
  <si>
    <t>●タコさんライス</t>
  </si>
  <si>
    <t>①野菜はみじん切りにします。_x000D_</t>
  </si>
  <si>
    <t>③ウインナーは切り込みを入れてタコ足にみたて、茹でます。_x000D_</t>
  </si>
  <si>
    <t>④輪切りにした竹輪・レーズンは茹で冷まします。_x000D_</t>
  </si>
  <si>
    <t>※写真を参照して盛り付けてください。_x000D_</t>
  </si>
  <si>
    <t>冷凍ウインナーＰ</t>
  </si>
  <si>
    <t>本</t>
  </si>
  <si>
    <t>冷凍並竹輪</t>
  </si>
  <si>
    <t>小麦※92</t>
    <phoneticPr fontId="17"/>
  </si>
  <si>
    <t>レーズンＰ</t>
  </si>
  <si>
    <t>※2</t>
  </si>
  <si>
    <t>鶏肉と夏野菜の中華玉子炒め</t>
  </si>
  <si>
    <t>①野菜は食べやすい大きさに切って、なすは水にさらします。_x000D_</t>
  </si>
  <si>
    <t>②フライパンにごま油を熱し、溶き玉子を炒めて半熟状になったら取り出します。_x000D_</t>
  </si>
  <si>
    <t>③ごま油で肉・野菜の順に炒めて調味し、②を戻し入れて下さい。_x000D_</t>
  </si>
  <si>
    <t>パプリカ赤</t>
  </si>
  <si>
    <t>ピーマン</t>
  </si>
  <si>
    <t>フルーツ（バナナ）</t>
  </si>
  <si>
    <t>バナナ</t>
  </si>
  <si>
    <t>黄桃缶</t>
  </si>
  <si>
    <t>8月5日(水)配達/8月6日(木)食</t>
    <phoneticPr fontId="3"/>
  </si>
  <si>
    <t>鶏ささみのくずたたき</t>
  </si>
  <si>
    <t>①肉はそぎ切りにし、酒・片栗粉をもみこみ茹でてザルにあげ、冷まします。_x000D_</t>
  </si>
  <si>
    <t>②出し汁・砂糖・酢・正油・ごま油を煮立て、冷ましておきます。_x000D_</t>
  </si>
  <si>
    <t>③①に茹でたブロッコリー、茹でて食べやすい大きさに切ったトマトを添えて、②をかけて下さい。_x000D_</t>
  </si>
  <si>
    <t>鶏ささみ　(加熱用)</t>
  </si>
  <si>
    <t>五目炒り煮</t>
  </si>
  <si>
    <t>①材料は食べやすい大きさに切り、ごぼうは水にさらし、こんにゃくは細かく刻んで茹でます。_x000D_</t>
  </si>
  <si>
    <t>②油で炒め合わせ、調味料で炒り煮にして下さい。_x000D_</t>
  </si>
  <si>
    <t>※こんにゃくは細かく刻んで下さい。_x000D_</t>
  </si>
  <si>
    <t>ツキコンニャク</t>
  </si>
  <si>
    <t>スパゲッティ</t>
  </si>
  <si>
    <t>さつま芋</t>
  </si>
  <si>
    <t>スープ</t>
  </si>
  <si>
    <t>8月5日(水)配達/8月7日(金)食</t>
    <phoneticPr fontId="3"/>
  </si>
  <si>
    <t>カラスカレイの野菜あんかけ</t>
  </si>
  <si>
    <t>②熱した油で①を焼きます。_x000D_</t>
  </si>
  <si>
    <t>③野菜は食べやすい大きさに切り、だし汁・みりん・正油で煮ます。_x000D_</t>
  </si>
  <si>
    <t>④野菜が柔らかくなったら、水溶き片栗粉でとろみをつけます。_x000D_</t>
  </si>
  <si>
    <t>⑤器に②を盛り、④をかけて下さい。_x000D_</t>
  </si>
  <si>
    <t>骨抜きカラスカレイ３０</t>
  </si>
  <si>
    <t>かぼちゃと昆布のごま煮</t>
  </si>
  <si>
    <t>①かぼちゃは食べやすい大きさに切ります。昆布は戻してザク切りし下茹でします。_x000D_</t>
  </si>
  <si>
    <t>②①を調味料・ごまで煮て下さい。_x000D_</t>
  </si>
  <si>
    <t>刻み昆布Ｐ</t>
  </si>
  <si>
    <t>鉄ふりかけ　穀物</t>
  </si>
  <si>
    <t>※18</t>
  </si>
  <si>
    <t>骨抜き助宗タラ３０</t>
  </si>
  <si>
    <t>冷凍カットアスパラＰ</t>
  </si>
  <si>
    <t>フルーツ（黄桃缶）</t>
  </si>
  <si>
    <t>フルーツ（洋なし缶）</t>
  </si>
  <si>
    <t>洋なし缶ハーフ</t>
  </si>
  <si>
    <t>中国</t>
  </si>
  <si>
    <t>ハヤシライス</t>
  </si>
  <si>
    <t>①玉ねぎは薄切りにします。肉は酒をふります。_x000D_</t>
  </si>
  <si>
    <t>③アクを取り、ルーを入れて煮ます。_x000D_</t>
  </si>
  <si>
    <t>④ご飯に③を盛って、茹でたグリンピースを散らしてください。_x000D_</t>
  </si>
  <si>
    <t>カットトマトパック</t>
  </si>
  <si>
    <t>とろけるハヤシ</t>
  </si>
  <si>
    <t>お豆腐のコロコロサラダ</t>
  </si>
  <si>
    <t>①サイコロ状に切った豆腐・野菜・コーンは茹で冷まし、ツナは汁気を切ります。_x000D_</t>
  </si>
  <si>
    <t>②①を盛り付けて、煮立て冷ました調味料をかけて下さい。_x000D_</t>
  </si>
  <si>
    <t>8月7日(金)配達/8月11日(火)食</t>
    <phoneticPr fontId="3"/>
  </si>
  <si>
    <t>肉野菜のごま炒め</t>
  </si>
  <si>
    <t>①肉は調味料に漬け込み、野菜は食べやすい大きさに切ります。_x000D_</t>
  </si>
  <si>
    <t>②熱したごま油で肉・野菜の順に炒めて、漬け込んだタレ・ごまを加えて調味して下さい。_x000D_</t>
  </si>
  <si>
    <t>いり胡麻　白</t>
  </si>
  <si>
    <t>冷凍レッドピーマンスライス</t>
  </si>
  <si>
    <t>かぼちゃの甘煮</t>
  </si>
  <si>
    <t>①かぼちゃは食べやすい大きさに切ります。_x000D_</t>
  </si>
  <si>
    <t>②みりん・正油・ひたひたのだし汁で煮て下さい。_x000D_</t>
  </si>
  <si>
    <t>冷凍かぼちゃＰ</t>
  </si>
  <si>
    <t>冷凍千切り人参Ｐ</t>
  </si>
  <si>
    <t>8月10日(月)配達/8月12日(水)食</t>
    <phoneticPr fontId="3"/>
  </si>
  <si>
    <t>なすのナポリタン</t>
  </si>
  <si>
    <t>①麺は8～9分ゆでてバターを絡めます。肉は酒をふります。_x000D_</t>
  </si>
  <si>
    <t>③茹でたグリンピースを散らして下さい。_x000D_</t>
  </si>
  <si>
    <t>冷凍ナス素揚げ乱切りＰ</t>
  </si>
  <si>
    <t>ウスターソース</t>
  </si>
  <si>
    <t>キャベツの玉子サラダ</t>
  </si>
  <si>
    <t>①野菜は食べやすい大きさ切って茹で冷まします。_x000D_</t>
  </si>
  <si>
    <t>玉子は茹で冷まして食べやすい大きさに切ります。_x000D_</t>
  </si>
  <si>
    <t>冷凍乱切りキャベツＰ</t>
  </si>
  <si>
    <t>ミルクスープ</t>
  </si>
  <si>
    <t>①野菜は食べやすい大きさに切り、芋は水にさらします。_x000D_</t>
  </si>
  <si>
    <t>※とろみをみて水溶き片栗粉の量は調節してください。_x000D_</t>
  </si>
  <si>
    <t>※牛乳は分離しやすいので弱火で煮て、煮立てすぎないようご注意下さい。_x000D_</t>
  </si>
  <si>
    <t>花ふ</t>
  </si>
  <si>
    <t>8月10日(月)配達/8月13日(木)食</t>
    <phoneticPr fontId="3"/>
  </si>
  <si>
    <t>炊き込みピラフ</t>
  </si>
  <si>
    <t>冷凍ミックスベジタブルＰ</t>
  </si>
  <si>
    <t>かぼちゃコロッケ</t>
  </si>
  <si>
    <t>①かぼちゃは茹でる又は蒸すなどの加熱調理して、つぶして冷まします。_x000D_</t>
  </si>
  <si>
    <t>②玉ねぎはみじん切りにし、熱した油で汁気をきったツナと共に炒め合わせて、塩・コショウして冷まします。_x000D_</t>
  </si>
  <si>
    <t>④食べやすい大きさに切って茹でたブロッコリーを添え、お好みでソースをかけて下さい。_x000D_</t>
  </si>
  <si>
    <t>8月11日(火)配達/8月14日(金)食</t>
    <phoneticPr fontId="3"/>
  </si>
  <si>
    <t>助宗タラとれんこんの甘辛焼き</t>
  </si>
  <si>
    <t>②魚を多めの油で焼き、野菜を加えて炒め合わせます。_x000D_</t>
  </si>
  <si>
    <t>③煮立てた調味料・ごまをからめて下さい。_x000D_</t>
  </si>
  <si>
    <t>冷凍レンコンスライスＰ</t>
  </si>
  <si>
    <t>鶏ささみと小松菜のサラダ</t>
  </si>
  <si>
    <t>②調味料は煮立て冷まし、①を和えて下さい。_x000D_</t>
  </si>
  <si>
    <t>フルーツ（みかん缶）</t>
  </si>
  <si>
    <t>みかん缶</t>
  </si>
  <si>
    <t>冷凍花形人参Ｐ</t>
  </si>
  <si>
    <t>8月12日(水)配達/8月17日(月)食</t>
    <phoneticPr fontId="3"/>
  </si>
  <si>
    <t>冷凍かぶ乱切りＰ</t>
  </si>
  <si>
    <t>8月17日(月)配達/8月18日(火)食</t>
    <phoneticPr fontId="3"/>
  </si>
  <si>
    <t>8月18日(火)配達/8月19日(水)食</t>
    <phoneticPr fontId="3"/>
  </si>
  <si>
    <t>●ソース焼きそば</t>
  </si>
  <si>
    <t>①麺は湯をふってほぐしておきます。_x000D_</t>
  </si>
  <si>
    <t>②材料は食べやすい大きさに切り切ります。_x000D_</t>
  </si>
  <si>
    <t>（蒸）中華めん</t>
  </si>
  <si>
    <t>お問い合わせ下さい</t>
  </si>
  <si>
    <t>袋</t>
  </si>
  <si>
    <t>アメリカンドッグ</t>
  </si>
  <si>
    <t>①ウインナー茹でて食べやすい大きさに切ります。_x000D_</t>
  </si>
  <si>
    <t>※豆乳は入れすぎると衣がさらさらになる場合があります。様子を見ながら加えて下さい。_x000D_</t>
  </si>
  <si>
    <t>焼きもろこし</t>
  </si>
  <si>
    <t>①食べやすい大きさに切り、茹でるか蒸します。フライパンでバター・醤油をからませて焼いてください。_x000D_</t>
  </si>
  <si>
    <t>※とうもろこしの皮剥きを幼児さんにやってもらうと食育の一環になってよいでしょう。_x000D_</t>
  </si>
  <si>
    <t>とうもろこし</t>
  </si>
  <si>
    <t>8月19日(水)配達/8月20日(木)食</t>
    <phoneticPr fontId="3"/>
  </si>
  <si>
    <t>8月20日(木)配達/8月21日(金)食</t>
    <phoneticPr fontId="3"/>
  </si>
  <si>
    <t>フルーツ（梨）</t>
  </si>
  <si>
    <t>幸水なし</t>
  </si>
  <si>
    <t>8月21日(金)配達/8月24日(月)食</t>
    <phoneticPr fontId="3"/>
  </si>
  <si>
    <t>8月24日(月)配達/8月25日(火)食</t>
    <phoneticPr fontId="3"/>
  </si>
  <si>
    <t>8月25日(火)配達/8月26日(水)食</t>
    <phoneticPr fontId="3"/>
  </si>
  <si>
    <t>②材料は食べやすい大きさに切り、なすは水にさらします。_x000D_</t>
  </si>
  <si>
    <t>③油で②を炒め合わせ、めんを加えてケチャップ・ウスターソース・砂糖で調味します。_x000D_</t>
  </si>
  <si>
    <t>8月26日(水)配達/8月27日(木)食</t>
    <phoneticPr fontId="3"/>
  </si>
  <si>
    <t>8月27日(木)配達/8月28日(金)食</t>
    <phoneticPr fontId="3"/>
  </si>
  <si>
    <t>助宗タラとさつま芋の甘辛焼き</t>
  </si>
  <si>
    <t>②芋は茹でる又は電子レンジで加熱します。_x000D_</t>
  </si>
  <si>
    <t>③魚を油で焼き、火が通ったら②を加えて炒め合わせます。_x000D_</t>
  </si>
  <si>
    <t>④煮立てた調味料・ごまをからめて下さい。_x000D_</t>
  </si>
  <si>
    <t>※食数が多い場合は芋をイチョウ切りにしてもよいでしょう。_x000D_</t>
  </si>
  <si>
    <t>8月28日(金)配達/8月31日(月)食</t>
    <phoneticPr fontId="3"/>
  </si>
  <si>
    <t>※芋をやわらかくなるまで電子レンジで加熱又は茹で冷まし、他の材料を煮込んだ後に</t>
    <phoneticPr fontId="17"/>
  </si>
  <si>
    <t>ウインナーを足に見立ててタコを作って下さい。</t>
  </si>
  <si>
    <t>※ささみは砂糖を揉み込み水から茹でることで、やわらかく仕上げることができます</t>
    <phoneticPr fontId="17"/>
  </si>
  <si>
    <t>（目安：ささみ100ｇに対して砂糖小さじ1/2）</t>
  </si>
  <si>
    <t>野菜は食べやすい大きさに切ります。</t>
  </si>
  <si>
    <t>②水・コンソメ・芋を煮て、やわらかくなったらチンゲン菜を加えます。牛乳を加えて弱火で煮、</t>
    <phoneticPr fontId="17"/>
  </si>
  <si>
    <t>塩・バターで味を調え、水溶き片栗粉でとろみをつけてください。</t>
  </si>
  <si>
    <t>③①・②を混ぜ合わせて小判型にまとめ、小麦粉・水溶き小麦粉・パン粉の順にまぶして、</t>
    <phoneticPr fontId="17"/>
  </si>
  <si>
    <t>160～170℃の油で揚げます。</t>
  </si>
  <si>
    <t>①肉は酒をもみ込み、茹でる又は蒸すなどし、ほぐして冷まします。食べやすい大きさに切った</t>
    <phoneticPr fontId="17"/>
  </si>
  <si>
    <t>野菜は茹で冷まします。</t>
  </si>
  <si>
    <t>※芋をやわらかくなるまで電子レンジで加熱又は茹で冷まし、他の材料を煮込んだ後に加えると、</t>
    <phoneticPr fontId="17"/>
  </si>
  <si>
    <t>③フライパンに油を熱して②を炒め、麺を加えて炒め合わせます。塩・こしょう・ウスターソースで調味し、</t>
    <phoneticPr fontId="17"/>
  </si>
  <si>
    <t>あおさ粉をふってください。</t>
  </si>
  <si>
    <t>小麦※92</t>
    <phoneticPr fontId="3"/>
  </si>
  <si>
    <t>上に①を広げてのせ、炊飯します。</t>
  </si>
  <si>
    <t>⑤ピラフが炊き上がったら平らな円形状に盛り付けて、レーズンを目に、竹輪を口に、</t>
    <phoneticPr fontId="18"/>
  </si>
  <si>
    <t>★イベントメニュー★</t>
    <phoneticPr fontId="18"/>
  </si>
  <si>
    <t>①魚は水気をよくふき取り、片栗粉をまぶします。_x000D_</t>
  </si>
  <si>
    <t xml:space="preserve">②熱した油で①を炒め、トマトパック・水（量は調節してください）・砂糖を加えて煮ます。
</t>
    <phoneticPr fontId="17"/>
  </si>
  <si>
    <t>②材料は食べやすい大きさに切って油で炒め合わせ、めんを加えてケチャップ・ウスターソース・</t>
    <phoneticPr fontId="17"/>
  </si>
  <si>
    <t>砂糖で調味します。</t>
  </si>
  <si>
    <t xml:space="preserve">②調味料を煮立て冷まして、①を和えて下さい。
</t>
    <phoneticPr fontId="17"/>
  </si>
  <si>
    <t>広げてのせ、炊飯して下さい。</t>
  </si>
  <si>
    <t>②炊飯器に洗った米・ケチャップ・バター・水（調味料と合わせて通常の水加減）を入れて軽く混ぜ、</t>
    <phoneticPr fontId="18"/>
  </si>
  <si>
    <t>①洗った米に調味料・水（通常の炊飯水量）を加えて軽く混ぜ、上に食べやすい大きさに切った材料を</t>
    <rPh sb="6" eb="9">
      <t>チョウミリョウ</t>
    </rPh>
    <rPh sb="31" eb="32">
      <t>タ</t>
    </rPh>
    <rPh sb="36" eb="37">
      <t>オオ</t>
    </rPh>
    <rPh sb="40" eb="41">
      <t>キ</t>
    </rPh>
    <rPh sb="43" eb="45">
      <t>ザイリョウ</t>
    </rPh>
    <phoneticPr fontId="17"/>
  </si>
  <si>
    <t>豚肉とかぶのやわらか煮</t>
    <phoneticPr fontId="17"/>
  </si>
  <si>
    <t>①野菜は食べやすい大きさに切ってごぼうは水にさらし、茹で冷まします。</t>
    <phoneticPr fontId="17"/>
  </si>
  <si>
    <t>玉子は茹で冷まして食べやすい大きさに切ります。</t>
  </si>
  <si>
    <t>玉子は茹で冷まして食べやすい大きさに切ります。</t>
    <rPh sb="9" eb="10">
      <t>タ</t>
    </rPh>
    <rPh sb="14" eb="15">
      <t>オオ</t>
    </rPh>
    <rPh sb="18" eb="19">
      <t>キ</t>
    </rPh>
    <phoneticPr fontId="17"/>
  </si>
  <si>
    <t>②ケーキミックスに豆乳（量は調節してください）を数回に分けて加え混ぜ衣を作り、</t>
    <rPh sb="12" eb="13">
      <t>リョウ</t>
    </rPh>
    <rPh sb="14" eb="16">
      <t>チョウセツ</t>
    </rPh>
    <phoneticPr fontId="17"/>
  </si>
  <si>
    <t>ウインナーをくぐらせて絡め揚げて下さい。</t>
  </si>
  <si>
    <t xml:space="preserve">④茹でたグリンピースを散らして下さい。
</t>
    <phoneticPr fontId="17"/>
  </si>
  <si>
    <t>①魚・芋はサイコロ状又は食べやすい大きさに切り、魚は水けを拭き取って</t>
    <rPh sb="26" eb="27">
      <t>ミズ</t>
    </rPh>
    <rPh sb="29" eb="30">
      <t>フ</t>
    </rPh>
    <rPh sb="31" eb="32">
      <t>ト</t>
    </rPh>
    <phoneticPr fontId="17"/>
  </si>
  <si>
    <t>片栗粉をまぶし、芋は水にさらします。</t>
  </si>
  <si>
    <t>①魚はサイコロ状又は食べやすい大きさに切り、水けを拭き取って片栗粉をまぶします。</t>
    <rPh sb="22" eb="23">
      <t>ミズ</t>
    </rPh>
    <rPh sb="25" eb="26">
      <t>フ</t>
    </rPh>
    <rPh sb="27" eb="28">
      <t>ト</t>
    </rPh>
    <phoneticPr fontId="17"/>
  </si>
  <si>
    <t>ごぼうとほうれん草の</t>
    <phoneticPr fontId="17"/>
  </si>
  <si>
    <t xml:space="preserve">         たまごサラダ</t>
    <phoneticPr fontId="17"/>
  </si>
  <si>
    <t>ごぼうときゅうりの</t>
    <phoneticPr fontId="17"/>
  </si>
  <si>
    <t xml:space="preserve">        たまごサラダ</t>
    <phoneticPr fontId="17"/>
  </si>
  <si>
    <t>煮崩れを防ぐことができます。</t>
    <rPh sb="0" eb="1">
      <t>ニ</t>
    </rPh>
    <phoneticPr fontId="17"/>
  </si>
  <si>
    <t>※水溶き片栗粉の分量は調節してください。</t>
    <rPh sb="1" eb="3">
      <t>ミズト</t>
    </rPh>
    <rPh sb="4" eb="7">
      <t>カタクリコ</t>
    </rPh>
    <rPh sb="8" eb="10">
      <t>ブンリョウ</t>
    </rPh>
    <rPh sb="11" eb="13">
      <t>チョウセツ</t>
    </rPh>
    <phoneticPr fontId="19"/>
  </si>
  <si>
    <t xml:space="preserve">②熱した油で肉を炒めて、野菜・調味料を加えて煮て下さい。
</t>
    <rPh sb="12" eb="14">
      <t>ヤサイ</t>
    </rPh>
    <phoneticPr fontId="17"/>
  </si>
  <si>
    <t>加えると、煮崩れを防ぐことができます。</t>
    <rPh sb="5" eb="6">
      <t>ニ</t>
    </rPh>
    <phoneticPr fontId="17"/>
  </si>
  <si>
    <t>＜盛り付けイメージ＞</t>
    <rPh sb="1" eb="2">
      <t>モ</t>
    </rPh>
    <rPh sb="3" eb="4">
      <t>ツ</t>
    </rPh>
    <phoneticPr fontId="17"/>
  </si>
  <si>
    <t>★イベントメニュー★</t>
  </si>
  <si>
    <t>＜盛り付けイメージ＞</t>
    <rPh sb="1" eb="2">
      <t>モ</t>
    </rPh>
    <rPh sb="3" eb="4">
      <t>ツ</t>
    </rPh>
    <phoneticPr fontId="3"/>
  </si>
  <si>
    <t>少々</t>
  </si>
  <si>
    <t>適量</t>
  </si>
  <si>
    <t>鶏肉とキャベツのくたくた煮</t>
  </si>
  <si>
    <t>白糸タラの野菜煮ペースト</t>
  </si>
  <si>
    <t>豆腐・キャベツ・人参ペースト</t>
  </si>
  <si>
    <t>白糸タラとチンゲン菜のやわらか煮</t>
  </si>
  <si>
    <t>おかゆ</t>
  </si>
  <si>
    <t>かゆペースト</t>
  </si>
  <si>
    <t>50～80</t>
  </si>
  <si>
    <t>かゆ</t>
  </si>
  <si>
    <t>80～90</t>
  </si>
  <si>
    <t>分量</t>
    <rPh sb="0" eb="2">
      <t>ブンリョウ</t>
    </rPh>
    <phoneticPr fontId="3"/>
  </si>
  <si>
    <t>材料名</t>
    <rPh sb="0" eb="2">
      <t>ザイリョウ</t>
    </rPh>
    <rPh sb="2" eb="3">
      <t>メイ</t>
    </rPh>
    <phoneticPr fontId="3"/>
  </si>
  <si>
    <t>調味料</t>
    <rPh sb="0" eb="3">
      <t>チョウミリョウ</t>
    </rPh>
    <phoneticPr fontId="3"/>
  </si>
  <si>
    <t>すりつぶし</t>
    <phoneticPr fontId="3"/>
  </si>
  <si>
    <t>すりつぶし</t>
    <phoneticPr fontId="3"/>
  </si>
  <si>
    <t>みじん切り、つぶし</t>
    <rPh sb="3" eb="4">
      <t>ギ</t>
    </rPh>
    <phoneticPr fontId="3"/>
  </si>
  <si>
    <t>5ｍｍ～1ｃｍ</t>
    <phoneticPr fontId="3"/>
  </si>
  <si>
    <t>大きさ</t>
    <rPh sb="0" eb="1">
      <t>オオ</t>
    </rPh>
    <phoneticPr fontId="3"/>
  </si>
  <si>
    <t>5～6ヶ月</t>
    <rPh sb="4" eb="5">
      <t>ゲツ</t>
    </rPh>
    <phoneticPr fontId="3"/>
  </si>
  <si>
    <t>7～8ヶ月</t>
    <rPh sb="4" eb="5">
      <t>ゲツ</t>
    </rPh>
    <phoneticPr fontId="3"/>
  </si>
  <si>
    <t>9～11ヶ月</t>
    <rPh sb="5" eb="6">
      <t>ゲツ</t>
    </rPh>
    <phoneticPr fontId="3"/>
  </si>
  <si>
    <t>月齢</t>
    <rPh sb="0" eb="1">
      <t>ゲツ</t>
    </rPh>
    <rPh sb="1" eb="2">
      <t>レイ</t>
    </rPh>
    <phoneticPr fontId="3"/>
  </si>
  <si>
    <t>材料</t>
    <rPh sb="0" eb="2">
      <t>ザイリョウ</t>
    </rPh>
    <phoneticPr fontId="3"/>
  </si>
  <si>
    <t>特定アレルギー表示</t>
    <phoneticPr fontId="3"/>
  </si>
  <si>
    <t>離乳食</t>
    <rPh sb="0" eb="3">
      <t>リニュウショク</t>
    </rPh>
    <phoneticPr fontId="3"/>
  </si>
  <si>
    <t>卵黄</t>
  </si>
  <si>
    <t>きゅうりと玉子のサラダ</t>
  </si>
  <si>
    <t>じゃが芋ペースト</t>
  </si>
  <si>
    <t>玉ねぎ・人参ペースト</t>
  </si>
  <si>
    <t>鶏肉とじゃが芋のミルク煮</t>
  </si>
  <si>
    <t>豚肉とじゃが芋のミルク煮</t>
  </si>
  <si>
    <t>5ｍｍ～1ｃｍ</t>
    <phoneticPr fontId="3"/>
  </si>
  <si>
    <t>特定アレルギー表示</t>
    <phoneticPr fontId="3"/>
  </si>
  <si>
    <t>8月3日(月)配達/8月4日(火)食</t>
    <phoneticPr fontId="3"/>
  </si>
  <si>
    <t>バナナペースト</t>
  </si>
  <si>
    <t>大根ペースト</t>
  </si>
  <si>
    <t>玉ねぎペースト</t>
  </si>
  <si>
    <t>鶏肉と野菜の玉子とじ煮</t>
  </si>
  <si>
    <t>8月4日(火)配達/8月5日(水)食</t>
    <phoneticPr fontId="3"/>
  </si>
  <si>
    <t>人参のだし煮</t>
  </si>
  <si>
    <t>大豆と人参のだし煮</t>
  </si>
  <si>
    <t>人参・白菜ペースト</t>
  </si>
  <si>
    <t>トマト・ブロッコリーペースト</t>
  </si>
  <si>
    <t>鶏肉とブロッコリーのトマト煮</t>
  </si>
  <si>
    <t>かぼちゃのマッシュ</t>
  </si>
  <si>
    <t>かぼちゃペースト</t>
  </si>
  <si>
    <t>カラスカレイ・玉ねぎ・人参ペースト</t>
  </si>
  <si>
    <t>カラスカレイの野菜煮</t>
  </si>
  <si>
    <t>8月5日(水)配達/8月7日(金)食</t>
    <phoneticPr fontId="3"/>
  </si>
  <si>
    <t>かぼちゃ・白菜ペースト</t>
  </si>
  <si>
    <t>玉ねぎ・ブロッコリーペースト</t>
  </si>
  <si>
    <t>鶏肉と野菜のくたくた煮</t>
  </si>
  <si>
    <t>豚肉と野菜のくたくた煮</t>
  </si>
  <si>
    <t>すりつぶし</t>
    <phoneticPr fontId="3"/>
  </si>
  <si>
    <t>5ｍｍ～1ｃｍ</t>
    <phoneticPr fontId="3"/>
  </si>
  <si>
    <t>8月7日(金)配達/8月11日(火)食</t>
    <phoneticPr fontId="3"/>
  </si>
  <si>
    <t>じゃが芋・チンゲン菜ペースト</t>
  </si>
  <si>
    <t>キャベツ・玉ねぎペースト</t>
  </si>
  <si>
    <t>鶏肉と玉ねぎのやわらか煮</t>
  </si>
  <si>
    <t>豚肉と玉ねぎのやわらか煮</t>
  </si>
  <si>
    <t>すりつぶし</t>
    <phoneticPr fontId="3"/>
  </si>
  <si>
    <t>かぼちゃのとろとろ煮</t>
  </si>
  <si>
    <t>かぼちゃ・ほうれん草ペースト</t>
  </si>
  <si>
    <t>野菜かゆペースト</t>
  </si>
  <si>
    <t>鶏肉と野菜のかゆ</t>
  </si>
  <si>
    <t>8月10日(月)配達/8月13日(木)食</t>
    <phoneticPr fontId="3"/>
  </si>
  <si>
    <t>鶏肉と小松菜の和え物</t>
  </si>
  <si>
    <t>助宗タラ・玉ねぎペースト</t>
  </si>
  <si>
    <t>小松菜・人参ペースト</t>
  </si>
  <si>
    <t>助宗タラと人参のコトコト煮</t>
  </si>
  <si>
    <t>特定アレルギー表示</t>
    <phoneticPr fontId="3"/>
  </si>
  <si>
    <t>8月11日(火)配達/8月14日(金)食</t>
    <phoneticPr fontId="3"/>
  </si>
  <si>
    <t>鶏肉とかぶのことこと煮</t>
  </si>
  <si>
    <t>豚肉とかぶのことこと煮</t>
  </si>
  <si>
    <t>かぶ・人参ペースト</t>
  </si>
  <si>
    <t>8月12日(水)配達/8月17日(月)食</t>
    <phoneticPr fontId="3"/>
  </si>
  <si>
    <t>ほうれん草と玉子のサラダ</t>
  </si>
  <si>
    <t>じゃが芋・ほうれん草ペースト</t>
  </si>
  <si>
    <t>コーンと玉ねぎのコトコト煮</t>
  </si>
  <si>
    <t>キャベツ・人参ペースト</t>
  </si>
  <si>
    <t>玉ねぎ・コーンペースト</t>
  </si>
  <si>
    <t>鶏肉と野菜のやわらか煮</t>
  </si>
  <si>
    <t>8月18日(火)配達/8月19日(水)食</t>
    <phoneticPr fontId="3"/>
  </si>
  <si>
    <t>8月19日(水)配達/8月20日(木)食</t>
    <phoneticPr fontId="3"/>
  </si>
  <si>
    <t>8月20日(木)配達/8月21日(金)食</t>
    <phoneticPr fontId="3"/>
  </si>
  <si>
    <t>豆腐サラダ</t>
  </si>
  <si>
    <t>豆腐の野菜煮ペースト</t>
  </si>
  <si>
    <t>玉ねぎのトマト煮ペースト</t>
  </si>
  <si>
    <t>鶏肉のトマト煮</t>
  </si>
  <si>
    <t>豚肉のトマト煮</t>
  </si>
  <si>
    <t>8月21日(金)配達/8月24日(月)食</t>
    <phoneticPr fontId="3"/>
  </si>
  <si>
    <t>すりつぶし</t>
    <phoneticPr fontId="3"/>
  </si>
  <si>
    <t>豚肉と野菜のやわらか煮</t>
  </si>
  <si>
    <t>8月25日(火)配達/8月26日(水)食</t>
    <phoneticPr fontId="3"/>
  </si>
  <si>
    <t>梨ペースト</t>
  </si>
  <si>
    <t>8月26日(水)配達/8月27日(木)食</t>
    <phoneticPr fontId="3"/>
  </si>
  <si>
    <t>助宗タラの野菜煮ペースト</t>
  </si>
  <si>
    <t>助宗タラとさつま芋のコトコト煮</t>
  </si>
  <si>
    <t>8月27日(木)配達/8月28日(金)食</t>
    <phoneticPr fontId="3"/>
  </si>
  <si>
    <t>すりつぶし</t>
    <phoneticPr fontId="3"/>
  </si>
  <si>
    <t>8月28日(金)配達/8月31日(月)食</t>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</si>
  <si>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</si>
  <si>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</si>
  <si>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</si>
  <si>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</si>
  <si>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</si>
  <si>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</si>
  <si>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月</t>
  </si>
  <si>
    <t>おかゆ・シロイトタラ・玉ねぎ・チンゲン菜・出し汁・豚肉・かぶ・人参・醤油・砂糖・ワカメ・水</t>
  </si>
  <si>
    <t>おかゆ・シロイトタラ・玉ねぎ・チンゲン菜・出し汁・鶏肉・かぶ・人参・醤油・砂糖・ワカメ・水</t>
  </si>
  <si>
    <t>おかゆ・かぶ・人参・シロイトタラ・玉ねぎ・チンゲン菜</t>
  </si>
  <si>
    <t>おかゆ・シロイトタラ・玉ねぎ・チンゲン菜・出し汁・豚肉・キャベツ・人参・醤油・砂糖・ワカメ・豆腐・水・オレンジ</t>
  </si>
  <si>
    <t>おかゆ・シロイトタラ・玉ねぎ・チンゲン菜・出し汁・鶏肉・キャベツ・人参・醤油・砂糖・ワカメ・豆腐・水・オレンジ</t>
  </si>
  <si>
    <t>おかゆ・豆腐・キャベツ・人参・シロイトタラ・玉ねぎ・チンゲン菜・オレンジ</t>
  </si>
  <si>
    <t>火</t>
  </si>
  <si>
    <t>おかゆ・豚肉・玉ねぎ・じゃが芋・人参・牛乳・水・精製塩・ほうれん草・玉子</t>
  </si>
  <si>
    <t>おかゆ・鶏肉・玉ねぎ・じゃが芋・人参・牛乳・水・精製塩・ほうれん草・玉子</t>
  </si>
  <si>
    <t>おかゆ・玉ねぎ・人参・じゃが芋・ほうれん草</t>
  </si>
  <si>
    <t>すまし汁・フルーツ（オレンジ）</t>
    <phoneticPr fontId="3"/>
  </si>
  <si>
    <t>おかゆ・豚肉・玉ねぎ・じゃが芋・人参・牛乳・水・精製塩・きゅうり・玉子</t>
  </si>
  <si>
    <t>おかゆ・鶏肉・玉ねぎ・じゃが芋・人参・牛乳・水・精製塩・きゅうり・玉子</t>
  </si>
  <si>
    <t>おかゆ・玉ねぎ・人参・じゃが芋</t>
  </si>
  <si>
    <t>おかゆ・鶏肉・人参・キャベツ・出し汁・砂糖・醤油・とうもろこし・玉ねぎ・バナナ</t>
  </si>
  <si>
    <t>おかゆ・玉ねぎ・とうもろこし・キャベツ・人参・バナナ</t>
  </si>
  <si>
    <t>おかゆ・鶏肉・玉子・玉ねぎ・なす・パプリカ赤・ピーマン・出し汁・砂糖・醤油・大根・焼ふ・味噌・バナナ</t>
  </si>
  <si>
    <t>おかゆ・玉ねぎ・大根・バナナ</t>
  </si>
  <si>
    <t>木</t>
  </si>
  <si>
    <t>おかゆ・鶏肉・ブロッコリー・トマト・水・精製塩・大豆・人参・出し汁・白菜・味噌</t>
  </si>
  <si>
    <t>おかゆ・鶏肉・ブロッコリー・トマト・水・精製塩・人参・出し汁・白菜・味噌</t>
  </si>
  <si>
    <t>おかゆ・トマト・ブロッコリー・人参・白菜</t>
  </si>
  <si>
    <t>金</t>
  </si>
  <si>
    <t>おかゆ・カラスカレイ・玉ねぎ・人参・ピーマン・出し汁・かぼちゃ・玉子・味噌・ヨーグルト・砂糖</t>
  </si>
  <si>
    <t>おかゆ・カラスカレイ・玉ねぎ・人参・かぼちゃ・ヨーグルト</t>
  </si>
  <si>
    <t>みそ汁・ヨーグルト</t>
    <phoneticPr fontId="3"/>
  </si>
  <si>
    <t>おかゆ・豚肉・玉ねぎ・カットトマトパック・水・精製塩・豆腐・人参・コーン・オレンジ</t>
  </si>
  <si>
    <t>おかゆ・鶏肉・玉ねぎ・カットトマトパック・水・精製塩・豆腐・人参・コーン・オレンジ</t>
  </si>
  <si>
    <t>おかゆ・玉ねぎ・カットトマトパック・豆腐・人参・コーン・オレンジ</t>
  </si>
  <si>
    <t>おかゆ・豚肉・玉ねぎ・ブロッコリー・赤ピーマン・出し汁・砂糖・醤油・かぼちゃ・白菜・ワカメ</t>
  </si>
  <si>
    <t>おかゆ・鶏肉・玉ねぎ・ブロッコリー・赤ピーマン・出し汁・砂糖・醤油・かぼちゃ・白菜・ワカメ</t>
  </si>
  <si>
    <t>おかゆ・玉ねぎ・ブロッコリー・かぼちゃ・白菜</t>
  </si>
  <si>
    <t>おかゆ・豚肉・玉ねぎ・ブロッコリー・パプリカ赤・出し汁・砂糖・醤油・かぼちゃ・白菜・ワカメ</t>
  </si>
  <si>
    <t>おかゆ・鶏肉・玉ねぎ・ブロッコリー・パプリカ赤・出し汁・砂糖・醤油・かぼちゃ・白菜・ワカメ</t>
  </si>
  <si>
    <t>おかゆ・豚肉・玉ねぎ・出し汁・砂糖・醤油・キャベツ・アスパラ・玉子・じゃが芋・チンゲン菜・牛乳・水</t>
  </si>
  <si>
    <t>おかゆ・鶏肉・玉ねぎ・出し汁・砂糖・醤油・キャベツ・アスパラ・玉子・じゃが芋・チンゲン菜・牛乳・水</t>
  </si>
  <si>
    <t>おかゆ・キャベツ・玉ねぎ・じゃが芋・チンゲン菜</t>
  </si>
  <si>
    <t>おかゆ・豚肉・玉ねぎ・なす・出し汁・砂糖・醤油・キャベツ・きゅうり・玉子・じゃが芋・チンゲン菜・牛乳・水</t>
  </si>
  <si>
    <t>おかゆ・鶏肉・玉ねぎ・なす・出し汁・砂糖・醤油・キャベツ・きゅうり・玉子・じゃが芋・チンゲン菜・牛乳・水</t>
  </si>
  <si>
    <t>おかゆ・ミックスベジタブル・鶏肉・かぼちゃ・玉ねぎ・ブロッコリー・出し汁・玉子・ほうれん草・水</t>
  </si>
  <si>
    <t>おかゆ・ミックスベジタブル・かぼちゃ・ほうれん草・玉ねぎ・ブロッコリー</t>
  </si>
  <si>
    <t>おかゆ・ミックスベジタブル・鶏肉・かぼちゃ・玉ねぎ・ブロッコリー・出し汁・玉子・ほうれん草・水・梨</t>
  </si>
  <si>
    <t>おかゆ・ミックスベジタブル・かぼちゃ・ほうれん草・玉ねぎ・ブロッコリー・梨</t>
  </si>
  <si>
    <t>おかゆ・スケソウタラ・人参・出し汁・鶏肉・小松菜・玉ねぎ・花ふ・味噌</t>
  </si>
  <si>
    <t>おかゆ・小松菜・人参・スケソウタラ・玉ねぎ</t>
  </si>
  <si>
    <t>おかゆ・スケソウタラ・さつま芋・人参・出し汁・鶏肉・小松菜・玉ねぎ・花ふ・味噌・バナナ</t>
  </si>
  <si>
    <t>おかゆ・小松菜・人参・スケソウタラ・さつま芋・玉ねぎ・バナナ</t>
  </si>
  <si>
    <t>みそ汁・フルーツ（バナナ）</t>
    <phoneticPr fontId="3"/>
  </si>
  <si>
    <t>すまし汁・フルーツ（オレンジ）</t>
    <phoneticPr fontId="3"/>
  </si>
  <si>
    <t>キッズ</t>
    <phoneticPr fontId="3"/>
  </si>
  <si>
    <t>昼食</t>
    <rPh sb="0" eb="2">
      <t>チュウショク</t>
    </rPh>
    <phoneticPr fontId="3"/>
  </si>
  <si>
    <t>３色食品群</t>
    <rPh sb="1" eb="2">
      <t>ショク</t>
    </rPh>
    <rPh sb="2" eb="5">
      <t>ショクヒングン</t>
    </rPh>
    <phoneticPr fontId="3"/>
  </si>
  <si>
    <t>1～2歳児</t>
    <rPh sb="3" eb="4">
      <t>サイ</t>
    </rPh>
    <rPh sb="4" eb="5">
      <t>ジ</t>
    </rPh>
    <phoneticPr fontId="3"/>
  </si>
  <si>
    <t>3～5歳児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</si>
  <si>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</si>
  <si>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</si>
  <si>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</si>
  <si>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</si>
  <si>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</si>
  <si>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
  </si>
  <si>
    <t>ご飯・バター・マヨネーズ・砂糖・小麦粉・油・マカロニ</t>
    <phoneticPr fontId="39"/>
  </si>
  <si>
    <t>シロイトタラ・牛乳・豆腐・豚肉・きな粉</t>
    <rPh sb="18" eb="19">
      <t>コ</t>
    </rPh>
    <phoneticPr fontId="39"/>
  </si>
  <si>
    <t>オレンジ・キャベツ・コーン・チンゲン菜・ワカメ・玉ねぎ・人参</t>
    <phoneticPr fontId="39"/>
  </si>
  <si>
    <t>kcal</t>
    <phoneticPr fontId="3"/>
  </si>
  <si>
    <t>乳・卵・小麦_x000D_
※18・※32</t>
    <phoneticPr fontId="3"/>
  </si>
  <si>
    <t>乳・卵・小麦</t>
  </si>
  <si>
    <t>ごま・ご飯・じゃが芋・マヨネーズ・砂糖・油・ホットケーキミックス・ブルーベリージャム</t>
    <phoneticPr fontId="39"/>
  </si>
  <si>
    <t>牛乳・玉子・豆乳・豚肉</t>
  </si>
  <si>
    <t>ごぼう・ほうれん草・玉ねぎ・人参・白桃缶</t>
    <phoneticPr fontId="39"/>
  </si>
  <si>
    <t>乳・卵・小麦_x000D_
※28</t>
    <phoneticPr fontId="3"/>
  </si>
  <si>
    <t>乳・卵・小麦_x000D_
※54</t>
    <phoneticPr fontId="3"/>
  </si>
  <si>
    <t>ｇ</t>
    <phoneticPr fontId="3"/>
  </si>
  <si>
    <t>マカロニきなこ</t>
    <phoneticPr fontId="39"/>
  </si>
  <si>
    <t>ごぼうとほうれん草のたまごサラダ</t>
  </si>
  <si>
    <t>ブルーベリージャムのカップケーキ</t>
    <phoneticPr fontId="39"/>
  </si>
  <si>
    <t>きゅうり・ごぼう・玉ねぎ・人参・白桃缶</t>
    <phoneticPr fontId="39"/>
  </si>
  <si>
    <t>kcal</t>
  </si>
  <si>
    <t xml:space="preserve">19
水 </t>
    <rPh sb="3" eb="4">
      <t>スイ</t>
    </rPh>
    <phoneticPr fontId="3"/>
  </si>
  <si>
    <t>イベント献立</t>
    <rPh sb="4" eb="6">
      <t>コンダテ</t>
    </rPh>
    <phoneticPr fontId="3"/>
  </si>
  <si>
    <t>ソース焼きそば</t>
    <phoneticPr fontId="3"/>
  </si>
  <si>
    <t>バター・ホットケーキミックス・砂糖・中華めん・油・ご飯</t>
    <rPh sb="26" eb="27">
      <t>ハン</t>
    </rPh>
    <phoneticPr fontId="39"/>
  </si>
  <si>
    <t>ウインナー・牛乳・鶏肉・竹輪・豆乳・ツナ缶</t>
    <rPh sb="20" eb="21">
      <t>カン</t>
    </rPh>
    <phoneticPr fontId="3"/>
  </si>
  <si>
    <t>あおさ粉・キャベツ・とうもろこし・バナナ・玉ねぎ・人参・グリンピース</t>
    <phoneticPr fontId="39"/>
  </si>
  <si>
    <t>乳・卵・小麦_x000D_
※54・※92</t>
    <phoneticPr fontId="3"/>
  </si>
  <si>
    <t>ごぼうときゅうりのたまごサラダ</t>
  </si>
  <si>
    <t>ピラフ風</t>
    <rPh sb="3" eb="4">
      <t>フウ</t>
    </rPh>
    <phoneticPr fontId="39"/>
  </si>
  <si>
    <t>g</t>
    <phoneticPr fontId="3"/>
  </si>
  <si>
    <t xml:space="preserve">5
水 </t>
    <rPh sb="2" eb="3">
      <t>スイ</t>
    </rPh>
    <phoneticPr fontId="3"/>
  </si>
  <si>
    <t>タコさんライス</t>
    <phoneticPr fontId="3"/>
  </si>
  <si>
    <t>ごま油・ご飯・バター・砂糖・焼ふ</t>
    <phoneticPr fontId="39"/>
  </si>
  <si>
    <t>ウインナー・牛乳・玉子・鶏肉・竹輪</t>
    <phoneticPr fontId="3"/>
  </si>
  <si>
    <t>なす・バナナ・パプリカ赤・ピーマン・玉ねぎ・大根・ゆかり</t>
    <phoneticPr fontId="39"/>
  </si>
  <si>
    <t>乳・卵・小麦_x000D_
※2・※92</t>
    <phoneticPr fontId="3"/>
  </si>
  <si>
    <t>ごま油・こんにゃく・ご飯・砂糖・片栗粉・油・ホットケーキミックス・小豆</t>
    <rPh sb="33" eb="35">
      <t>アズキ</t>
    </rPh>
    <phoneticPr fontId="39"/>
  </si>
  <si>
    <t>牛乳・鶏肉・大豆・油揚げ・豆乳</t>
    <rPh sb="13" eb="15">
      <t>トウニュウ</t>
    </rPh>
    <phoneticPr fontId="39"/>
  </si>
  <si>
    <t>ごぼう・トマト・ブロッコリー・枝豆・人参・白菜・フルーツ缶</t>
    <rPh sb="28" eb="29">
      <t>カン</t>
    </rPh>
    <phoneticPr fontId="39"/>
  </si>
  <si>
    <t>乳・卵・小麦_x000D_
※6</t>
    <phoneticPr fontId="3"/>
  </si>
  <si>
    <t>ゆかりおにぎり</t>
    <phoneticPr fontId="39"/>
  </si>
  <si>
    <t>白くま風蒸しパン</t>
    <rPh sb="0" eb="1">
      <t>シロ</t>
    </rPh>
    <rPh sb="3" eb="4">
      <t>フウ</t>
    </rPh>
    <rPh sb="4" eb="5">
      <t>ム</t>
    </rPh>
    <phoneticPr fontId="39"/>
  </si>
  <si>
    <t>&lt;23日　処暑&gt;</t>
    <rPh sb="3" eb="4">
      <t>ニチ</t>
    </rPh>
    <rPh sb="5" eb="7">
      <t>ショショ</t>
    </rPh>
    <phoneticPr fontId="39"/>
  </si>
  <si>
    <t>ごま油・こんにゃく・ご飯・砂糖・片栗粉・油・ホットケーキミックス・ベビースター</t>
    <phoneticPr fontId="39"/>
  </si>
  <si>
    <t>牛乳・鶏肉・大豆・油揚・豚挽・鰹節</t>
    <rPh sb="12" eb="13">
      <t>ブタ</t>
    </rPh>
    <rPh sb="13" eb="14">
      <t>ヒ</t>
    </rPh>
    <rPh sb="15" eb="17">
      <t>カツオブシ</t>
    </rPh>
    <phoneticPr fontId="39"/>
  </si>
  <si>
    <t>ごぼう・トマト・ブロッコリー・枝豆・人参・白菜・キャベツ・青のり</t>
    <rPh sb="29" eb="30">
      <t>アオ</t>
    </rPh>
    <phoneticPr fontId="39"/>
  </si>
  <si>
    <t>ごま・ご飯・マヨネーズ・砂糖・片栗粉・油・バームクーヘン・せんべい</t>
    <phoneticPr fontId="39"/>
  </si>
  <si>
    <t>カラスカレイ・ヨーグルト・牛乳・玉子</t>
    <phoneticPr fontId="39"/>
  </si>
  <si>
    <t>かぼちゃ・ピーマン・玉ねぎ・昆布・人参・長ねぎ</t>
    <phoneticPr fontId="39"/>
  </si>
  <si>
    <t>広島焼風お好み焼</t>
    <rPh sb="0" eb="2">
      <t>ヒロシマ</t>
    </rPh>
    <rPh sb="2" eb="3">
      <t>ヤ</t>
    </rPh>
    <rPh sb="3" eb="4">
      <t>フウ</t>
    </rPh>
    <rPh sb="5" eb="6">
      <t>コノ</t>
    </rPh>
    <rPh sb="7" eb="8">
      <t>ヤキ</t>
    </rPh>
    <phoneticPr fontId="39"/>
  </si>
  <si>
    <t>バームクーヘン</t>
    <phoneticPr fontId="39"/>
  </si>
  <si>
    <t>せんべい</t>
    <phoneticPr fontId="39"/>
  </si>
  <si>
    <t>&lt;広島原爆の日&gt;</t>
    <rPh sb="1" eb="3">
      <t>ヒロシマ</t>
    </rPh>
    <rPh sb="3" eb="5">
      <t>ゲンバク</t>
    </rPh>
    <rPh sb="6" eb="7">
      <t>ヒ</t>
    </rPh>
    <phoneticPr fontId="39"/>
  </si>
  <si>
    <t>ごま・ご飯・砂糖・片栗粉・油・カステラ・クラッカー</t>
    <phoneticPr fontId="39"/>
  </si>
  <si>
    <t>カステラ</t>
    <phoneticPr fontId="39"/>
  </si>
  <si>
    <t>クラッカー</t>
    <phoneticPr fontId="39"/>
  </si>
  <si>
    <t>ご飯・バター・砂糖・油・ウエハース・クラッカー</t>
    <phoneticPr fontId="39"/>
  </si>
  <si>
    <t>ツナフレーク缶・牛乳・豆腐・豚肉</t>
    <phoneticPr fontId="39"/>
  </si>
  <si>
    <t>オレンジ・カットトマトパック・グリンピース・コーン・玉ねぎ・人参</t>
    <phoneticPr fontId="39"/>
  </si>
  <si>
    <t>乳・小麦_x000D_
※54</t>
    <phoneticPr fontId="3"/>
  </si>
  <si>
    <t>ウエハース</t>
    <phoneticPr fontId="39"/>
  </si>
  <si>
    <t>&lt;９日　長崎原爆の日&gt;</t>
    <rPh sb="2" eb="3">
      <t>ヒ</t>
    </rPh>
    <rPh sb="4" eb="6">
      <t>ナガサキ</t>
    </rPh>
    <rPh sb="6" eb="8">
      <t>ゲンバク</t>
    </rPh>
    <rPh sb="9" eb="10">
      <t>ヒ</t>
    </rPh>
    <phoneticPr fontId="39"/>
  </si>
  <si>
    <t>ごま・ごま油・ご飯・砂糖・ホットケーキミックス</t>
    <phoneticPr fontId="39"/>
  </si>
  <si>
    <t>牛乳・豚肉</t>
    <phoneticPr fontId="39"/>
  </si>
  <si>
    <t>かぼちゃ・ブロッコリー・ワカメ・玉ねぎ・赤ピーマン・白菜・コーン</t>
    <phoneticPr fontId="39"/>
  </si>
  <si>
    <t>乳・小麦_x000D_
※18</t>
    <phoneticPr fontId="3"/>
  </si>
  <si>
    <t>ごま・ごま油・ご飯・じゃが芋・砂糖・クッキー・せんべい</t>
    <phoneticPr fontId="39"/>
  </si>
  <si>
    <t>かぼちゃ・パプリカ赤・ブロッコリー・ワカメ・玉ねぎ・白菜</t>
  </si>
  <si>
    <t>コーン入り蒸しパン</t>
    <rPh sb="3" eb="4">
      <t>イ</t>
    </rPh>
    <rPh sb="5" eb="6">
      <t>ム</t>
    </rPh>
    <phoneticPr fontId="39"/>
  </si>
  <si>
    <t>クッキー</t>
    <phoneticPr fontId="39"/>
  </si>
  <si>
    <t>乳・卵・小麦_x000D_
※14</t>
    <phoneticPr fontId="3"/>
  </si>
  <si>
    <t>じゃが芋・スパゲッティ・バター・砂糖・片栗粉・油・食パン・イチゴジャム</t>
    <rPh sb="25" eb="26">
      <t>ショク</t>
    </rPh>
    <phoneticPr fontId="39"/>
  </si>
  <si>
    <t>牛乳・玉子・豚肉</t>
  </si>
  <si>
    <t>アスパラ・キャベツ・グリンピース・チンゲン菜・なす・玉ねぎ</t>
    <phoneticPr fontId="39"/>
  </si>
  <si>
    <t>じゃが芋・スパゲッティ・バター・砂糖・油</t>
    <phoneticPr fontId="39"/>
  </si>
  <si>
    <t>キャベツ・きゅうり・グリンピース・チンゲン菜・なす・玉ねぎ・コーン・人参</t>
    <rPh sb="34" eb="36">
      <t>ニンジン</t>
    </rPh>
    <phoneticPr fontId="39"/>
  </si>
  <si>
    <t>ジャムサンド</t>
    <phoneticPr fontId="39"/>
  </si>
  <si>
    <t>乳・小麦_x000D_
※28・※60</t>
    <phoneticPr fontId="3"/>
  </si>
  <si>
    <t>ご飯・バター・パン粉・砂糖・小麦粉・油・パイ・せんべい</t>
    <phoneticPr fontId="39"/>
  </si>
  <si>
    <t>ツナフレーク缶・牛乳・玉子・鶏肉</t>
    <phoneticPr fontId="39"/>
  </si>
  <si>
    <t>かぼちゃ・ブロッコリー・ほうれん草・ミックスベジタブル・玉ねぎ・洋なし缶</t>
    <phoneticPr fontId="39"/>
  </si>
  <si>
    <t>ご飯・バター・パン粉・マカロニミックス・砂糖・小麦粉・油・食パン・イチゴジャム</t>
    <rPh sb="29" eb="30">
      <t>ショク</t>
    </rPh>
    <phoneticPr fontId="39"/>
  </si>
  <si>
    <t>かぼちゃ・ブロッコリー・ほうれん草・ミックスベジタブル・玉ねぎ・梨</t>
    <phoneticPr fontId="39"/>
  </si>
  <si>
    <t>ｇ</t>
    <phoneticPr fontId="3"/>
  </si>
  <si>
    <t>パイ</t>
    <phoneticPr fontId="39"/>
  </si>
  <si>
    <t>ジャムサンド</t>
    <phoneticPr fontId="39"/>
  </si>
  <si>
    <t>せんべい</t>
    <phoneticPr fontId="39"/>
  </si>
  <si>
    <t>kcal</t>
    <phoneticPr fontId="3"/>
  </si>
  <si>
    <t>乳・小麦_x000D_
※28・※60</t>
    <phoneticPr fontId="3"/>
  </si>
  <si>
    <t>乳・小麦_x000D_
※54</t>
    <phoneticPr fontId="3"/>
  </si>
  <si>
    <t>ごま・ごま油・ご飯・花ふ・砂糖・片栗粉・油・ビスケット・クラッカー</t>
    <phoneticPr fontId="39"/>
  </si>
  <si>
    <t>スケソウタラ・牛乳・鶏肉</t>
    <phoneticPr fontId="39"/>
  </si>
  <si>
    <t>みかん缶・れんこん・玉ねぎ・小松菜・長ねぎ</t>
    <phoneticPr fontId="39"/>
  </si>
  <si>
    <t>ごま・ごま油・ご飯・さつま芋・花ふ・砂糖・片栗粉・油・鈴カステラ・せんべい</t>
    <rPh sb="27" eb="28">
      <t>スズ</t>
    </rPh>
    <phoneticPr fontId="39"/>
  </si>
  <si>
    <t>スケソウタラ・牛乳・鶏肉・</t>
    <phoneticPr fontId="39"/>
  </si>
  <si>
    <t>バナナ・玉ねぎ・小松菜・人参・長ねぎ</t>
  </si>
  <si>
    <t>ビスケット</t>
    <phoneticPr fontId="39"/>
  </si>
  <si>
    <t>鈴カステラ</t>
    <rPh sb="0" eb="1">
      <t>スズ</t>
    </rPh>
    <phoneticPr fontId="39"/>
  </si>
  <si>
    <t>クラッカー</t>
    <phoneticPr fontId="39"/>
  </si>
  <si>
    <t>乳・小麦_x000D_
※18</t>
    <phoneticPr fontId="3"/>
  </si>
  <si>
    <t>ご飯・バター・マヨネーズ・砂糖・小麦粉・油・マカロニ</t>
    <phoneticPr fontId="39"/>
  </si>
  <si>
    <t>シロイトタラ・牛乳・豚肉・油揚げ・豆乳・きな粉</t>
    <rPh sb="17" eb="19">
      <t>トウニュウ</t>
    </rPh>
    <rPh sb="22" eb="23">
      <t>コ</t>
    </rPh>
    <phoneticPr fontId="39"/>
  </si>
  <si>
    <t>かぶ・コーン・チンゲン菜・ワカメ・黄桃缶・玉ねぎ・人参</t>
    <phoneticPr fontId="39"/>
  </si>
  <si>
    <t>乳・卵・小麦_x000D_
※18・※32</t>
    <phoneticPr fontId="3"/>
  </si>
  <si>
    <t>ご飯・バター・マヨネーズ・砂糖・小麦粉・油</t>
    <phoneticPr fontId="39"/>
  </si>
  <si>
    <t>シロイトタラ・牛乳・豆腐・豚肉</t>
  </si>
  <si>
    <t>オレンジ・キャベツ・コーン・チンゲン菜・ワカメ・玉ねぎ・人参</t>
    <phoneticPr fontId="39"/>
  </si>
  <si>
    <t>マカロニきなこ</t>
    <phoneticPr fontId="39"/>
  </si>
  <si>
    <t>乳・卵・小麦_x000D_
※28</t>
    <phoneticPr fontId="3"/>
  </si>
  <si>
    <t>豚肉とかぶのやわらか煮</t>
  </si>
  <si>
    <t>g</t>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</si>
  <si>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</si>
  <si>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</si>
  <si>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</si>
  <si>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</si>
  <si>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</si>
  <si>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</si>
  <si>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</si>
  <si>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</si>
  <si>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</si>
  <si>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</si>
  <si>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3"/>
  </si>
  <si>
    <t>3～5</t>
    <phoneticPr fontId="3"/>
  </si>
  <si>
    <t>歳</t>
    <rPh sb="0" eb="1">
      <t>サイ</t>
    </rPh>
    <phoneticPr fontId="3"/>
  </si>
  <si>
    <t>585/24.1/16.2/85.5/1.6未満</t>
    <rPh sb="22" eb="24">
      <t>ミマン</t>
    </rPh>
    <phoneticPr fontId="3"/>
  </si>
  <si>
    <t>※都合により、献立を変更する場合がございます。</t>
    <rPh sb="1" eb="3">
      <t>ツゴウ</t>
    </rPh>
    <rPh sb="7" eb="9">
      <t>コンダテ</t>
    </rPh>
    <rPh sb="10" eb="12">
      <t>ヘンコウ</t>
    </rPh>
    <rPh sb="14" eb="16">
      <t>バアイ</t>
    </rPh>
    <phoneticPr fontId="3"/>
  </si>
  <si>
    <t>1～2</t>
    <phoneticPr fontId="3"/>
  </si>
  <si>
    <t>485/20.1/13.5/71.0/1.4未満</t>
    <rPh sb="22" eb="24">
      <t>ミマン</t>
    </rPh>
    <phoneticPr fontId="3"/>
  </si>
  <si>
    <t>ｇ</t>
    <phoneticPr fontId="3"/>
  </si>
  <si>
    <t>※2　この商品は「えび」を含む製品と同じ施設で製造しておりますが、混入を最小限に抑えるように十分に配慮して生産されております。</t>
  </si>
  <si>
    <t>※6　この商品は「落花生」を含む製品と同じ施設で製造しておりますが、混入を最小限に抑えるように十分に配慮して生産されております。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</si>
  <si>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</si>
  <si>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kcal</t>
    <phoneticPr fontId="3"/>
  </si>
  <si>
    <t>※15　本製品に使用している原料魚は、えび・かにが混ざる漁法で採取しています。</t>
  </si>
  <si>
    <t>※18　本製品で使用している海苔は、えび・かにの生息域で採取しています。</t>
  </si>
  <si>
    <t>※28　小麦を使用した設備で製造しています。</t>
  </si>
  <si>
    <t>※32　本商品製造工場では、小麦、乳、卵、えびを含む製品を製造しています。</t>
  </si>
  <si>
    <t>※54　本品製造工場では、卵、乳成分を含む製品を製造致しております。</t>
  </si>
  <si>
    <t>※60　本工場では小麦・乳を使用しております。</t>
  </si>
  <si>
    <t>※92　本品工場では小麦、卵、乳、えび、いか、豚肉、ゼラチン、大豆を含む製品を製造しております</t>
  </si>
  <si>
    <t>乳・卵・小麦_x000D_
※15</t>
    <phoneticPr fontId="3"/>
  </si>
  <si>
    <t>乳・卵・小麦_x000D_
※54</t>
    <phoneticPr fontId="3"/>
  </si>
  <si>
    <t>乳・卵・小麦_x000D_
※18・※32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</si>
</sst>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 ?/2"/>
    <numFmt numFmtId="177" formatCode="#\ ?/20"/>
    <numFmt numFmtId="178" formatCode="#\ ?/4"/>
    <numFmt numFmtId="179" formatCode="#\ ?/8"/>
    <numFmt numFmtId="180" formatCode="#\ ?/6"/>
    <numFmt numFmtId="181" formatCode="#\ ?/3"/>
    <numFmt numFmtId="182" formatCode="#\ ?/10"/>
    <numFmt numFmtId="183" formatCode="#\ ?/5"/>
    <numFmt numFmtId="184" formatCode="#\ ?/12"/>
    <numFmt numFmtId="185" formatCode="0.0_ "/>
    <numFmt numFmtId="186" formatCode="0_ "/>
  </numFmts>
  <fonts count="40"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b/>
      <sz val="10"/>
      <name val="ＭＳ Ｐゴシック"/>
      <family val="3"/>
      <charset val="128"/>
    </font>
    <font>
      <sz val="11"/>
      <name val="ＭＳ Ｐ明朝"/>
      <family val="1"/>
      <charset val="128"/>
    </font>
    <font>
      <b/>
      <sz val="12"/>
      <name val="ＭＳ Ｐ明朝"/>
      <family val="1"/>
      <charset val="128"/>
    </font>
    <font>
      <sz val="7"/>
      <name val="ＭＳ Ｐ明朝"/>
      <family val="1"/>
      <charset val="128"/>
    </font>
    <font>
      <sz val="8"/>
      <name val="ＭＳ Ｐ明朝"/>
      <family val="1"/>
      <charset val="128"/>
    </font>
    <font>
      <sz val="7"/>
      <color theme="1"/>
      <name val="ＭＳ Ｐゴシック"/>
      <family val="3"/>
      <charset val="128"/>
      <scheme val="minor"/>
    </font>
    <font>
      <sz val="8"/>
      <color theme="1"/>
      <name val="ＭＳ Ｐゴシック"/>
      <family val="3"/>
      <charset val="128"/>
      <scheme val="minor"/>
    </font>
    <font>
      <sz val="9"/>
      <name val="ＭＳ Ｐ明朝"/>
      <family val="1"/>
      <charset val="128"/>
    </font>
    <font>
      <sz val="9"/>
      <color theme="1"/>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6"/>
      <name val="ＭＳ Ｐゴシック"/>
      <family val="2"/>
      <charset val="128"/>
      <scheme val="minor"/>
    </font>
  </fonts>
  <fills count="1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D5FFFF"/>
        <bgColor indexed="64"/>
      </patternFill>
    </fill>
    <fill>
      <patternFill patternType="solid">
        <fgColor rgb="FFFFFF00"/>
        <bgColor indexed="64"/>
      </patternFill>
    </fill>
    <fill>
      <patternFill patternType="solid">
        <fgColor rgb="FFD9FFD9"/>
        <bgColor indexed="64"/>
      </patternFill>
    </fill>
    <fill>
      <patternFill patternType="solid">
        <fgColor rgb="FFFFFFCD"/>
        <bgColor indexed="64"/>
      </patternFill>
    </fill>
    <fill>
      <patternFill patternType="solid">
        <fgColor rgb="FFD5FFD5"/>
        <bgColor indexed="64"/>
      </patternFill>
    </fill>
    <fill>
      <patternFill patternType="solid">
        <fgColor rgb="FFFFECD9"/>
        <bgColor indexed="64"/>
      </patternFill>
    </fill>
    <fill>
      <patternFill patternType="solid">
        <fgColor rgb="FFE5FFFF"/>
        <bgColor indexed="64"/>
      </patternFill>
    </fill>
  </fills>
  <borders count="74">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bottom style="thin">
        <color indexed="55"/>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s>
  <cellStyleXfs count="5">
    <xf numFmtId="0" fontId="0" fillId="0" borderId="0">
      <alignment vertical="center"/>
    </xf>
    <xf numFmtId="0" fontId="1" fillId="0" borderId="0">
      <alignment vertical="center"/>
    </xf>
    <xf numFmtId="0" fontId="1" fillId="0" borderId="0"/>
    <xf numFmtId="0" fontId="21" fillId="0" borderId="0">
      <alignment vertical="center"/>
    </xf>
    <xf numFmtId="0" fontId="1" fillId="0" borderId="0">
      <alignment vertical="center"/>
    </xf>
  </cellStyleXfs>
  <cellXfs count="508">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0" xfId="1" applyFont="1" applyBorder="1" applyAlignment="1">
      <alignment horizontal="center" vertical="center" shrinkToFit="1"/>
    </xf>
    <xf numFmtId="0" fontId="7" fillId="0" borderId="0" xfId="2" applyNumberFormat="1" applyFont="1" applyFill="1" applyAlignment="1">
      <alignment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2" xfId="1" applyFont="1" applyBorder="1" applyAlignment="1">
      <alignment horizontal="left" vertical="center"/>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2" fillId="0" borderId="5" xfId="1" applyNumberFormat="1" applyFont="1" applyBorder="1" applyAlignment="1">
      <alignment horizontal="center" vertical="center" wrapText="1"/>
    </xf>
    <xf numFmtId="0" fontId="11" fillId="0" borderId="5" xfId="1" applyFont="1" applyBorder="1" applyAlignment="1">
      <alignment horizontal="center" vertical="center" shrinkToFit="1"/>
    </xf>
    <xf numFmtId="0" fontId="11" fillId="0" borderId="5" xfId="1" applyNumberFormat="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xf>
    <xf numFmtId="0" fontId="13" fillId="0" borderId="5" xfId="1" applyNumberFormat="1" applyFont="1" applyBorder="1" applyAlignment="1">
      <alignment horizontal="center" vertical="center" wrapText="1" shrinkToFit="1"/>
    </xf>
    <xf numFmtId="0" fontId="11"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5" fillId="0" borderId="0" xfId="1" applyFont="1" applyAlignment="1">
      <alignment vertical="top" shrinkToFit="1"/>
    </xf>
    <xf numFmtId="0" fontId="14" fillId="0" borderId="0" xfId="1" applyFont="1" applyAlignment="1">
      <alignment horizontal="left" vertical="center"/>
    </xf>
    <xf numFmtId="0" fontId="5" fillId="0" borderId="0" xfId="1" applyNumberFormat="1" applyFont="1" applyAlignment="1">
      <alignment horizontal="center" vertical="top" shrinkToFit="1"/>
    </xf>
    <xf numFmtId="0" fontId="14" fillId="0" borderId="0" xfId="1" applyFont="1" applyAlignment="1">
      <alignment horizontal="center" vertical="top" shrinkToFit="1"/>
    </xf>
    <xf numFmtId="0" fontId="14" fillId="0" borderId="0" xfId="1" applyFont="1" applyAlignment="1">
      <alignment vertical="top" shrinkToFit="1"/>
    </xf>
    <xf numFmtId="0" fontId="16" fillId="0" borderId="0" xfId="1" applyFont="1" applyAlignment="1">
      <alignment horizontal="center" vertical="top" shrinkToFit="1"/>
    </xf>
    <xf numFmtId="0" fontId="16" fillId="0" borderId="0" xfId="1" applyNumberFormat="1" applyFont="1" applyAlignment="1">
      <alignment horizontal="center" vertical="top" shrinkToFit="1"/>
    </xf>
    <xf numFmtId="0" fontId="11" fillId="0" borderId="5" xfId="1" applyNumberFormat="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5" fillId="0" borderId="8" xfId="1" applyFont="1" applyBorder="1" applyAlignment="1">
      <alignment vertical="top" shrinkToFit="1"/>
    </xf>
    <xf numFmtId="0" fontId="7" fillId="0" borderId="8" xfId="1" applyFont="1" applyBorder="1" applyAlignment="1">
      <alignment vertical="center" shrinkToFit="1"/>
    </xf>
    <xf numFmtId="176" fontId="5" fillId="0" borderId="8" xfId="1" applyNumberFormat="1" applyFont="1" applyBorder="1" applyAlignment="1">
      <alignment horizontal="center" vertical="top" shrinkToFit="1"/>
    </xf>
    <xf numFmtId="0" fontId="14" fillId="0" borderId="8" xfId="1" applyFont="1" applyBorder="1" applyAlignment="1">
      <alignment horizontal="center" vertical="top" shrinkToFit="1"/>
    </xf>
    <xf numFmtId="0" fontId="14" fillId="0" borderId="8" xfId="1" applyFont="1" applyBorder="1" applyAlignment="1">
      <alignment vertical="top" shrinkToFit="1"/>
    </xf>
    <xf numFmtId="0" fontId="16" fillId="0" borderId="8" xfId="1" applyNumberFormat="1" applyFont="1" applyBorder="1" applyAlignment="1">
      <alignment horizontal="center" vertical="top" shrinkToFit="1"/>
    </xf>
    <xf numFmtId="0" fontId="5" fillId="0" borderId="8" xfId="1" applyNumberFormat="1" applyFont="1" applyBorder="1" applyAlignment="1">
      <alignment horizontal="center" vertical="top" shrinkToFit="1"/>
    </xf>
    <xf numFmtId="0" fontId="15"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178" fontId="5" fillId="0" borderId="9" xfId="1" applyNumberFormat="1" applyFont="1" applyBorder="1" applyAlignment="1">
      <alignment horizontal="center" vertical="top" shrinkToFit="1"/>
    </xf>
    <xf numFmtId="0" fontId="15"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4" fillId="0" borderId="11" xfId="1" applyFont="1" applyBorder="1" applyAlignment="1">
      <alignment horizontal="center" vertical="top" shrinkToFit="1"/>
    </xf>
    <xf numFmtId="0" fontId="14" fillId="0" borderId="11" xfId="1" applyFont="1" applyBorder="1" applyAlignment="1">
      <alignment vertical="top" shrinkToFit="1"/>
    </xf>
    <xf numFmtId="0" fontId="16" fillId="0" borderId="11" xfId="1" applyNumberFormat="1" applyFont="1" applyBorder="1" applyAlignment="1">
      <alignment horizontal="center" vertical="top" shrinkToFit="1"/>
    </xf>
    <xf numFmtId="180" fontId="5" fillId="0" borderId="9" xfId="1" applyNumberFormat="1" applyFont="1" applyBorder="1" applyAlignment="1">
      <alignment horizontal="center" vertical="top" shrinkToFit="1"/>
    </xf>
    <xf numFmtId="0" fontId="15" fillId="0" borderId="16" xfId="1" applyFont="1" applyBorder="1" applyAlignment="1">
      <alignment vertical="top" shrinkToFit="1"/>
    </xf>
    <xf numFmtId="0" fontId="15" fillId="0" borderId="1" xfId="1" applyFont="1" applyBorder="1" applyAlignment="1">
      <alignment vertical="top" shrinkToFit="1"/>
    </xf>
    <xf numFmtId="0" fontId="15" fillId="0" borderId="17" xfId="1" applyFont="1" applyBorder="1" applyAlignment="1">
      <alignment vertical="top" shrinkToFit="1"/>
    </xf>
    <xf numFmtId="0" fontId="15" fillId="0" borderId="18" xfId="1" applyFont="1" applyBorder="1" applyAlignment="1">
      <alignment vertical="top" shrinkToFit="1"/>
    </xf>
    <xf numFmtId="0" fontId="14" fillId="0" borderId="19" xfId="1" applyFont="1" applyBorder="1" applyAlignment="1">
      <alignment horizontal="center" vertical="top" shrinkToFit="1"/>
    </xf>
    <xf numFmtId="0" fontId="14" fillId="0" borderId="20" xfId="1" applyFont="1" applyBorder="1" applyAlignment="1">
      <alignment horizontal="center" vertical="top" shrinkToFit="1"/>
    </xf>
    <xf numFmtId="0" fontId="14" fillId="0" borderId="21" xfId="1" applyFont="1" applyBorder="1" applyAlignment="1">
      <alignment horizontal="center" vertical="top" shrinkToFit="1"/>
    </xf>
    <xf numFmtId="0" fontId="14" fillId="0" borderId="22" xfId="1" applyFont="1" applyBorder="1" applyAlignment="1">
      <alignment horizontal="center" vertical="top" shrinkToFit="1"/>
    </xf>
    <xf numFmtId="0" fontId="14" fillId="0" borderId="23" xfId="1" applyFont="1" applyBorder="1" applyAlignment="1">
      <alignment vertical="top" shrinkToFit="1"/>
    </xf>
    <xf numFmtId="0" fontId="14" fillId="0" borderId="24" xfId="1" applyFont="1" applyBorder="1" applyAlignment="1">
      <alignment vertical="top" shrinkToFit="1"/>
    </xf>
    <xf numFmtId="0" fontId="14" fillId="0" borderId="25" xfId="1" applyFont="1" applyBorder="1" applyAlignment="1">
      <alignment vertical="top" shrinkToFit="1"/>
    </xf>
    <xf numFmtId="0" fontId="14" fillId="0" borderId="26" xfId="1" applyFont="1" applyBorder="1" applyAlignment="1">
      <alignment vertical="top" shrinkToFit="1"/>
    </xf>
    <xf numFmtId="0" fontId="16" fillId="0" borderId="12" xfId="1" applyFont="1" applyBorder="1" applyAlignment="1">
      <alignment horizontal="center" vertical="top" shrinkToFit="1"/>
    </xf>
    <xf numFmtId="0" fontId="16" fillId="0" borderId="13" xfId="1" applyFont="1" applyBorder="1" applyAlignment="1">
      <alignment horizontal="center" vertical="top" shrinkToFit="1"/>
    </xf>
    <xf numFmtId="0" fontId="16" fillId="0" borderId="14" xfId="1" applyFont="1" applyBorder="1" applyAlignment="1">
      <alignment horizontal="center" vertical="top" shrinkToFit="1"/>
    </xf>
    <xf numFmtId="0" fontId="16" fillId="0" borderId="15" xfId="1" applyFont="1" applyBorder="1" applyAlignment="1">
      <alignment horizontal="center" vertical="top" shrinkToFit="1"/>
    </xf>
    <xf numFmtId="182" fontId="5" fillId="0" borderId="9" xfId="1" applyNumberFormat="1" applyFont="1" applyBorder="1" applyAlignment="1">
      <alignment horizontal="center" vertical="top" shrinkToFit="1"/>
    </xf>
    <xf numFmtId="176" fontId="5" fillId="0" borderId="9" xfId="1" applyNumberFormat="1" applyFont="1" applyBorder="1" applyAlignment="1">
      <alignment horizontal="center" vertical="top" shrinkToFit="1"/>
    </xf>
    <xf numFmtId="179" fontId="5" fillId="0" borderId="9" xfId="1" applyNumberFormat="1" applyFont="1" applyBorder="1" applyAlignment="1">
      <alignment horizontal="center" vertical="top" shrinkToFit="1"/>
    </xf>
    <xf numFmtId="177" fontId="5" fillId="0" borderId="9" xfId="1" applyNumberFormat="1" applyFont="1" applyBorder="1" applyAlignment="1">
      <alignment horizontal="center" vertical="top" shrinkToFit="1"/>
    </xf>
    <xf numFmtId="183" fontId="5" fillId="0" borderId="9" xfId="1" applyNumberFormat="1" applyFont="1" applyBorder="1" applyAlignment="1">
      <alignment horizontal="center" vertical="top" shrinkToFit="1"/>
    </xf>
    <xf numFmtId="0" fontId="15" fillId="0" borderId="1" xfId="1" applyFont="1" applyBorder="1" applyAlignment="1">
      <alignment vertical="top" wrapText="1" shrinkToFit="1"/>
    </xf>
    <xf numFmtId="0" fontId="4" fillId="0" borderId="1" xfId="1" applyFont="1" applyBorder="1" applyAlignment="1">
      <alignment vertical="top" shrinkToFit="1"/>
    </xf>
    <xf numFmtId="0" fontId="15" fillId="0" borderId="16" xfId="1" applyFont="1" applyBorder="1" applyAlignment="1">
      <alignment vertical="top" wrapText="1" shrinkToFit="1"/>
    </xf>
    <xf numFmtId="0" fontId="5" fillId="0" borderId="12" xfId="1" applyNumberFormat="1" applyFont="1" applyBorder="1" applyAlignment="1">
      <alignment horizontal="center" vertical="top" shrinkToFit="1"/>
    </xf>
    <xf numFmtId="0" fontId="5" fillId="0" borderId="14" xfId="1" applyNumberFormat="1" applyFont="1" applyBorder="1" applyAlignment="1">
      <alignment horizontal="center" vertical="top" shrinkToFit="1"/>
    </xf>
    <xf numFmtId="0" fontId="5" fillId="0" borderId="13" xfId="1" applyNumberFormat="1" applyFont="1" applyBorder="1" applyAlignment="1">
      <alignment horizontal="center" vertical="top" shrinkToFit="1"/>
    </xf>
    <xf numFmtId="0" fontId="5" fillId="0" borderId="15" xfId="1" applyNumberFormat="1" applyFont="1" applyBorder="1" applyAlignment="1">
      <alignment horizontal="center" vertical="top" shrinkToFit="1"/>
    </xf>
    <xf numFmtId="0" fontId="15" fillId="0" borderId="0" xfId="1" applyFont="1" applyAlignment="1">
      <alignment vertical="center" shrinkToFit="1"/>
    </xf>
    <xf numFmtId="0" fontId="2" fillId="0" borderId="0" xfId="1" applyFont="1" applyAlignment="1">
      <alignment horizontal="center" vertical="center"/>
    </xf>
    <xf numFmtId="0" fontId="1" fillId="0" borderId="0" xfId="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0" xfId="1" applyFont="1" applyBorder="1" applyAlignment="1">
      <alignment horizontal="center" vertical="center" shrinkToFit="1"/>
    </xf>
    <xf numFmtId="0" fontId="7" fillId="0" borderId="0" xfId="2" applyNumberFormat="1" applyFont="1" applyFill="1" applyAlignment="1">
      <alignment shrinkToFit="1"/>
    </xf>
    <xf numFmtId="0" fontId="0" fillId="0" borderId="0" xfId="0">
      <alignment vertical="center"/>
    </xf>
    <xf numFmtId="0" fontId="2" fillId="0" borderId="0" xfId="1" applyFont="1" applyAlignment="1">
      <alignment vertical="center"/>
    </xf>
    <xf numFmtId="0" fontId="1" fillId="0" borderId="0" xfId="1" applyFont="1">
      <alignment vertical="center"/>
    </xf>
    <xf numFmtId="0" fontId="2" fillId="0" borderId="0" xfId="1" applyFont="1" applyAlignment="1">
      <alignment vertical="center" shrinkToFit="1"/>
    </xf>
    <xf numFmtId="0" fontId="11" fillId="0" borderId="2" xfId="1" applyFont="1" applyBorder="1" applyAlignment="1">
      <alignment horizontal="left" vertical="center"/>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2" fillId="0" borderId="5" xfId="1" applyNumberFormat="1" applyFont="1" applyBorder="1" applyAlignment="1">
      <alignment horizontal="center" vertical="center" wrapText="1"/>
    </xf>
    <xf numFmtId="0" fontId="11" fillId="0" borderId="5" xfId="1" applyFont="1" applyBorder="1" applyAlignment="1">
      <alignment horizontal="center" vertical="center" shrinkToFit="1"/>
    </xf>
    <xf numFmtId="0" fontId="11" fillId="0" borderId="5" xfId="1" applyNumberFormat="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xf>
    <xf numFmtId="0" fontId="13" fillId="0" borderId="5" xfId="1" applyNumberFormat="1" applyFont="1" applyBorder="1" applyAlignment="1">
      <alignment horizontal="center" vertical="center" wrapText="1" shrinkToFit="1"/>
    </xf>
    <xf numFmtId="0" fontId="11" fillId="0" borderId="6" xfId="1" applyNumberFormat="1" applyFont="1" applyBorder="1" applyAlignment="1">
      <alignment horizontal="center" vertical="center" shrinkToFit="1"/>
    </xf>
    <xf numFmtId="0" fontId="7" fillId="0" borderId="0" xfId="1" applyFont="1" applyAlignment="1">
      <alignment vertical="center" shrinkToFit="1"/>
    </xf>
    <xf numFmtId="0" fontId="11" fillId="0" borderId="5" xfId="1" applyNumberFormat="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5" fillId="0" borderId="8" xfId="1" applyFont="1" applyBorder="1" applyAlignment="1">
      <alignment vertical="top" shrinkToFit="1"/>
    </xf>
    <xf numFmtId="0" fontId="7" fillId="0" borderId="8" xfId="1" applyFont="1" applyBorder="1" applyAlignment="1">
      <alignment vertical="center" shrinkToFit="1"/>
    </xf>
    <xf numFmtId="0" fontId="14" fillId="0" borderId="8" xfId="1" applyFont="1" applyBorder="1" applyAlignment="1">
      <alignment horizontal="center" vertical="top" shrinkToFit="1"/>
    </xf>
    <xf numFmtId="0" fontId="14" fillId="0" borderId="8" xfId="1" applyFont="1" applyBorder="1" applyAlignment="1">
      <alignment vertical="top" shrinkToFit="1"/>
    </xf>
    <xf numFmtId="0" fontId="16" fillId="0" borderId="8" xfId="1" applyNumberFormat="1" applyFont="1" applyBorder="1" applyAlignment="1">
      <alignment horizontal="center" vertical="top" shrinkToFit="1"/>
    </xf>
    <xf numFmtId="0" fontId="5" fillId="0" borderId="8" xfId="1" applyNumberFormat="1" applyFont="1" applyBorder="1" applyAlignment="1">
      <alignment horizontal="center" vertical="top" shrinkToFit="1"/>
    </xf>
    <xf numFmtId="0" fontId="15"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0" fontId="15"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4" fillId="0" borderId="11" xfId="1" applyFont="1" applyBorder="1" applyAlignment="1">
      <alignment horizontal="center" vertical="top" shrinkToFit="1"/>
    </xf>
    <xf numFmtId="0" fontId="14" fillId="0" borderId="11" xfId="1" applyFont="1" applyBorder="1" applyAlignment="1">
      <alignment vertical="top" shrinkToFit="1"/>
    </xf>
    <xf numFmtId="0" fontId="16" fillId="0" borderId="11" xfId="1" applyNumberFormat="1" applyFont="1" applyBorder="1" applyAlignment="1">
      <alignment horizontal="center" vertical="top" shrinkToFit="1"/>
    </xf>
    <xf numFmtId="0" fontId="7" fillId="0" borderId="12" xfId="1" applyFont="1" applyBorder="1" applyAlignment="1">
      <alignment vertical="center" shrinkToFit="1"/>
    </xf>
    <xf numFmtId="0" fontId="7" fillId="0" borderId="13" xfId="1" applyFont="1" applyBorder="1" applyAlignment="1">
      <alignment vertical="center" shrinkToFit="1"/>
    </xf>
    <xf numFmtId="0" fontId="7" fillId="0" borderId="14" xfId="1" applyFont="1" applyBorder="1" applyAlignment="1">
      <alignment vertical="center" shrinkToFit="1"/>
    </xf>
    <xf numFmtId="0" fontId="7" fillId="0" borderId="15" xfId="1" applyFont="1" applyBorder="1" applyAlignment="1">
      <alignment vertical="center" shrinkToFit="1"/>
    </xf>
    <xf numFmtId="0" fontId="15" fillId="0" borderId="16" xfId="1" applyFont="1" applyBorder="1" applyAlignment="1">
      <alignment vertical="top" shrinkToFit="1"/>
    </xf>
    <xf numFmtId="0" fontId="15" fillId="0" borderId="1" xfId="1" applyFont="1" applyBorder="1" applyAlignment="1">
      <alignment vertical="top" shrinkToFit="1"/>
    </xf>
    <xf numFmtId="0" fontId="15" fillId="0" borderId="17" xfId="1" applyFont="1" applyBorder="1" applyAlignment="1">
      <alignment vertical="top" shrinkToFit="1"/>
    </xf>
    <xf numFmtId="0" fontId="15" fillId="0" borderId="18" xfId="1" applyFont="1" applyBorder="1" applyAlignment="1">
      <alignment vertical="top" shrinkToFit="1"/>
    </xf>
    <xf numFmtId="0" fontId="14" fillId="0" borderId="19" xfId="1" applyFont="1" applyBorder="1" applyAlignment="1">
      <alignment horizontal="center" vertical="top" shrinkToFit="1"/>
    </xf>
    <xf numFmtId="0" fontId="14" fillId="0" borderId="20" xfId="1" applyFont="1" applyBorder="1" applyAlignment="1">
      <alignment horizontal="center" vertical="top" shrinkToFit="1"/>
    </xf>
    <xf numFmtId="0" fontId="14" fillId="0" borderId="21" xfId="1" applyFont="1" applyBorder="1" applyAlignment="1">
      <alignment horizontal="center" vertical="top" shrinkToFit="1"/>
    </xf>
    <xf numFmtId="0" fontId="14" fillId="0" borderId="22" xfId="1" applyFont="1" applyBorder="1" applyAlignment="1">
      <alignment horizontal="center" vertical="top" shrinkToFit="1"/>
    </xf>
    <xf numFmtId="0" fontId="14" fillId="0" borderId="23" xfId="1" applyFont="1" applyBorder="1" applyAlignment="1">
      <alignment vertical="top" shrinkToFit="1"/>
    </xf>
    <xf numFmtId="0" fontId="14" fillId="0" borderId="24" xfId="1" applyFont="1" applyBorder="1" applyAlignment="1">
      <alignment vertical="top" shrinkToFit="1"/>
    </xf>
    <xf numFmtId="0" fontId="14" fillId="0" borderId="25" xfId="1" applyFont="1" applyBorder="1" applyAlignment="1">
      <alignment vertical="top" shrinkToFit="1"/>
    </xf>
    <xf numFmtId="0" fontId="14" fillId="0" borderId="26" xfId="1" applyFont="1" applyBorder="1" applyAlignment="1">
      <alignment vertical="top" shrinkToFit="1"/>
    </xf>
    <xf numFmtId="0" fontId="16" fillId="0" borderId="12" xfId="1" applyFont="1" applyBorder="1" applyAlignment="1">
      <alignment horizontal="center" vertical="top" shrinkToFit="1"/>
    </xf>
    <xf numFmtId="0" fontId="16" fillId="0" borderId="13" xfId="1" applyFont="1" applyBorder="1" applyAlignment="1">
      <alignment horizontal="center" vertical="top" shrinkToFit="1"/>
    </xf>
    <xf numFmtId="0" fontId="16" fillId="0" borderId="14" xfId="1" applyFont="1" applyBorder="1" applyAlignment="1">
      <alignment horizontal="center" vertical="top" shrinkToFit="1"/>
    </xf>
    <xf numFmtId="0" fontId="16" fillId="0" borderId="15" xfId="1" applyFont="1" applyBorder="1" applyAlignment="1">
      <alignment horizontal="center" vertical="top" shrinkToFit="1"/>
    </xf>
    <xf numFmtId="176" fontId="5" fillId="0" borderId="9" xfId="1" applyNumberFormat="1" applyFont="1" applyBorder="1" applyAlignment="1">
      <alignment horizontal="center" vertical="top" shrinkToFit="1"/>
    </xf>
    <xf numFmtId="0" fontId="10" fillId="0" borderId="0" xfId="1" applyFont="1" applyBorder="1" applyAlignment="1">
      <alignment horizontal="left" shrinkToFit="1"/>
    </xf>
    <xf numFmtId="0" fontId="15" fillId="0" borderId="0" xfId="1" applyFont="1" applyAlignment="1">
      <alignment horizontal="right" vertical="center"/>
    </xf>
    <xf numFmtId="0" fontId="0" fillId="0" borderId="34" xfId="0" applyBorder="1">
      <alignment vertical="center"/>
    </xf>
    <xf numFmtId="0" fontId="15" fillId="0" borderId="15" xfId="1" applyFont="1" applyBorder="1" applyAlignment="1">
      <alignment horizontal="right" vertical="center"/>
    </xf>
    <xf numFmtId="0" fontId="15" fillId="0" borderId="11" xfId="1" applyFont="1" applyBorder="1" applyAlignment="1">
      <alignment vertical="center" shrinkToFit="1"/>
    </xf>
    <xf numFmtId="0" fontId="15" fillId="0" borderId="26" xfId="1" applyFont="1" applyBorder="1" applyAlignment="1">
      <alignment vertical="center" shrinkToFit="1"/>
    </xf>
    <xf numFmtId="0" fontId="15" fillId="0" borderId="22" xfId="1" applyFont="1" applyBorder="1" applyAlignment="1">
      <alignment horizontal="right" vertical="center"/>
    </xf>
    <xf numFmtId="0" fontId="15" fillId="0" borderId="18" xfId="1" applyFont="1" applyBorder="1" applyAlignment="1">
      <alignment vertical="center" shrinkToFit="1"/>
    </xf>
    <xf numFmtId="0" fontId="7" fillId="0" borderId="26" xfId="1" applyFont="1" applyBorder="1" applyAlignment="1">
      <alignment vertical="center" shrinkToFit="1"/>
    </xf>
    <xf numFmtId="0" fontId="15" fillId="0" borderId="22" xfId="1" applyFont="1" applyBorder="1" applyAlignment="1">
      <alignment vertical="center" shrinkToFit="1"/>
    </xf>
    <xf numFmtId="0" fontId="0" fillId="0" borderId="35" xfId="0" applyBorder="1">
      <alignment vertical="center"/>
    </xf>
    <xf numFmtId="0" fontId="15" fillId="0" borderId="13" xfId="1" applyFont="1" applyBorder="1" applyAlignment="1">
      <alignment horizontal="right" vertical="center"/>
    </xf>
    <xf numFmtId="0" fontId="15" fillId="0" borderId="9" xfId="1" applyFont="1" applyBorder="1" applyAlignment="1">
      <alignment vertical="center" shrinkToFit="1"/>
    </xf>
    <xf numFmtId="0" fontId="15" fillId="0" borderId="24" xfId="1" applyFont="1" applyBorder="1" applyAlignment="1">
      <alignment vertical="center" shrinkToFit="1"/>
    </xf>
    <xf numFmtId="179" fontId="15" fillId="0" borderId="13" xfId="1" applyNumberFormat="1" applyFont="1" applyBorder="1" applyAlignment="1">
      <alignment horizontal="right" vertical="center"/>
    </xf>
    <xf numFmtId="179" fontId="15" fillId="0" borderId="20" xfId="1" applyNumberFormat="1" applyFont="1" applyBorder="1" applyAlignment="1">
      <alignment horizontal="right" vertical="center"/>
    </xf>
    <xf numFmtId="0" fontId="15" fillId="0" borderId="1" xfId="1" applyFont="1" applyBorder="1" applyAlignment="1">
      <alignment vertical="center" shrinkToFit="1"/>
    </xf>
    <xf numFmtId="0" fontId="7" fillId="0" borderId="24" xfId="1" applyFont="1" applyBorder="1" applyAlignment="1">
      <alignment vertical="center" shrinkToFit="1"/>
    </xf>
    <xf numFmtId="0" fontId="15" fillId="0" borderId="20" xfId="1" applyFont="1" applyBorder="1" applyAlignment="1">
      <alignment vertical="center" shrinkToFit="1"/>
    </xf>
    <xf numFmtId="0" fontId="15" fillId="0" borderId="14" xfId="1" applyFont="1" applyBorder="1" applyAlignment="1">
      <alignment horizontal="right" vertical="center"/>
    </xf>
    <xf numFmtId="0" fontId="15" fillId="0" borderId="10" xfId="1" applyFont="1" applyBorder="1" applyAlignment="1">
      <alignment vertical="center" shrinkToFit="1"/>
    </xf>
    <xf numFmtId="0" fontId="15" fillId="0" borderId="25" xfId="1" applyFont="1" applyBorder="1" applyAlignment="1">
      <alignment vertical="center" shrinkToFit="1"/>
    </xf>
    <xf numFmtId="0" fontId="15" fillId="0" borderId="21" xfId="1" applyFont="1" applyBorder="1" applyAlignment="1">
      <alignment horizontal="right" vertical="center"/>
    </xf>
    <xf numFmtId="0" fontId="15" fillId="0" borderId="17" xfId="1" applyFont="1" applyBorder="1" applyAlignment="1">
      <alignment vertical="center" shrinkToFit="1"/>
    </xf>
    <xf numFmtId="0" fontId="7" fillId="0" borderId="25" xfId="1" applyFont="1" applyBorder="1" applyAlignment="1">
      <alignment vertical="center" shrinkToFit="1"/>
    </xf>
    <xf numFmtId="0" fontId="15" fillId="0" borderId="21" xfId="1" applyFont="1" applyBorder="1" applyAlignment="1">
      <alignment vertical="center" shrinkToFit="1"/>
    </xf>
    <xf numFmtId="0" fontId="15" fillId="0" borderId="20" xfId="1" applyFont="1" applyBorder="1" applyAlignment="1">
      <alignment horizontal="right" vertical="center"/>
    </xf>
    <xf numFmtId="182" fontId="15" fillId="0" borderId="13" xfId="1" applyNumberFormat="1" applyFont="1" applyBorder="1" applyAlignment="1">
      <alignment horizontal="right" vertical="center"/>
    </xf>
    <xf numFmtId="182" fontId="15" fillId="0" borderId="20" xfId="1" applyNumberFormat="1" applyFont="1" applyBorder="1" applyAlignment="1">
      <alignment horizontal="right" vertical="center"/>
    </xf>
    <xf numFmtId="0" fontId="7" fillId="0" borderId="13" xfId="1" applyFont="1" applyBorder="1" applyAlignment="1">
      <alignment horizontal="right" vertical="center"/>
    </xf>
    <xf numFmtId="0" fontId="0" fillId="0" borderId="36" xfId="0" applyBorder="1">
      <alignment vertical="center"/>
    </xf>
    <xf numFmtId="0" fontId="15" fillId="2" borderId="9" xfId="1" applyFont="1" applyFill="1" applyBorder="1" applyAlignment="1">
      <alignment vertical="center" shrinkToFit="1"/>
    </xf>
    <xf numFmtId="180" fontId="15" fillId="0" borderId="13" xfId="1" applyNumberFormat="1" applyFont="1" applyBorder="1" applyAlignment="1">
      <alignment horizontal="right" vertical="center"/>
    </xf>
    <xf numFmtId="181" fontId="15" fillId="0" borderId="13" xfId="1" applyNumberFormat="1" applyFont="1" applyBorder="1" applyAlignment="1">
      <alignment horizontal="right" vertical="center"/>
    </xf>
    <xf numFmtId="181" fontId="15" fillId="0" borderId="20" xfId="1" applyNumberFormat="1" applyFont="1" applyBorder="1" applyAlignment="1">
      <alignment horizontal="right" vertical="center"/>
    </xf>
    <xf numFmtId="0" fontId="0" fillId="0" borderId="37" xfId="0" applyBorder="1">
      <alignment vertical="center"/>
    </xf>
    <xf numFmtId="0" fontId="15" fillId="0" borderId="12" xfId="1" applyFont="1" applyBorder="1" applyAlignment="1">
      <alignment horizontal="right" vertical="center"/>
    </xf>
    <xf numFmtId="0" fontId="15" fillId="0" borderId="8" xfId="1" applyFont="1" applyBorder="1" applyAlignment="1">
      <alignment vertical="center" shrinkToFit="1"/>
    </xf>
    <xf numFmtId="0" fontId="15" fillId="0" borderId="23" xfId="1" applyFont="1" applyBorder="1" applyAlignment="1">
      <alignment vertical="center" shrinkToFit="1"/>
    </xf>
    <xf numFmtId="0" fontId="15" fillId="0" borderId="19" xfId="1" applyFont="1" applyBorder="1" applyAlignment="1">
      <alignment horizontal="right" vertical="center"/>
    </xf>
    <xf numFmtId="0" fontId="15" fillId="0" borderId="16" xfId="1" applyFont="1" applyBorder="1" applyAlignment="1">
      <alignment vertical="center" shrinkToFit="1"/>
    </xf>
    <xf numFmtId="0" fontId="7" fillId="0" borderId="23" xfId="1" applyFont="1" applyBorder="1" applyAlignment="1">
      <alignment vertical="center" shrinkToFit="1"/>
    </xf>
    <xf numFmtId="0" fontId="15" fillId="0" borderId="19" xfId="1" applyFont="1" applyBorder="1" applyAlignment="1">
      <alignment vertical="center" shrinkToFit="1"/>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11" xfId="1" applyFont="1" applyBorder="1" applyAlignment="1">
      <alignment horizontal="center" vertical="center"/>
    </xf>
    <xf numFmtId="0" fontId="6" fillId="0" borderId="41" xfId="1" applyFont="1" applyBorder="1" applyAlignment="1">
      <alignment horizontal="center" vertical="center"/>
    </xf>
    <xf numFmtId="0" fontId="6" fillId="0" borderId="22" xfId="1" applyFont="1" applyBorder="1" applyAlignment="1">
      <alignment horizontal="center" vertical="center"/>
    </xf>
    <xf numFmtId="0" fontId="6" fillId="0" borderId="42" xfId="1" applyFont="1" applyBorder="1">
      <alignment vertical="center"/>
    </xf>
    <xf numFmtId="0" fontId="6" fillId="0" borderId="30" xfId="1" applyFont="1" applyBorder="1" applyAlignment="1">
      <alignment horizontal="center" vertical="center"/>
    </xf>
    <xf numFmtId="0" fontId="6" fillId="0" borderId="32" xfId="1" applyFont="1" applyBorder="1" applyAlignment="1">
      <alignment horizontal="center" vertical="center"/>
    </xf>
    <xf numFmtId="0" fontId="6" fillId="0" borderId="53" xfId="1" applyFont="1" applyBorder="1" applyAlignment="1">
      <alignment horizontal="center" vertical="center"/>
    </xf>
    <xf numFmtId="0" fontId="6" fillId="0" borderId="54" xfId="1" applyFont="1" applyBorder="1" applyAlignment="1">
      <alignment horizontal="center" vertical="center"/>
    </xf>
    <xf numFmtId="0" fontId="21" fillId="0" borderId="0" xfId="3" applyBorder="1" applyAlignment="1">
      <alignment vertical="center"/>
    </xf>
    <xf numFmtId="0" fontId="0" fillId="0" borderId="33" xfId="0" applyBorder="1" applyAlignment="1">
      <alignment horizontal="left" shrinkToFit="1"/>
    </xf>
    <xf numFmtId="0" fontId="7" fillId="0" borderId="15" xfId="1" applyFont="1" applyBorder="1" applyAlignment="1">
      <alignment horizontal="right" vertical="center"/>
    </xf>
    <xf numFmtId="0" fontId="15" fillId="0" borderId="33" xfId="1" applyFont="1" applyBorder="1" applyAlignment="1">
      <alignment vertical="center" shrinkToFit="1"/>
    </xf>
    <xf numFmtId="0" fontId="15" fillId="0" borderId="15" xfId="1" applyFont="1" applyBorder="1" applyAlignment="1">
      <alignment vertical="center" shrinkToFit="1"/>
    </xf>
    <xf numFmtId="0" fontId="15" fillId="0" borderId="0" xfId="1" applyFont="1" applyBorder="1" applyAlignment="1">
      <alignment vertical="center" shrinkToFit="1"/>
    </xf>
    <xf numFmtId="0" fontId="15" fillId="0" borderId="13" xfId="1" applyFont="1" applyBorder="1" applyAlignment="1">
      <alignment vertical="center" shrinkToFit="1"/>
    </xf>
    <xf numFmtId="0" fontId="15" fillId="0" borderId="43" xfId="1" applyFont="1" applyBorder="1" applyAlignment="1">
      <alignment vertical="center" shrinkToFit="1"/>
    </xf>
    <xf numFmtId="0" fontId="15" fillId="0" borderId="14" xfId="1" applyFont="1" applyBorder="1" applyAlignment="1">
      <alignment vertical="center" shrinkToFit="1"/>
    </xf>
    <xf numFmtId="0" fontId="15" fillId="0" borderId="51" xfId="1" applyFont="1" applyBorder="1" applyAlignment="1">
      <alignment vertical="center" shrinkToFit="1"/>
    </xf>
    <xf numFmtId="0" fontId="15" fillId="0" borderId="12" xfId="1" applyFont="1" applyBorder="1" applyAlignment="1">
      <alignment vertical="center" shrinkToFit="1"/>
    </xf>
    <xf numFmtId="0" fontId="6" fillId="0" borderId="15" xfId="1" applyFont="1" applyBorder="1" applyAlignment="1">
      <alignment horizontal="center" vertical="center"/>
    </xf>
    <xf numFmtId="0" fontId="7" fillId="0" borderId="22" xfId="1" applyFont="1" applyBorder="1" applyAlignment="1">
      <alignment vertical="center" shrinkToFit="1"/>
    </xf>
    <xf numFmtId="180" fontId="15" fillId="0" borderId="20" xfId="1" applyNumberFormat="1" applyFont="1" applyBorder="1" applyAlignment="1">
      <alignment horizontal="right" vertical="center"/>
    </xf>
    <xf numFmtId="0" fontId="7" fillId="0" borderId="20" xfId="1" applyFont="1" applyBorder="1" applyAlignment="1">
      <alignment vertical="center" shrinkToFit="1"/>
    </xf>
    <xf numFmtId="0" fontId="7" fillId="0" borderId="21" xfId="1" applyFont="1" applyBorder="1" applyAlignment="1">
      <alignment vertical="center" shrinkToFit="1"/>
    </xf>
    <xf numFmtId="177" fontId="15" fillId="0" borderId="20" xfId="1" applyNumberFormat="1" applyFont="1" applyBorder="1" applyAlignment="1">
      <alignment horizontal="right" vertical="center"/>
    </xf>
    <xf numFmtId="177" fontId="15" fillId="0" borderId="13" xfId="1" applyNumberFormat="1" applyFont="1" applyBorder="1" applyAlignment="1">
      <alignment horizontal="right" vertical="center"/>
    </xf>
    <xf numFmtId="0" fontId="7" fillId="0" borderId="20" xfId="1" applyFont="1" applyBorder="1" applyAlignment="1">
      <alignment horizontal="right" vertical="center"/>
    </xf>
    <xf numFmtId="0" fontId="7" fillId="0" borderId="19" xfId="1" applyFont="1" applyBorder="1" applyAlignment="1">
      <alignment vertical="center" shrinkToFit="1"/>
    </xf>
    <xf numFmtId="0" fontId="6" fillId="0" borderId="33" xfId="1" applyFont="1" applyBorder="1" applyAlignment="1">
      <alignment horizontal="center" vertical="center"/>
    </xf>
    <xf numFmtId="0" fontId="6" fillId="0" borderId="42" xfId="1" applyFont="1" applyBorder="1" applyAlignment="1">
      <alignment horizontal="center" vertical="center"/>
    </xf>
    <xf numFmtId="0" fontId="6" fillId="0" borderId="55" xfId="1" applyFont="1" applyBorder="1" applyAlignment="1">
      <alignment horizontal="center" vertical="center"/>
    </xf>
    <xf numFmtId="0" fontId="6" fillId="0" borderId="56" xfId="1" applyFont="1" applyBorder="1" applyAlignment="1">
      <alignment horizontal="center" vertical="center"/>
    </xf>
    <xf numFmtId="0" fontId="6" fillId="0" borderId="57" xfId="1" applyFont="1" applyBorder="1" applyAlignment="1">
      <alignment horizontal="center" vertical="center"/>
    </xf>
    <xf numFmtId="0" fontId="6" fillId="0" borderId="58" xfId="1" applyFont="1" applyBorder="1" applyAlignment="1">
      <alignment horizontal="center" vertical="center"/>
    </xf>
    <xf numFmtId="0" fontId="7" fillId="0" borderId="21" xfId="1" applyFont="1" applyBorder="1" applyAlignment="1">
      <alignment horizontal="right" vertical="center"/>
    </xf>
    <xf numFmtId="0" fontId="7" fillId="0" borderId="22" xfId="1" applyFont="1" applyBorder="1" applyAlignment="1">
      <alignment horizontal="right" vertical="center"/>
    </xf>
    <xf numFmtId="183" fontId="15" fillId="0" borderId="20" xfId="1" applyNumberFormat="1" applyFont="1" applyBorder="1" applyAlignment="1">
      <alignment horizontal="right" vertical="center"/>
    </xf>
    <xf numFmtId="183" fontId="15" fillId="0" borderId="13" xfId="1" applyNumberFormat="1" applyFont="1" applyBorder="1" applyAlignment="1">
      <alignment horizontal="right" vertical="center"/>
    </xf>
    <xf numFmtId="184" fontId="15" fillId="0" borderId="13" xfId="1" applyNumberFormat="1" applyFont="1" applyBorder="1" applyAlignment="1">
      <alignment horizontal="right" vertical="center"/>
    </xf>
    <xf numFmtId="0" fontId="2" fillId="0" borderId="0" xfId="1" applyFont="1" applyAlignment="1">
      <alignment horizontal="center" vertical="center"/>
    </xf>
    <xf numFmtId="0" fontId="0" fillId="0" borderId="0" xfId="0"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4"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22" fillId="0" borderId="37" xfId="0" applyFont="1" applyBorder="1" applyAlignment="1">
      <alignment horizontal="center" vertical="center"/>
    </xf>
    <xf numFmtId="0" fontId="22" fillId="0" borderId="35" xfId="0" applyFont="1" applyBorder="1" applyAlignment="1">
      <alignment horizontal="center" vertical="center"/>
    </xf>
    <xf numFmtId="0" fontId="22" fillId="0" borderId="34" xfId="0" applyFont="1" applyBorder="1" applyAlignment="1">
      <alignment horizontal="center" vertical="center"/>
    </xf>
    <xf numFmtId="0" fontId="6" fillId="0" borderId="46" xfId="1" applyFont="1" applyBorder="1" applyAlignment="1">
      <alignment horizontal="center" vertical="center"/>
    </xf>
    <xf numFmtId="0" fontId="0" fillId="0" borderId="31" xfId="0" applyBorder="1" applyAlignment="1">
      <alignment vertical="center"/>
    </xf>
    <xf numFmtId="0" fontId="0" fillId="0" borderId="45" xfId="0" applyBorder="1" applyAlignment="1">
      <alignment vertical="center"/>
    </xf>
    <xf numFmtId="0" fontId="6" fillId="0" borderId="44" xfId="1" applyFont="1" applyBorder="1" applyAlignment="1">
      <alignment horizontal="center" vertical="center"/>
    </xf>
    <xf numFmtId="0" fontId="0" fillId="0" borderId="43" xfId="0" applyBorder="1" applyAlignment="1">
      <alignment vertical="center"/>
    </xf>
    <xf numFmtId="0" fontId="0" fillId="0" borderId="36" xfId="0" applyBorder="1" applyAlignment="1">
      <alignment vertical="center"/>
    </xf>
    <xf numFmtId="0" fontId="1" fillId="0" borderId="23" xfId="1" applyFont="1" applyBorder="1" applyAlignment="1">
      <alignment horizontal="center" vertical="center" textRotation="255"/>
    </xf>
    <xf numFmtId="0" fontId="0" fillId="0" borderId="24" xfId="0" applyBorder="1" applyAlignment="1">
      <alignment horizontal="center" vertical="center" textRotation="255"/>
    </xf>
    <xf numFmtId="0" fontId="0" fillId="0" borderId="26"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10" fillId="0" borderId="33" xfId="1" applyNumberFormat="1" applyFont="1" applyBorder="1" applyAlignment="1">
      <alignment horizontal="left" shrinkToFit="1"/>
    </xf>
    <xf numFmtId="0" fontId="0" fillId="0" borderId="33" xfId="0" applyBorder="1" applyAlignment="1">
      <alignment horizontal="left" shrinkToFit="1"/>
    </xf>
    <xf numFmtId="0" fontId="24" fillId="0" borderId="33" xfId="1" applyNumberFormat="1" applyFont="1" applyBorder="1" applyAlignment="1">
      <alignment horizontal="center" vertical="center" wrapText="1" shrinkToFit="1"/>
    </xf>
    <xf numFmtId="0" fontId="24" fillId="0" borderId="33" xfId="1" applyFont="1" applyBorder="1" applyAlignment="1">
      <alignment horizontal="center" vertical="center" shrinkToFit="1"/>
    </xf>
    <xf numFmtId="0" fontId="9" fillId="0" borderId="52" xfId="1" applyFont="1" applyBorder="1" applyAlignment="1">
      <alignment horizontal="center" vertical="center"/>
    </xf>
    <xf numFmtId="0" fontId="9" fillId="0" borderId="51" xfId="1" applyFont="1" applyBorder="1" applyAlignment="1">
      <alignment horizontal="center" vertical="center"/>
    </xf>
    <xf numFmtId="0" fontId="9" fillId="0" borderId="37" xfId="1" applyFont="1" applyBorder="1" applyAlignment="1">
      <alignment horizontal="center" vertical="center"/>
    </xf>
    <xf numFmtId="0" fontId="9" fillId="0" borderId="44" xfId="1" applyFont="1" applyBorder="1" applyAlignment="1">
      <alignment horizontal="center" vertical="center"/>
    </xf>
    <xf numFmtId="0" fontId="9" fillId="0" borderId="43" xfId="1" applyFont="1" applyBorder="1" applyAlignment="1">
      <alignment horizontal="center" vertical="center"/>
    </xf>
    <xf numFmtId="0" fontId="9" fillId="0" borderId="36" xfId="1" applyFont="1" applyBorder="1" applyAlignment="1">
      <alignment horizontal="center" vertical="center"/>
    </xf>
    <xf numFmtId="0" fontId="22" fillId="0" borderId="52" xfId="0" applyFont="1" applyBorder="1" applyAlignment="1">
      <alignment horizontal="center" vertical="center"/>
    </xf>
    <xf numFmtId="0" fontId="22" fillId="0" borderId="47" xfId="0" applyFont="1" applyBorder="1" applyAlignment="1">
      <alignment horizontal="center" vertical="center"/>
    </xf>
    <xf numFmtId="0" fontId="22" fillId="0" borderId="40" xfId="0" applyFont="1" applyBorder="1" applyAlignment="1">
      <alignment horizontal="center" vertical="center"/>
    </xf>
    <xf numFmtId="0" fontId="6" fillId="0" borderId="23" xfId="1" applyNumberFormat="1" applyFont="1" applyFill="1" applyBorder="1" applyAlignment="1">
      <alignment horizontal="center" vertical="center"/>
    </xf>
    <xf numFmtId="0" fontId="6" fillId="0" borderId="24" xfId="1" applyNumberFormat="1" applyFont="1" applyFill="1" applyBorder="1" applyAlignment="1">
      <alignment horizontal="center" vertical="center"/>
    </xf>
    <xf numFmtId="0" fontId="6" fillId="0" borderId="26" xfId="1" applyNumberFormat="1" applyFont="1" applyFill="1" applyBorder="1" applyAlignment="1">
      <alignment horizontal="center" vertical="center"/>
    </xf>
    <xf numFmtId="0" fontId="6" fillId="0" borderId="37" xfId="1" applyNumberFormat="1" applyFont="1" applyFill="1" applyBorder="1" applyAlignment="1">
      <alignment horizontal="center" vertical="center"/>
    </xf>
    <xf numFmtId="0" fontId="6" fillId="0" borderId="35" xfId="1" applyNumberFormat="1" applyFont="1" applyFill="1" applyBorder="1" applyAlignment="1">
      <alignment horizontal="center" vertical="center"/>
    </xf>
    <xf numFmtId="0" fontId="6" fillId="0" borderId="34" xfId="1" applyNumberFormat="1" applyFont="1" applyFill="1" applyBorder="1" applyAlignment="1">
      <alignment horizontal="center" vertical="center"/>
    </xf>
    <xf numFmtId="0" fontId="6" fillId="0" borderId="52" xfId="1" applyFont="1" applyBorder="1" applyAlignment="1">
      <alignment horizontal="center" vertical="center"/>
    </xf>
    <xf numFmtId="0" fontId="0" fillId="0" borderId="51" xfId="0" applyBorder="1" applyAlignment="1">
      <alignment vertical="center"/>
    </xf>
    <xf numFmtId="0" fontId="0" fillId="0" borderId="37" xfId="0" applyBorder="1" applyAlignment="1">
      <alignment vertical="center"/>
    </xf>
    <xf numFmtId="0" fontId="6" fillId="0" borderId="50" xfId="1" applyFont="1" applyBorder="1" applyAlignment="1">
      <alignment horizontal="center" vertical="center"/>
    </xf>
    <xf numFmtId="0" fontId="0" fillId="0" borderId="49" xfId="0" applyBorder="1" applyAlignment="1">
      <alignment vertical="center"/>
    </xf>
    <xf numFmtId="0" fontId="0" fillId="0" borderId="48" xfId="0" applyBorder="1" applyAlignment="1">
      <alignment vertical="center"/>
    </xf>
    <xf numFmtId="0" fontId="22" fillId="0" borderId="51" xfId="0" applyFont="1" applyBorder="1" applyAlignment="1">
      <alignment horizontal="center" vertical="center"/>
    </xf>
    <xf numFmtId="0" fontId="22" fillId="0" borderId="0" xfId="0" applyFont="1" applyBorder="1" applyAlignment="1">
      <alignment horizontal="center" vertical="center"/>
    </xf>
    <xf numFmtId="0" fontId="22" fillId="0" borderId="33" xfId="0" applyFont="1" applyBorder="1" applyAlignment="1">
      <alignment horizontal="center" vertical="center"/>
    </xf>
    <xf numFmtId="0" fontId="10" fillId="0" borderId="0" xfId="1" applyFont="1" applyAlignment="1">
      <alignment horizontal="center" vertical="center" shrinkToFit="1"/>
    </xf>
    <xf numFmtId="0" fontId="5" fillId="0" borderId="33" xfId="1" applyFont="1" applyBorder="1" applyAlignment="1">
      <alignment horizontal="center" vertical="center"/>
    </xf>
    <xf numFmtId="0" fontId="6" fillId="0" borderId="31" xfId="1" applyFont="1" applyBorder="1" applyAlignment="1">
      <alignment horizontal="center" vertical="center"/>
    </xf>
    <xf numFmtId="0" fontId="6" fillId="0" borderId="51"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33" xfId="1" applyNumberFormat="1" applyFont="1" applyFill="1" applyBorder="1" applyAlignment="1">
      <alignment horizontal="center" vertical="center"/>
    </xf>
    <xf numFmtId="0" fontId="6" fillId="0" borderId="51" xfId="1" applyFont="1" applyBorder="1" applyAlignment="1">
      <alignment horizontal="center" vertical="center"/>
    </xf>
    <xf numFmtId="0" fontId="7" fillId="0" borderId="0" xfId="1" applyFont="1" applyAlignment="1">
      <alignment horizontal="left" vertical="center" shrinkToFit="1"/>
    </xf>
    <xf numFmtId="0" fontId="25" fillId="0" borderId="0" xfId="1" applyFont="1" applyFill="1" applyAlignment="1">
      <alignment horizontal="center" vertical="center" textRotation="255"/>
    </xf>
    <xf numFmtId="0" fontId="25" fillId="0" borderId="0" xfId="1" applyFont="1" applyFill="1">
      <alignment vertical="center"/>
    </xf>
    <xf numFmtId="0" fontId="26" fillId="0" borderId="59" xfId="1" applyFont="1" applyFill="1" applyBorder="1" applyAlignment="1">
      <alignment horizontal="center" vertical="center" textRotation="255" shrinkToFit="1"/>
    </xf>
    <xf numFmtId="0" fontId="25" fillId="0" borderId="59" xfId="1" applyFont="1" applyFill="1" applyBorder="1" applyAlignment="1">
      <alignment horizontal="center" vertical="center" textRotation="255"/>
    </xf>
    <xf numFmtId="0" fontId="25" fillId="0" borderId="60" xfId="1" applyFont="1" applyFill="1" applyBorder="1" applyAlignment="1">
      <alignment horizontal="center" vertical="center"/>
    </xf>
    <xf numFmtId="0" fontId="25" fillId="0" borderId="61" xfId="1" applyFont="1" applyFill="1" applyBorder="1" applyAlignment="1">
      <alignment horizontal="center" vertical="center"/>
    </xf>
    <xf numFmtId="0" fontId="25" fillId="0" borderId="60" xfId="1" applyFont="1" applyFill="1" applyBorder="1" applyAlignment="1">
      <alignment horizontal="center" vertical="center" shrinkToFit="1"/>
    </xf>
    <xf numFmtId="0" fontId="25" fillId="0" borderId="61" xfId="1" applyFont="1" applyFill="1" applyBorder="1" applyAlignment="1">
      <alignment horizontal="center" vertical="center" shrinkToFit="1"/>
    </xf>
    <xf numFmtId="0" fontId="25" fillId="0" borderId="62" xfId="1" applyFont="1" applyFill="1" applyBorder="1" applyAlignment="1">
      <alignment horizontal="center" vertical="center" shrinkToFit="1"/>
    </xf>
    <xf numFmtId="0" fontId="25" fillId="0" borderId="0" xfId="1" applyFont="1" applyFill="1" applyAlignment="1">
      <alignment horizontal="center" vertical="center"/>
    </xf>
    <xf numFmtId="0" fontId="1" fillId="0" borderId="20"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20"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25" fillId="0" borderId="20" xfId="1" applyFont="1" applyFill="1" applyBorder="1" applyAlignment="1">
      <alignment horizontal="center" vertical="center" shrinkToFit="1"/>
    </xf>
    <xf numFmtId="0" fontId="25" fillId="0" borderId="0" xfId="1" applyFont="1" applyFill="1" applyBorder="1" applyAlignment="1">
      <alignment horizontal="center" vertical="center" shrinkToFit="1"/>
    </xf>
    <xf numFmtId="0" fontId="25" fillId="0" borderId="1" xfId="1" applyFont="1" applyFill="1" applyBorder="1" applyAlignment="1">
      <alignment horizontal="center" vertical="center" shrinkToFit="1"/>
    </xf>
    <xf numFmtId="0" fontId="1" fillId="0" borderId="21" xfId="1" applyFont="1" applyFill="1" applyBorder="1" applyAlignment="1">
      <alignment horizontal="center" vertical="center"/>
    </xf>
    <xf numFmtId="0" fontId="1" fillId="0" borderId="43"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43" xfId="1" applyFont="1" applyFill="1" applyBorder="1" applyAlignment="1">
      <alignment horizontal="center" vertical="center" shrinkToFit="1"/>
    </xf>
    <xf numFmtId="0" fontId="25" fillId="0" borderId="21" xfId="1" applyFont="1" applyFill="1" applyBorder="1" applyAlignment="1">
      <alignment horizontal="center" vertical="center" shrinkToFit="1"/>
    </xf>
    <xf numFmtId="0" fontId="25" fillId="0" borderId="43" xfId="1" applyFont="1" applyFill="1" applyBorder="1" applyAlignment="1">
      <alignment horizontal="center" vertical="center" shrinkToFit="1"/>
    </xf>
    <xf numFmtId="0" fontId="25" fillId="0" borderId="17" xfId="1" applyFont="1" applyFill="1" applyBorder="1" applyAlignment="1">
      <alignment horizontal="center" vertical="center" shrinkToFit="1"/>
    </xf>
    <xf numFmtId="0" fontId="1" fillId="0" borderId="59" xfId="1" applyFill="1" applyBorder="1" applyAlignment="1">
      <alignment horizontal="center" vertical="center"/>
    </xf>
    <xf numFmtId="0" fontId="25" fillId="3" borderId="60" xfId="1" applyFont="1" applyFill="1" applyBorder="1" applyAlignment="1">
      <alignment horizontal="center" vertical="center"/>
    </xf>
    <xf numFmtId="0" fontId="25" fillId="3" borderId="61" xfId="1" applyFont="1" applyFill="1" applyBorder="1" applyAlignment="1">
      <alignment horizontal="center" vertical="center"/>
    </xf>
    <xf numFmtId="0" fontId="25" fillId="3" borderId="62" xfId="1" applyFont="1" applyFill="1" applyBorder="1" applyAlignment="1">
      <alignment horizontal="center" vertical="center"/>
    </xf>
    <xf numFmtId="0" fontId="25" fillId="0" borderId="63" xfId="1" applyFont="1" applyFill="1" applyBorder="1" applyAlignment="1">
      <alignment horizontal="center" vertical="center"/>
    </xf>
    <xf numFmtId="0" fontId="25" fillId="0" borderId="64" xfId="1" applyFont="1" applyFill="1" applyBorder="1" applyAlignment="1">
      <alignment horizontal="center" vertical="center"/>
    </xf>
    <xf numFmtId="0" fontId="25" fillId="0" borderId="9" xfId="1" applyFont="1" applyFill="1" applyBorder="1" applyAlignment="1">
      <alignment horizontal="left" vertical="center" shrinkToFit="1"/>
    </xf>
    <xf numFmtId="0" fontId="27" fillId="0" borderId="65" xfId="1" applyFont="1" applyFill="1" applyBorder="1" applyAlignment="1">
      <alignment horizontal="left" vertical="top" wrapText="1" shrinkToFit="1"/>
    </xf>
    <xf numFmtId="0" fontId="28" fillId="0" borderId="65" xfId="1" applyFont="1" applyFill="1" applyBorder="1" applyAlignment="1">
      <alignment horizontal="left" vertical="top" wrapText="1" shrinkToFit="1"/>
    </xf>
    <xf numFmtId="0" fontId="25" fillId="3" borderId="21" xfId="1" applyFont="1" applyFill="1" applyBorder="1" applyAlignment="1">
      <alignment horizontal="center" vertical="center"/>
    </xf>
    <xf numFmtId="0" fontId="25" fillId="3" borderId="43" xfId="1" applyFont="1" applyFill="1" applyBorder="1" applyAlignment="1">
      <alignment horizontal="center" vertical="center"/>
    </xf>
    <xf numFmtId="0" fontId="25" fillId="3" borderId="17" xfId="1" applyFont="1" applyFill="1" applyBorder="1" applyAlignment="1">
      <alignment horizontal="center" vertical="center"/>
    </xf>
    <xf numFmtId="0" fontId="25" fillId="0" borderId="66" xfId="1" applyFont="1" applyFill="1" applyBorder="1" applyAlignment="1">
      <alignment vertical="center"/>
    </xf>
    <xf numFmtId="0" fontId="25" fillId="0" borderId="67" xfId="1" applyFont="1" applyFill="1" applyBorder="1" applyAlignment="1">
      <alignment horizontal="center" vertical="center"/>
    </xf>
    <xf numFmtId="0" fontId="29" fillId="0" borderId="9" xfId="0" applyFont="1" applyFill="1" applyBorder="1" applyAlignment="1">
      <alignment horizontal="left" vertical="top" wrapText="1" shrinkToFit="1"/>
    </xf>
    <xf numFmtId="0" fontId="30" fillId="0" borderId="9" xfId="0" applyFont="1" applyFill="1" applyBorder="1" applyAlignment="1">
      <alignment horizontal="left" vertical="top" wrapText="1" shrinkToFit="1"/>
    </xf>
    <xf numFmtId="0" fontId="25" fillId="0" borderId="9" xfId="1" applyFont="1" applyFill="1" applyBorder="1" applyAlignment="1">
      <alignment horizontal="center" vertical="center"/>
    </xf>
    <xf numFmtId="0" fontId="25" fillId="0" borderId="68" xfId="1" applyFont="1" applyFill="1" applyBorder="1" applyAlignment="1">
      <alignment horizontal="center" vertical="center"/>
    </xf>
    <xf numFmtId="0" fontId="27" fillId="0" borderId="9" xfId="1" applyFont="1" applyFill="1" applyBorder="1" applyAlignment="1">
      <alignment horizontal="left" vertical="top" wrapText="1"/>
    </xf>
    <xf numFmtId="0" fontId="31" fillId="0" borderId="9" xfId="1" applyFont="1" applyFill="1" applyBorder="1" applyAlignment="1">
      <alignment horizontal="left" vertical="top" wrapText="1"/>
    </xf>
    <xf numFmtId="0" fontId="29" fillId="0" borderId="9" xfId="0" applyFont="1" applyFill="1" applyBorder="1" applyAlignment="1">
      <alignment horizontal="left" vertical="top" wrapText="1"/>
    </xf>
    <xf numFmtId="0" fontId="32" fillId="0" borderId="9" xfId="0" applyFont="1" applyFill="1" applyBorder="1" applyAlignment="1">
      <alignment horizontal="left" vertical="top" wrapText="1"/>
    </xf>
    <xf numFmtId="0" fontId="25" fillId="0" borderId="69" xfId="1" applyFont="1" applyFill="1" applyBorder="1" applyAlignment="1">
      <alignment vertical="center"/>
    </xf>
    <xf numFmtId="0" fontId="25" fillId="0" borderId="70" xfId="1" applyFont="1" applyFill="1" applyBorder="1" applyAlignment="1">
      <alignment horizontal="center" vertical="center"/>
    </xf>
    <xf numFmtId="0" fontId="29" fillId="0" borderId="10" xfId="0" applyFont="1" applyFill="1" applyBorder="1" applyAlignment="1">
      <alignment horizontal="left" vertical="top" wrapText="1" shrinkToFit="1"/>
    </xf>
    <xf numFmtId="0" fontId="30" fillId="0" borderId="10" xfId="0" applyFont="1" applyFill="1" applyBorder="1" applyAlignment="1">
      <alignment horizontal="left" vertical="top" wrapText="1" shrinkToFit="1"/>
    </xf>
    <xf numFmtId="0" fontId="25" fillId="0" borderId="71" xfId="1" applyFont="1" applyFill="1" applyBorder="1" applyAlignment="1">
      <alignment horizontal="center" vertical="center"/>
    </xf>
    <xf numFmtId="0" fontId="25" fillId="0" borderId="65" xfId="1" applyFont="1" applyFill="1" applyBorder="1" applyAlignment="1">
      <alignment horizontal="left" vertical="center" shrinkToFit="1"/>
    </xf>
    <xf numFmtId="0" fontId="25" fillId="0" borderId="72" xfId="1" applyFont="1" applyFill="1" applyBorder="1" applyAlignment="1">
      <alignment horizontal="center" vertical="center"/>
    </xf>
    <xf numFmtId="0" fontId="29" fillId="0" borderId="10" xfId="0" applyFont="1" applyFill="1" applyBorder="1" applyAlignment="1">
      <alignment horizontal="left" vertical="top" wrapText="1"/>
    </xf>
    <xf numFmtId="0" fontId="32" fillId="0" borderId="10" xfId="0" applyFont="1" applyFill="1" applyBorder="1" applyAlignment="1">
      <alignment horizontal="left" vertical="top" wrapText="1"/>
    </xf>
    <xf numFmtId="0" fontId="25" fillId="0" borderId="65" xfId="1" applyFont="1" applyFill="1" applyBorder="1" applyAlignment="1">
      <alignment horizontal="center" vertical="center"/>
    </xf>
    <xf numFmtId="0" fontId="28" fillId="0" borderId="65" xfId="1" applyFont="1" applyFill="1" applyBorder="1" applyAlignment="1">
      <alignment horizontal="left" vertical="top" wrapText="1"/>
    </xf>
    <xf numFmtId="0" fontId="31" fillId="0" borderId="65" xfId="1" applyFont="1" applyFill="1" applyBorder="1" applyAlignment="1">
      <alignment horizontal="left" vertical="top" wrapText="1"/>
    </xf>
    <xf numFmtId="0" fontId="30" fillId="0" borderId="9" xfId="0" applyFont="1" applyFill="1" applyBorder="1" applyAlignment="1">
      <alignment horizontal="left" vertical="top" wrapText="1"/>
    </xf>
    <xf numFmtId="0" fontId="25" fillId="0" borderId="73" xfId="1" applyFont="1" applyFill="1" applyBorder="1" applyAlignment="1">
      <alignment vertical="center"/>
    </xf>
    <xf numFmtId="0" fontId="25" fillId="0" borderId="10" xfId="1" applyFont="1" applyFill="1" applyBorder="1" applyAlignment="1">
      <alignment horizontal="left" vertical="center" shrinkToFit="1"/>
    </xf>
    <xf numFmtId="0" fontId="25" fillId="0" borderId="10" xfId="1" applyFont="1" applyFill="1" applyBorder="1" applyAlignment="1">
      <alignment horizontal="center" vertical="center"/>
    </xf>
    <xf numFmtId="0" fontId="30" fillId="0" borderId="10" xfId="0" applyFont="1" applyFill="1" applyBorder="1" applyAlignment="1">
      <alignment horizontal="left" vertical="top" wrapText="1"/>
    </xf>
    <xf numFmtId="0" fontId="27" fillId="0" borderId="65" xfId="1" applyFont="1" applyFill="1" applyBorder="1" applyAlignment="1">
      <alignment horizontal="left" vertical="top" wrapText="1"/>
    </xf>
    <xf numFmtId="0" fontId="25" fillId="3" borderId="20" xfId="1" applyFont="1" applyFill="1" applyBorder="1" applyAlignment="1">
      <alignment horizontal="center" vertical="center"/>
    </xf>
    <xf numFmtId="0" fontId="25" fillId="3" borderId="0" xfId="1" applyFont="1" applyFill="1" applyBorder="1" applyAlignment="1">
      <alignment horizontal="center" vertical="center"/>
    </xf>
    <xf numFmtId="0" fontId="25" fillId="3" borderId="1" xfId="1" applyFont="1" applyFill="1" applyBorder="1" applyAlignment="1">
      <alignment horizontal="center" vertical="center"/>
    </xf>
    <xf numFmtId="0" fontId="25" fillId="0" borderId="65"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25" fillId="0" borderId="66" xfId="1" applyFont="1" applyFill="1" applyBorder="1" applyAlignment="1">
      <alignment horizontal="center" vertical="center"/>
    </xf>
    <xf numFmtId="0" fontId="25" fillId="0" borderId="69" xfId="1" applyFont="1" applyFill="1" applyBorder="1" applyAlignment="1">
      <alignment horizontal="center" vertical="center"/>
    </xf>
    <xf numFmtId="185" fontId="25" fillId="0" borderId="0" xfId="1" applyNumberFormat="1" applyFont="1" applyFill="1">
      <alignment vertical="center"/>
    </xf>
    <xf numFmtId="0" fontId="33" fillId="4" borderId="59" xfId="1" applyFont="1" applyFill="1" applyBorder="1" applyAlignment="1">
      <alignment horizontal="center" vertical="center" textRotation="255" shrinkToFit="1"/>
    </xf>
    <xf numFmtId="0" fontId="34" fillId="0" borderId="59" xfId="1" applyFont="1" applyFill="1" applyBorder="1" applyAlignment="1">
      <alignment horizontal="center" vertical="center" textRotation="255"/>
    </xf>
    <xf numFmtId="0" fontId="35" fillId="0" borderId="59" xfId="1" applyFont="1" applyFill="1" applyBorder="1" applyAlignment="1">
      <alignment horizontal="left" vertical="center"/>
    </xf>
    <xf numFmtId="0" fontId="25" fillId="0" borderId="30" xfId="1" applyFont="1" applyFill="1" applyBorder="1" applyAlignment="1">
      <alignment horizontal="center" vertical="center"/>
    </xf>
    <xf numFmtId="0" fontId="25" fillId="0" borderId="31" xfId="1" applyFont="1" applyFill="1" applyBorder="1" applyAlignment="1">
      <alignment horizontal="center" vertical="center"/>
    </xf>
    <xf numFmtId="0" fontId="25" fillId="0" borderId="32" xfId="1" applyFont="1" applyFill="1" applyBorder="1" applyAlignment="1">
      <alignment horizontal="center" vertical="center"/>
    </xf>
    <xf numFmtId="0" fontId="28" fillId="0" borderId="30" xfId="1" applyFont="1" applyFill="1" applyBorder="1" applyAlignment="1">
      <alignment horizontal="center" vertical="center" wrapText="1"/>
    </xf>
    <xf numFmtId="0" fontId="28" fillId="0" borderId="31" xfId="1" applyFont="1" applyFill="1" applyBorder="1" applyAlignment="1">
      <alignment horizontal="center" vertical="center" wrapText="1"/>
    </xf>
    <xf numFmtId="0" fontId="28" fillId="0" borderId="32" xfId="1" applyFont="1" applyFill="1" applyBorder="1" applyAlignment="1">
      <alignment horizontal="center" vertical="center" wrapText="1"/>
    </xf>
    <xf numFmtId="0" fontId="25" fillId="0" borderId="59" xfId="1" applyFont="1" applyFill="1" applyBorder="1" applyAlignment="1">
      <alignment vertical="center"/>
    </xf>
    <xf numFmtId="0" fontId="28" fillId="0" borderId="30" xfId="1" applyFont="1" applyFill="1" applyBorder="1" applyAlignment="1">
      <alignment horizontal="center" vertical="center" wrapText="1"/>
    </xf>
    <xf numFmtId="0" fontId="28" fillId="0" borderId="31" xfId="1" applyFont="1" applyFill="1" applyBorder="1" applyAlignment="1">
      <alignment horizontal="center" vertical="center" wrapText="1"/>
    </xf>
    <xf numFmtId="0" fontId="28" fillId="0" borderId="32" xfId="1" applyFont="1" applyFill="1" applyBorder="1" applyAlignment="1">
      <alignment horizontal="center" vertical="center" wrapText="1"/>
    </xf>
    <xf numFmtId="0" fontId="25" fillId="0" borderId="0" xfId="1" applyFont="1" applyFill="1" applyBorder="1" applyAlignment="1">
      <alignment horizontal="center" vertical="center" shrinkToFit="1"/>
    </xf>
    <xf numFmtId="0" fontId="25" fillId="0" borderId="59" xfId="1" applyFont="1" applyFill="1" applyBorder="1" applyAlignment="1">
      <alignment horizontal="center" vertical="center"/>
    </xf>
    <xf numFmtId="0" fontId="25" fillId="5" borderId="65" xfId="1" applyFont="1" applyFill="1" applyBorder="1" applyAlignment="1">
      <alignment horizontal="center" wrapText="1" shrinkToFit="1"/>
    </xf>
    <xf numFmtId="0" fontId="25" fillId="6" borderId="65" xfId="1" applyFont="1" applyFill="1" applyBorder="1" applyAlignment="1">
      <alignment horizontal="center" wrapText="1" shrinkToFit="1"/>
    </xf>
    <xf numFmtId="0" fontId="25" fillId="7" borderId="65" xfId="1" applyFont="1" applyFill="1" applyBorder="1" applyAlignment="1">
      <alignment horizontal="center" wrapText="1" shrinkToFit="1"/>
    </xf>
    <xf numFmtId="0" fontId="36" fillId="0" borderId="20" xfId="1" applyFont="1" applyFill="1" applyBorder="1" applyAlignment="1">
      <alignment horizontal="center" vertical="center" wrapText="1"/>
    </xf>
    <xf numFmtId="0" fontId="36" fillId="0" borderId="1" xfId="1" applyFont="1" applyFill="1" applyBorder="1" applyAlignment="1">
      <alignment horizontal="center" vertical="center" wrapText="1"/>
    </xf>
    <xf numFmtId="0" fontId="25" fillId="0" borderId="9" xfId="4" applyFont="1" applyBorder="1" applyAlignment="1">
      <alignment horizontal="center" wrapText="1" shrinkToFit="1"/>
    </xf>
    <xf numFmtId="0" fontId="25" fillId="0" borderId="65" xfId="1" applyFont="1" applyFill="1" applyBorder="1" applyAlignment="1">
      <alignment horizontal="center" vertical="center" shrinkToFit="1"/>
    </xf>
    <xf numFmtId="0" fontId="36" fillId="0" borderId="20" xfId="1" applyFont="1" applyFill="1" applyBorder="1" applyAlignment="1">
      <alignment horizontal="center" vertical="center" wrapText="1"/>
    </xf>
    <xf numFmtId="0" fontId="36" fillId="0" borderId="1" xfId="1" applyFont="1" applyFill="1" applyBorder="1" applyAlignment="1">
      <alignment horizontal="center" vertical="center" wrapText="1"/>
    </xf>
    <xf numFmtId="0" fontId="25" fillId="0" borderId="9" xfId="4" applyFont="1" applyBorder="1" applyAlignment="1">
      <alignment horizontal="center" wrapText="1" shrinkToFit="1"/>
    </xf>
    <xf numFmtId="0" fontId="25" fillId="5" borderId="59" xfId="1" applyFont="1" applyFill="1" applyBorder="1" applyAlignment="1">
      <alignment horizontal="center" wrapText="1" shrinkToFit="1"/>
    </xf>
    <xf numFmtId="0" fontId="25" fillId="6" borderId="59" xfId="1" applyFont="1" applyFill="1" applyBorder="1" applyAlignment="1">
      <alignment horizontal="center" wrapText="1" shrinkToFit="1"/>
    </xf>
    <xf numFmtId="0" fontId="25" fillId="7" borderId="59" xfId="1" applyFont="1" applyFill="1" applyBorder="1" applyAlignment="1">
      <alignment horizontal="center" wrapText="1" shrinkToFit="1"/>
    </xf>
    <xf numFmtId="0" fontId="25" fillId="0" borderId="65" xfId="1" applyFont="1" applyFill="1" applyBorder="1" applyAlignment="1">
      <alignment horizontal="center" vertical="center" shrinkToFit="1"/>
    </xf>
    <xf numFmtId="0" fontId="25" fillId="5" borderId="9" xfId="1" applyFont="1" applyFill="1" applyBorder="1" applyAlignment="1">
      <alignment horizontal="center" wrapText="1" shrinkToFit="1"/>
    </xf>
    <xf numFmtId="0" fontId="25" fillId="6" borderId="9" xfId="1" applyFont="1" applyFill="1" applyBorder="1" applyAlignment="1">
      <alignment horizontal="center" wrapText="1" shrinkToFit="1"/>
    </xf>
    <xf numFmtId="0" fontId="25" fillId="7" borderId="9" xfId="1" applyFont="1" applyFill="1" applyBorder="1" applyAlignment="1">
      <alignment horizontal="center" wrapText="1" shrinkToFit="1"/>
    </xf>
    <xf numFmtId="0" fontId="25" fillId="0" borderId="9" xfId="1" applyFont="1" applyFill="1" applyBorder="1" applyAlignment="1">
      <alignment horizontal="center" vertical="center" shrinkToFit="1"/>
    </xf>
    <xf numFmtId="0" fontId="25" fillId="0" borderId="9" xfId="1" applyFont="1" applyFill="1" applyBorder="1" applyAlignment="1">
      <alignment horizontal="center" vertical="center" shrinkToFit="1"/>
    </xf>
    <xf numFmtId="0" fontId="25" fillId="5" borderId="10" xfId="1" applyFont="1" applyFill="1" applyBorder="1" applyAlignment="1">
      <alignment horizontal="center" wrapText="1" shrinkToFit="1"/>
    </xf>
    <xf numFmtId="0" fontId="25" fillId="6" borderId="10" xfId="1" applyFont="1" applyFill="1" applyBorder="1" applyAlignment="1">
      <alignment horizontal="center" wrapText="1" shrinkToFit="1"/>
    </xf>
    <xf numFmtId="0" fontId="25" fillId="7" borderId="10" xfId="1" applyFont="1" applyFill="1" applyBorder="1" applyAlignment="1">
      <alignment horizontal="center" wrapText="1" shrinkToFit="1"/>
    </xf>
    <xf numFmtId="0" fontId="36" fillId="0" borderId="21" xfId="1" applyFont="1" applyFill="1" applyBorder="1" applyAlignment="1">
      <alignment horizontal="center" vertical="center" wrapText="1"/>
    </xf>
    <xf numFmtId="0" fontId="36" fillId="0" borderId="17" xfId="1" applyFont="1" applyFill="1" applyBorder="1" applyAlignment="1">
      <alignment horizontal="center" vertical="center" wrapText="1"/>
    </xf>
    <xf numFmtId="0" fontId="25" fillId="0" borderId="10" xfId="4" applyFont="1" applyBorder="1" applyAlignment="1">
      <alignment horizontal="center" wrapText="1" shrinkToFit="1"/>
    </xf>
    <xf numFmtId="0" fontId="25" fillId="0" borderId="10" xfId="1" applyFont="1" applyFill="1" applyBorder="1" applyAlignment="1">
      <alignment horizontal="center" vertical="center" shrinkToFit="1"/>
    </xf>
    <xf numFmtId="0" fontId="36" fillId="0" borderId="21" xfId="1" applyFont="1" applyFill="1" applyBorder="1" applyAlignment="1">
      <alignment horizontal="center" vertical="center" wrapText="1"/>
    </xf>
    <xf numFmtId="0" fontId="36" fillId="0" borderId="17" xfId="1" applyFont="1" applyFill="1" applyBorder="1" applyAlignment="1">
      <alignment horizontal="center" vertical="center" wrapText="1"/>
    </xf>
    <xf numFmtId="0" fontId="25" fillId="0" borderId="10" xfId="4" applyFont="1" applyBorder="1" applyAlignment="1">
      <alignment horizontal="center" wrapText="1" shrinkToFit="1"/>
    </xf>
    <xf numFmtId="0" fontId="25" fillId="0" borderId="10" xfId="1" applyFont="1" applyFill="1" applyBorder="1" applyAlignment="1">
      <alignment horizontal="center" vertical="center" shrinkToFit="1"/>
    </xf>
    <xf numFmtId="0" fontId="38" fillId="0" borderId="59" xfId="1" applyFont="1" applyFill="1" applyBorder="1" applyAlignment="1">
      <alignment horizontal="center" vertical="center" wrapText="1"/>
    </xf>
    <xf numFmtId="0" fontId="38" fillId="0" borderId="59" xfId="1" applyFont="1" applyFill="1" applyBorder="1" applyAlignment="1">
      <alignment horizontal="center" vertical="center" textRotation="255" shrinkToFit="1"/>
    </xf>
    <xf numFmtId="0" fontId="38" fillId="0" borderId="65" xfId="1" applyFont="1" applyFill="1" applyBorder="1">
      <alignment vertical="center"/>
    </xf>
    <xf numFmtId="186" fontId="38" fillId="0" borderId="65" xfId="1" applyNumberFormat="1" applyFont="1" applyFill="1" applyBorder="1">
      <alignment vertical="center"/>
    </xf>
    <xf numFmtId="0" fontId="38" fillId="0" borderId="65" xfId="1" applyFont="1" applyFill="1" applyBorder="1" applyAlignment="1">
      <alignment horizontal="left" vertical="center"/>
    </xf>
    <xf numFmtId="0" fontId="38" fillId="0" borderId="65" xfId="4" applyFont="1" applyFill="1" applyBorder="1" applyAlignment="1">
      <alignment horizontal="left" vertical="top" wrapText="1"/>
    </xf>
    <xf numFmtId="0" fontId="38" fillId="0" borderId="65" xfId="1" applyFont="1" applyFill="1" applyBorder="1" applyAlignment="1">
      <alignment horizontal="left" vertical="top" shrinkToFit="1"/>
    </xf>
    <xf numFmtId="186" fontId="38" fillId="0" borderId="65" xfId="1" applyNumberFormat="1" applyFont="1" applyFill="1" applyBorder="1" applyAlignment="1">
      <alignment horizontal="right" vertical="center"/>
    </xf>
    <xf numFmtId="0" fontId="38" fillId="0" borderId="65" xfId="4" applyFont="1" applyFill="1" applyBorder="1" applyAlignment="1">
      <alignment horizontal="left" vertical="top" wrapText="1"/>
    </xf>
    <xf numFmtId="0" fontId="25" fillId="0" borderId="0" xfId="1" applyFont="1" applyFill="1" applyBorder="1" applyAlignment="1">
      <alignment horizontal="left" vertical="center"/>
    </xf>
    <xf numFmtId="0" fontId="38" fillId="4" borderId="65" xfId="1" applyFont="1" applyFill="1" applyBorder="1">
      <alignment vertical="center"/>
    </xf>
    <xf numFmtId="0" fontId="31" fillId="0" borderId="59" xfId="1" applyFont="1" applyFill="1" applyBorder="1" applyAlignment="1">
      <alignment horizontal="left" vertical="top" wrapText="1"/>
    </xf>
    <xf numFmtId="0" fontId="38" fillId="0" borderId="59" xfId="1" applyFont="1" applyFill="1" applyBorder="1" applyAlignment="1">
      <alignment vertical="center" wrapText="1"/>
    </xf>
    <xf numFmtId="0" fontId="38" fillId="8" borderId="9" xfId="1" applyFont="1" applyFill="1" applyBorder="1">
      <alignment vertical="center"/>
    </xf>
    <xf numFmtId="185" fontId="38" fillId="0" borderId="9" xfId="1" applyNumberFormat="1" applyFont="1" applyFill="1" applyBorder="1">
      <alignment vertical="center"/>
    </xf>
    <xf numFmtId="0" fontId="38" fillId="0" borderId="9" xfId="1" applyFont="1" applyFill="1" applyBorder="1">
      <alignment vertical="center"/>
    </xf>
    <xf numFmtId="0" fontId="38" fillId="0" borderId="9" xfId="4" applyFont="1" applyFill="1" applyBorder="1" applyAlignment="1">
      <alignment horizontal="left" vertical="top" wrapText="1"/>
    </xf>
    <xf numFmtId="0" fontId="38" fillId="0" borderId="9" xfId="1" applyFont="1" applyFill="1" applyBorder="1" applyAlignment="1">
      <alignment horizontal="left" vertical="top" shrinkToFit="1"/>
    </xf>
    <xf numFmtId="0" fontId="38" fillId="0" borderId="9" xfId="1" applyFont="1" applyFill="1" applyBorder="1" applyAlignment="1">
      <alignment vertical="center"/>
    </xf>
    <xf numFmtId="0" fontId="38" fillId="0" borderId="9" xfId="4" applyFont="1" applyFill="1" applyBorder="1" applyAlignment="1">
      <alignment horizontal="left" vertical="top" wrapText="1"/>
    </xf>
    <xf numFmtId="0" fontId="25" fillId="0" borderId="0" xfId="1" applyFont="1" applyFill="1" applyBorder="1" applyAlignment="1">
      <alignment vertical="center"/>
    </xf>
    <xf numFmtId="0" fontId="38" fillId="0" borderId="10" xfId="1" applyFont="1" applyFill="1" applyBorder="1">
      <alignment vertical="center"/>
    </xf>
    <xf numFmtId="0" fontId="31" fillId="0" borderId="10" xfId="1" applyFont="1" applyFill="1" applyBorder="1" applyAlignment="1">
      <alignment horizontal="left" vertical="top" wrapText="1"/>
    </xf>
    <xf numFmtId="185" fontId="38" fillId="0" borderId="10" xfId="1" applyNumberFormat="1" applyFont="1" applyFill="1" applyBorder="1">
      <alignment vertical="center"/>
    </xf>
    <xf numFmtId="0" fontId="38" fillId="0" borderId="10" xfId="4" applyFont="1" applyFill="1" applyBorder="1" applyAlignment="1">
      <alignment horizontal="left" vertical="top" wrapText="1"/>
    </xf>
    <xf numFmtId="0" fontId="38" fillId="0" borderId="10" xfId="1" applyFont="1" applyFill="1" applyBorder="1" applyAlignment="1">
      <alignment horizontal="left" vertical="top" shrinkToFit="1"/>
    </xf>
    <xf numFmtId="0" fontId="38" fillId="0" borderId="10" xfId="1" applyFont="1" applyFill="1" applyBorder="1" applyAlignment="1">
      <alignment vertical="center"/>
    </xf>
    <xf numFmtId="0" fontId="38" fillId="0" borderId="10" xfId="4" applyFont="1" applyFill="1" applyBorder="1" applyAlignment="1">
      <alignment horizontal="left" vertical="top" wrapText="1"/>
    </xf>
    <xf numFmtId="0" fontId="25" fillId="0" borderId="0" xfId="1" applyFont="1" applyFill="1" applyBorder="1">
      <alignment vertical="center"/>
    </xf>
    <xf numFmtId="0" fontId="38" fillId="9" borderId="59" xfId="1" applyFont="1" applyFill="1" applyBorder="1" applyAlignment="1">
      <alignment horizontal="center" vertical="center" wrapText="1"/>
    </xf>
    <xf numFmtId="0" fontId="38" fillId="9" borderId="59" xfId="1" applyFont="1" applyFill="1" applyBorder="1" applyAlignment="1">
      <alignment horizontal="center" vertical="center" textRotation="255" shrinkToFit="1"/>
    </xf>
    <xf numFmtId="0" fontId="38" fillId="10" borderId="65" xfId="1" applyFont="1" applyFill="1" applyBorder="1">
      <alignment vertical="center"/>
    </xf>
    <xf numFmtId="0" fontId="38" fillId="9" borderId="59" xfId="1" applyFont="1" applyFill="1" applyBorder="1" applyAlignment="1">
      <alignment vertical="center"/>
    </xf>
    <xf numFmtId="0" fontId="38" fillId="0" borderId="59" xfId="1" applyFont="1" applyFill="1" applyBorder="1" applyAlignment="1">
      <alignment horizontal="center" vertical="center"/>
    </xf>
    <xf numFmtId="0" fontId="38" fillId="11" borderId="9" xfId="1" applyFont="1" applyFill="1" applyBorder="1">
      <alignment vertical="center"/>
    </xf>
    <xf numFmtId="0" fontId="38" fillId="4" borderId="9" xfId="1" applyFont="1" applyFill="1" applyBorder="1">
      <alignment vertical="center"/>
    </xf>
    <xf numFmtId="0" fontId="38" fillId="0" borderId="59" xfId="1" applyFont="1" applyFill="1" applyBorder="1" applyAlignment="1">
      <alignment vertical="center"/>
    </xf>
    <xf numFmtId="0" fontId="31" fillId="0" borderId="65" xfId="1" applyFont="1" applyFill="1" applyBorder="1" applyAlignment="1">
      <alignment vertical="top" wrapText="1"/>
    </xf>
    <xf numFmtId="0" fontId="38" fillId="3" borderId="60" xfId="1" applyFont="1" applyFill="1" applyBorder="1" applyAlignment="1">
      <alignment vertical="center"/>
    </xf>
    <xf numFmtId="0" fontId="38" fillId="3" borderId="61" xfId="1" applyFont="1" applyFill="1" applyBorder="1" applyAlignment="1">
      <alignment vertical="center"/>
    </xf>
    <xf numFmtId="0" fontId="38" fillId="3" borderId="62" xfId="1" applyFont="1" applyFill="1" applyBorder="1" applyAlignment="1">
      <alignment vertical="center"/>
    </xf>
    <xf numFmtId="0" fontId="31" fillId="0" borderId="9" xfId="1" applyFont="1" applyFill="1" applyBorder="1" applyAlignment="1">
      <alignment vertical="top" wrapText="1"/>
    </xf>
    <xf numFmtId="0" fontId="38" fillId="3" borderId="21" xfId="1" applyFont="1" applyFill="1" applyBorder="1" applyAlignment="1">
      <alignment vertical="center"/>
    </xf>
    <xf numFmtId="0" fontId="38" fillId="3" borderId="43" xfId="1" applyFont="1" applyFill="1" applyBorder="1" applyAlignment="1">
      <alignment vertical="center"/>
    </xf>
    <xf numFmtId="0" fontId="38" fillId="3" borderId="17" xfId="1" applyFont="1" applyFill="1" applyBorder="1" applyAlignment="1">
      <alignment vertical="center"/>
    </xf>
    <xf numFmtId="0" fontId="31" fillId="0" borderId="10" xfId="1" applyFont="1" applyFill="1" applyBorder="1" applyAlignment="1">
      <alignment vertical="top" wrapText="1"/>
    </xf>
    <xf numFmtId="0" fontId="38" fillId="0" borderId="65" xfId="1" applyFont="1" applyFill="1" applyBorder="1" applyAlignment="1">
      <alignment vertical="center" shrinkToFit="1"/>
    </xf>
    <xf numFmtId="0" fontId="38" fillId="12" borderId="65" xfId="1" applyFont="1" applyFill="1" applyBorder="1" applyAlignment="1">
      <alignment vertical="center" shrinkToFit="1"/>
    </xf>
    <xf numFmtId="0" fontId="38" fillId="12" borderId="65" xfId="1" applyFont="1" applyFill="1" applyBorder="1">
      <alignment vertical="center"/>
    </xf>
    <xf numFmtId="0" fontId="38" fillId="13" borderId="9" xfId="1" applyFont="1" applyFill="1" applyBorder="1">
      <alignment vertical="center"/>
    </xf>
    <xf numFmtId="0" fontId="38" fillId="14" borderId="9" xfId="1" applyFont="1" applyFill="1" applyBorder="1">
      <alignment vertical="center"/>
    </xf>
    <xf numFmtId="0" fontId="8" fillId="0" borderId="59" xfId="1" applyFont="1" applyFill="1" applyBorder="1" applyAlignment="1">
      <alignment horizontal="left" vertical="top" wrapText="1"/>
    </xf>
    <xf numFmtId="0" fontId="38" fillId="0" borderId="59" xfId="1" applyFont="1" applyFill="1" applyBorder="1" applyAlignment="1">
      <alignment horizontal="center" vertical="center" shrinkToFit="1"/>
    </xf>
    <xf numFmtId="0" fontId="38" fillId="0" borderId="30" xfId="1" applyFont="1" applyFill="1" applyBorder="1" applyAlignment="1">
      <alignment horizontal="center" vertical="center"/>
    </xf>
    <xf numFmtId="0" fontId="38" fillId="0" borderId="31" xfId="1" applyFont="1" applyFill="1" applyBorder="1" applyAlignment="1">
      <alignment horizontal="center" vertical="center"/>
    </xf>
    <xf numFmtId="0" fontId="38" fillId="0" borderId="32" xfId="1" applyFont="1" applyFill="1" applyBorder="1" applyAlignment="1">
      <alignment horizontal="center" vertical="center"/>
    </xf>
    <xf numFmtId="0" fontId="25" fillId="0" borderId="61" xfId="1" applyFont="1" applyFill="1" applyBorder="1" applyAlignment="1">
      <alignment horizontal="left" vertical="center" shrinkToFit="1"/>
    </xf>
    <xf numFmtId="0" fontId="25" fillId="0" borderId="62" xfId="1" applyFont="1" applyFill="1" applyBorder="1" applyAlignment="1">
      <alignment horizontal="left" vertical="center" shrinkToFit="1"/>
    </xf>
    <xf numFmtId="0" fontId="38" fillId="0" borderId="10" xfId="1" applyFont="1" applyFill="1" applyBorder="1" applyAlignment="1">
      <alignment horizontal="center" vertical="center"/>
    </xf>
    <xf numFmtId="0" fontId="38" fillId="0" borderId="0" xfId="4" applyFont="1" applyFill="1" applyBorder="1" applyAlignment="1">
      <alignment vertical="center"/>
    </xf>
    <xf numFmtId="0" fontId="38" fillId="0" borderId="0" xfId="1" applyFont="1" applyFill="1" applyBorder="1" applyAlignment="1">
      <alignment horizontal="left" vertical="center" wrapText="1"/>
    </xf>
    <xf numFmtId="0" fontId="38" fillId="0" borderId="30" xfId="1" applyFont="1" applyFill="1" applyBorder="1" applyAlignment="1">
      <alignment horizontal="center" vertical="center"/>
    </xf>
    <xf numFmtId="0" fontId="38" fillId="0" borderId="32" xfId="1" applyFont="1" applyFill="1" applyBorder="1">
      <alignment vertical="center"/>
    </xf>
    <xf numFmtId="186" fontId="38" fillId="0" borderId="59" xfId="1" applyNumberFormat="1" applyFont="1" applyFill="1" applyBorder="1" applyAlignment="1">
      <alignment horizontal="center" vertical="center"/>
    </xf>
    <xf numFmtId="185" fontId="38" fillId="0" borderId="59" xfId="1" applyNumberFormat="1" applyFont="1" applyFill="1" applyBorder="1" applyAlignment="1">
      <alignment horizontal="center" vertical="center"/>
    </xf>
    <xf numFmtId="185" fontId="38" fillId="0" borderId="59" xfId="1" applyNumberFormat="1" applyFont="1" applyFill="1" applyBorder="1" applyAlignment="1">
      <alignment horizontal="center" vertical="center"/>
    </xf>
    <xf numFmtId="185" fontId="25" fillId="0" borderId="59" xfId="1" applyNumberFormat="1" applyFont="1" applyFill="1" applyBorder="1" applyAlignment="1">
      <alignment horizontal="center" vertical="center"/>
    </xf>
    <xf numFmtId="0" fontId="38" fillId="0" borderId="0" xfId="1" applyFont="1" applyFill="1" applyBorder="1" applyAlignment="1">
      <alignment horizontal="left" vertical="center"/>
    </xf>
    <xf numFmtId="0" fontId="38" fillId="0" borderId="0" xfId="1" applyFont="1" applyFill="1" applyBorder="1" applyAlignment="1">
      <alignment horizontal="center" vertical="center"/>
    </xf>
    <xf numFmtId="0" fontId="38" fillId="0" borderId="0" xfId="1" applyFont="1" applyFill="1" applyBorder="1" applyAlignment="1">
      <alignment vertical="center"/>
    </xf>
    <xf numFmtId="0" fontId="38" fillId="0" borderId="0" xfId="1" applyFont="1" applyFill="1" applyBorder="1" applyAlignment="1">
      <alignment horizontal="left" vertical="top"/>
    </xf>
    <xf numFmtId="0" fontId="25" fillId="0" borderId="61" xfId="1" applyFont="1" applyFill="1" applyBorder="1" applyAlignment="1">
      <alignment horizontal="center" vertical="center"/>
    </xf>
    <xf numFmtId="0" fontId="25" fillId="0" borderId="61" xfId="1" applyFont="1" applyFill="1" applyBorder="1">
      <alignment vertical="center"/>
    </xf>
    <xf numFmtId="0" fontId="25" fillId="0" borderId="61" xfId="1" applyFont="1" applyFill="1" applyBorder="1" applyAlignment="1">
      <alignment horizontal="center" vertical="center" shrinkToFit="1"/>
    </xf>
    <xf numFmtId="186" fontId="25" fillId="0" borderId="61" xfId="1" applyNumberFormat="1" applyFont="1" applyFill="1" applyBorder="1" applyAlignment="1">
      <alignment horizontal="center" vertical="center"/>
    </xf>
    <xf numFmtId="185" fontId="25" fillId="0" borderId="61" xfId="1" applyNumberFormat="1" applyFont="1" applyFill="1" applyBorder="1" applyAlignment="1">
      <alignment horizontal="center" vertical="center"/>
    </xf>
    <xf numFmtId="185" fontId="25" fillId="0" borderId="0" xfId="1" applyNumberFormat="1" applyFont="1" applyFill="1" applyBorder="1">
      <alignment vertical="center"/>
    </xf>
    <xf numFmtId="0" fontId="25" fillId="0" borderId="0" xfId="1" applyFont="1" applyFill="1" applyBorder="1" applyAlignment="1">
      <alignment vertical="center" wrapText="1"/>
    </xf>
    <xf numFmtId="0" fontId="25" fillId="0" borderId="0" xfId="1" applyFont="1" applyFill="1" applyAlignment="1">
      <alignment horizontal="left" vertical="center"/>
    </xf>
    <xf numFmtId="0" fontId="25" fillId="0" borderId="0" xfId="1" applyFont="1" applyFill="1" applyBorder="1" applyAlignment="1">
      <alignment vertical="top" wrapText="1"/>
    </xf>
    <xf numFmtId="0" fontId="25" fillId="0" borderId="0" xfId="1" applyFont="1" applyFill="1" applyBorder="1" applyAlignment="1">
      <alignment horizontal="left" vertical="top" wrapText="1"/>
    </xf>
    <xf numFmtId="0" fontId="38" fillId="0" borderId="59" xfId="1" applyFont="1" applyFill="1" applyBorder="1" applyAlignment="1">
      <alignment horizontal="center" vertical="center"/>
    </xf>
    <xf numFmtId="0" fontId="38" fillId="0" borderId="61" xfId="1" applyFont="1" applyFill="1" applyBorder="1" applyAlignment="1">
      <alignment vertical="center"/>
    </xf>
    <xf numFmtId="0" fontId="38" fillId="0" borderId="59" xfId="1" applyFont="1" applyFill="1" applyBorder="1" applyAlignment="1">
      <alignment vertical="center"/>
    </xf>
    <xf numFmtId="185" fontId="25" fillId="0" borderId="59" xfId="1" applyNumberFormat="1" applyFont="1" applyFill="1" applyBorder="1" applyAlignment="1">
      <alignment vertical="center"/>
    </xf>
    <xf numFmtId="185" fontId="38" fillId="0" borderId="0" xfId="1" applyNumberFormat="1" applyFont="1" applyFill="1" applyBorder="1" applyAlignment="1">
      <alignment horizontal="center" vertical="center"/>
    </xf>
    <xf numFmtId="185" fontId="25" fillId="0" borderId="0" xfId="1" applyNumberFormat="1" applyFont="1" applyFill="1" applyBorder="1" applyAlignment="1">
      <alignment horizontal="center" vertical="center"/>
    </xf>
    <xf numFmtId="0" fontId="0" fillId="0" borderId="61" xfId="0" applyBorder="1" applyAlignment="1">
      <alignment vertical="center" shrinkToFit="1"/>
    </xf>
  </cellXfs>
  <cellStyles count="5">
    <cellStyle name="標準" xfId="0" builtinId="0"/>
    <cellStyle name="標準 2" xfId="1"/>
    <cellStyle name="標準 2 16" xfId="4"/>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_rels/drawing2.xml.rels><?xml version="1.0" encoding="UTF-8" standalone="yes"?>
<Relationships xmlns="http://schemas.openxmlformats.org/package/2006/relationships"><Relationship Id="rId8" Type="http://schemas.openxmlformats.org/officeDocument/2006/relationships/image" Target="../media/image36.png"/><Relationship Id="rId13" Type="http://schemas.openxmlformats.org/officeDocument/2006/relationships/image" Target="../media/image41.png"/><Relationship Id="rId18" Type="http://schemas.openxmlformats.org/officeDocument/2006/relationships/image" Target="../media/image46.png"/><Relationship Id="rId3" Type="http://schemas.openxmlformats.org/officeDocument/2006/relationships/image" Target="../media/image31.png"/><Relationship Id="rId7" Type="http://schemas.openxmlformats.org/officeDocument/2006/relationships/image" Target="../media/image35.png"/><Relationship Id="rId12" Type="http://schemas.openxmlformats.org/officeDocument/2006/relationships/image" Target="../media/image40.png"/><Relationship Id="rId17" Type="http://schemas.openxmlformats.org/officeDocument/2006/relationships/image" Target="../media/image45.png"/><Relationship Id="rId2" Type="http://schemas.openxmlformats.org/officeDocument/2006/relationships/image" Target="../media/image30.png"/><Relationship Id="rId16" Type="http://schemas.openxmlformats.org/officeDocument/2006/relationships/image" Target="../media/image44.png"/><Relationship Id="rId1" Type="http://schemas.openxmlformats.org/officeDocument/2006/relationships/image" Target="../media/image29.png"/><Relationship Id="rId6" Type="http://schemas.openxmlformats.org/officeDocument/2006/relationships/image" Target="../media/image34.png"/><Relationship Id="rId11" Type="http://schemas.openxmlformats.org/officeDocument/2006/relationships/image" Target="../media/image39.png"/><Relationship Id="rId5" Type="http://schemas.openxmlformats.org/officeDocument/2006/relationships/image" Target="../media/image33.png"/><Relationship Id="rId15" Type="http://schemas.openxmlformats.org/officeDocument/2006/relationships/image" Target="../media/image43.png"/><Relationship Id="rId10" Type="http://schemas.openxmlformats.org/officeDocument/2006/relationships/image" Target="../media/image38.png"/><Relationship Id="rId4" Type="http://schemas.openxmlformats.org/officeDocument/2006/relationships/image" Target="../media/image32.png"/><Relationship Id="rId9" Type="http://schemas.openxmlformats.org/officeDocument/2006/relationships/image" Target="../media/image37.png"/><Relationship Id="rId14" Type="http://schemas.openxmlformats.org/officeDocument/2006/relationships/image" Target="../media/image4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8.jpeg"/></Relationships>
</file>

<file path=xl/drawings/drawing1.xml><?xml version="1.0" encoding="utf-8"?>
<xdr:wsDr xmlns:xdr="http://schemas.openxmlformats.org/drawingml/2006/spreadsheetDrawing" xmlns:a="http://schemas.openxmlformats.org/drawingml/2006/main">
  <xdr:twoCellAnchor>
    <xdr:from>
      <xdr:col>9</xdr:col>
      <xdr:colOff>108857</xdr:colOff>
      <xdr:row>60</xdr:row>
      <xdr:rowOff>100693</xdr:rowOff>
    </xdr:from>
    <xdr:to>
      <xdr:col>13</xdr:col>
      <xdr:colOff>44903</xdr:colOff>
      <xdr:row>65</xdr:row>
      <xdr:rowOff>81644</xdr:rowOff>
    </xdr:to>
    <xdr:grpSp>
      <xdr:nvGrpSpPr>
        <xdr:cNvPr id="2" name="グループ化 17"/>
        <xdr:cNvGrpSpPr>
          <a:grpSpLocks/>
        </xdr:cNvGrpSpPr>
      </xdr:nvGrpSpPr>
      <xdr:grpSpPr bwMode="auto">
        <a:xfrm>
          <a:off x="7966982" y="9895568"/>
          <a:ext cx="1126671" cy="774701"/>
          <a:chOff x="5094162" y="13729221"/>
          <a:chExt cx="1685722" cy="823040"/>
        </a:xfrm>
      </xdr:grpSpPr>
      <xdr:sp macro="" textlink="">
        <xdr:nvSpPr>
          <xdr:cNvPr id="3" name="テキスト ボックス 2">
            <a:extLst>
              <a:ext uri="{FF2B5EF4-FFF2-40B4-BE49-F238E27FC236}">
                <a16:creationId xmlns:a16="http://schemas.microsoft.com/office/drawing/2014/main" xmlns="" id="{37923A19-7481-475E-B85E-30B59985F0FF}"/>
              </a:ext>
            </a:extLst>
          </xdr:cNvPr>
          <xdr:cNvSpPr txBox="1"/>
        </xdr:nvSpPr>
        <xdr:spPr bwMode="auto">
          <a:xfrm>
            <a:off x="5094162" y="13838299"/>
            <a:ext cx="1685722" cy="6346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22</xdr:col>
      <xdr:colOff>685801</xdr:colOff>
      <xdr:row>64</xdr:row>
      <xdr:rowOff>0</xdr:rowOff>
    </xdr:from>
    <xdr:to>
      <xdr:col>27</xdr:col>
      <xdr:colOff>56137</xdr:colOff>
      <xdr:row>73</xdr:row>
      <xdr:rowOff>64718</xdr:rowOff>
    </xdr:to>
    <xdr:pic>
      <xdr:nvPicPr>
        <xdr:cNvPr id="6"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01" y="10629900"/>
          <a:ext cx="1370586" cy="1522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838664</xdr:colOff>
      <xdr:row>66</xdr:row>
      <xdr:rowOff>127387</xdr:rowOff>
    </xdr:from>
    <xdr:to>
      <xdr:col>22</xdr:col>
      <xdr:colOff>419100</xdr:colOff>
      <xdr:row>76</xdr:row>
      <xdr:rowOff>43688</xdr:rowOff>
    </xdr:to>
    <xdr:pic>
      <xdr:nvPicPr>
        <xdr:cNvPr id="7" name="図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059489" y="11081137"/>
          <a:ext cx="1628311" cy="1535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741607</xdr:colOff>
      <xdr:row>0</xdr:row>
      <xdr:rowOff>139509</xdr:rowOff>
    </xdr:from>
    <xdr:to>
      <xdr:col>9</xdr:col>
      <xdr:colOff>260087</xdr:colOff>
      <xdr:row>2</xdr:row>
      <xdr:rowOff>47608</xdr:rowOff>
    </xdr:to>
    <xdr:pic>
      <xdr:nvPicPr>
        <xdr:cNvPr id="8" name="図 1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80582" y="139509"/>
          <a:ext cx="328105" cy="498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22524</xdr:colOff>
      <xdr:row>0</xdr:row>
      <xdr:rowOff>0</xdr:rowOff>
    </xdr:from>
    <xdr:to>
      <xdr:col>2</xdr:col>
      <xdr:colOff>597360</xdr:colOff>
      <xdr:row>4</xdr:row>
      <xdr:rowOff>143640</xdr:rowOff>
    </xdr:to>
    <xdr:pic>
      <xdr:nvPicPr>
        <xdr:cNvPr id="9" name="図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2599" y="0"/>
          <a:ext cx="574836" cy="105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519822</xdr:colOff>
      <xdr:row>0</xdr:row>
      <xdr:rowOff>0</xdr:rowOff>
    </xdr:from>
    <xdr:to>
      <xdr:col>2</xdr:col>
      <xdr:colOff>1788087</xdr:colOff>
      <xdr:row>5</xdr:row>
      <xdr:rowOff>99369</xdr:rowOff>
    </xdr:to>
    <xdr:pic>
      <xdr:nvPicPr>
        <xdr:cNvPr id="10" name="図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19897" y="0"/>
          <a:ext cx="1268265" cy="1175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127321</xdr:colOff>
      <xdr:row>2</xdr:row>
      <xdr:rowOff>163285</xdr:rowOff>
    </xdr:from>
    <xdr:to>
      <xdr:col>4</xdr:col>
      <xdr:colOff>494502</xdr:colOff>
      <xdr:row>5</xdr:row>
      <xdr:rowOff>67819</xdr:rowOff>
    </xdr:to>
    <xdr:pic>
      <xdr:nvPicPr>
        <xdr:cNvPr id="11" name="図 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946846" y="753835"/>
          <a:ext cx="367181" cy="390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925730</xdr:colOff>
      <xdr:row>1</xdr:row>
      <xdr:rowOff>81642</xdr:rowOff>
    </xdr:from>
    <xdr:to>
      <xdr:col>5</xdr:col>
      <xdr:colOff>631369</xdr:colOff>
      <xdr:row>5</xdr:row>
      <xdr:rowOff>64182</xdr:rowOff>
    </xdr:to>
    <xdr:pic>
      <xdr:nvPicPr>
        <xdr:cNvPr id="12" name="図 5"/>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745255" y="510267"/>
          <a:ext cx="896264" cy="630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985531</xdr:colOff>
      <xdr:row>2</xdr:row>
      <xdr:rowOff>136071</xdr:rowOff>
    </xdr:from>
    <xdr:to>
      <xdr:col>3</xdr:col>
      <xdr:colOff>69536</xdr:colOff>
      <xdr:row>6</xdr:row>
      <xdr:rowOff>0</xdr:rowOff>
    </xdr:to>
    <xdr:pic>
      <xdr:nvPicPr>
        <xdr:cNvPr id="13" name="図 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85606" y="726621"/>
          <a:ext cx="1112830" cy="511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244787</xdr:colOff>
      <xdr:row>3</xdr:row>
      <xdr:rowOff>40821</xdr:rowOff>
    </xdr:from>
    <xdr:to>
      <xdr:col>3</xdr:col>
      <xdr:colOff>782651</xdr:colOff>
      <xdr:row>6</xdr:row>
      <xdr:rowOff>0</xdr:rowOff>
    </xdr:to>
    <xdr:pic>
      <xdr:nvPicPr>
        <xdr:cNvPr id="14" name="図 7"/>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873687" y="793296"/>
          <a:ext cx="537864" cy="44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906260</xdr:colOff>
      <xdr:row>0</xdr:row>
      <xdr:rowOff>136070</xdr:rowOff>
    </xdr:from>
    <xdr:to>
      <xdr:col>6</xdr:col>
      <xdr:colOff>249566</xdr:colOff>
      <xdr:row>1</xdr:row>
      <xdr:rowOff>85397</xdr:rowOff>
    </xdr:to>
    <xdr:pic>
      <xdr:nvPicPr>
        <xdr:cNvPr id="15" name="図 8"/>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916410" y="136070"/>
          <a:ext cx="629181" cy="377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427944</xdr:colOff>
      <xdr:row>0</xdr:row>
      <xdr:rowOff>234579</xdr:rowOff>
    </xdr:from>
    <xdr:to>
      <xdr:col>8</xdr:col>
      <xdr:colOff>676039</xdr:colOff>
      <xdr:row>2</xdr:row>
      <xdr:rowOff>6168</xdr:rowOff>
    </xdr:to>
    <xdr:pic>
      <xdr:nvPicPr>
        <xdr:cNvPr id="16" name="図 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466919" y="234579"/>
          <a:ext cx="248095" cy="362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236553</xdr:colOff>
      <xdr:row>0</xdr:row>
      <xdr:rowOff>145175</xdr:rowOff>
    </xdr:from>
    <xdr:to>
      <xdr:col>5</xdr:col>
      <xdr:colOff>564039</xdr:colOff>
      <xdr:row>0</xdr:row>
      <xdr:rowOff>423755</xdr:rowOff>
    </xdr:to>
    <xdr:pic>
      <xdr:nvPicPr>
        <xdr:cNvPr id="17" name="図 10"/>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246703" y="145175"/>
          <a:ext cx="327486" cy="27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139197</xdr:colOff>
      <xdr:row>0</xdr:row>
      <xdr:rowOff>0</xdr:rowOff>
    </xdr:from>
    <xdr:to>
      <xdr:col>16</xdr:col>
      <xdr:colOff>1399523</xdr:colOff>
      <xdr:row>5</xdr:row>
      <xdr:rowOff>25716</xdr:rowOff>
    </xdr:to>
    <xdr:pic>
      <xdr:nvPicPr>
        <xdr:cNvPr id="18" name="図 11"/>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949947" y="0"/>
          <a:ext cx="1260326" cy="1102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1617498</xdr:colOff>
      <xdr:row>0</xdr:row>
      <xdr:rowOff>43542</xdr:rowOff>
    </xdr:from>
    <xdr:to>
      <xdr:col>17</xdr:col>
      <xdr:colOff>1031710</xdr:colOff>
      <xdr:row>1</xdr:row>
      <xdr:rowOff>160767</xdr:rowOff>
    </xdr:to>
    <xdr:pic>
      <xdr:nvPicPr>
        <xdr:cNvPr id="19" name="図 12"/>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428248" y="43542"/>
          <a:ext cx="1443037" cy="54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1490786</xdr:colOff>
      <xdr:row>2</xdr:row>
      <xdr:rowOff>21770</xdr:rowOff>
    </xdr:from>
    <xdr:to>
      <xdr:col>17</xdr:col>
      <xdr:colOff>19056</xdr:colOff>
      <xdr:row>5</xdr:row>
      <xdr:rowOff>62890</xdr:rowOff>
    </xdr:to>
    <xdr:pic>
      <xdr:nvPicPr>
        <xdr:cNvPr id="20" name="図 14"/>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1301536" y="612320"/>
          <a:ext cx="557095" cy="526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297224</xdr:colOff>
      <xdr:row>0</xdr:row>
      <xdr:rowOff>176892</xdr:rowOff>
    </xdr:from>
    <xdr:to>
      <xdr:col>23</xdr:col>
      <xdr:colOff>962119</xdr:colOff>
      <xdr:row>1</xdr:row>
      <xdr:rowOff>132648</xdr:rowOff>
    </xdr:to>
    <xdr:pic>
      <xdr:nvPicPr>
        <xdr:cNvPr id="21" name="図 16"/>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7375549" y="176892"/>
          <a:ext cx="664895" cy="384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793506</xdr:colOff>
      <xdr:row>0</xdr:row>
      <xdr:rowOff>27214</xdr:rowOff>
    </xdr:from>
    <xdr:to>
      <xdr:col>20</xdr:col>
      <xdr:colOff>176893</xdr:colOff>
      <xdr:row>1</xdr:row>
      <xdr:rowOff>157400</xdr:rowOff>
    </xdr:to>
    <xdr:pic>
      <xdr:nvPicPr>
        <xdr:cNvPr id="22" name="図 17"/>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5014331" y="27214"/>
          <a:ext cx="669262" cy="558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1162804</xdr:colOff>
      <xdr:row>0</xdr:row>
      <xdr:rowOff>95249</xdr:rowOff>
    </xdr:from>
    <xdr:to>
      <xdr:col>19</xdr:col>
      <xdr:colOff>447751</xdr:colOff>
      <xdr:row>1</xdr:row>
      <xdr:rowOff>75493</xdr:rowOff>
    </xdr:to>
    <xdr:pic>
      <xdr:nvPicPr>
        <xdr:cNvPr id="23" name="図 18"/>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4193004" y="95249"/>
          <a:ext cx="475572" cy="408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63</xdr:row>
      <xdr:rowOff>4185</xdr:rowOff>
    </xdr:from>
    <xdr:to>
      <xdr:col>2</xdr:col>
      <xdr:colOff>685800</xdr:colOff>
      <xdr:row>76</xdr:row>
      <xdr:rowOff>103187</xdr:rowOff>
    </xdr:to>
    <xdr:pic>
      <xdr:nvPicPr>
        <xdr:cNvPr id="24" name="図 2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b="-8911"/>
        <a:stretch>
          <a:fillRect/>
        </a:stretch>
      </xdr:blipFill>
      <xdr:spPr bwMode="auto">
        <a:xfrm>
          <a:off x="0" y="10472160"/>
          <a:ext cx="1285875" cy="2204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1022254</xdr:colOff>
      <xdr:row>70</xdr:row>
      <xdr:rowOff>138818</xdr:rowOff>
    </xdr:from>
    <xdr:to>
      <xdr:col>3</xdr:col>
      <xdr:colOff>48312</xdr:colOff>
      <xdr:row>74</xdr:row>
      <xdr:rowOff>11854</xdr:rowOff>
    </xdr:to>
    <xdr:pic>
      <xdr:nvPicPr>
        <xdr:cNvPr id="25" name="図 22"/>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622329" y="11740268"/>
          <a:ext cx="1054883" cy="52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475125</xdr:colOff>
      <xdr:row>64</xdr:row>
      <xdr:rowOff>110229</xdr:rowOff>
    </xdr:from>
    <xdr:to>
      <xdr:col>3</xdr:col>
      <xdr:colOff>461123</xdr:colOff>
      <xdr:row>70</xdr:row>
      <xdr:rowOff>34392</xdr:rowOff>
    </xdr:to>
    <xdr:pic>
      <xdr:nvPicPr>
        <xdr:cNvPr id="26" name="図 23"/>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75200" y="10740129"/>
          <a:ext cx="2014823" cy="895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581173</xdr:colOff>
      <xdr:row>66</xdr:row>
      <xdr:rowOff>83877</xdr:rowOff>
    </xdr:from>
    <xdr:to>
      <xdr:col>5</xdr:col>
      <xdr:colOff>460132</xdr:colOff>
      <xdr:row>75</xdr:row>
      <xdr:rowOff>10643</xdr:rowOff>
    </xdr:to>
    <xdr:pic>
      <xdr:nvPicPr>
        <xdr:cNvPr id="27" name="図 24"/>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3210073" y="11037627"/>
          <a:ext cx="2260209" cy="138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1062814</xdr:colOff>
      <xdr:row>70</xdr:row>
      <xdr:rowOff>42755</xdr:rowOff>
    </xdr:from>
    <xdr:to>
      <xdr:col>8</xdr:col>
      <xdr:colOff>537403</xdr:colOff>
      <xdr:row>75</xdr:row>
      <xdr:rowOff>100546</xdr:rowOff>
    </xdr:to>
    <xdr:pic>
      <xdr:nvPicPr>
        <xdr:cNvPr id="28" name="図 25"/>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6072964" y="11644205"/>
          <a:ext cx="1503414" cy="867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186137</xdr:colOff>
      <xdr:row>71</xdr:row>
      <xdr:rowOff>24319</xdr:rowOff>
    </xdr:from>
    <xdr:to>
      <xdr:col>9</xdr:col>
      <xdr:colOff>1043463</xdr:colOff>
      <xdr:row>74</xdr:row>
      <xdr:rowOff>16091</xdr:rowOff>
    </xdr:to>
    <xdr:pic>
      <xdr:nvPicPr>
        <xdr:cNvPr id="29" name="図 26"/>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8034737" y="11787694"/>
          <a:ext cx="857326" cy="477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653458</xdr:colOff>
      <xdr:row>67</xdr:row>
      <xdr:rowOff>47713</xdr:rowOff>
    </xdr:from>
    <xdr:to>
      <xdr:col>5</xdr:col>
      <xdr:colOff>1280563</xdr:colOff>
      <xdr:row>71</xdr:row>
      <xdr:rowOff>39212</xdr:rowOff>
    </xdr:to>
    <xdr:pic>
      <xdr:nvPicPr>
        <xdr:cNvPr id="30" name="図 14"/>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5663608" y="11163388"/>
          <a:ext cx="627105" cy="639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416083</xdr:colOff>
      <xdr:row>0</xdr:row>
      <xdr:rowOff>174967</xdr:rowOff>
    </xdr:from>
    <xdr:to>
      <xdr:col>23</xdr:col>
      <xdr:colOff>146016</xdr:colOff>
      <xdr:row>2</xdr:row>
      <xdr:rowOff>45662</xdr:rowOff>
    </xdr:to>
    <xdr:pic>
      <xdr:nvPicPr>
        <xdr:cNvPr id="31" name="図 1"/>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6684783" y="174967"/>
          <a:ext cx="539558" cy="461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181865</xdr:colOff>
      <xdr:row>3</xdr:row>
      <xdr:rowOff>62211</xdr:rowOff>
    </xdr:from>
    <xdr:to>
      <xdr:col>9</xdr:col>
      <xdr:colOff>1138000</xdr:colOff>
      <xdr:row>5</xdr:row>
      <xdr:rowOff>102331</xdr:rowOff>
    </xdr:to>
    <xdr:pic>
      <xdr:nvPicPr>
        <xdr:cNvPr id="32" name="図 3"/>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8030465" y="814686"/>
          <a:ext cx="956135" cy="363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25</xdr:col>
      <xdr:colOff>270473</xdr:colOff>
      <xdr:row>0</xdr:row>
      <xdr:rowOff>0</xdr:rowOff>
    </xdr:from>
    <xdr:to>
      <xdr:col>28</xdr:col>
      <xdr:colOff>657839</xdr:colOff>
      <xdr:row>1</xdr:row>
      <xdr:rowOff>8287</xdr:rowOff>
    </xdr:to>
    <xdr:pic>
      <xdr:nvPicPr>
        <xdr:cNvPr id="2" name="図 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59123" y="0"/>
          <a:ext cx="2444766" cy="83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21</xdr:col>
      <xdr:colOff>266805</xdr:colOff>
      <xdr:row>0</xdr:row>
      <xdr:rowOff>0</xdr:rowOff>
    </xdr:from>
    <xdr:to>
      <xdr:col>22</xdr:col>
      <xdr:colOff>616142</xdr:colOff>
      <xdr:row>1</xdr:row>
      <xdr:rowOff>52942</xdr:rowOff>
    </xdr:to>
    <xdr:pic>
      <xdr:nvPicPr>
        <xdr:cNvPr id="3" name="図 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12255" y="0"/>
          <a:ext cx="1035137" cy="881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23</xdr:col>
      <xdr:colOff>508012</xdr:colOff>
      <xdr:row>0</xdr:row>
      <xdr:rowOff>267241</xdr:rowOff>
    </xdr:from>
    <xdr:to>
      <xdr:col>24</xdr:col>
      <xdr:colOff>378464</xdr:colOff>
      <xdr:row>0</xdr:row>
      <xdr:rowOff>785684</xdr:rowOff>
    </xdr:to>
    <xdr:pic>
      <xdr:nvPicPr>
        <xdr:cNvPr id="4" name="図 2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625062" y="267241"/>
          <a:ext cx="556252" cy="518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141250</xdr:colOff>
      <xdr:row>0</xdr:row>
      <xdr:rowOff>112241</xdr:rowOff>
    </xdr:from>
    <xdr:to>
      <xdr:col>34</xdr:col>
      <xdr:colOff>4778</xdr:colOff>
      <xdr:row>0</xdr:row>
      <xdr:rowOff>766385</xdr:rowOff>
    </xdr:to>
    <xdr:pic>
      <xdr:nvPicPr>
        <xdr:cNvPr id="5" name="図 2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430500" y="112241"/>
          <a:ext cx="1235128" cy="65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34</xdr:col>
      <xdr:colOff>488843</xdr:colOff>
      <xdr:row>0</xdr:row>
      <xdr:rowOff>0</xdr:rowOff>
    </xdr:from>
    <xdr:to>
      <xdr:col>36</xdr:col>
      <xdr:colOff>347053</xdr:colOff>
      <xdr:row>1</xdr:row>
      <xdr:rowOff>2790</xdr:rowOff>
    </xdr:to>
    <xdr:pic>
      <xdr:nvPicPr>
        <xdr:cNvPr id="6" name="図 2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149693" y="0"/>
          <a:ext cx="1229810" cy="83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37</xdr:col>
      <xdr:colOff>430423</xdr:colOff>
      <xdr:row>0</xdr:row>
      <xdr:rowOff>0</xdr:rowOff>
    </xdr:from>
    <xdr:to>
      <xdr:col>38</xdr:col>
      <xdr:colOff>628650</xdr:colOff>
      <xdr:row>0</xdr:row>
      <xdr:rowOff>686816</xdr:rowOff>
    </xdr:to>
    <xdr:pic>
      <xdr:nvPicPr>
        <xdr:cNvPr id="7" name="図 30"/>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148673" y="0"/>
          <a:ext cx="884027" cy="686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15</xdr:col>
      <xdr:colOff>733890</xdr:colOff>
      <xdr:row>3</xdr:row>
      <xdr:rowOff>114300</xdr:rowOff>
    </xdr:to>
    <xdr:grpSp>
      <xdr:nvGrpSpPr>
        <xdr:cNvPr id="8" name="グループ化 7"/>
        <xdr:cNvGrpSpPr/>
      </xdr:nvGrpSpPr>
      <xdr:grpSpPr>
        <a:xfrm>
          <a:off x="349250" y="0"/>
          <a:ext cx="16434265" cy="1384300"/>
          <a:chOff x="349250" y="0"/>
          <a:chExt cx="16434265" cy="1384300"/>
        </a:xfrm>
      </xdr:grpSpPr>
      <xdr:pic>
        <xdr:nvPicPr>
          <xdr:cNvPr id="9" name="図 23"/>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560312" y="0"/>
            <a:ext cx="1423065" cy="1138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25"/>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099862" y="69322"/>
            <a:ext cx="1159629" cy="636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1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49250" y="0"/>
            <a:ext cx="616250" cy="1036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27998" y="0"/>
            <a:ext cx="1633331" cy="138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14"/>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493150" y="0"/>
            <a:ext cx="1478792" cy="941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15"/>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727016" y="0"/>
            <a:ext cx="1712411" cy="897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17"/>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724054" y="0"/>
            <a:ext cx="1851148" cy="101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19"/>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5368" y="90862"/>
            <a:ext cx="563855" cy="43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586763" y="15875"/>
            <a:ext cx="1457514" cy="87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7"/>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283566" y="142038"/>
            <a:ext cx="1319209" cy="753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8"/>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6028161" y="330400"/>
            <a:ext cx="755354" cy="415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30</xdr:col>
      <xdr:colOff>54304</xdr:colOff>
      <xdr:row>0</xdr:row>
      <xdr:rowOff>128275</xdr:rowOff>
    </xdr:from>
    <xdr:to>
      <xdr:col>31</xdr:col>
      <xdr:colOff>345128</xdr:colOff>
      <xdr:row>1</xdr:row>
      <xdr:rowOff>59635</xdr:rowOff>
    </xdr:to>
    <xdr:pic>
      <xdr:nvPicPr>
        <xdr:cNvPr id="20" name="図 31"/>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6971954" y="128275"/>
          <a:ext cx="976624" cy="760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628649</xdr:colOff>
      <xdr:row>0</xdr:row>
      <xdr:rowOff>126999</xdr:rowOff>
    </xdr:from>
    <xdr:to>
      <xdr:col>17</xdr:col>
      <xdr:colOff>142874</xdr:colOff>
      <xdr:row>4</xdr:row>
      <xdr:rowOff>38280</xdr:rowOff>
    </xdr:to>
    <xdr:pic>
      <xdr:nvPicPr>
        <xdr:cNvPr id="1026"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61024" y="126999"/>
          <a:ext cx="2593975" cy="1752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279400</xdr:colOff>
      <xdr:row>0</xdr:row>
      <xdr:rowOff>47625</xdr:rowOff>
    </xdr:from>
    <xdr:to>
      <xdr:col>17</xdr:col>
      <xdr:colOff>590550</xdr:colOff>
      <xdr:row>4</xdr:row>
      <xdr:rowOff>279400</xdr:rowOff>
    </xdr:to>
    <xdr:pic>
      <xdr:nvPicPr>
        <xdr:cNvPr id="2050"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91275" y="47625"/>
          <a:ext cx="23114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uld/Downloads/8&#26376;&#38626;&#20083;&#39135;&#12459;&#12524;&#12531;&#1248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ッズ離乳食月間"/>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0"/>
  <sheetViews>
    <sheetView tabSelected="1" view="pageBreakPreview" zoomScale="60" zoomScaleNormal="100" workbookViewId="0"/>
  </sheetViews>
  <sheetFormatPr defaultRowHeight="13.5" x14ac:dyDescent="0.15"/>
  <cols>
    <col min="1" max="1" width="4.5" style="312" bestFit="1" customWidth="1"/>
    <col min="2" max="2" width="3.375" style="304" bestFit="1" customWidth="1"/>
    <col min="3" max="3" width="26.625" style="304" customWidth="1"/>
    <col min="4" max="5" width="15.625" style="304" customWidth="1"/>
    <col min="6" max="6" width="16.875" style="304" customWidth="1"/>
    <col min="7" max="7" width="5.75" style="374" customWidth="1"/>
    <col min="8" max="8" width="4" style="304" customWidth="1"/>
    <col min="9" max="9" width="10.625" style="304" customWidth="1"/>
    <col min="10" max="10" width="15.625" style="304" customWidth="1"/>
    <col min="11" max="11" width="5.75" style="374" hidden="1" customWidth="1"/>
    <col min="12" max="12" width="4.125" style="304" hidden="1" customWidth="1"/>
    <col min="13" max="13" width="10.625" style="304" hidden="1" customWidth="1"/>
    <col min="14" max="14" width="2.25" style="304" customWidth="1"/>
    <col min="15" max="15" width="4.5" style="498" bestFit="1" customWidth="1"/>
    <col min="16" max="16" width="3.375" style="304" bestFit="1" customWidth="1"/>
    <col min="17" max="17" width="26.625" style="304" customWidth="1"/>
    <col min="18" max="19" width="15.625" style="304" customWidth="1"/>
    <col min="20" max="20" width="16.875" style="304" customWidth="1"/>
    <col min="21" max="21" width="5.875" style="374" customWidth="1"/>
    <col min="22" max="22" width="4.125" style="304" bestFit="1" customWidth="1"/>
    <col min="23" max="23" width="10.625" style="304" customWidth="1"/>
    <col min="24" max="24" width="15.625" style="304" customWidth="1"/>
    <col min="25" max="25" width="5.75" style="374" hidden="1" customWidth="1"/>
    <col min="26" max="26" width="4.125" style="304" hidden="1" customWidth="1"/>
    <col min="27" max="27" width="10.625" style="304" hidden="1" customWidth="1"/>
    <col min="28" max="16384" width="9" style="304"/>
  </cols>
  <sheetData>
    <row r="1" spans="1:27" ht="33.75" customHeight="1" x14ac:dyDescent="0.15">
      <c r="O1" s="312"/>
    </row>
    <row r="2" spans="1:27" s="312" customFormat="1" ht="12.75" customHeight="1" x14ac:dyDescent="0.15">
      <c r="A2" s="375" t="s">
        <v>467</v>
      </c>
      <c r="B2" s="376" t="s">
        <v>468</v>
      </c>
      <c r="C2" s="377"/>
      <c r="D2" s="378" t="s">
        <v>469</v>
      </c>
      <c r="E2" s="379"/>
      <c r="F2" s="380"/>
      <c r="G2" s="381" t="s">
        <v>470</v>
      </c>
      <c r="H2" s="382"/>
      <c r="I2" s="383"/>
      <c r="J2" s="384"/>
      <c r="K2" s="385" t="s">
        <v>471</v>
      </c>
      <c r="L2" s="386"/>
      <c r="M2" s="387"/>
      <c r="N2" s="388"/>
      <c r="O2" s="375" t="s">
        <v>467</v>
      </c>
      <c r="P2" s="376" t="s">
        <v>468</v>
      </c>
      <c r="Q2" s="377"/>
      <c r="R2" s="389" t="s">
        <v>469</v>
      </c>
      <c r="S2" s="389"/>
      <c r="T2" s="389"/>
      <c r="U2" s="381" t="s">
        <v>470</v>
      </c>
      <c r="V2" s="382"/>
      <c r="W2" s="383"/>
      <c r="X2" s="384"/>
      <c r="Y2" s="381" t="s">
        <v>471</v>
      </c>
      <c r="Z2" s="382"/>
      <c r="AA2" s="383"/>
    </row>
    <row r="3" spans="1:27" s="312" customFormat="1" ht="12.75" customHeight="1" x14ac:dyDescent="0.15">
      <c r="A3" s="375"/>
      <c r="B3" s="376"/>
      <c r="C3" s="377"/>
      <c r="D3" s="390" t="s">
        <v>472</v>
      </c>
      <c r="E3" s="391" t="s">
        <v>473</v>
      </c>
      <c r="F3" s="392" t="s">
        <v>474</v>
      </c>
      <c r="G3" s="393" t="s">
        <v>475</v>
      </c>
      <c r="H3" s="394"/>
      <c r="I3" s="395" t="s">
        <v>476</v>
      </c>
      <c r="J3" s="396" t="s">
        <v>477</v>
      </c>
      <c r="K3" s="397" t="s">
        <v>475</v>
      </c>
      <c r="L3" s="398"/>
      <c r="M3" s="399" t="s">
        <v>476</v>
      </c>
      <c r="N3" s="388"/>
      <c r="O3" s="375"/>
      <c r="P3" s="376"/>
      <c r="Q3" s="377"/>
      <c r="R3" s="400" t="s">
        <v>472</v>
      </c>
      <c r="S3" s="401" t="s">
        <v>473</v>
      </c>
      <c r="T3" s="402" t="s">
        <v>474</v>
      </c>
      <c r="U3" s="393" t="s">
        <v>475</v>
      </c>
      <c r="V3" s="394"/>
      <c r="W3" s="395" t="s">
        <v>476</v>
      </c>
      <c r="X3" s="403" t="s">
        <v>477</v>
      </c>
      <c r="Y3" s="393" t="s">
        <v>475</v>
      </c>
      <c r="Z3" s="394"/>
      <c r="AA3" s="395" t="s">
        <v>476</v>
      </c>
    </row>
    <row r="4" spans="1:27" s="312" customFormat="1" ht="12.75" customHeight="1" x14ac:dyDescent="0.15">
      <c r="A4" s="375"/>
      <c r="B4" s="376"/>
      <c r="C4" s="377"/>
      <c r="D4" s="404"/>
      <c r="E4" s="405"/>
      <c r="F4" s="406"/>
      <c r="G4" s="393"/>
      <c r="H4" s="394"/>
      <c r="I4" s="395"/>
      <c r="J4" s="407"/>
      <c r="K4" s="397"/>
      <c r="L4" s="398"/>
      <c r="M4" s="399"/>
      <c r="N4" s="388"/>
      <c r="O4" s="375"/>
      <c r="P4" s="376"/>
      <c r="Q4" s="377"/>
      <c r="R4" s="400"/>
      <c r="S4" s="401"/>
      <c r="T4" s="402"/>
      <c r="U4" s="393"/>
      <c r="V4" s="394"/>
      <c r="W4" s="395"/>
      <c r="X4" s="408"/>
      <c r="Y4" s="393"/>
      <c r="Z4" s="394"/>
      <c r="AA4" s="395"/>
    </row>
    <row r="5" spans="1:27" s="312" customFormat="1" ht="12.75" customHeight="1" x14ac:dyDescent="0.15">
      <c r="A5" s="375"/>
      <c r="B5" s="376"/>
      <c r="C5" s="377"/>
      <c r="D5" s="404"/>
      <c r="E5" s="405"/>
      <c r="F5" s="406"/>
      <c r="G5" s="393"/>
      <c r="H5" s="394"/>
      <c r="I5" s="395"/>
      <c r="J5" s="407"/>
      <c r="K5" s="397"/>
      <c r="L5" s="398"/>
      <c r="M5" s="399"/>
      <c r="N5" s="388"/>
      <c r="O5" s="375"/>
      <c r="P5" s="376"/>
      <c r="Q5" s="377"/>
      <c r="R5" s="400"/>
      <c r="S5" s="401"/>
      <c r="T5" s="402"/>
      <c r="U5" s="393"/>
      <c r="V5" s="394"/>
      <c r="W5" s="395"/>
      <c r="X5" s="408"/>
      <c r="Y5" s="393"/>
      <c r="Z5" s="394"/>
      <c r="AA5" s="395"/>
    </row>
    <row r="6" spans="1:27" s="312" customFormat="1" ht="12.75" customHeight="1" x14ac:dyDescent="0.15">
      <c r="A6" s="375"/>
      <c r="B6" s="376"/>
      <c r="C6" s="377"/>
      <c r="D6" s="409"/>
      <c r="E6" s="410"/>
      <c r="F6" s="411"/>
      <c r="G6" s="412"/>
      <c r="H6" s="413"/>
      <c r="I6" s="414"/>
      <c r="J6" s="415"/>
      <c r="K6" s="416"/>
      <c r="L6" s="417"/>
      <c r="M6" s="418"/>
      <c r="N6" s="388"/>
      <c r="O6" s="375"/>
      <c r="P6" s="376"/>
      <c r="Q6" s="377"/>
      <c r="R6" s="400"/>
      <c r="S6" s="401"/>
      <c r="T6" s="402"/>
      <c r="U6" s="412"/>
      <c r="V6" s="413"/>
      <c r="W6" s="414"/>
      <c r="X6" s="419"/>
      <c r="Y6" s="412"/>
      <c r="Z6" s="413"/>
      <c r="AA6" s="414"/>
    </row>
    <row r="7" spans="1:27" ht="12.75" customHeight="1" x14ac:dyDescent="0.15">
      <c r="A7" s="420">
        <v>3</v>
      </c>
      <c r="B7" s="421" t="s">
        <v>417</v>
      </c>
      <c r="C7" s="422" t="s">
        <v>81</v>
      </c>
      <c r="D7" s="360" t="s">
        <v>478</v>
      </c>
      <c r="E7" s="360" t="s">
        <v>479</v>
      </c>
      <c r="F7" s="360" t="s">
        <v>480</v>
      </c>
      <c r="G7" s="423">
        <f>(532*0.75)</f>
        <v>399</v>
      </c>
      <c r="H7" s="424" t="s">
        <v>481</v>
      </c>
      <c r="I7" s="425" t="s">
        <v>482</v>
      </c>
      <c r="J7" s="426" t="s">
        <v>38</v>
      </c>
      <c r="K7" s="427">
        <v>628</v>
      </c>
      <c r="L7" s="424" t="s">
        <v>481</v>
      </c>
      <c r="M7" s="428" t="s">
        <v>483</v>
      </c>
      <c r="N7" s="429"/>
      <c r="O7" s="420">
        <v>18</v>
      </c>
      <c r="P7" s="421" t="s">
        <v>424</v>
      </c>
      <c r="Q7" s="430" t="s">
        <v>107</v>
      </c>
      <c r="R7" s="431" t="s">
        <v>484</v>
      </c>
      <c r="S7" s="431" t="s">
        <v>485</v>
      </c>
      <c r="T7" s="431" t="s">
        <v>486</v>
      </c>
      <c r="U7" s="423">
        <f>(670*0.75)</f>
        <v>502.5</v>
      </c>
      <c r="V7" s="424" t="s">
        <v>481</v>
      </c>
      <c r="W7" s="425" t="s">
        <v>487</v>
      </c>
      <c r="X7" s="426" t="s">
        <v>38</v>
      </c>
      <c r="Y7" s="427">
        <v>579</v>
      </c>
      <c r="Z7" s="424" t="s">
        <v>481</v>
      </c>
      <c r="AA7" s="425" t="s">
        <v>488</v>
      </c>
    </row>
    <row r="8" spans="1:27" ht="12.75" customHeight="1" x14ac:dyDescent="0.15">
      <c r="A8" s="432"/>
      <c r="B8" s="421"/>
      <c r="C8" s="433" t="s">
        <v>84</v>
      </c>
      <c r="D8" s="346"/>
      <c r="E8" s="346"/>
      <c r="F8" s="346"/>
      <c r="G8" s="434">
        <f>(20.2*0.75)</f>
        <v>15.149999999999999</v>
      </c>
      <c r="H8" s="435" t="s">
        <v>489</v>
      </c>
      <c r="I8" s="436"/>
      <c r="J8" s="437" t="s">
        <v>490</v>
      </c>
      <c r="K8" s="434">
        <v>27.700000000000003</v>
      </c>
      <c r="L8" s="438" t="s">
        <v>489</v>
      </c>
      <c r="M8" s="439"/>
      <c r="N8" s="440"/>
      <c r="O8" s="432"/>
      <c r="P8" s="421"/>
      <c r="Q8" s="435" t="s">
        <v>491</v>
      </c>
      <c r="R8" s="431"/>
      <c r="S8" s="431"/>
      <c r="T8" s="431"/>
      <c r="U8" s="434">
        <f>(22*0.75)</f>
        <v>16.5</v>
      </c>
      <c r="V8" s="435" t="s">
        <v>489</v>
      </c>
      <c r="W8" s="436"/>
      <c r="X8" s="437" t="s">
        <v>492</v>
      </c>
      <c r="Y8" s="434">
        <v>21.000000000000004</v>
      </c>
      <c r="Z8" s="438" t="s">
        <v>489</v>
      </c>
      <c r="AA8" s="436"/>
    </row>
    <row r="9" spans="1:27" ht="12.75" customHeight="1" x14ac:dyDescent="0.15">
      <c r="A9" s="432"/>
      <c r="B9" s="421"/>
      <c r="C9" s="435" t="s">
        <v>98</v>
      </c>
      <c r="D9" s="346"/>
      <c r="E9" s="346"/>
      <c r="F9" s="346"/>
      <c r="G9" s="434">
        <f>(18.1*0.75)</f>
        <v>13.575000000000001</v>
      </c>
      <c r="H9" s="435" t="s">
        <v>489</v>
      </c>
      <c r="I9" s="436"/>
      <c r="J9" s="437"/>
      <c r="K9" s="434">
        <v>22.8</v>
      </c>
      <c r="L9" s="438" t="s">
        <v>489</v>
      </c>
      <c r="M9" s="439"/>
      <c r="N9" s="440"/>
      <c r="O9" s="432"/>
      <c r="P9" s="421"/>
      <c r="Q9" s="435" t="s">
        <v>116</v>
      </c>
      <c r="R9" s="431"/>
      <c r="S9" s="431"/>
      <c r="T9" s="431"/>
      <c r="U9" s="434">
        <f>(23.4*0.75)</f>
        <v>17.549999999999997</v>
      </c>
      <c r="V9" s="435" t="s">
        <v>489</v>
      </c>
      <c r="W9" s="436"/>
      <c r="X9" s="437"/>
      <c r="Y9" s="434">
        <v>15.2</v>
      </c>
      <c r="Z9" s="438" t="s">
        <v>489</v>
      </c>
      <c r="AA9" s="436"/>
    </row>
    <row r="10" spans="1:27" ht="12.75" customHeight="1" x14ac:dyDescent="0.15">
      <c r="A10" s="432"/>
      <c r="B10" s="421"/>
      <c r="C10" s="435" t="s">
        <v>31</v>
      </c>
      <c r="D10" s="346"/>
      <c r="E10" s="346"/>
      <c r="F10" s="346"/>
      <c r="G10" s="434">
        <f>(71.4*0.75)</f>
        <v>53.550000000000004</v>
      </c>
      <c r="H10" s="435" t="s">
        <v>489</v>
      </c>
      <c r="I10" s="436"/>
      <c r="J10" s="437"/>
      <c r="K10" s="434">
        <v>75.399999999999991</v>
      </c>
      <c r="L10" s="438" t="s">
        <v>489</v>
      </c>
      <c r="M10" s="439"/>
      <c r="N10" s="440"/>
      <c r="O10" s="432"/>
      <c r="P10" s="421"/>
      <c r="Q10" s="435"/>
      <c r="R10" s="431"/>
      <c r="S10" s="431"/>
      <c r="T10" s="431"/>
      <c r="U10" s="434">
        <f>(90.6*0.75)</f>
        <v>67.949999999999989</v>
      </c>
      <c r="V10" s="435" t="s">
        <v>489</v>
      </c>
      <c r="W10" s="436"/>
      <c r="X10" s="437"/>
      <c r="Y10" s="434">
        <v>88</v>
      </c>
      <c r="Z10" s="438" t="s">
        <v>489</v>
      </c>
      <c r="AA10" s="436"/>
    </row>
    <row r="11" spans="1:27" ht="12.75" customHeight="1" x14ac:dyDescent="0.15">
      <c r="A11" s="432"/>
      <c r="B11" s="421"/>
      <c r="C11" s="441" t="s">
        <v>56</v>
      </c>
      <c r="D11" s="442"/>
      <c r="E11" s="442"/>
      <c r="F11" s="442"/>
      <c r="G11" s="443">
        <f>(1*0.75)</f>
        <v>0.75</v>
      </c>
      <c r="H11" s="441" t="s">
        <v>489</v>
      </c>
      <c r="I11" s="444"/>
      <c r="J11" s="445"/>
      <c r="K11" s="443">
        <v>1.4</v>
      </c>
      <c r="L11" s="446" t="s">
        <v>489</v>
      </c>
      <c r="M11" s="447"/>
      <c r="N11" s="440"/>
      <c r="O11" s="432"/>
      <c r="P11" s="421"/>
      <c r="Q11" s="441"/>
      <c r="R11" s="431"/>
      <c r="S11" s="431"/>
      <c r="T11" s="431"/>
      <c r="U11" s="443">
        <f>(2.2*0.75)</f>
        <v>1.6500000000000001</v>
      </c>
      <c r="V11" s="441" t="s">
        <v>489</v>
      </c>
      <c r="W11" s="444"/>
      <c r="X11" s="445"/>
      <c r="Y11" s="443">
        <v>1.6</v>
      </c>
      <c r="Z11" s="446" t="s">
        <v>489</v>
      </c>
      <c r="AA11" s="444"/>
    </row>
    <row r="12" spans="1:27" ht="12.75" customHeight="1" x14ac:dyDescent="0.15">
      <c r="A12" s="420">
        <v>4</v>
      </c>
      <c r="B12" s="421" t="s">
        <v>424</v>
      </c>
      <c r="C12" s="430" t="s">
        <v>107</v>
      </c>
      <c r="D12" s="360" t="s">
        <v>484</v>
      </c>
      <c r="E12" s="360" t="s">
        <v>485</v>
      </c>
      <c r="F12" s="360" t="s">
        <v>493</v>
      </c>
      <c r="G12" s="423">
        <f>(669*0.75)</f>
        <v>501.75</v>
      </c>
      <c r="H12" s="424" t="s">
        <v>481</v>
      </c>
      <c r="I12" s="425" t="s">
        <v>487</v>
      </c>
      <c r="J12" s="426" t="s">
        <v>38</v>
      </c>
      <c r="K12" s="423">
        <v>576</v>
      </c>
      <c r="L12" s="422" t="s">
        <v>494</v>
      </c>
      <c r="M12" s="428" t="s">
        <v>488</v>
      </c>
      <c r="N12" s="448"/>
      <c r="O12" s="449" t="s">
        <v>495</v>
      </c>
      <c r="P12" s="450" t="s">
        <v>496</v>
      </c>
      <c r="Q12" s="451" t="s">
        <v>497</v>
      </c>
      <c r="R12" s="431" t="s">
        <v>498</v>
      </c>
      <c r="S12" s="431" t="s">
        <v>499</v>
      </c>
      <c r="T12" s="431" t="s">
        <v>500</v>
      </c>
      <c r="U12" s="423">
        <f>(605*0.75)</f>
        <v>453.75</v>
      </c>
      <c r="V12" s="424" t="s">
        <v>481</v>
      </c>
      <c r="W12" s="425" t="s">
        <v>501</v>
      </c>
      <c r="X12" s="426" t="s">
        <v>38</v>
      </c>
      <c r="Y12" s="423">
        <v>541</v>
      </c>
      <c r="Z12" s="422" t="s">
        <v>494</v>
      </c>
      <c r="AA12" s="425" t="s">
        <v>482</v>
      </c>
    </row>
    <row r="13" spans="1:27" ht="12.75" customHeight="1" x14ac:dyDescent="0.15">
      <c r="A13" s="432"/>
      <c r="B13" s="421"/>
      <c r="C13" s="435" t="s">
        <v>502</v>
      </c>
      <c r="D13" s="346"/>
      <c r="E13" s="346"/>
      <c r="F13" s="346"/>
      <c r="G13" s="434">
        <f>(21.6*0.75)</f>
        <v>16.200000000000003</v>
      </c>
      <c r="H13" s="435" t="s">
        <v>489</v>
      </c>
      <c r="I13" s="436"/>
      <c r="J13" s="437" t="s">
        <v>492</v>
      </c>
      <c r="K13" s="434">
        <v>20.8</v>
      </c>
      <c r="L13" s="435" t="s">
        <v>489</v>
      </c>
      <c r="M13" s="439"/>
      <c r="N13" s="448"/>
      <c r="O13" s="452"/>
      <c r="P13" s="450"/>
      <c r="Q13" s="435" t="s">
        <v>238</v>
      </c>
      <c r="R13" s="431"/>
      <c r="S13" s="431"/>
      <c r="T13" s="431"/>
      <c r="U13" s="434">
        <f>(18.1*0.75)</f>
        <v>13.575000000000001</v>
      </c>
      <c r="V13" s="435" t="s">
        <v>489</v>
      </c>
      <c r="W13" s="436"/>
      <c r="X13" s="437" t="s">
        <v>503</v>
      </c>
      <c r="Y13" s="434">
        <v>19.599999999999998</v>
      </c>
      <c r="Z13" s="435" t="s">
        <v>489</v>
      </c>
      <c r="AA13" s="436"/>
    </row>
    <row r="14" spans="1:27" ht="12.75" customHeight="1" x14ac:dyDescent="0.15">
      <c r="A14" s="432"/>
      <c r="B14" s="421"/>
      <c r="C14" s="435" t="s">
        <v>116</v>
      </c>
      <c r="D14" s="346"/>
      <c r="E14" s="346"/>
      <c r="F14" s="346"/>
      <c r="G14" s="434">
        <f>(23.3*0.75)</f>
        <v>17.475000000000001</v>
      </c>
      <c r="H14" s="435" t="s">
        <v>489</v>
      </c>
      <c r="I14" s="436"/>
      <c r="J14" s="437"/>
      <c r="K14" s="434">
        <v>15.2</v>
      </c>
      <c r="L14" s="435" t="s">
        <v>489</v>
      </c>
      <c r="M14" s="439"/>
      <c r="N14" s="448"/>
      <c r="O14" s="452"/>
      <c r="P14" s="450"/>
      <c r="Q14" s="435" t="s">
        <v>241</v>
      </c>
      <c r="R14" s="431"/>
      <c r="S14" s="431"/>
      <c r="T14" s="431"/>
      <c r="U14" s="434">
        <f>(21.2*0.75)</f>
        <v>15.899999999999999</v>
      </c>
      <c r="V14" s="435" t="s">
        <v>489</v>
      </c>
      <c r="W14" s="436"/>
      <c r="X14" s="437"/>
      <c r="Y14" s="434">
        <v>18.8</v>
      </c>
      <c r="Z14" s="435" t="s">
        <v>489</v>
      </c>
      <c r="AA14" s="436"/>
    </row>
    <row r="15" spans="1:27" ht="12.75" customHeight="1" x14ac:dyDescent="0.15">
      <c r="A15" s="432"/>
      <c r="B15" s="421"/>
      <c r="C15" s="435"/>
      <c r="D15" s="346"/>
      <c r="E15" s="346"/>
      <c r="F15" s="346"/>
      <c r="G15" s="434">
        <f>(90.5*0.75)</f>
        <v>67.875</v>
      </c>
      <c r="H15" s="435" t="s">
        <v>489</v>
      </c>
      <c r="I15" s="436"/>
      <c r="J15" s="437"/>
      <c r="K15" s="434">
        <v>87.299999999999983</v>
      </c>
      <c r="L15" s="435" t="s">
        <v>489</v>
      </c>
      <c r="M15" s="439"/>
      <c r="N15" s="448"/>
      <c r="O15" s="452"/>
      <c r="P15" s="450"/>
      <c r="Q15" s="435" t="s">
        <v>140</v>
      </c>
      <c r="R15" s="431"/>
      <c r="S15" s="431"/>
      <c r="T15" s="431"/>
      <c r="U15" s="434">
        <f>(84*0.75)</f>
        <v>63</v>
      </c>
      <c r="V15" s="435" t="s">
        <v>489</v>
      </c>
      <c r="W15" s="436"/>
      <c r="X15" s="437"/>
      <c r="Y15" s="434">
        <v>71.5</v>
      </c>
      <c r="Z15" s="435" t="s">
        <v>489</v>
      </c>
      <c r="AA15" s="436"/>
    </row>
    <row r="16" spans="1:27" ht="12.75" customHeight="1" x14ac:dyDescent="0.15">
      <c r="A16" s="432"/>
      <c r="B16" s="421"/>
      <c r="C16" s="441"/>
      <c r="D16" s="442"/>
      <c r="E16" s="442"/>
      <c r="F16" s="442"/>
      <c r="G16" s="443">
        <f>(2.1*0.75)</f>
        <v>1.5750000000000002</v>
      </c>
      <c r="H16" s="441" t="s">
        <v>489</v>
      </c>
      <c r="I16" s="444"/>
      <c r="J16" s="445"/>
      <c r="K16" s="443">
        <v>1.6</v>
      </c>
      <c r="L16" s="441" t="s">
        <v>504</v>
      </c>
      <c r="M16" s="447"/>
      <c r="N16" s="448"/>
      <c r="O16" s="452"/>
      <c r="P16" s="450"/>
      <c r="Q16" s="441"/>
      <c r="R16" s="431"/>
      <c r="S16" s="431"/>
      <c r="T16" s="431"/>
      <c r="U16" s="443">
        <f>(1.9*0.75)</f>
        <v>1.4249999999999998</v>
      </c>
      <c r="V16" s="441" t="s">
        <v>489</v>
      </c>
      <c r="W16" s="444"/>
      <c r="X16" s="445"/>
      <c r="Y16" s="443">
        <v>0.99999999999999989</v>
      </c>
      <c r="Z16" s="441" t="s">
        <v>504</v>
      </c>
      <c r="AA16" s="444"/>
    </row>
    <row r="17" spans="1:27" ht="12.75" customHeight="1" x14ac:dyDescent="0.15">
      <c r="A17" s="449" t="s">
        <v>505</v>
      </c>
      <c r="B17" s="450" t="s">
        <v>496</v>
      </c>
      <c r="C17" s="422" t="s">
        <v>506</v>
      </c>
      <c r="D17" s="360" t="s">
        <v>507</v>
      </c>
      <c r="E17" s="360" t="s">
        <v>508</v>
      </c>
      <c r="F17" s="360" t="s">
        <v>509</v>
      </c>
      <c r="G17" s="423">
        <f>(579*0.75)</f>
        <v>434.25</v>
      </c>
      <c r="H17" s="424" t="s">
        <v>481</v>
      </c>
      <c r="I17" s="425" t="s">
        <v>510</v>
      </c>
      <c r="J17" s="426" t="s">
        <v>38</v>
      </c>
      <c r="K17" s="423">
        <v>532</v>
      </c>
      <c r="L17" s="424" t="s">
        <v>481</v>
      </c>
      <c r="M17" s="428" t="s">
        <v>482</v>
      </c>
      <c r="N17" s="429"/>
      <c r="O17" s="453">
        <v>20</v>
      </c>
      <c r="P17" s="453" t="s">
        <v>436</v>
      </c>
      <c r="Q17" s="422" t="s">
        <v>15</v>
      </c>
      <c r="R17" s="431" t="s">
        <v>511</v>
      </c>
      <c r="S17" s="431" t="s">
        <v>512</v>
      </c>
      <c r="T17" s="431" t="s">
        <v>513</v>
      </c>
      <c r="U17" s="423">
        <f>(608*0.75)</f>
        <v>456</v>
      </c>
      <c r="V17" s="424" t="s">
        <v>481</v>
      </c>
      <c r="W17" s="425" t="s">
        <v>514</v>
      </c>
      <c r="X17" s="426" t="s">
        <v>38</v>
      </c>
      <c r="Y17" s="423">
        <v>670</v>
      </c>
      <c r="Z17" s="424" t="s">
        <v>481</v>
      </c>
      <c r="AA17" s="425" t="s">
        <v>487</v>
      </c>
    </row>
    <row r="18" spans="1:27" ht="12.75" customHeight="1" x14ac:dyDescent="0.15">
      <c r="A18" s="452"/>
      <c r="B18" s="450"/>
      <c r="C18" s="454" t="s">
        <v>134</v>
      </c>
      <c r="D18" s="346"/>
      <c r="E18" s="346"/>
      <c r="F18" s="346"/>
      <c r="G18" s="434">
        <f>(19.3*0.75)</f>
        <v>14.475000000000001</v>
      </c>
      <c r="H18" s="435" t="s">
        <v>489</v>
      </c>
      <c r="I18" s="436"/>
      <c r="J18" s="437" t="s">
        <v>515</v>
      </c>
      <c r="K18" s="434">
        <v>20.2</v>
      </c>
      <c r="L18" s="435" t="s">
        <v>489</v>
      </c>
      <c r="M18" s="439"/>
      <c r="N18" s="448"/>
      <c r="O18" s="453"/>
      <c r="P18" s="453"/>
      <c r="Q18" s="455" t="s">
        <v>144</v>
      </c>
      <c r="R18" s="431"/>
      <c r="S18" s="431"/>
      <c r="T18" s="431"/>
      <c r="U18" s="434">
        <f>(27.1*0.75)</f>
        <v>20.325000000000003</v>
      </c>
      <c r="V18" s="435" t="s">
        <v>489</v>
      </c>
      <c r="W18" s="436"/>
      <c r="X18" s="437" t="s">
        <v>516</v>
      </c>
      <c r="Y18" s="434">
        <v>22</v>
      </c>
      <c r="Z18" s="435" t="s">
        <v>489</v>
      </c>
      <c r="AA18" s="436"/>
    </row>
    <row r="19" spans="1:27" ht="12.75" customHeight="1" x14ac:dyDescent="0.15">
      <c r="A19" s="452"/>
      <c r="B19" s="450"/>
      <c r="C19" s="435" t="s">
        <v>65</v>
      </c>
      <c r="D19" s="346"/>
      <c r="E19" s="346"/>
      <c r="F19" s="346"/>
      <c r="G19" s="434">
        <f>(18.3*0.75)</f>
        <v>13.725000000000001</v>
      </c>
      <c r="H19" s="435" t="s">
        <v>489</v>
      </c>
      <c r="I19" s="436"/>
      <c r="J19" s="437"/>
      <c r="K19" s="434">
        <v>18.099999999999998</v>
      </c>
      <c r="L19" s="435" t="s">
        <v>489</v>
      </c>
      <c r="M19" s="439"/>
      <c r="N19" s="448"/>
      <c r="O19" s="453"/>
      <c r="P19" s="453"/>
      <c r="Q19" s="435" t="s">
        <v>149</v>
      </c>
      <c r="R19" s="431"/>
      <c r="S19" s="431"/>
      <c r="T19" s="431"/>
      <c r="U19" s="434">
        <f>(17.6*0.75)</f>
        <v>13.200000000000001</v>
      </c>
      <c r="V19" s="435" t="s">
        <v>489</v>
      </c>
      <c r="W19" s="436"/>
      <c r="X19" s="437"/>
      <c r="Y19" s="434">
        <v>23.4</v>
      </c>
      <c r="Z19" s="435" t="s">
        <v>489</v>
      </c>
      <c r="AA19" s="436"/>
    </row>
    <row r="20" spans="1:27" ht="12.75" customHeight="1" x14ac:dyDescent="0.15">
      <c r="A20" s="452"/>
      <c r="B20" s="450"/>
      <c r="C20" s="435" t="s">
        <v>140</v>
      </c>
      <c r="D20" s="346"/>
      <c r="E20" s="346"/>
      <c r="F20" s="346"/>
      <c r="G20" s="434">
        <f>(82.3*0.75)</f>
        <v>61.724999999999994</v>
      </c>
      <c r="H20" s="435" t="s">
        <v>489</v>
      </c>
      <c r="I20" s="436"/>
      <c r="J20" s="437"/>
      <c r="K20" s="434">
        <v>71.400000000000006</v>
      </c>
      <c r="L20" s="435" t="s">
        <v>489</v>
      </c>
      <c r="M20" s="439"/>
      <c r="N20" s="448"/>
      <c r="O20" s="453"/>
      <c r="P20" s="453"/>
      <c r="Q20" s="435" t="s">
        <v>65</v>
      </c>
      <c r="R20" s="431"/>
      <c r="S20" s="431"/>
      <c r="T20" s="431"/>
      <c r="U20" s="434">
        <f>(83.5*0.75)</f>
        <v>62.625</v>
      </c>
      <c r="V20" s="435" t="s">
        <v>489</v>
      </c>
      <c r="W20" s="436"/>
      <c r="X20" s="437"/>
      <c r="Y20" s="434">
        <v>90.6</v>
      </c>
      <c r="Z20" s="435" t="s">
        <v>489</v>
      </c>
      <c r="AA20" s="436"/>
    </row>
    <row r="21" spans="1:27" ht="12.75" customHeight="1" x14ac:dyDescent="0.15">
      <c r="A21" s="452"/>
      <c r="B21" s="450"/>
      <c r="C21" s="441"/>
      <c r="D21" s="442"/>
      <c r="E21" s="442"/>
      <c r="F21" s="442"/>
      <c r="G21" s="443">
        <f>(1.4*0.75)</f>
        <v>1.0499999999999998</v>
      </c>
      <c r="H21" s="441" t="s">
        <v>489</v>
      </c>
      <c r="I21" s="444"/>
      <c r="J21" s="445"/>
      <c r="K21" s="443">
        <v>0.99999999999999989</v>
      </c>
      <c r="L21" s="441" t="s">
        <v>489</v>
      </c>
      <c r="M21" s="447"/>
      <c r="N21" s="448"/>
      <c r="O21" s="453"/>
      <c r="P21" s="453"/>
      <c r="Q21" s="441"/>
      <c r="R21" s="431"/>
      <c r="S21" s="431"/>
      <c r="T21" s="431"/>
      <c r="U21" s="443">
        <f>(1.1*0.75)</f>
        <v>0.82500000000000007</v>
      </c>
      <c r="V21" s="441" t="s">
        <v>489</v>
      </c>
      <c r="W21" s="444"/>
      <c r="X21" s="445" t="s">
        <v>517</v>
      </c>
      <c r="Y21" s="443">
        <v>2.2000000000000006</v>
      </c>
      <c r="Z21" s="441" t="s">
        <v>489</v>
      </c>
      <c r="AA21" s="444"/>
    </row>
    <row r="22" spans="1:27" ht="12.75" customHeight="1" x14ac:dyDescent="0.15">
      <c r="A22" s="453">
        <v>6</v>
      </c>
      <c r="B22" s="421" t="s">
        <v>436</v>
      </c>
      <c r="C22" s="422" t="s">
        <v>15</v>
      </c>
      <c r="D22" s="360" t="s">
        <v>518</v>
      </c>
      <c r="E22" s="360" t="s">
        <v>519</v>
      </c>
      <c r="F22" s="360" t="s">
        <v>520</v>
      </c>
      <c r="G22" s="423">
        <f>(608*0.75)</f>
        <v>456</v>
      </c>
      <c r="H22" s="424" t="s">
        <v>481</v>
      </c>
      <c r="I22" s="425" t="s">
        <v>514</v>
      </c>
      <c r="J22" s="426" t="s">
        <v>38</v>
      </c>
      <c r="K22" s="423">
        <v>669</v>
      </c>
      <c r="L22" s="424" t="s">
        <v>481</v>
      </c>
      <c r="M22" s="428" t="s">
        <v>487</v>
      </c>
      <c r="N22" s="429"/>
      <c r="O22" s="453">
        <v>21</v>
      </c>
      <c r="P22" s="453" t="s">
        <v>440</v>
      </c>
      <c r="Q22" s="422" t="s">
        <v>15</v>
      </c>
      <c r="R22" s="431" t="s">
        <v>521</v>
      </c>
      <c r="S22" s="431" t="s">
        <v>522</v>
      </c>
      <c r="T22" s="431" t="s">
        <v>523</v>
      </c>
      <c r="U22" s="423">
        <f>(595*0.75)</f>
        <v>446.25</v>
      </c>
      <c r="V22" s="424" t="s">
        <v>481</v>
      </c>
      <c r="W22" s="425" t="s">
        <v>483</v>
      </c>
      <c r="X22" s="426" t="s">
        <v>38</v>
      </c>
      <c r="Y22" s="423">
        <v>605</v>
      </c>
      <c r="Z22" s="424" t="s">
        <v>481</v>
      </c>
      <c r="AA22" s="425" t="s">
        <v>501</v>
      </c>
    </row>
    <row r="23" spans="1:27" ht="12.75" customHeight="1" x14ac:dyDescent="0.15">
      <c r="A23" s="456"/>
      <c r="B23" s="421"/>
      <c r="C23" s="455" t="s">
        <v>144</v>
      </c>
      <c r="D23" s="346"/>
      <c r="E23" s="346"/>
      <c r="F23" s="346"/>
      <c r="G23" s="434">
        <f>(27.1*0.75)</f>
        <v>20.325000000000003</v>
      </c>
      <c r="H23" s="435" t="s">
        <v>489</v>
      </c>
      <c r="I23" s="436"/>
      <c r="J23" s="437" t="s">
        <v>524</v>
      </c>
      <c r="K23" s="434">
        <v>21.599999999999998</v>
      </c>
      <c r="L23" s="435" t="s">
        <v>489</v>
      </c>
      <c r="M23" s="439"/>
      <c r="N23" s="448"/>
      <c r="O23" s="453"/>
      <c r="P23" s="453"/>
      <c r="Q23" s="433" t="s">
        <v>158</v>
      </c>
      <c r="R23" s="431"/>
      <c r="S23" s="431"/>
      <c r="T23" s="431"/>
      <c r="U23" s="434">
        <f>(19*0.75)</f>
        <v>14.25</v>
      </c>
      <c r="V23" s="435" t="s">
        <v>489</v>
      </c>
      <c r="W23" s="436"/>
      <c r="X23" s="437" t="s">
        <v>525</v>
      </c>
      <c r="Y23" s="434">
        <v>18.099999999999998</v>
      </c>
      <c r="Z23" s="435" t="s">
        <v>489</v>
      </c>
      <c r="AA23" s="436"/>
    </row>
    <row r="24" spans="1:27" ht="12.75" customHeight="1" x14ac:dyDescent="0.15">
      <c r="A24" s="456"/>
      <c r="B24" s="421"/>
      <c r="C24" s="435" t="s">
        <v>149</v>
      </c>
      <c r="D24" s="346"/>
      <c r="E24" s="346"/>
      <c r="F24" s="346"/>
      <c r="G24" s="434">
        <f>(17.6*0.75)</f>
        <v>13.200000000000001</v>
      </c>
      <c r="H24" s="435" t="s">
        <v>489</v>
      </c>
      <c r="I24" s="436"/>
      <c r="J24" s="437"/>
      <c r="K24" s="434">
        <v>23.300000000000004</v>
      </c>
      <c r="L24" s="435" t="s">
        <v>489</v>
      </c>
      <c r="M24" s="439"/>
      <c r="N24" s="448"/>
      <c r="O24" s="453"/>
      <c r="P24" s="453"/>
      <c r="Q24" s="435" t="s">
        <v>164</v>
      </c>
      <c r="R24" s="431"/>
      <c r="S24" s="431"/>
      <c r="T24" s="431"/>
      <c r="U24" s="434">
        <f>(19.6*0.75)</f>
        <v>14.700000000000001</v>
      </c>
      <c r="V24" s="435" t="s">
        <v>489</v>
      </c>
      <c r="W24" s="436"/>
      <c r="X24" s="437" t="s">
        <v>526</v>
      </c>
      <c r="Y24" s="434">
        <v>21.2</v>
      </c>
      <c r="Z24" s="435" t="s">
        <v>489</v>
      </c>
      <c r="AA24" s="436"/>
    </row>
    <row r="25" spans="1:27" ht="12.75" customHeight="1" x14ac:dyDescent="0.15">
      <c r="A25" s="456"/>
      <c r="B25" s="421"/>
      <c r="C25" s="435" t="s">
        <v>65</v>
      </c>
      <c r="D25" s="346"/>
      <c r="E25" s="346"/>
      <c r="F25" s="346"/>
      <c r="G25" s="434">
        <f>(83.5*0.75)</f>
        <v>62.625</v>
      </c>
      <c r="H25" s="435" t="s">
        <v>489</v>
      </c>
      <c r="I25" s="436"/>
      <c r="J25" s="437"/>
      <c r="K25" s="434">
        <v>90.499999999999986</v>
      </c>
      <c r="L25" s="435" t="s">
        <v>489</v>
      </c>
      <c r="M25" s="439"/>
      <c r="N25" s="448"/>
      <c r="O25" s="453"/>
      <c r="P25" s="453"/>
      <c r="Q25" s="435" t="s">
        <v>65</v>
      </c>
      <c r="R25" s="431"/>
      <c r="S25" s="431"/>
      <c r="T25" s="431"/>
      <c r="U25" s="434">
        <f>(83.4*0.75)</f>
        <v>62.550000000000004</v>
      </c>
      <c r="V25" s="435" t="s">
        <v>489</v>
      </c>
      <c r="W25" s="436"/>
      <c r="X25" s="437"/>
      <c r="Y25" s="434">
        <v>84.000000000000014</v>
      </c>
      <c r="Z25" s="435" t="s">
        <v>489</v>
      </c>
      <c r="AA25" s="436"/>
    </row>
    <row r="26" spans="1:27" ht="12.75" customHeight="1" x14ac:dyDescent="0.15">
      <c r="A26" s="456"/>
      <c r="B26" s="421"/>
      <c r="C26" s="441"/>
      <c r="D26" s="442"/>
      <c r="E26" s="442"/>
      <c r="F26" s="442"/>
      <c r="G26" s="443">
        <f>(1.1*0.75)</f>
        <v>0.82500000000000007</v>
      </c>
      <c r="H26" s="441" t="s">
        <v>489</v>
      </c>
      <c r="I26" s="444"/>
      <c r="J26" s="445" t="s">
        <v>527</v>
      </c>
      <c r="K26" s="443">
        <v>2.1000000000000005</v>
      </c>
      <c r="L26" s="441" t="s">
        <v>489</v>
      </c>
      <c r="M26" s="447"/>
      <c r="N26" s="448"/>
      <c r="O26" s="453"/>
      <c r="P26" s="453"/>
      <c r="Q26" s="441" t="s">
        <v>75</v>
      </c>
      <c r="R26" s="431"/>
      <c r="S26" s="431"/>
      <c r="T26" s="431"/>
      <c r="U26" s="443">
        <f>(1.3*0.75)</f>
        <v>0.97500000000000009</v>
      </c>
      <c r="V26" s="441" t="s">
        <v>489</v>
      </c>
      <c r="W26" s="444"/>
      <c r="X26" s="445"/>
      <c r="Y26" s="443">
        <v>1.9000000000000001</v>
      </c>
      <c r="Z26" s="441" t="s">
        <v>489</v>
      </c>
      <c r="AA26" s="444"/>
    </row>
    <row r="27" spans="1:27" ht="12.75" customHeight="1" x14ac:dyDescent="0.15">
      <c r="A27" s="453">
        <v>7</v>
      </c>
      <c r="B27" s="421" t="s">
        <v>440</v>
      </c>
      <c r="C27" s="422" t="s">
        <v>15</v>
      </c>
      <c r="D27" s="457" t="s">
        <v>528</v>
      </c>
      <c r="E27" s="360" t="s">
        <v>522</v>
      </c>
      <c r="F27" s="457" t="s">
        <v>523</v>
      </c>
      <c r="G27" s="423">
        <f>(595*0.75)</f>
        <v>446.25</v>
      </c>
      <c r="H27" s="424" t="s">
        <v>481</v>
      </c>
      <c r="I27" s="425" t="s">
        <v>483</v>
      </c>
      <c r="J27" s="426" t="s">
        <v>38</v>
      </c>
      <c r="K27" s="423">
        <v>579</v>
      </c>
      <c r="L27" s="424" t="s">
        <v>481</v>
      </c>
      <c r="M27" s="428" t="s">
        <v>510</v>
      </c>
      <c r="N27" s="429"/>
      <c r="O27" s="458"/>
      <c r="P27" s="459"/>
      <c r="Q27" s="459"/>
      <c r="R27" s="459"/>
      <c r="S27" s="459"/>
      <c r="T27" s="459"/>
      <c r="U27" s="459"/>
      <c r="V27" s="459"/>
      <c r="W27" s="459"/>
      <c r="X27" s="460"/>
      <c r="Y27" s="423">
        <v>608</v>
      </c>
      <c r="Z27" s="424" t="s">
        <v>481</v>
      </c>
      <c r="AA27" s="425" t="s">
        <v>514</v>
      </c>
    </row>
    <row r="28" spans="1:27" ht="12.75" customHeight="1" x14ac:dyDescent="0.15">
      <c r="A28" s="456"/>
      <c r="B28" s="421"/>
      <c r="C28" s="433" t="s">
        <v>158</v>
      </c>
      <c r="D28" s="461"/>
      <c r="E28" s="346"/>
      <c r="F28" s="461"/>
      <c r="G28" s="434">
        <f>(19*0.75)</f>
        <v>14.25</v>
      </c>
      <c r="H28" s="435" t="s">
        <v>489</v>
      </c>
      <c r="I28" s="436"/>
      <c r="J28" s="437" t="s">
        <v>529</v>
      </c>
      <c r="K28" s="434">
        <v>19.3</v>
      </c>
      <c r="L28" s="435" t="s">
        <v>489</v>
      </c>
      <c r="M28" s="439"/>
      <c r="N28" s="448"/>
      <c r="O28" s="462"/>
      <c r="P28" s="463"/>
      <c r="Q28" s="463"/>
      <c r="R28" s="463"/>
      <c r="S28" s="463"/>
      <c r="T28" s="463"/>
      <c r="U28" s="463"/>
      <c r="V28" s="463"/>
      <c r="W28" s="463"/>
      <c r="X28" s="464"/>
      <c r="Y28" s="434">
        <v>27.099999999999998</v>
      </c>
      <c r="Z28" s="435" t="s">
        <v>489</v>
      </c>
      <c r="AA28" s="436"/>
    </row>
    <row r="29" spans="1:27" ht="12.75" customHeight="1" x14ac:dyDescent="0.15">
      <c r="A29" s="456"/>
      <c r="B29" s="421"/>
      <c r="C29" s="435" t="s">
        <v>164</v>
      </c>
      <c r="D29" s="461"/>
      <c r="E29" s="346"/>
      <c r="F29" s="461"/>
      <c r="G29" s="434">
        <f>(19.6*0.75)</f>
        <v>14.700000000000001</v>
      </c>
      <c r="H29" s="435" t="s">
        <v>489</v>
      </c>
      <c r="I29" s="436"/>
      <c r="J29" s="437" t="s">
        <v>530</v>
      </c>
      <c r="K29" s="434">
        <v>18.299999999999997</v>
      </c>
      <c r="L29" s="435" t="s">
        <v>489</v>
      </c>
      <c r="M29" s="439"/>
      <c r="N29" s="448"/>
      <c r="O29" s="453">
        <v>24</v>
      </c>
      <c r="P29" s="453" t="s">
        <v>417</v>
      </c>
      <c r="Q29" s="430" t="s">
        <v>176</v>
      </c>
      <c r="R29" s="431" t="s">
        <v>531</v>
      </c>
      <c r="S29" s="431" t="s">
        <v>532</v>
      </c>
      <c r="T29" s="431" t="s">
        <v>533</v>
      </c>
      <c r="U29" s="423">
        <f>(666*0.75)</f>
        <v>499.5</v>
      </c>
      <c r="V29" s="424" t="s">
        <v>481</v>
      </c>
      <c r="W29" s="425" t="s">
        <v>534</v>
      </c>
      <c r="X29" s="426" t="s">
        <v>38</v>
      </c>
      <c r="Y29" s="434">
        <v>17.600000000000001</v>
      </c>
      <c r="Z29" s="435" t="s">
        <v>489</v>
      </c>
      <c r="AA29" s="436"/>
    </row>
    <row r="30" spans="1:27" ht="12.75" customHeight="1" x14ac:dyDescent="0.15">
      <c r="A30" s="456"/>
      <c r="B30" s="421"/>
      <c r="C30" s="435" t="s">
        <v>65</v>
      </c>
      <c r="D30" s="461"/>
      <c r="E30" s="346"/>
      <c r="F30" s="461"/>
      <c r="G30" s="434">
        <f>(83.4*0.75)</f>
        <v>62.550000000000004</v>
      </c>
      <c r="H30" s="435" t="s">
        <v>489</v>
      </c>
      <c r="I30" s="436"/>
      <c r="J30" s="437"/>
      <c r="K30" s="434">
        <v>82.299999999999983</v>
      </c>
      <c r="L30" s="435" t="s">
        <v>489</v>
      </c>
      <c r="M30" s="439"/>
      <c r="N30" s="448"/>
      <c r="O30" s="453"/>
      <c r="P30" s="453"/>
      <c r="Q30" s="435" t="s">
        <v>182</v>
      </c>
      <c r="R30" s="431"/>
      <c r="S30" s="431"/>
      <c r="T30" s="431"/>
      <c r="U30" s="434">
        <f>(22.5*0.75)</f>
        <v>16.875</v>
      </c>
      <c r="V30" s="435" t="s">
        <v>489</v>
      </c>
      <c r="W30" s="436"/>
      <c r="X30" s="437" t="s">
        <v>535</v>
      </c>
      <c r="Y30" s="434">
        <v>83.5</v>
      </c>
      <c r="Z30" s="435" t="s">
        <v>489</v>
      </c>
      <c r="AA30" s="436"/>
    </row>
    <row r="31" spans="1:27" ht="12.75" customHeight="1" x14ac:dyDescent="0.15">
      <c r="A31" s="456"/>
      <c r="B31" s="421"/>
      <c r="C31" s="441" t="s">
        <v>75</v>
      </c>
      <c r="D31" s="465"/>
      <c r="E31" s="442"/>
      <c r="F31" s="465"/>
      <c r="G31" s="443">
        <f>(1.3*0.75)</f>
        <v>0.97500000000000009</v>
      </c>
      <c r="H31" s="441" t="s">
        <v>489</v>
      </c>
      <c r="I31" s="444"/>
      <c r="J31" s="445" t="s">
        <v>536</v>
      </c>
      <c r="K31" s="443">
        <v>1.4000000000000001</v>
      </c>
      <c r="L31" s="441" t="s">
        <v>489</v>
      </c>
      <c r="M31" s="447"/>
      <c r="N31" s="448"/>
      <c r="O31" s="453"/>
      <c r="P31" s="453"/>
      <c r="Q31" s="435" t="s">
        <v>56</v>
      </c>
      <c r="R31" s="431"/>
      <c r="S31" s="431"/>
      <c r="T31" s="431"/>
      <c r="U31" s="434">
        <f>(19*0.75)</f>
        <v>14.25</v>
      </c>
      <c r="V31" s="435" t="s">
        <v>489</v>
      </c>
      <c r="W31" s="436"/>
      <c r="X31" s="437" t="s">
        <v>530</v>
      </c>
      <c r="Y31" s="443">
        <v>1.1000000000000003</v>
      </c>
      <c r="Z31" s="441" t="s">
        <v>489</v>
      </c>
      <c r="AA31" s="444"/>
    </row>
    <row r="32" spans="1:27" ht="12.75" customHeight="1" x14ac:dyDescent="0.15">
      <c r="A32" s="458"/>
      <c r="B32" s="459"/>
      <c r="C32" s="459"/>
      <c r="D32" s="459"/>
      <c r="E32" s="459"/>
      <c r="F32" s="459"/>
      <c r="G32" s="459"/>
      <c r="H32" s="459"/>
      <c r="I32" s="459"/>
      <c r="J32" s="460"/>
      <c r="K32" s="423">
        <v>608</v>
      </c>
      <c r="L32" s="424" t="s">
        <v>481</v>
      </c>
      <c r="M32" s="428" t="s">
        <v>514</v>
      </c>
      <c r="N32" s="429"/>
      <c r="O32" s="453"/>
      <c r="P32" s="453"/>
      <c r="Q32" s="435"/>
      <c r="R32" s="431"/>
      <c r="S32" s="431"/>
      <c r="T32" s="431"/>
      <c r="U32" s="434">
        <f>(98.7*0.75)</f>
        <v>74.025000000000006</v>
      </c>
      <c r="V32" s="435" t="s">
        <v>489</v>
      </c>
      <c r="W32" s="436"/>
      <c r="X32" s="437"/>
      <c r="Y32" s="423">
        <v>595</v>
      </c>
      <c r="Z32" s="424" t="s">
        <v>481</v>
      </c>
      <c r="AA32" s="425" t="s">
        <v>483</v>
      </c>
    </row>
    <row r="33" spans="1:27" ht="12.75" customHeight="1" x14ac:dyDescent="0.15">
      <c r="A33" s="462"/>
      <c r="B33" s="463"/>
      <c r="C33" s="463"/>
      <c r="D33" s="463"/>
      <c r="E33" s="463"/>
      <c r="F33" s="463"/>
      <c r="G33" s="463"/>
      <c r="H33" s="463"/>
      <c r="I33" s="463"/>
      <c r="J33" s="464"/>
      <c r="K33" s="434">
        <v>27.099999999999998</v>
      </c>
      <c r="L33" s="435" t="s">
        <v>489</v>
      </c>
      <c r="M33" s="439"/>
      <c r="N33" s="448"/>
      <c r="O33" s="453"/>
      <c r="P33" s="453"/>
      <c r="Q33" s="441"/>
      <c r="R33" s="431"/>
      <c r="S33" s="431"/>
      <c r="T33" s="431"/>
      <c r="U33" s="443">
        <f>(1.8*0.75)</f>
        <v>1.35</v>
      </c>
      <c r="V33" s="441" t="s">
        <v>489</v>
      </c>
      <c r="W33" s="444"/>
      <c r="X33" s="445"/>
      <c r="Y33" s="434">
        <v>18.999999999999996</v>
      </c>
      <c r="Z33" s="435" t="s">
        <v>489</v>
      </c>
      <c r="AA33" s="436"/>
    </row>
    <row r="34" spans="1:27" ht="12.75" customHeight="1" x14ac:dyDescent="0.15">
      <c r="A34" s="453">
        <v>11</v>
      </c>
      <c r="B34" s="421" t="s">
        <v>424</v>
      </c>
      <c r="C34" s="466" t="s">
        <v>81</v>
      </c>
      <c r="D34" s="360" t="s">
        <v>537</v>
      </c>
      <c r="E34" s="360" t="s">
        <v>538</v>
      </c>
      <c r="F34" s="360" t="s">
        <v>539</v>
      </c>
      <c r="G34" s="423">
        <f>(537*0.75)</f>
        <v>402.75</v>
      </c>
      <c r="H34" s="424" t="s">
        <v>481</v>
      </c>
      <c r="I34" s="425" t="s">
        <v>540</v>
      </c>
      <c r="J34" s="426" t="s">
        <v>38</v>
      </c>
      <c r="K34" s="434">
        <v>17.600000000000001</v>
      </c>
      <c r="L34" s="435" t="s">
        <v>489</v>
      </c>
      <c r="M34" s="439"/>
      <c r="N34" s="448"/>
      <c r="O34" s="453">
        <v>25</v>
      </c>
      <c r="P34" s="453" t="s">
        <v>424</v>
      </c>
      <c r="Q34" s="466" t="s">
        <v>81</v>
      </c>
      <c r="R34" s="431" t="s">
        <v>541</v>
      </c>
      <c r="S34" s="431" t="s">
        <v>538</v>
      </c>
      <c r="T34" s="431" t="s">
        <v>542</v>
      </c>
      <c r="U34" s="423">
        <f>(541*0.75)</f>
        <v>405.75</v>
      </c>
      <c r="V34" s="424" t="s">
        <v>481</v>
      </c>
      <c r="W34" s="425" t="s">
        <v>540</v>
      </c>
      <c r="X34" s="426" t="s">
        <v>38</v>
      </c>
      <c r="Y34" s="434">
        <v>19.599999999999998</v>
      </c>
      <c r="Z34" s="435" t="s">
        <v>489</v>
      </c>
      <c r="AA34" s="436"/>
    </row>
    <row r="35" spans="1:27" ht="12.75" customHeight="1" x14ac:dyDescent="0.15">
      <c r="A35" s="456"/>
      <c r="B35" s="421"/>
      <c r="C35" s="455" t="s">
        <v>186</v>
      </c>
      <c r="D35" s="346"/>
      <c r="E35" s="346"/>
      <c r="F35" s="346"/>
      <c r="G35" s="434">
        <f>(20.5*0.75)</f>
        <v>15.375</v>
      </c>
      <c r="H35" s="435" t="s">
        <v>489</v>
      </c>
      <c r="I35" s="436"/>
      <c r="J35" s="437" t="s">
        <v>543</v>
      </c>
      <c r="K35" s="434">
        <v>83.500000000000014</v>
      </c>
      <c r="L35" s="435" t="s">
        <v>489</v>
      </c>
      <c r="M35" s="439"/>
      <c r="N35" s="448"/>
      <c r="O35" s="453"/>
      <c r="P35" s="453"/>
      <c r="Q35" s="455" t="s">
        <v>186</v>
      </c>
      <c r="R35" s="431"/>
      <c r="S35" s="431"/>
      <c r="T35" s="431"/>
      <c r="U35" s="434">
        <f>(20.4*0.75)</f>
        <v>15.299999999999999</v>
      </c>
      <c r="V35" s="435" t="s">
        <v>489</v>
      </c>
      <c r="W35" s="436"/>
      <c r="X35" s="437" t="s">
        <v>544</v>
      </c>
      <c r="Y35" s="434">
        <v>83.4</v>
      </c>
      <c r="Z35" s="435" t="s">
        <v>489</v>
      </c>
      <c r="AA35" s="436"/>
    </row>
    <row r="36" spans="1:27" ht="12.75" customHeight="1" x14ac:dyDescent="0.15">
      <c r="A36" s="456"/>
      <c r="B36" s="421"/>
      <c r="C36" s="435" t="s">
        <v>191</v>
      </c>
      <c r="D36" s="346"/>
      <c r="E36" s="346"/>
      <c r="F36" s="346"/>
      <c r="G36" s="434">
        <f>(14.5*0.75)</f>
        <v>10.875</v>
      </c>
      <c r="H36" s="435" t="s">
        <v>489</v>
      </c>
      <c r="I36" s="436"/>
      <c r="J36" s="437"/>
      <c r="K36" s="443">
        <v>1.1000000000000001</v>
      </c>
      <c r="L36" s="441" t="s">
        <v>489</v>
      </c>
      <c r="M36" s="447"/>
      <c r="N36" s="448"/>
      <c r="O36" s="453"/>
      <c r="P36" s="453"/>
      <c r="Q36" s="435" t="s">
        <v>191</v>
      </c>
      <c r="R36" s="431"/>
      <c r="S36" s="431"/>
      <c r="T36" s="431"/>
      <c r="U36" s="434">
        <f>(14.5*0.75)</f>
        <v>10.875</v>
      </c>
      <c r="V36" s="435" t="s">
        <v>489</v>
      </c>
      <c r="W36" s="436"/>
      <c r="X36" s="437" t="s">
        <v>526</v>
      </c>
      <c r="Y36" s="443">
        <v>1.3000000000000003</v>
      </c>
      <c r="Z36" s="441" t="s">
        <v>489</v>
      </c>
      <c r="AA36" s="444"/>
    </row>
    <row r="37" spans="1:27" ht="12.75" customHeight="1" x14ac:dyDescent="0.15">
      <c r="A37" s="456"/>
      <c r="B37" s="421"/>
      <c r="C37" s="435" t="s">
        <v>31</v>
      </c>
      <c r="D37" s="346"/>
      <c r="E37" s="346"/>
      <c r="F37" s="346"/>
      <c r="G37" s="434">
        <f>(79.5*0.75)</f>
        <v>59.625</v>
      </c>
      <c r="H37" s="435" t="s">
        <v>489</v>
      </c>
      <c r="I37" s="436"/>
      <c r="J37" s="437"/>
      <c r="K37" s="423">
        <v>595</v>
      </c>
      <c r="L37" s="424" t="s">
        <v>481</v>
      </c>
      <c r="M37" s="428" t="s">
        <v>483</v>
      </c>
      <c r="N37" s="429"/>
      <c r="O37" s="453"/>
      <c r="P37" s="453"/>
      <c r="Q37" s="435" t="s">
        <v>31</v>
      </c>
      <c r="R37" s="431"/>
      <c r="S37" s="431"/>
      <c r="T37" s="431"/>
      <c r="U37" s="434">
        <f>(80.5*0.75)</f>
        <v>60.375</v>
      </c>
      <c r="V37" s="435" t="s">
        <v>489</v>
      </c>
      <c r="W37" s="436"/>
      <c r="X37" s="437"/>
      <c r="Y37" s="423">
        <v>598</v>
      </c>
      <c r="Z37" s="424" t="s">
        <v>481</v>
      </c>
      <c r="AA37" s="425" t="s">
        <v>545</v>
      </c>
    </row>
    <row r="38" spans="1:27" ht="12.75" customHeight="1" x14ac:dyDescent="0.15">
      <c r="A38" s="456"/>
      <c r="B38" s="421"/>
      <c r="C38" s="441"/>
      <c r="D38" s="442"/>
      <c r="E38" s="442"/>
      <c r="F38" s="442"/>
      <c r="G38" s="443">
        <f>(1.1*0.75)</f>
        <v>0.82500000000000007</v>
      </c>
      <c r="H38" s="441" t="s">
        <v>489</v>
      </c>
      <c r="I38" s="444"/>
      <c r="J38" s="445"/>
      <c r="K38" s="434">
        <v>18.999999999999996</v>
      </c>
      <c r="L38" s="435" t="s">
        <v>489</v>
      </c>
      <c r="M38" s="439"/>
      <c r="N38" s="448"/>
      <c r="O38" s="453"/>
      <c r="P38" s="453"/>
      <c r="Q38" s="441"/>
      <c r="R38" s="431"/>
      <c r="S38" s="431"/>
      <c r="T38" s="431"/>
      <c r="U38" s="443">
        <f>(1.1*0.75)</f>
        <v>0.82500000000000007</v>
      </c>
      <c r="V38" s="441" t="s">
        <v>489</v>
      </c>
      <c r="W38" s="444"/>
      <c r="X38" s="445"/>
      <c r="Y38" s="434">
        <v>22.2</v>
      </c>
      <c r="Z38" s="435" t="s">
        <v>489</v>
      </c>
      <c r="AA38" s="436"/>
    </row>
    <row r="39" spans="1:27" ht="12.75" customHeight="1" x14ac:dyDescent="0.15">
      <c r="A39" s="453">
        <v>12</v>
      </c>
      <c r="B39" s="421" t="s">
        <v>45</v>
      </c>
      <c r="C39" s="467" t="s">
        <v>197</v>
      </c>
      <c r="D39" s="360" t="s">
        <v>546</v>
      </c>
      <c r="E39" s="360" t="s">
        <v>547</v>
      </c>
      <c r="F39" s="360" t="s">
        <v>548</v>
      </c>
      <c r="G39" s="423">
        <f>(576*0.75)</f>
        <v>432</v>
      </c>
      <c r="H39" s="424" t="s">
        <v>481</v>
      </c>
      <c r="I39" s="425" t="s">
        <v>487</v>
      </c>
      <c r="J39" s="426" t="s">
        <v>38</v>
      </c>
      <c r="K39" s="434">
        <v>19.599999999999998</v>
      </c>
      <c r="L39" s="435" t="s">
        <v>489</v>
      </c>
      <c r="M39" s="439"/>
      <c r="N39" s="448"/>
      <c r="O39" s="453">
        <v>26</v>
      </c>
      <c r="P39" s="453" t="s">
        <v>45</v>
      </c>
      <c r="Q39" s="468" t="s">
        <v>197</v>
      </c>
      <c r="R39" s="431" t="s">
        <v>549</v>
      </c>
      <c r="S39" s="431" t="s">
        <v>547</v>
      </c>
      <c r="T39" s="431" t="s">
        <v>550</v>
      </c>
      <c r="U39" s="423">
        <f>(567*0.75)</f>
        <v>425.25</v>
      </c>
      <c r="V39" s="424" t="s">
        <v>481</v>
      </c>
      <c r="W39" s="425" t="s">
        <v>487</v>
      </c>
      <c r="X39" s="426" t="s">
        <v>38</v>
      </c>
      <c r="Y39" s="434">
        <v>15.399999999999999</v>
      </c>
      <c r="Z39" s="435" t="s">
        <v>489</v>
      </c>
      <c r="AA39" s="436"/>
    </row>
    <row r="40" spans="1:27" ht="12.75" customHeight="1" x14ac:dyDescent="0.15">
      <c r="A40" s="456"/>
      <c r="B40" s="421"/>
      <c r="C40" s="435" t="s">
        <v>202</v>
      </c>
      <c r="D40" s="346"/>
      <c r="E40" s="346"/>
      <c r="F40" s="346"/>
      <c r="G40" s="434">
        <f>(20.2*0.75)</f>
        <v>15.149999999999999</v>
      </c>
      <c r="H40" s="435" t="s">
        <v>489</v>
      </c>
      <c r="I40" s="436"/>
      <c r="J40" s="437" t="s">
        <v>551</v>
      </c>
      <c r="K40" s="434">
        <v>83.4</v>
      </c>
      <c r="L40" s="435" t="s">
        <v>489</v>
      </c>
      <c r="M40" s="439"/>
      <c r="N40" s="448"/>
      <c r="O40" s="453"/>
      <c r="P40" s="453"/>
      <c r="Q40" s="435" t="s">
        <v>202</v>
      </c>
      <c r="R40" s="431"/>
      <c r="S40" s="431"/>
      <c r="T40" s="431"/>
      <c r="U40" s="434">
        <f>(20.3*0.75)</f>
        <v>15.225000000000001</v>
      </c>
      <c r="V40" s="435" t="s">
        <v>489</v>
      </c>
      <c r="W40" s="436"/>
      <c r="X40" s="437" t="s">
        <v>543</v>
      </c>
      <c r="Y40" s="434">
        <v>88.7</v>
      </c>
      <c r="Z40" s="435" t="s">
        <v>489</v>
      </c>
      <c r="AA40" s="436"/>
    </row>
    <row r="41" spans="1:27" ht="12.75" customHeight="1" x14ac:dyDescent="0.15">
      <c r="A41" s="456"/>
      <c r="B41" s="421"/>
      <c r="C41" s="435" t="s">
        <v>206</v>
      </c>
      <c r="D41" s="346"/>
      <c r="E41" s="346"/>
      <c r="F41" s="346"/>
      <c r="G41" s="434">
        <f>(19.4*0.75)</f>
        <v>14.549999999999999</v>
      </c>
      <c r="H41" s="435" t="s">
        <v>489</v>
      </c>
      <c r="I41" s="436"/>
      <c r="J41" s="437"/>
      <c r="K41" s="443">
        <v>1.3000000000000003</v>
      </c>
      <c r="L41" s="441" t="s">
        <v>489</v>
      </c>
      <c r="M41" s="447"/>
      <c r="N41" s="448"/>
      <c r="O41" s="453"/>
      <c r="P41" s="453"/>
      <c r="Q41" s="435" t="s">
        <v>206</v>
      </c>
      <c r="R41" s="431"/>
      <c r="S41" s="431"/>
      <c r="T41" s="431"/>
      <c r="U41" s="434">
        <f>(18.4*0.75)</f>
        <v>13.799999999999999</v>
      </c>
      <c r="V41" s="435" t="s">
        <v>489</v>
      </c>
      <c r="W41" s="436"/>
      <c r="X41" s="437"/>
      <c r="Y41" s="443">
        <v>2.5000000000000004</v>
      </c>
      <c r="Z41" s="441" t="s">
        <v>489</v>
      </c>
      <c r="AA41" s="444"/>
    </row>
    <row r="42" spans="1:27" ht="12.75" customHeight="1" x14ac:dyDescent="0.15">
      <c r="A42" s="456"/>
      <c r="B42" s="421"/>
      <c r="C42" s="435"/>
      <c r="D42" s="346"/>
      <c r="E42" s="346"/>
      <c r="F42" s="346"/>
      <c r="G42" s="434">
        <f>(78*0.75)</f>
        <v>58.5</v>
      </c>
      <c r="H42" s="435" t="s">
        <v>489</v>
      </c>
      <c r="I42" s="436"/>
      <c r="J42" s="437"/>
      <c r="K42" s="423">
        <v>598</v>
      </c>
      <c r="L42" s="424" t="s">
        <v>481</v>
      </c>
      <c r="M42" s="428" t="s">
        <v>545</v>
      </c>
      <c r="N42" s="429"/>
      <c r="O42" s="453"/>
      <c r="P42" s="453"/>
      <c r="Q42" s="435"/>
      <c r="R42" s="431"/>
      <c r="S42" s="431"/>
      <c r="T42" s="431"/>
      <c r="U42" s="434">
        <f>(78.1*0.75)</f>
        <v>58.574999999999996</v>
      </c>
      <c r="V42" s="435" t="s">
        <v>489</v>
      </c>
      <c r="W42" s="436"/>
      <c r="X42" s="437"/>
      <c r="Y42" s="423">
        <v>588</v>
      </c>
      <c r="Z42" s="424" t="s">
        <v>481</v>
      </c>
      <c r="AA42" s="425" t="s">
        <v>552</v>
      </c>
    </row>
    <row r="43" spans="1:27" ht="12.75" customHeight="1" x14ac:dyDescent="0.15">
      <c r="A43" s="456"/>
      <c r="B43" s="421"/>
      <c r="C43" s="441"/>
      <c r="D43" s="442"/>
      <c r="E43" s="442"/>
      <c r="F43" s="442"/>
      <c r="G43" s="443">
        <f>(1.4*0.75)</f>
        <v>1.0499999999999998</v>
      </c>
      <c r="H43" s="441" t="s">
        <v>489</v>
      </c>
      <c r="I43" s="444"/>
      <c r="J43" s="445"/>
      <c r="K43" s="434">
        <v>22.2</v>
      </c>
      <c r="L43" s="435" t="s">
        <v>489</v>
      </c>
      <c r="M43" s="439"/>
      <c r="N43" s="448"/>
      <c r="O43" s="453"/>
      <c r="P43" s="453"/>
      <c r="Q43" s="441"/>
      <c r="R43" s="431"/>
      <c r="S43" s="431"/>
      <c r="T43" s="431"/>
      <c r="U43" s="443">
        <f>(1.4*0.75)</f>
        <v>1.0499999999999998</v>
      </c>
      <c r="V43" s="441" t="s">
        <v>489</v>
      </c>
      <c r="W43" s="444"/>
      <c r="X43" s="445"/>
      <c r="Y43" s="434">
        <v>24.200000000000003</v>
      </c>
      <c r="Z43" s="435" t="s">
        <v>489</v>
      </c>
      <c r="AA43" s="436"/>
    </row>
    <row r="44" spans="1:27" ht="12.75" customHeight="1" x14ac:dyDescent="0.15">
      <c r="A44" s="453">
        <v>13</v>
      </c>
      <c r="B44" s="421" t="s">
        <v>436</v>
      </c>
      <c r="C44" s="435" t="s">
        <v>212</v>
      </c>
      <c r="D44" s="360" t="s">
        <v>553</v>
      </c>
      <c r="E44" s="360" t="s">
        <v>554</v>
      </c>
      <c r="F44" s="360" t="s">
        <v>555</v>
      </c>
      <c r="G44" s="423">
        <f>(630*0.75)</f>
        <v>472.5</v>
      </c>
      <c r="H44" s="424" t="s">
        <v>481</v>
      </c>
      <c r="I44" s="425" t="s">
        <v>483</v>
      </c>
      <c r="J44" s="426" t="s">
        <v>38</v>
      </c>
      <c r="K44" s="434">
        <v>15.399999999999999</v>
      </c>
      <c r="L44" s="435" t="s">
        <v>489</v>
      </c>
      <c r="M44" s="439"/>
      <c r="N44" s="448"/>
      <c r="O44" s="453">
        <v>27</v>
      </c>
      <c r="P44" s="453" t="s">
        <v>436</v>
      </c>
      <c r="Q44" s="435" t="s">
        <v>212</v>
      </c>
      <c r="R44" s="431" t="s">
        <v>556</v>
      </c>
      <c r="S44" s="431" t="s">
        <v>554</v>
      </c>
      <c r="T44" s="431" t="s">
        <v>557</v>
      </c>
      <c r="U44" s="423">
        <f>(622*0.75)</f>
        <v>466.5</v>
      </c>
      <c r="V44" s="424" t="s">
        <v>481</v>
      </c>
      <c r="W44" s="425" t="s">
        <v>483</v>
      </c>
      <c r="X44" s="426" t="s">
        <v>38</v>
      </c>
      <c r="Y44" s="434">
        <v>16.7</v>
      </c>
      <c r="Z44" s="435" t="s">
        <v>489</v>
      </c>
      <c r="AA44" s="436"/>
    </row>
    <row r="45" spans="1:27" ht="12.75" customHeight="1" x14ac:dyDescent="0.15">
      <c r="A45" s="456"/>
      <c r="B45" s="421"/>
      <c r="C45" s="469" t="s">
        <v>214</v>
      </c>
      <c r="D45" s="346"/>
      <c r="E45" s="346"/>
      <c r="F45" s="346"/>
      <c r="G45" s="434">
        <f>(19.6*0.75)</f>
        <v>14.700000000000001</v>
      </c>
      <c r="H45" s="435" t="s">
        <v>558</v>
      </c>
      <c r="I45" s="436"/>
      <c r="J45" s="437" t="s">
        <v>559</v>
      </c>
      <c r="K45" s="434">
        <v>88.7</v>
      </c>
      <c r="L45" s="435" t="s">
        <v>558</v>
      </c>
      <c r="M45" s="439"/>
      <c r="N45" s="448"/>
      <c r="O45" s="453"/>
      <c r="P45" s="453"/>
      <c r="Q45" s="469" t="s">
        <v>214</v>
      </c>
      <c r="R45" s="431"/>
      <c r="S45" s="431"/>
      <c r="T45" s="431"/>
      <c r="U45" s="434">
        <f>(19.5*0.75)</f>
        <v>14.625</v>
      </c>
      <c r="V45" s="435" t="s">
        <v>558</v>
      </c>
      <c r="W45" s="436"/>
      <c r="X45" s="437" t="s">
        <v>560</v>
      </c>
      <c r="Y45" s="434">
        <v>82.5</v>
      </c>
      <c r="Z45" s="435" t="s">
        <v>558</v>
      </c>
      <c r="AA45" s="436"/>
    </row>
    <row r="46" spans="1:27" ht="12.75" customHeight="1" x14ac:dyDescent="0.15">
      <c r="A46" s="456"/>
      <c r="B46" s="421"/>
      <c r="C46" s="435" t="s">
        <v>156</v>
      </c>
      <c r="D46" s="346"/>
      <c r="E46" s="346"/>
      <c r="F46" s="346"/>
      <c r="G46" s="434">
        <f>(19.6*0.75)</f>
        <v>14.700000000000001</v>
      </c>
      <c r="H46" s="435" t="s">
        <v>558</v>
      </c>
      <c r="I46" s="436"/>
      <c r="J46" s="437" t="s">
        <v>561</v>
      </c>
      <c r="K46" s="443">
        <v>2.5000000000000004</v>
      </c>
      <c r="L46" s="441" t="s">
        <v>558</v>
      </c>
      <c r="M46" s="447"/>
      <c r="N46" s="448"/>
      <c r="O46" s="453"/>
      <c r="P46" s="453"/>
      <c r="Q46" s="435" t="s">
        <v>156</v>
      </c>
      <c r="R46" s="431"/>
      <c r="S46" s="431"/>
      <c r="T46" s="431"/>
      <c r="U46" s="434">
        <f>(19.6*0.75)</f>
        <v>14.700000000000001</v>
      </c>
      <c r="V46" s="435" t="s">
        <v>558</v>
      </c>
      <c r="W46" s="436"/>
      <c r="X46" s="437"/>
      <c r="Y46" s="443">
        <v>1.4000000000000001</v>
      </c>
      <c r="Z46" s="441" t="s">
        <v>558</v>
      </c>
      <c r="AA46" s="444"/>
    </row>
    <row r="47" spans="1:27" ht="12.75" customHeight="1" x14ac:dyDescent="0.15">
      <c r="A47" s="456"/>
      <c r="B47" s="421"/>
      <c r="C47" s="435" t="s">
        <v>173</v>
      </c>
      <c r="D47" s="346"/>
      <c r="E47" s="346"/>
      <c r="F47" s="346"/>
      <c r="G47" s="434">
        <f>(91.8*0.75)</f>
        <v>68.849999999999994</v>
      </c>
      <c r="H47" s="435" t="s">
        <v>558</v>
      </c>
      <c r="I47" s="436"/>
      <c r="J47" s="437"/>
      <c r="K47" s="423">
        <v>600</v>
      </c>
      <c r="L47" s="424" t="s">
        <v>562</v>
      </c>
      <c r="M47" s="428" t="s">
        <v>563</v>
      </c>
      <c r="N47" s="429"/>
      <c r="O47" s="453"/>
      <c r="P47" s="453"/>
      <c r="Q47" s="435" t="s">
        <v>247</v>
      </c>
      <c r="R47" s="431"/>
      <c r="S47" s="431"/>
      <c r="T47" s="431"/>
      <c r="U47" s="434">
        <f>(90*0.75)</f>
        <v>67.5</v>
      </c>
      <c r="V47" s="435" t="s">
        <v>558</v>
      </c>
      <c r="W47" s="436"/>
      <c r="X47" s="437"/>
      <c r="Y47" s="423">
        <v>666</v>
      </c>
      <c r="Z47" s="424" t="s">
        <v>562</v>
      </c>
      <c r="AA47" s="425" t="s">
        <v>564</v>
      </c>
    </row>
    <row r="48" spans="1:27" ht="12.75" customHeight="1" x14ac:dyDescent="0.15">
      <c r="A48" s="456"/>
      <c r="B48" s="421"/>
      <c r="C48" s="441"/>
      <c r="D48" s="442"/>
      <c r="E48" s="442"/>
      <c r="F48" s="442"/>
      <c r="G48" s="443">
        <f>(1.1*0.75)</f>
        <v>0.82500000000000007</v>
      </c>
      <c r="H48" s="441" t="s">
        <v>558</v>
      </c>
      <c r="I48" s="444"/>
      <c r="J48" s="445"/>
      <c r="K48" s="434">
        <v>24.200000000000003</v>
      </c>
      <c r="L48" s="435" t="s">
        <v>558</v>
      </c>
      <c r="M48" s="439"/>
      <c r="N48" s="448"/>
      <c r="O48" s="453"/>
      <c r="P48" s="453"/>
      <c r="Q48" s="441"/>
      <c r="R48" s="431"/>
      <c r="S48" s="431"/>
      <c r="T48" s="431"/>
      <c r="U48" s="443">
        <f>(1.1*0.75)</f>
        <v>0.82500000000000007</v>
      </c>
      <c r="V48" s="441" t="s">
        <v>558</v>
      </c>
      <c r="W48" s="444"/>
      <c r="X48" s="445"/>
      <c r="Y48" s="434">
        <v>22.5</v>
      </c>
      <c r="Z48" s="435" t="s">
        <v>558</v>
      </c>
      <c r="AA48" s="436"/>
    </row>
    <row r="49" spans="1:27" ht="12.75" customHeight="1" x14ac:dyDescent="0.15">
      <c r="A49" s="453">
        <v>14</v>
      </c>
      <c r="B49" s="421" t="s">
        <v>440</v>
      </c>
      <c r="C49" s="424" t="s">
        <v>15</v>
      </c>
      <c r="D49" s="360" t="s">
        <v>565</v>
      </c>
      <c r="E49" s="360" t="s">
        <v>566</v>
      </c>
      <c r="F49" s="360" t="s">
        <v>567</v>
      </c>
      <c r="G49" s="423">
        <f>(613*0.75)</f>
        <v>459.75</v>
      </c>
      <c r="H49" s="424" t="s">
        <v>562</v>
      </c>
      <c r="I49" s="425" t="s">
        <v>49</v>
      </c>
      <c r="J49" s="426" t="s">
        <v>38</v>
      </c>
      <c r="K49" s="434">
        <v>16.7</v>
      </c>
      <c r="L49" s="435" t="s">
        <v>558</v>
      </c>
      <c r="M49" s="439"/>
      <c r="N49" s="448"/>
      <c r="O49" s="453">
        <v>28</v>
      </c>
      <c r="P49" s="453" t="s">
        <v>440</v>
      </c>
      <c r="Q49" s="424" t="s">
        <v>15</v>
      </c>
      <c r="R49" s="431" t="s">
        <v>568</v>
      </c>
      <c r="S49" s="431" t="s">
        <v>569</v>
      </c>
      <c r="T49" s="431" t="s">
        <v>570</v>
      </c>
      <c r="U49" s="423">
        <f>(623*0.75)</f>
        <v>467.25</v>
      </c>
      <c r="V49" s="424" t="s">
        <v>562</v>
      </c>
      <c r="W49" s="425" t="s">
        <v>49</v>
      </c>
      <c r="X49" s="426" t="s">
        <v>38</v>
      </c>
      <c r="Y49" s="434">
        <v>19</v>
      </c>
      <c r="Z49" s="435" t="s">
        <v>558</v>
      </c>
      <c r="AA49" s="436"/>
    </row>
    <row r="50" spans="1:27" ht="12.75" customHeight="1" x14ac:dyDescent="0.15">
      <c r="A50" s="456"/>
      <c r="B50" s="421"/>
      <c r="C50" s="433" t="s">
        <v>219</v>
      </c>
      <c r="D50" s="346"/>
      <c r="E50" s="346"/>
      <c r="F50" s="346"/>
      <c r="G50" s="434">
        <f>(24.1*0.75)</f>
        <v>18.075000000000003</v>
      </c>
      <c r="H50" s="435" t="s">
        <v>558</v>
      </c>
      <c r="I50" s="436"/>
      <c r="J50" s="437" t="s">
        <v>571</v>
      </c>
      <c r="K50" s="434">
        <v>85.300000000000011</v>
      </c>
      <c r="L50" s="435" t="s">
        <v>558</v>
      </c>
      <c r="M50" s="439"/>
      <c r="N50" s="448"/>
      <c r="O50" s="453"/>
      <c r="P50" s="453"/>
      <c r="Q50" s="433" t="s">
        <v>256</v>
      </c>
      <c r="R50" s="431"/>
      <c r="S50" s="431"/>
      <c r="T50" s="431"/>
      <c r="U50" s="434">
        <f>(23.8*0.75)</f>
        <v>17.850000000000001</v>
      </c>
      <c r="V50" s="435" t="s">
        <v>558</v>
      </c>
      <c r="W50" s="436"/>
      <c r="X50" s="437" t="s">
        <v>572</v>
      </c>
      <c r="Y50" s="434">
        <v>98.699999999999989</v>
      </c>
      <c r="Z50" s="435" t="s">
        <v>558</v>
      </c>
      <c r="AA50" s="436"/>
    </row>
    <row r="51" spans="1:27" ht="12.75" customHeight="1" x14ac:dyDescent="0.15">
      <c r="A51" s="456"/>
      <c r="B51" s="421"/>
      <c r="C51" s="435" t="s">
        <v>223</v>
      </c>
      <c r="D51" s="346"/>
      <c r="E51" s="346"/>
      <c r="F51" s="346"/>
      <c r="G51" s="434">
        <f>(13.5*0.75)</f>
        <v>10.125</v>
      </c>
      <c r="H51" s="435" t="s">
        <v>558</v>
      </c>
      <c r="I51" s="436"/>
      <c r="J51" s="437" t="s">
        <v>573</v>
      </c>
      <c r="K51" s="443">
        <v>1.4000000000000001</v>
      </c>
      <c r="L51" s="441" t="s">
        <v>558</v>
      </c>
      <c r="M51" s="447"/>
      <c r="N51" s="448"/>
      <c r="O51" s="453"/>
      <c r="P51" s="453"/>
      <c r="Q51" s="435" t="s">
        <v>223</v>
      </c>
      <c r="R51" s="431"/>
      <c r="S51" s="431"/>
      <c r="T51" s="431"/>
      <c r="U51" s="434">
        <f>(13.5*0.75)</f>
        <v>10.125</v>
      </c>
      <c r="V51" s="435" t="s">
        <v>558</v>
      </c>
      <c r="W51" s="436"/>
      <c r="X51" s="437" t="s">
        <v>561</v>
      </c>
      <c r="Y51" s="443">
        <v>1.8000000000000003</v>
      </c>
      <c r="Z51" s="441" t="s">
        <v>558</v>
      </c>
      <c r="AA51" s="444"/>
    </row>
    <row r="52" spans="1:27" ht="12.75" customHeight="1" x14ac:dyDescent="0.15">
      <c r="A52" s="456"/>
      <c r="B52" s="421"/>
      <c r="C52" s="435" t="s">
        <v>65</v>
      </c>
      <c r="D52" s="346"/>
      <c r="E52" s="346"/>
      <c r="F52" s="346"/>
      <c r="G52" s="434">
        <f>(94.6*0.75)</f>
        <v>70.949999999999989</v>
      </c>
      <c r="H52" s="435" t="s">
        <v>558</v>
      </c>
      <c r="I52" s="436"/>
      <c r="J52" s="437"/>
      <c r="K52" s="423">
        <v>666</v>
      </c>
      <c r="L52" s="424" t="s">
        <v>562</v>
      </c>
      <c r="M52" s="428" t="s">
        <v>564</v>
      </c>
      <c r="N52" s="429"/>
      <c r="O52" s="453"/>
      <c r="P52" s="453"/>
      <c r="Q52" s="435" t="s">
        <v>65</v>
      </c>
      <c r="R52" s="431"/>
      <c r="S52" s="431"/>
      <c r="T52" s="431"/>
      <c r="U52" s="434">
        <f>(97.4*0.75)</f>
        <v>73.050000000000011</v>
      </c>
      <c r="V52" s="435" t="s">
        <v>558</v>
      </c>
      <c r="W52" s="436"/>
      <c r="X52" s="437"/>
      <c r="Y52" s="423">
        <v>541</v>
      </c>
      <c r="Z52" s="424" t="s">
        <v>562</v>
      </c>
      <c r="AA52" s="425" t="s">
        <v>574</v>
      </c>
    </row>
    <row r="53" spans="1:27" ht="12.75" customHeight="1" x14ac:dyDescent="0.15">
      <c r="A53" s="456"/>
      <c r="B53" s="421"/>
      <c r="C53" s="441" t="s">
        <v>225</v>
      </c>
      <c r="D53" s="442"/>
      <c r="E53" s="442"/>
      <c r="F53" s="442"/>
      <c r="G53" s="443">
        <f>(1.8*0.75)</f>
        <v>1.35</v>
      </c>
      <c r="H53" s="441" t="s">
        <v>558</v>
      </c>
      <c r="I53" s="444"/>
      <c r="J53" s="445"/>
      <c r="K53" s="434">
        <v>22.5</v>
      </c>
      <c r="L53" s="435" t="s">
        <v>558</v>
      </c>
      <c r="M53" s="439"/>
      <c r="N53" s="448"/>
      <c r="O53" s="453"/>
      <c r="P53" s="453"/>
      <c r="Q53" s="441" t="s">
        <v>140</v>
      </c>
      <c r="R53" s="431"/>
      <c r="S53" s="431"/>
      <c r="T53" s="431"/>
      <c r="U53" s="443">
        <f>(1.8*0.75)</f>
        <v>1.35</v>
      </c>
      <c r="V53" s="441" t="s">
        <v>558</v>
      </c>
      <c r="W53" s="444"/>
      <c r="X53" s="445"/>
      <c r="Y53" s="434">
        <v>20.399999999999999</v>
      </c>
      <c r="Z53" s="435" t="s">
        <v>558</v>
      </c>
      <c r="AA53" s="436"/>
    </row>
    <row r="54" spans="1:27" ht="12.75" customHeight="1" x14ac:dyDescent="0.15">
      <c r="A54" s="458"/>
      <c r="B54" s="459"/>
      <c r="C54" s="459"/>
      <c r="D54" s="459"/>
      <c r="E54" s="459"/>
      <c r="F54" s="459"/>
      <c r="G54" s="459"/>
      <c r="H54" s="459"/>
      <c r="I54" s="459"/>
      <c r="J54" s="460"/>
      <c r="K54" s="434">
        <v>19</v>
      </c>
      <c r="L54" s="435" t="s">
        <v>558</v>
      </c>
      <c r="M54" s="439"/>
      <c r="N54" s="448"/>
      <c r="O54" s="458"/>
      <c r="P54" s="459"/>
      <c r="Q54" s="459"/>
      <c r="R54" s="459"/>
      <c r="S54" s="459"/>
      <c r="T54" s="459"/>
      <c r="U54" s="459"/>
      <c r="V54" s="459"/>
      <c r="W54" s="459"/>
      <c r="X54" s="460"/>
      <c r="Y54" s="434">
        <v>14.5</v>
      </c>
      <c r="Z54" s="435" t="s">
        <v>558</v>
      </c>
      <c r="AA54" s="436"/>
    </row>
    <row r="55" spans="1:27" ht="12.75" customHeight="1" x14ac:dyDescent="0.15">
      <c r="A55" s="462"/>
      <c r="B55" s="463"/>
      <c r="C55" s="463"/>
      <c r="D55" s="463"/>
      <c r="E55" s="463"/>
      <c r="F55" s="463"/>
      <c r="G55" s="463"/>
      <c r="H55" s="463"/>
      <c r="I55" s="463"/>
      <c r="J55" s="464"/>
      <c r="K55" s="434">
        <v>98.699999999999989</v>
      </c>
      <c r="L55" s="435" t="s">
        <v>558</v>
      </c>
      <c r="M55" s="439"/>
      <c r="N55" s="448"/>
      <c r="O55" s="462"/>
      <c r="P55" s="463"/>
      <c r="Q55" s="463"/>
      <c r="R55" s="463"/>
      <c r="S55" s="463"/>
      <c r="T55" s="463"/>
      <c r="U55" s="463"/>
      <c r="V55" s="463"/>
      <c r="W55" s="463"/>
      <c r="X55" s="464"/>
      <c r="Y55" s="434">
        <v>80.5</v>
      </c>
      <c r="Z55" s="435" t="s">
        <v>558</v>
      </c>
      <c r="AA55" s="436"/>
    </row>
    <row r="56" spans="1:27" ht="12.75" customHeight="1" x14ac:dyDescent="0.15">
      <c r="A56" s="453">
        <v>17</v>
      </c>
      <c r="B56" s="453" t="s">
        <v>417</v>
      </c>
      <c r="C56" s="422" t="s">
        <v>81</v>
      </c>
      <c r="D56" s="431" t="s">
        <v>575</v>
      </c>
      <c r="E56" s="431" t="s">
        <v>576</v>
      </c>
      <c r="F56" s="431" t="s">
        <v>577</v>
      </c>
      <c r="G56" s="423">
        <f>(541*0.75)</f>
        <v>405.75</v>
      </c>
      <c r="H56" s="422" t="s">
        <v>494</v>
      </c>
      <c r="I56" s="425" t="s">
        <v>578</v>
      </c>
      <c r="J56" s="426" t="s">
        <v>38</v>
      </c>
      <c r="K56" s="443">
        <v>1.8000000000000003</v>
      </c>
      <c r="L56" s="441" t="s">
        <v>558</v>
      </c>
      <c r="M56" s="447"/>
      <c r="N56" s="448"/>
      <c r="O56" s="420">
        <v>31</v>
      </c>
      <c r="P56" s="453" t="s">
        <v>417</v>
      </c>
      <c r="Q56" s="422" t="s">
        <v>81</v>
      </c>
      <c r="R56" s="431" t="s">
        <v>579</v>
      </c>
      <c r="S56" s="431" t="s">
        <v>580</v>
      </c>
      <c r="T56" s="431" t="s">
        <v>581</v>
      </c>
      <c r="U56" s="423">
        <f>(532*0.75)</f>
        <v>399</v>
      </c>
      <c r="V56" s="424" t="s">
        <v>562</v>
      </c>
      <c r="W56" s="425" t="s">
        <v>578</v>
      </c>
      <c r="X56" s="426" t="s">
        <v>38</v>
      </c>
      <c r="Y56" s="443">
        <v>1.0999999999999999</v>
      </c>
      <c r="Z56" s="441" t="s">
        <v>558</v>
      </c>
      <c r="AA56" s="444"/>
    </row>
    <row r="57" spans="1:27" ht="12.75" customHeight="1" x14ac:dyDescent="0.15">
      <c r="A57" s="453"/>
      <c r="B57" s="453"/>
      <c r="C57" s="470" t="s">
        <v>84</v>
      </c>
      <c r="D57" s="471"/>
      <c r="E57" s="471"/>
      <c r="F57" s="431"/>
      <c r="G57" s="434">
        <f>(19.6*0.75)</f>
        <v>14.700000000000001</v>
      </c>
      <c r="H57" s="435" t="s">
        <v>558</v>
      </c>
      <c r="I57" s="436"/>
      <c r="J57" s="437" t="s">
        <v>582</v>
      </c>
      <c r="K57" s="423">
        <v>537</v>
      </c>
      <c r="L57" s="424" t="s">
        <v>562</v>
      </c>
      <c r="M57" s="428" t="s">
        <v>574</v>
      </c>
      <c r="N57" s="429"/>
      <c r="O57" s="420"/>
      <c r="P57" s="453"/>
      <c r="Q57" s="433" t="s">
        <v>84</v>
      </c>
      <c r="R57" s="431"/>
      <c r="S57" s="431"/>
      <c r="T57" s="431"/>
      <c r="U57" s="434">
        <f>(20.2*0.75)</f>
        <v>15.149999999999999</v>
      </c>
      <c r="V57" s="435" t="s">
        <v>558</v>
      </c>
      <c r="W57" s="436"/>
      <c r="X57" s="437" t="s">
        <v>503</v>
      </c>
      <c r="Y57" s="423">
        <v>567</v>
      </c>
      <c r="Z57" s="424" t="s">
        <v>562</v>
      </c>
      <c r="AA57" s="425" t="s">
        <v>583</v>
      </c>
    </row>
    <row r="58" spans="1:27" ht="12.75" customHeight="1" x14ac:dyDescent="0.15">
      <c r="A58" s="453"/>
      <c r="B58" s="453"/>
      <c r="C58" s="435" t="s">
        <v>584</v>
      </c>
      <c r="D58" s="471"/>
      <c r="E58" s="471"/>
      <c r="F58" s="431"/>
      <c r="G58" s="434">
        <f>(18.8*0.75)</f>
        <v>14.100000000000001</v>
      </c>
      <c r="H58" s="435" t="s">
        <v>558</v>
      </c>
      <c r="I58" s="436"/>
      <c r="J58" s="437"/>
      <c r="K58" s="434">
        <v>20.499999999999996</v>
      </c>
      <c r="L58" s="435" t="s">
        <v>558</v>
      </c>
      <c r="M58" s="439"/>
      <c r="N58" s="448"/>
      <c r="O58" s="420"/>
      <c r="P58" s="453"/>
      <c r="Q58" s="435" t="s">
        <v>98</v>
      </c>
      <c r="R58" s="431"/>
      <c r="S58" s="431"/>
      <c r="T58" s="431"/>
      <c r="U58" s="434">
        <f>(18.1*0.75)</f>
        <v>13.575000000000001</v>
      </c>
      <c r="V58" s="435" t="s">
        <v>558</v>
      </c>
      <c r="W58" s="436"/>
      <c r="X58" s="437"/>
      <c r="Y58" s="434">
        <v>20.3</v>
      </c>
      <c r="Z58" s="435" t="s">
        <v>558</v>
      </c>
      <c r="AA58" s="436"/>
    </row>
    <row r="59" spans="1:27" ht="12.75" customHeight="1" x14ac:dyDescent="0.15">
      <c r="A59" s="453"/>
      <c r="B59" s="453"/>
      <c r="C59" s="435" t="s">
        <v>31</v>
      </c>
      <c r="D59" s="471"/>
      <c r="E59" s="471"/>
      <c r="F59" s="431"/>
      <c r="G59" s="434">
        <f>(71.5*0.75)</f>
        <v>53.625</v>
      </c>
      <c r="H59" s="435" t="s">
        <v>558</v>
      </c>
      <c r="I59" s="436"/>
      <c r="J59" s="437"/>
      <c r="K59" s="434">
        <v>14.5</v>
      </c>
      <c r="L59" s="435" t="s">
        <v>558</v>
      </c>
      <c r="M59" s="439"/>
      <c r="N59" s="448"/>
      <c r="O59" s="420"/>
      <c r="P59" s="453"/>
      <c r="Q59" s="435" t="s">
        <v>31</v>
      </c>
      <c r="R59" s="431"/>
      <c r="S59" s="431"/>
      <c r="T59" s="431"/>
      <c r="U59" s="434">
        <f>(71.4*0.75)</f>
        <v>53.550000000000004</v>
      </c>
      <c r="V59" s="435" t="s">
        <v>558</v>
      </c>
      <c r="W59" s="436"/>
      <c r="X59" s="437"/>
      <c r="Y59" s="434">
        <v>18.399999999999999</v>
      </c>
      <c r="Z59" s="435" t="s">
        <v>558</v>
      </c>
      <c r="AA59" s="436"/>
    </row>
    <row r="60" spans="1:27" ht="12.75" customHeight="1" x14ac:dyDescent="0.15">
      <c r="A60" s="453"/>
      <c r="B60" s="453"/>
      <c r="C60" s="441" t="s">
        <v>172</v>
      </c>
      <c r="D60" s="471"/>
      <c r="E60" s="471"/>
      <c r="F60" s="431"/>
      <c r="G60" s="443">
        <f>(1*0.75)</f>
        <v>0.75</v>
      </c>
      <c r="H60" s="441" t="s">
        <v>585</v>
      </c>
      <c r="I60" s="444"/>
      <c r="J60" s="445"/>
      <c r="K60" s="434">
        <v>79.5</v>
      </c>
      <c r="L60" s="435" t="s">
        <v>558</v>
      </c>
      <c r="M60" s="439"/>
      <c r="N60" s="448"/>
      <c r="O60" s="420"/>
      <c r="P60" s="453"/>
      <c r="Q60" s="441" t="s">
        <v>56</v>
      </c>
      <c r="R60" s="431"/>
      <c r="S60" s="431"/>
      <c r="T60" s="431"/>
      <c r="U60" s="443">
        <f>(1*0.75)</f>
        <v>0.75</v>
      </c>
      <c r="V60" s="441" t="s">
        <v>558</v>
      </c>
      <c r="W60" s="444"/>
      <c r="X60" s="445"/>
      <c r="Y60" s="434">
        <v>78.100000000000009</v>
      </c>
      <c r="Z60" s="435" t="s">
        <v>558</v>
      </c>
      <c r="AA60" s="436"/>
    </row>
    <row r="61" spans="1:27" ht="12.75" customHeight="1" x14ac:dyDescent="0.15">
      <c r="A61" s="453" t="s">
        <v>586</v>
      </c>
      <c r="B61" s="453"/>
      <c r="C61" s="472" t="s">
        <v>587</v>
      </c>
      <c r="D61" s="473" t="s">
        <v>588</v>
      </c>
      <c r="E61" s="474"/>
      <c r="F61" s="474"/>
      <c r="G61" s="474"/>
      <c r="H61" s="474"/>
      <c r="I61" s="475"/>
      <c r="K61" s="443">
        <v>1.0999999999999999</v>
      </c>
      <c r="L61" s="441" t="s">
        <v>489</v>
      </c>
      <c r="M61" s="447"/>
      <c r="N61" s="448"/>
      <c r="O61" s="476" t="s">
        <v>589</v>
      </c>
      <c r="P61" s="476"/>
      <c r="Q61" s="476"/>
      <c r="R61" s="476"/>
      <c r="S61" s="476"/>
      <c r="T61" s="476"/>
      <c r="U61" s="476"/>
      <c r="V61" s="476"/>
      <c r="W61" s="476"/>
      <c r="X61" s="477"/>
      <c r="Y61" s="443">
        <v>1.4</v>
      </c>
      <c r="Z61" s="441" t="s">
        <v>489</v>
      </c>
      <c r="AA61" s="444"/>
    </row>
    <row r="62" spans="1:27" ht="12.75" customHeight="1" x14ac:dyDescent="0.15">
      <c r="A62" s="453"/>
      <c r="B62" s="453"/>
      <c r="C62" s="472" t="s">
        <v>590</v>
      </c>
      <c r="D62" s="478" t="s">
        <v>591</v>
      </c>
      <c r="E62" s="478" t="s">
        <v>592</v>
      </c>
      <c r="F62" s="478" t="s">
        <v>593</v>
      </c>
      <c r="G62" s="453" t="s">
        <v>594</v>
      </c>
      <c r="H62" s="453"/>
      <c r="I62" s="478" t="s">
        <v>595</v>
      </c>
      <c r="K62" s="423">
        <v>576</v>
      </c>
      <c r="L62" s="424" t="s">
        <v>481</v>
      </c>
      <c r="M62" s="428" t="s">
        <v>487</v>
      </c>
      <c r="N62" s="429"/>
      <c r="O62" s="479" t="s">
        <v>596</v>
      </c>
      <c r="P62" s="480"/>
      <c r="Q62" s="480"/>
      <c r="R62" s="480"/>
      <c r="S62" s="480"/>
      <c r="T62" s="480"/>
      <c r="U62" s="304"/>
      <c r="X62" s="480"/>
      <c r="Y62" s="423">
        <v>622</v>
      </c>
      <c r="Z62" s="424" t="s">
        <v>481</v>
      </c>
      <c r="AA62" s="425" t="s">
        <v>483</v>
      </c>
    </row>
    <row r="63" spans="1:27" ht="12.75" customHeight="1" x14ac:dyDescent="0.15">
      <c r="A63" s="481" t="s">
        <v>597</v>
      </c>
      <c r="B63" s="482" t="s">
        <v>598</v>
      </c>
      <c r="C63" s="472" t="s">
        <v>599</v>
      </c>
      <c r="D63" s="483">
        <f>18533/31</f>
        <v>597.83870967741939</v>
      </c>
      <c r="E63" s="484">
        <f>683.300000000002/31</f>
        <v>22.041935483871033</v>
      </c>
      <c r="F63" s="484">
        <f>562.500000000001/31</f>
        <v>18.145161290322612</v>
      </c>
      <c r="G63" s="485">
        <f>2614.2/31</f>
        <v>84.329032258064515</v>
      </c>
      <c r="H63" s="485"/>
      <c r="I63" s="486">
        <f>46.9000000000001/31</f>
        <v>1.5129032258064548</v>
      </c>
      <c r="K63" s="434">
        <v>20.2</v>
      </c>
      <c r="L63" s="435" t="s">
        <v>489</v>
      </c>
      <c r="M63" s="439"/>
      <c r="N63" s="448"/>
      <c r="O63" s="487" t="s">
        <v>600</v>
      </c>
      <c r="P63" s="488"/>
      <c r="Q63" s="489"/>
      <c r="R63" s="490"/>
      <c r="S63" s="490"/>
      <c r="T63" s="490"/>
      <c r="U63" s="304"/>
      <c r="X63" s="374"/>
      <c r="Y63" s="434">
        <v>19.5</v>
      </c>
      <c r="Z63" s="435" t="s">
        <v>489</v>
      </c>
      <c r="AA63" s="436"/>
    </row>
    <row r="64" spans="1:27" ht="12.75" customHeight="1" x14ac:dyDescent="0.15">
      <c r="A64" s="481" t="s">
        <v>601</v>
      </c>
      <c r="B64" s="482" t="s">
        <v>598</v>
      </c>
      <c r="C64" s="472" t="s">
        <v>602</v>
      </c>
      <c r="D64" s="483">
        <f>(18533*0.75)/31</f>
        <v>448.37903225806451</v>
      </c>
      <c r="E64" s="484">
        <f>(683.300000000002*0.75)/31</f>
        <v>16.531451612903275</v>
      </c>
      <c r="F64" s="484">
        <f>(562.500000000001*0.75)/31</f>
        <v>13.608870967741961</v>
      </c>
      <c r="G64" s="485">
        <f>(2614.2*0.75)/31</f>
        <v>63.246774193548383</v>
      </c>
      <c r="H64" s="485"/>
      <c r="I64" s="486">
        <f>(46.9000000000001*0.75)/31</f>
        <v>1.1346774193548412</v>
      </c>
      <c r="K64" s="434">
        <v>19.400000000000002</v>
      </c>
      <c r="L64" s="435" t="s">
        <v>603</v>
      </c>
      <c r="M64" s="439"/>
      <c r="N64" s="448"/>
      <c r="O64" s="487" t="s">
        <v>604</v>
      </c>
      <c r="P64" s="488"/>
      <c r="Q64" s="489"/>
      <c r="R64" s="490"/>
      <c r="S64" s="490"/>
      <c r="T64" s="490"/>
      <c r="X64" s="490"/>
      <c r="Y64" s="434">
        <v>19.599999999999998</v>
      </c>
      <c r="Z64" s="435" t="s">
        <v>603</v>
      </c>
      <c r="AA64" s="436"/>
    </row>
    <row r="65" spans="1:27" ht="12.75" customHeight="1" x14ac:dyDescent="0.15">
      <c r="A65" s="491"/>
      <c r="B65" s="492"/>
      <c r="C65" s="493"/>
      <c r="D65" s="494"/>
      <c r="E65" s="495"/>
      <c r="F65" s="495"/>
      <c r="G65" s="496"/>
      <c r="H65" s="448"/>
      <c r="J65" s="496"/>
      <c r="K65" s="434">
        <v>78</v>
      </c>
      <c r="L65" s="435" t="s">
        <v>603</v>
      </c>
      <c r="M65" s="439"/>
      <c r="N65" s="448"/>
      <c r="O65" s="429" t="s">
        <v>605</v>
      </c>
      <c r="P65" s="497"/>
      <c r="Q65" s="497"/>
      <c r="R65" s="497"/>
      <c r="S65" s="497"/>
      <c r="T65" s="497"/>
      <c r="X65" s="497"/>
      <c r="Y65" s="434">
        <v>90</v>
      </c>
      <c r="Z65" s="435" t="s">
        <v>603</v>
      </c>
      <c r="AA65" s="436"/>
    </row>
    <row r="66" spans="1:27" ht="12.75" customHeight="1" x14ac:dyDescent="0.15">
      <c r="A66" s="498"/>
      <c r="H66" s="448"/>
      <c r="K66" s="443">
        <v>1.4</v>
      </c>
      <c r="L66" s="441" t="s">
        <v>603</v>
      </c>
      <c r="M66" s="447"/>
      <c r="N66" s="448"/>
      <c r="O66" s="429" t="s">
        <v>606</v>
      </c>
      <c r="P66" s="497"/>
      <c r="Q66" s="497"/>
      <c r="R66" s="497"/>
      <c r="S66" s="497"/>
      <c r="T66" s="497"/>
      <c r="X66" s="497"/>
      <c r="Y66" s="443">
        <v>1.0999999999999999</v>
      </c>
      <c r="Z66" s="441" t="s">
        <v>603</v>
      </c>
      <c r="AA66" s="444"/>
    </row>
    <row r="67" spans="1:27" ht="12.75" customHeight="1" x14ac:dyDescent="0.15">
      <c r="A67" s="498"/>
      <c r="K67" s="423">
        <v>630</v>
      </c>
      <c r="L67" s="424" t="s">
        <v>607</v>
      </c>
      <c r="M67" s="428" t="s">
        <v>483</v>
      </c>
      <c r="N67" s="429"/>
      <c r="O67" s="429" t="s">
        <v>608</v>
      </c>
      <c r="P67" s="440"/>
      <c r="Q67" s="448"/>
      <c r="R67" s="499"/>
      <c r="S67" s="499"/>
      <c r="T67" s="499"/>
      <c r="X67" s="500"/>
      <c r="Y67" s="423">
        <v>623</v>
      </c>
      <c r="Z67" s="424" t="s">
        <v>607</v>
      </c>
      <c r="AA67" s="425" t="s">
        <v>49</v>
      </c>
    </row>
    <row r="68" spans="1:27" ht="12.75" customHeight="1" x14ac:dyDescent="0.15">
      <c r="K68" s="434">
        <v>19.600000000000001</v>
      </c>
      <c r="L68" s="435" t="s">
        <v>603</v>
      </c>
      <c r="M68" s="439"/>
      <c r="N68" s="448"/>
      <c r="O68" s="429" t="s">
        <v>609</v>
      </c>
      <c r="P68" s="448"/>
      <c r="Q68" s="448"/>
      <c r="R68" s="448"/>
      <c r="S68" s="448"/>
      <c r="T68" s="448"/>
      <c r="X68" s="448"/>
      <c r="Y68" s="434">
        <v>23.799999999999997</v>
      </c>
      <c r="Z68" s="435" t="s">
        <v>603</v>
      </c>
      <c r="AA68" s="436"/>
    </row>
    <row r="69" spans="1:27" ht="12.75" customHeight="1" x14ac:dyDescent="0.15">
      <c r="K69" s="434">
        <v>19.599999999999998</v>
      </c>
      <c r="L69" s="435" t="s">
        <v>603</v>
      </c>
      <c r="M69" s="439"/>
      <c r="N69" s="448"/>
      <c r="O69" s="498" t="s">
        <v>610</v>
      </c>
      <c r="Y69" s="434">
        <v>13.5</v>
      </c>
      <c r="Z69" s="435" t="s">
        <v>603</v>
      </c>
      <c r="AA69" s="436"/>
    </row>
    <row r="70" spans="1:27" ht="12.75" customHeight="1" x14ac:dyDescent="0.15">
      <c r="K70" s="434">
        <v>91.8</v>
      </c>
      <c r="L70" s="435" t="s">
        <v>603</v>
      </c>
      <c r="M70" s="439"/>
      <c r="N70" s="448"/>
      <c r="O70" s="498" t="s">
        <v>611</v>
      </c>
      <c r="Y70" s="434">
        <v>97.40000000000002</v>
      </c>
      <c r="Z70" s="435" t="s">
        <v>603</v>
      </c>
      <c r="AA70" s="436"/>
    </row>
    <row r="71" spans="1:27" ht="12.75" customHeight="1" x14ac:dyDescent="0.15">
      <c r="K71" s="443">
        <v>1.0999999999999999</v>
      </c>
      <c r="L71" s="441" t="s">
        <v>603</v>
      </c>
      <c r="M71" s="447"/>
      <c r="N71" s="448"/>
      <c r="O71" s="498" t="s">
        <v>612</v>
      </c>
      <c r="Y71" s="443">
        <v>1.8</v>
      </c>
      <c r="Z71" s="441" t="s">
        <v>603</v>
      </c>
      <c r="AA71" s="444"/>
    </row>
    <row r="72" spans="1:27" ht="12.75" customHeight="1" x14ac:dyDescent="0.15">
      <c r="K72" s="423">
        <v>613</v>
      </c>
      <c r="L72" s="424" t="s">
        <v>607</v>
      </c>
      <c r="M72" s="428" t="s">
        <v>49</v>
      </c>
      <c r="N72" s="429"/>
      <c r="O72" s="498" t="s">
        <v>613</v>
      </c>
      <c r="S72" s="374"/>
      <c r="Y72" s="423">
        <v>628</v>
      </c>
      <c r="Z72" s="424" t="s">
        <v>607</v>
      </c>
      <c r="AA72" s="425" t="s">
        <v>483</v>
      </c>
    </row>
    <row r="73" spans="1:27" ht="12.75" customHeight="1" x14ac:dyDescent="0.15">
      <c r="K73" s="434">
        <v>24.099999999999998</v>
      </c>
      <c r="L73" s="435" t="s">
        <v>603</v>
      </c>
      <c r="M73" s="439"/>
      <c r="N73" s="448"/>
      <c r="O73" s="498" t="s">
        <v>614</v>
      </c>
      <c r="S73" s="374"/>
      <c r="Y73" s="434">
        <v>27.700000000000003</v>
      </c>
      <c r="Z73" s="435" t="s">
        <v>603</v>
      </c>
      <c r="AA73" s="436"/>
    </row>
    <row r="74" spans="1:27" ht="12.75" customHeight="1" x14ac:dyDescent="0.15">
      <c r="K74" s="434">
        <v>13.5</v>
      </c>
      <c r="L74" s="435" t="s">
        <v>603</v>
      </c>
      <c r="M74" s="439"/>
      <c r="N74" s="448"/>
      <c r="S74" s="374"/>
      <c r="Y74" s="434">
        <v>22.8</v>
      </c>
      <c r="Z74" s="435" t="s">
        <v>603</v>
      </c>
      <c r="AA74" s="436"/>
    </row>
    <row r="75" spans="1:27" ht="12.75" customHeight="1" x14ac:dyDescent="0.15">
      <c r="K75" s="434">
        <v>94.600000000000023</v>
      </c>
      <c r="L75" s="435" t="s">
        <v>603</v>
      </c>
      <c r="M75" s="439"/>
      <c r="N75" s="448"/>
      <c r="S75" s="374"/>
      <c r="Y75" s="434">
        <v>75.399999999999991</v>
      </c>
      <c r="Z75" s="435" t="s">
        <v>603</v>
      </c>
      <c r="AA75" s="436"/>
    </row>
    <row r="76" spans="1:27" ht="12.75" customHeight="1" x14ac:dyDescent="0.15">
      <c r="K76" s="443">
        <v>1.8</v>
      </c>
      <c r="L76" s="441" t="s">
        <v>603</v>
      </c>
      <c r="M76" s="447"/>
      <c r="N76" s="448"/>
      <c r="S76" s="374"/>
      <c r="Y76" s="443">
        <v>1.4</v>
      </c>
      <c r="Z76" s="441" t="s">
        <v>603</v>
      </c>
      <c r="AA76" s="444"/>
    </row>
    <row r="77" spans="1:27" ht="12.75" customHeight="1" x14ac:dyDescent="0.15">
      <c r="K77" s="423">
        <v>595</v>
      </c>
      <c r="L77" s="424" t="s">
        <v>607</v>
      </c>
      <c r="M77" s="428" t="s">
        <v>615</v>
      </c>
      <c r="N77" s="429"/>
      <c r="S77" s="374"/>
      <c r="Y77" s="423">
        <v>568</v>
      </c>
      <c r="Z77" s="424" t="s">
        <v>607</v>
      </c>
      <c r="AA77" s="425" t="s">
        <v>616</v>
      </c>
    </row>
    <row r="78" spans="1:27" ht="12.75" customHeight="1" x14ac:dyDescent="0.15">
      <c r="K78" s="434">
        <v>25.900000000000002</v>
      </c>
      <c r="L78" s="435" t="s">
        <v>603</v>
      </c>
      <c r="M78" s="439"/>
      <c r="N78" s="448"/>
      <c r="Y78" s="434">
        <v>20.8</v>
      </c>
      <c r="Z78" s="435" t="s">
        <v>603</v>
      </c>
      <c r="AA78" s="436"/>
    </row>
    <row r="79" spans="1:27" ht="12.75" customHeight="1" x14ac:dyDescent="0.15">
      <c r="K79" s="434">
        <v>20.499999999999996</v>
      </c>
      <c r="L79" s="435" t="s">
        <v>603</v>
      </c>
      <c r="M79" s="439"/>
      <c r="N79" s="448"/>
      <c r="Y79" s="434">
        <v>15.2</v>
      </c>
      <c r="Z79" s="435" t="s">
        <v>603</v>
      </c>
      <c r="AA79" s="436"/>
    </row>
    <row r="80" spans="1:27" ht="12.75" customHeight="1" x14ac:dyDescent="0.15">
      <c r="K80" s="434">
        <v>74.5</v>
      </c>
      <c r="L80" s="435" t="s">
        <v>603</v>
      </c>
      <c r="M80" s="439"/>
      <c r="N80" s="448"/>
      <c r="Y80" s="434">
        <v>85.6</v>
      </c>
      <c r="Z80" s="435" t="s">
        <v>603</v>
      </c>
      <c r="AA80" s="436"/>
    </row>
    <row r="81" spans="11:27" ht="12.75" customHeight="1" x14ac:dyDescent="0.15">
      <c r="K81" s="443">
        <v>1.7000000000000002</v>
      </c>
      <c r="L81" s="441" t="s">
        <v>603</v>
      </c>
      <c r="M81" s="447"/>
      <c r="N81" s="448"/>
      <c r="Y81" s="443">
        <v>1.6</v>
      </c>
      <c r="Z81" s="441" t="s">
        <v>603</v>
      </c>
      <c r="AA81" s="444"/>
    </row>
    <row r="82" spans="11:27" ht="12.75" customHeight="1" x14ac:dyDescent="0.15">
      <c r="K82" s="501"/>
      <c r="L82" s="501"/>
      <c r="M82" s="502"/>
      <c r="N82" s="448"/>
      <c r="Y82" s="423">
        <v>532</v>
      </c>
      <c r="Z82" s="424" t="s">
        <v>607</v>
      </c>
      <c r="AA82" s="425" t="s">
        <v>617</v>
      </c>
    </row>
    <row r="83" spans="11:27" ht="12.75" customHeight="1" x14ac:dyDescent="0.15">
      <c r="L83" s="503"/>
      <c r="M83" s="488"/>
      <c r="N83" s="448"/>
      <c r="Y83" s="434">
        <v>20.2</v>
      </c>
      <c r="Z83" s="435" t="s">
        <v>603</v>
      </c>
      <c r="AA83" s="436"/>
    </row>
    <row r="84" spans="11:27" ht="12.75" customHeight="1" x14ac:dyDescent="0.15">
      <c r="L84" s="504"/>
      <c r="M84" s="505"/>
      <c r="N84" s="448"/>
      <c r="Y84" s="434">
        <v>18.099999999999998</v>
      </c>
      <c r="Z84" s="435" t="s">
        <v>603</v>
      </c>
      <c r="AA84" s="436"/>
    </row>
    <row r="85" spans="11:27" ht="12.75" customHeight="1" x14ac:dyDescent="0.15">
      <c r="L85" s="504"/>
      <c r="M85" s="505"/>
      <c r="N85" s="448"/>
      <c r="Y85" s="434">
        <v>71.400000000000006</v>
      </c>
      <c r="Z85" s="435" t="s">
        <v>603</v>
      </c>
      <c r="AA85" s="436"/>
    </row>
    <row r="86" spans="11:27" ht="12.75" customHeight="1" x14ac:dyDescent="0.15">
      <c r="K86" s="496"/>
      <c r="L86" s="448"/>
      <c r="M86" s="506"/>
      <c r="N86" s="448"/>
      <c r="Y86" s="443">
        <v>0.99999999999999989</v>
      </c>
      <c r="Z86" s="441" t="s">
        <v>603</v>
      </c>
      <c r="AA86" s="444"/>
    </row>
    <row r="87" spans="11:27" ht="12.75" customHeight="1" x14ac:dyDescent="0.15">
      <c r="L87" s="448"/>
      <c r="N87" s="448"/>
      <c r="Y87" s="507"/>
      <c r="Z87" s="507"/>
      <c r="AA87" s="507"/>
    </row>
    <row r="88" spans="11:27" ht="12.75" customHeight="1" x14ac:dyDescent="0.15">
      <c r="Y88" s="480"/>
      <c r="AA88" s="374"/>
    </row>
    <row r="89" spans="11:27" ht="12.75" customHeight="1" x14ac:dyDescent="0.15">
      <c r="Y89" s="304"/>
      <c r="AA89" s="374"/>
    </row>
    <row r="90" spans="11:27" ht="12.75" customHeight="1" x14ac:dyDescent="0.15"/>
  </sheetData>
  <mergeCells count="162">
    <mergeCell ref="G63:H63"/>
    <mergeCell ref="G64:H64"/>
    <mergeCell ref="AA67:AA71"/>
    <mergeCell ref="AA72:AA76"/>
    <mergeCell ref="AA77:AA81"/>
    <mergeCell ref="AA82:AA86"/>
    <mergeCell ref="R56:R60"/>
    <mergeCell ref="S56:S60"/>
    <mergeCell ref="T56:T60"/>
    <mergeCell ref="W56:W60"/>
    <mergeCell ref="AA57:AA61"/>
    <mergeCell ref="A61:B62"/>
    <mergeCell ref="D61:I61"/>
    <mergeCell ref="O61:X61"/>
    <mergeCell ref="G62:H62"/>
    <mergeCell ref="AA62:AA66"/>
    <mergeCell ref="W49:W53"/>
    <mergeCell ref="AA52:AA56"/>
    <mergeCell ref="A56:A60"/>
    <mergeCell ref="B56:B60"/>
    <mergeCell ref="D56:D60"/>
    <mergeCell ref="E56:E60"/>
    <mergeCell ref="F56:F60"/>
    <mergeCell ref="I56:I60"/>
    <mergeCell ref="O56:O60"/>
    <mergeCell ref="P56:P60"/>
    <mergeCell ref="I49:I53"/>
    <mergeCell ref="O49:O53"/>
    <mergeCell ref="P49:P53"/>
    <mergeCell ref="R49:R53"/>
    <mergeCell ref="S49:S53"/>
    <mergeCell ref="T49:T53"/>
    <mergeCell ref="R44:R48"/>
    <mergeCell ref="S44:S48"/>
    <mergeCell ref="T44:T48"/>
    <mergeCell ref="W44:W48"/>
    <mergeCell ref="AA47:AA51"/>
    <mergeCell ref="A49:A53"/>
    <mergeCell ref="B49:B53"/>
    <mergeCell ref="D49:D53"/>
    <mergeCell ref="E49:E53"/>
    <mergeCell ref="F49:F53"/>
    <mergeCell ref="W39:W43"/>
    <mergeCell ref="AA42:AA46"/>
    <mergeCell ref="A44:A48"/>
    <mergeCell ref="B44:B48"/>
    <mergeCell ref="D44:D48"/>
    <mergeCell ref="E44:E48"/>
    <mergeCell ref="F44:F48"/>
    <mergeCell ref="I44:I48"/>
    <mergeCell ref="O44:O48"/>
    <mergeCell ref="P44:P48"/>
    <mergeCell ref="I39:I43"/>
    <mergeCell ref="O39:O43"/>
    <mergeCell ref="P39:P43"/>
    <mergeCell ref="R39:R43"/>
    <mergeCell ref="S39:S43"/>
    <mergeCell ref="T39:T43"/>
    <mergeCell ref="R34:R38"/>
    <mergeCell ref="S34:S38"/>
    <mergeCell ref="T34:T38"/>
    <mergeCell ref="W34:W38"/>
    <mergeCell ref="AA37:AA41"/>
    <mergeCell ref="A39:A43"/>
    <mergeCell ref="B39:B43"/>
    <mergeCell ref="D39:D43"/>
    <mergeCell ref="E39:E43"/>
    <mergeCell ref="F39:F43"/>
    <mergeCell ref="A34:A38"/>
    <mergeCell ref="B34:B38"/>
    <mergeCell ref="D34:D38"/>
    <mergeCell ref="E34:E38"/>
    <mergeCell ref="F34:F38"/>
    <mergeCell ref="I34:I38"/>
    <mergeCell ref="AA27:AA31"/>
    <mergeCell ref="O29:O33"/>
    <mergeCell ref="P29:P33"/>
    <mergeCell ref="R29:R33"/>
    <mergeCell ref="S29:S33"/>
    <mergeCell ref="T29:T33"/>
    <mergeCell ref="W29:W33"/>
    <mergeCell ref="AA32:AA36"/>
    <mergeCell ref="O34:O38"/>
    <mergeCell ref="P34:P38"/>
    <mergeCell ref="S22:S26"/>
    <mergeCell ref="T22:T26"/>
    <mergeCell ref="W22:W26"/>
    <mergeCell ref="AA22:AA26"/>
    <mergeCell ref="A27:A31"/>
    <mergeCell ref="B27:B31"/>
    <mergeCell ref="D27:D31"/>
    <mergeCell ref="E27:E31"/>
    <mergeCell ref="F27:F31"/>
    <mergeCell ref="I27:I31"/>
    <mergeCell ref="AA17:AA21"/>
    <mergeCell ref="A22:A26"/>
    <mergeCell ref="B22:B26"/>
    <mergeCell ref="D22:D26"/>
    <mergeCell ref="E22:E26"/>
    <mergeCell ref="F22:F26"/>
    <mergeCell ref="I22:I26"/>
    <mergeCell ref="O22:O26"/>
    <mergeCell ref="P22:P26"/>
    <mergeCell ref="R22:R26"/>
    <mergeCell ref="O17:O21"/>
    <mergeCell ref="P17:P21"/>
    <mergeCell ref="R17:R21"/>
    <mergeCell ref="S17:S21"/>
    <mergeCell ref="T17:T21"/>
    <mergeCell ref="W17:W21"/>
    <mergeCell ref="S12:S16"/>
    <mergeCell ref="T12:T16"/>
    <mergeCell ref="W12:W16"/>
    <mergeCell ref="AA12:AA16"/>
    <mergeCell ref="A17:A21"/>
    <mergeCell ref="B17:B21"/>
    <mergeCell ref="D17:D21"/>
    <mergeCell ref="E17:E21"/>
    <mergeCell ref="F17:F21"/>
    <mergeCell ref="I17:I21"/>
    <mergeCell ref="AA7:AA11"/>
    <mergeCell ref="A12:A16"/>
    <mergeCell ref="B12:B16"/>
    <mergeCell ref="D12:D16"/>
    <mergeCell ref="E12:E16"/>
    <mergeCell ref="F12:F16"/>
    <mergeCell ref="I12:I16"/>
    <mergeCell ref="O12:O16"/>
    <mergeCell ref="P12:P16"/>
    <mergeCell ref="R12:R16"/>
    <mergeCell ref="O7:O11"/>
    <mergeCell ref="P7:P11"/>
    <mergeCell ref="R7:R11"/>
    <mergeCell ref="S7:S11"/>
    <mergeCell ref="T7:T11"/>
    <mergeCell ref="W7:W11"/>
    <mergeCell ref="W3:W6"/>
    <mergeCell ref="X3:X6"/>
    <mergeCell ref="Y3:Z6"/>
    <mergeCell ref="AA3:AA6"/>
    <mergeCell ref="A7:A11"/>
    <mergeCell ref="B7:B11"/>
    <mergeCell ref="D7:D11"/>
    <mergeCell ref="E7:E11"/>
    <mergeCell ref="F7:F11"/>
    <mergeCell ref="I7:I11"/>
    <mergeCell ref="Q2:Q6"/>
    <mergeCell ref="R2:T2"/>
    <mergeCell ref="U2:W2"/>
    <mergeCell ref="Y2:AA2"/>
    <mergeCell ref="G3:H6"/>
    <mergeCell ref="I3:I6"/>
    <mergeCell ref="R3:R6"/>
    <mergeCell ref="S3:S6"/>
    <mergeCell ref="T3:T6"/>
    <mergeCell ref="U3:V6"/>
    <mergeCell ref="A2:A6"/>
    <mergeCell ref="B2:B6"/>
    <mergeCell ref="C2:C6"/>
    <mergeCell ref="G2:I2"/>
    <mergeCell ref="O2:O6"/>
    <mergeCell ref="P2:P6"/>
  </mergeCells>
  <phoneticPr fontId="23"/>
  <printOptions horizontalCentered="1" verticalCentered="1"/>
  <pageMargins left="0.39370078740157483" right="0.39370078740157483" top="0.39370078740157483" bottom="0.39370078740157483" header="0.19685039370078741" footer="0.19685039370078741"/>
  <pageSetup paperSize="12" scale="5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143</v>
      </c>
      <c r="B3" s="268"/>
      <c r="C3" s="268"/>
      <c r="D3" s="216"/>
      <c r="E3" s="269" t="s">
        <v>333</v>
      </c>
      <c r="F3" s="270"/>
      <c r="G3" s="161"/>
      <c r="H3" s="161"/>
      <c r="I3" s="161"/>
      <c r="J3" s="161"/>
      <c r="K3" s="215"/>
      <c r="L3" s="161"/>
      <c r="M3" s="161"/>
    </row>
    <row r="4" spans="1:21" ht="20.10000000000000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0.100000000000001" customHeight="1" x14ac:dyDescent="0.15">
      <c r="A5" s="274"/>
      <c r="B5" s="275"/>
      <c r="C5" s="276"/>
      <c r="D5" s="254"/>
      <c r="E5" s="281"/>
      <c r="F5" s="299"/>
      <c r="G5" s="238" t="s">
        <v>327</v>
      </c>
      <c r="H5" s="237" t="s">
        <v>326</v>
      </c>
      <c r="I5" s="297" t="s">
        <v>325</v>
      </c>
      <c r="J5" s="257"/>
      <c r="K5" s="257"/>
      <c r="L5" s="259" t="s">
        <v>323</v>
      </c>
      <c r="M5" s="260"/>
      <c r="N5" s="261"/>
      <c r="O5" s="254"/>
    </row>
    <row r="6" spans="1:21" ht="20.10000000000000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3.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3.1" customHeight="1" x14ac:dyDescent="0.15">
      <c r="A8" s="263"/>
      <c r="B8" s="181"/>
      <c r="C8" s="223"/>
      <c r="D8" s="184"/>
      <c r="E8" s="129"/>
      <c r="F8" s="230"/>
      <c r="G8" s="182"/>
      <c r="H8" s="180"/>
      <c r="I8" s="184"/>
      <c r="J8" s="181"/>
      <c r="K8" s="183"/>
      <c r="L8" s="182"/>
      <c r="M8" s="181"/>
      <c r="N8" s="180"/>
      <c r="O8" s="191"/>
    </row>
    <row r="9" spans="1:21" ht="23.1" customHeight="1" x14ac:dyDescent="0.15">
      <c r="A9" s="263"/>
      <c r="B9" s="173" t="s">
        <v>353</v>
      </c>
      <c r="C9" s="221" t="s">
        <v>148</v>
      </c>
      <c r="D9" s="177"/>
      <c r="E9" s="123"/>
      <c r="F9" s="229"/>
      <c r="G9" s="174"/>
      <c r="H9" s="172">
        <v>20</v>
      </c>
      <c r="I9" s="177" t="s">
        <v>353</v>
      </c>
      <c r="J9" s="173" t="s">
        <v>148</v>
      </c>
      <c r="K9" s="187">
        <v>10</v>
      </c>
      <c r="L9" s="174" t="s">
        <v>352</v>
      </c>
      <c r="M9" s="173" t="s">
        <v>23</v>
      </c>
      <c r="N9" s="172">
        <v>10</v>
      </c>
      <c r="O9" s="171"/>
    </row>
    <row r="10" spans="1:21" ht="23.1" customHeight="1" x14ac:dyDescent="0.15">
      <c r="A10" s="263"/>
      <c r="B10" s="173"/>
      <c r="C10" s="221" t="s">
        <v>22</v>
      </c>
      <c r="D10" s="177"/>
      <c r="E10" s="123"/>
      <c r="F10" s="229"/>
      <c r="G10" s="174"/>
      <c r="H10" s="172">
        <v>20</v>
      </c>
      <c r="I10" s="177"/>
      <c r="J10" s="173" t="s">
        <v>22</v>
      </c>
      <c r="K10" s="187">
        <v>10</v>
      </c>
      <c r="L10" s="174"/>
      <c r="M10" s="173" t="s">
        <v>22</v>
      </c>
      <c r="N10" s="172">
        <v>10</v>
      </c>
      <c r="O10" s="171"/>
    </row>
    <row r="11" spans="1:21" ht="23.1" customHeight="1" x14ac:dyDescent="0.15">
      <c r="A11" s="263"/>
      <c r="B11" s="173"/>
      <c r="C11" s="221" t="s">
        <v>23</v>
      </c>
      <c r="D11" s="177"/>
      <c r="E11" s="123"/>
      <c r="F11" s="229"/>
      <c r="G11" s="174"/>
      <c r="H11" s="172">
        <v>10</v>
      </c>
      <c r="I11" s="177"/>
      <c r="J11" s="173" t="s">
        <v>23</v>
      </c>
      <c r="K11" s="187">
        <v>10</v>
      </c>
      <c r="L11" s="182"/>
      <c r="M11" s="181"/>
      <c r="N11" s="180"/>
      <c r="O11" s="191"/>
    </row>
    <row r="12" spans="1:21" ht="23.1" customHeight="1" x14ac:dyDescent="0.15">
      <c r="A12" s="263"/>
      <c r="B12" s="173"/>
      <c r="C12" s="221"/>
      <c r="D12" s="177"/>
      <c r="E12" s="123"/>
      <c r="F12" s="229"/>
      <c r="G12" s="174" t="s">
        <v>45</v>
      </c>
      <c r="H12" s="172" t="s">
        <v>310</v>
      </c>
      <c r="I12" s="177"/>
      <c r="J12" s="173"/>
      <c r="K12" s="187"/>
      <c r="L12" s="174" t="s">
        <v>351</v>
      </c>
      <c r="M12" s="173" t="s">
        <v>28</v>
      </c>
      <c r="N12" s="172">
        <v>5</v>
      </c>
      <c r="O12" s="171"/>
    </row>
    <row r="13" spans="1:21" ht="23.1" customHeight="1" x14ac:dyDescent="0.15">
      <c r="A13" s="263"/>
      <c r="B13" s="173"/>
      <c r="C13" s="221"/>
      <c r="D13" s="177"/>
      <c r="E13" s="123"/>
      <c r="F13" s="229"/>
      <c r="G13" s="174" t="s">
        <v>36</v>
      </c>
      <c r="H13" s="172" t="s">
        <v>309</v>
      </c>
      <c r="I13" s="177"/>
      <c r="J13" s="173"/>
      <c r="K13" s="187"/>
      <c r="L13" s="174"/>
      <c r="M13" s="173" t="s">
        <v>66</v>
      </c>
      <c r="N13" s="172">
        <v>10</v>
      </c>
      <c r="O13" s="171"/>
    </row>
    <row r="14" spans="1:21" ht="23.1" customHeight="1" x14ac:dyDescent="0.15">
      <c r="A14" s="263"/>
      <c r="B14" s="181"/>
      <c r="C14" s="223"/>
      <c r="D14" s="184"/>
      <c r="E14" s="129"/>
      <c r="F14" s="230"/>
      <c r="G14" s="182"/>
      <c r="H14" s="180"/>
      <c r="I14" s="184"/>
      <c r="J14" s="181"/>
      <c r="K14" s="183"/>
      <c r="L14" s="174"/>
      <c r="M14" s="173"/>
      <c r="N14" s="172"/>
      <c r="O14" s="171"/>
    </row>
    <row r="15" spans="1:21" ht="23.1" customHeight="1" x14ac:dyDescent="0.15">
      <c r="A15" s="263"/>
      <c r="B15" s="173" t="s">
        <v>350</v>
      </c>
      <c r="C15" s="221" t="s">
        <v>121</v>
      </c>
      <c r="D15" s="177"/>
      <c r="E15" s="123"/>
      <c r="F15" s="229"/>
      <c r="G15" s="174"/>
      <c r="H15" s="172">
        <v>10</v>
      </c>
      <c r="I15" s="177" t="s">
        <v>349</v>
      </c>
      <c r="J15" s="173" t="s">
        <v>28</v>
      </c>
      <c r="K15" s="187">
        <v>10</v>
      </c>
      <c r="L15" s="174"/>
      <c r="M15" s="173"/>
      <c r="N15" s="172"/>
      <c r="O15" s="171"/>
    </row>
    <row r="16" spans="1:21" ht="23.1" customHeight="1" x14ac:dyDescent="0.15">
      <c r="A16" s="263"/>
      <c r="B16" s="173"/>
      <c r="C16" s="221" t="s">
        <v>28</v>
      </c>
      <c r="D16" s="177"/>
      <c r="E16" s="123"/>
      <c r="F16" s="229"/>
      <c r="G16" s="174"/>
      <c r="H16" s="172">
        <v>10</v>
      </c>
      <c r="I16" s="177"/>
      <c r="J16" s="173"/>
      <c r="K16" s="187"/>
      <c r="L16" s="174"/>
      <c r="M16" s="173"/>
      <c r="N16" s="172"/>
      <c r="O16" s="171"/>
    </row>
    <row r="17" spans="1:15" ht="23.1" customHeight="1" x14ac:dyDescent="0.15">
      <c r="A17" s="263"/>
      <c r="B17" s="173"/>
      <c r="C17" s="221"/>
      <c r="D17" s="177"/>
      <c r="E17" s="123"/>
      <c r="F17" s="229"/>
      <c r="G17" s="174" t="s">
        <v>17</v>
      </c>
      <c r="H17" s="172" t="s">
        <v>310</v>
      </c>
      <c r="I17" s="184"/>
      <c r="J17" s="181"/>
      <c r="K17" s="183"/>
      <c r="L17" s="174"/>
      <c r="M17" s="173"/>
      <c r="N17" s="172"/>
      <c r="O17" s="171"/>
    </row>
    <row r="18" spans="1:15" ht="23.1" customHeight="1" x14ac:dyDescent="0.15">
      <c r="A18" s="263"/>
      <c r="B18" s="181"/>
      <c r="C18" s="223"/>
      <c r="D18" s="184"/>
      <c r="E18" s="129"/>
      <c r="F18" s="230"/>
      <c r="G18" s="182"/>
      <c r="H18" s="180"/>
      <c r="I18" s="177" t="s">
        <v>65</v>
      </c>
      <c r="J18" s="173" t="s">
        <v>66</v>
      </c>
      <c r="K18" s="187">
        <v>10</v>
      </c>
      <c r="L18" s="174"/>
      <c r="M18" s="173"/>
      <c r="N18" s="172"/>
      <c r="O18" s="171"/>
    </row>
    <row r="19" spans="1:15" ht="23.1" customHeight="1" x14ac:dyDescent="0.15">
      <c r="A19" s="263"/>
      <c r="B19" s="173" t="s">
        <v>65</v>
      </c>
      <c r="C19" s="221" t="s">
        <v>66</v>
      </c>
      <c r="D19" s="177"/>
      <c r="E19" s="123"/>
      <c r="F19" s="233"/>
      <c r="G19" s="174"/>
      <c r="H19" s="172">
        <v>10</v>
      </c>
      <c r="I19" s="177"/>
      <c r="J19" s="173"/>
      <c r="K19" s="187"/>
      <c r="L19" s="174"/>
      <c r="M19" s="173"/>
      <c r="N19" s="172"/>
      <c r="O19" s="171"/>
    </row>
    <row r="20" spans="1:15" ht="23.1" customHeight="1" x14ac:dyDescent="0.15">
      <c r="A20" s="263"/>
      <c r="B20" s="173"/>
      <c r="C20" s="221"/>
      <c r="D20" s="177"/>
      <c r="E20" s="123"/>
      <c r="F20" s="229"/>
      <c r="G20" s="174" t="s">
        <v>17</v>
      </c>
      <c r="H20" s="172" t="s">
        <v>310</v>
      </c>
      <c r="I20" s="177"/>
      <c r="J20" s="173"/>
      <c r="K20" s="187"/>
      <c r="L20" s="174"/>
      <c r="M20" s="173"/>
      <c r="N20" s="172"/>
      <c r="O20" s="171"/>
    </row>
    <row r="21" spans="1:15" ht="23.1" customHeight="1" x14ac:dyDescent="0.15">
      <c r="A21" s="263"/>
      <c r="B21" s="173"/>
      <c r="C21" s="221"/>
      <c r="D21" s="177"/>
      <c r="E21" s="123"/>
      <c r="F21" s="229"/>
      <c r="G21" s="174" t="s">
        <v>68</v>
      </c>
      <c r="H21" s="172" t="s">
        <v>309</v>
      </c>
      <c r="I21" s="177"/>
      <c r="J21" s="173"/>
      <c r="K21" s="187"/>
      <c r="L21" s="174"/>
      <c r="M21" s="173"/>
      <c r="N21" s="172"/>
      <c r="O21" s="171"/>
    </row>
    <row r="22" spans="1:15" ht="23.1" customHeight="1" thickBot="1" x14ac:dyDescent="0.2">
      <c r="A22" s="264"/>
      <c r="B22" s="165"/>
      <c r="C22" s="219"/>
      <c r="D22" s="168"/>
      <c r="E22" s="135"/>
      <c r="F22" s="227"/>
      <c r="G22" s="166"/>
      <c r="H22" s="164"/>
      <c r="I22" s="168"/>
      <c r="J22" s="165"/>
      <c r="K22" s="167"/>
      <c r="L22" s="166"/>
      <c r="M22" s="165"/>
      <c r="N22" s="164"/>
      <c r="O22" s="163"/>
    </row>
    <row r="23" spans="1:15" ht="14.25" x14ac:dyDescent="0.15">
      <c r="B23" s="91"/>
      <c r="C23" s="91"/>
      <c r="D23" s="91"/>
      <c r="G23" s="91"/>
      <c r="H23" s="162"/>
      <c r="I23" s="91"/>
      <c r="J23" s="91"/>
      <c r="K23" s="162"/>
      <c r="L23" s="91"/>
      <c r="M23" s="91"/>
      <c r="N23" s="162"/>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row r="65" spans="2:14" ht="14.25" x14ac:dyDescent="0.15">
      <c r="B65" s="91"/>
      <c r="C65" s="91"/>
      <c r="D65" s="91"/>
      <c r="G65" s="91"/>
      <c r="H65" s="162"/>
      <c r="I65" s="91"/>
      <c r="J65" s="91"/>
      <c r="K65" s="162"/>
      <c r="L65" s="91"/>
      <c r="M65" s="91"/>
      <c r="N65" s="162"/>
    </row>
    <row r="66" spans="2:14" ht="14.25" x14ac:dyDescent="0.15">
      <c r="B66" s="91"/>
      <c r="C66" s="91"/>
      <c r="D66" s="91"/>
      <c r="G66" s="91"/>
      <c r="H66" s="162"/>
      <c r="I66" s="91"/>
      <c r="J66" s="91"/>
      <c r="K66" s="162"/>
      <c r="L66" s="91"/>
      <c r="M66" s="91"/>
      <c r="N66" s="162"/>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157</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50" t="s">
        <v>37</v>
      </c>
      <c r="B5" s="63" t="s">
        <v>15</v>
      </c>
      <c r="C5" s="36"/>
      <c r="D5" s="37"/>
      <c r="E5" s="42"/>
      <c r="F5" s="39"/>
      <c r="G5" s="67"/>
      <c r="H5" s="71"/>
      <c r="I5" s="37"/>
      <c r="J5" s="39"/>
      <c r="K5" s="39"/>
      <c r="L5" s="39"/>
      <c r="M5" s="75"/>
      <c r="N5" s="63"/>
      <c r="O5" s="40" t="s">
        <v>15</v>
      </c>
      <c r="P5" s="37"/>
      <c r="Q5" s="41">
        <v>110</v>
      </c>
      <c r="R5" s="87">
        <f>ROUNDUP(Q5*0.75,2)</f>
        <v>82.5</v>
      </c>
    </row>
    <row r="6" spans="1:19" ht="18.75" customHeight="1" x14ac:dyDescent="0.15">
      <c r="A6" s="251"/>
      <c r="B6" s="65"/>
      <c r="C6" s="49"/>
      <c r="D6" s="50"/>
      <c r="E6" s="51"/>
      <c r="F6" s="52"/>
      <c r="G6" s="69"/>
      <c r="H6" s="73"/>
      <c r="I6" s="50"/>
      <c r="J6" s="52"/>
      <c r="K6" s="52"/>
      <c r="L6" s="52"/>
      <c r="M6" s="77"/>
      <c r="N6" s="65"/>
      <c r="O6" s="53"/>
      <c r="P6" s="50"/>
      <c r="Q6" s="54"/>
      <c r="R6" s="88"/>
    </row>
    <row r="7" spans="1:19" ht="18.75" customHeight="1" x14ac:dyDescent="0.15">
      <c r="A7" s="251"/>
      <c r="B7" s="64" t="s">
        <v>158</v>
      </c>
      <c r="C7" s="43" t="s">
        <v>163</v>
      </c>
      <c r="D7" s="44"/>
      <c r="E7" s="45">
        <v>1</v>
      </c>
      <c r="F7" s="46" t="s">
        <v>93</v>
      </c>
      <c r="G7" s="68" t="s">
        <v>92</v>
      </c>
      <c r="H7" s="72" t="s">
        <v>163</v>
      </c>
      <c r="I7" s="44"/>
      <c r="J7" s="46">
        <f>ROUNDUP(E7*0.75,2)</f>
        <v>0.75</v>
      </c>
      <c r="K7" s="46" t="s">
        <v>93</v>
      </c>
      <c r="L7" s="46" t="s">
        <v>92</v>
      </c>
      <c r="M7" s="76" t="e">
        <f>#REF!</f>
        <v>#REF!</v>
      </c>
      <c r="N7" s="64" t="s">
        <v>280</v>
      </c>
      <c r="O7" s="47" t="s">
        <v>44</v>
      </c>
      <c r="P7" s="44"/>
      <c r="Q7" s="48">
        <v>3</v>
      </c>
      <c r="R7" s="89">
        <f t="shared" ref="R7:R12" si="0">ROUNDUP(Q7*0.75,2)</f>
        <v>2.25</v>
      </c>
    </row>
    <row r="8" spans="1:19" ht="18.75" customHeight="1" x14ac:dyDescent="0.15">
      <c r="A8" s="251"/>
      <c r="B8" s="64"/>
      <c r="C8" s="43" t="s">
        <v>51</v>
      </c>
      <c r="D8" s="44"/>
      <c r="E8" s="45">
        <v>20</v>
      </c>
      <c r="F8" s="46" t="s">
        <v>21</v>
      </c>
      <c r="G8" s="68"/>
      <c r="H8" s="72" t="s">
        <v>51</v>
      </c>
      <c r="I8" s="44"/>
      <c r="J8" s="46">
        <f>ROUNDUP(E8*0.75,2)</f>
        <v>15</v>
      </c>
      <c r="K8" s="46" t="s">
        <v>21</v>
      </c>
      <c r="L8" s="46"/>
      <c r="M8" s="76" t="e">
        <f>ROUND(#REF!+(#REF!*6/100),2)</f>
        <v>#REF!</v>
      </c>
      <c r="N8" s="64" t="s">
        <v>159</v>
      </c>
      <c r="O8" s="47" t="s">
        <v>24</v>
      </c>
      <c r="P8" s="44"/>
      <c r="Q8" s="48">
        <v>2</v>
      </c>
      <c r="R8" s="89">
        <f t="shared" si="0"/>
        <v>1.5</v>
      </c>
    </row>
    <row r="9" spans="1:19" ht="18.75" customHeight="1" x14ac:dyDescent="0.15">
      <c r="A9" s="251"/>
      <c r="B9" s="64"/>
      <c r="C9" s="43" t="s">
        <v>28</v>
      </c>
      <c r="D9" s="44"/>
      <c r="E9" s="45">
        <v>5</v>
      </c>
      <c r="F9" s="46" t="s">
        <v>21</v>
      </c>
      <c r="G9" s="68"/>
      <c r="H9" s="72" t="s">
        <v>28</v>
      </c>
      <c r="I9" s="44"/>
      <c r="J9" s="46">
        <f>ROUNDUP(E9*0.75,2)</f>
        <v>3.75</v>
      </c>
      <c r="K9" s="46" t="s">
        <v>21</v>
      </c>
      <c r="L9" s="46"/>
      <c r="M9" s="76" t="e">
        <f>ROUND(#REF!+(#REF!*10/100),2)</f>
        <v>#REF!</v>
      </c>
      <c r="N9" s="64" t="s">
        <v>160</v>
      </c>
      <c r="O9" s="47" t="s">
        <v>17</v>
      </c>
      <c r="P9" s="44"/>
      <c r="Q9" s="48">
        <v>40</v>
      </c>
      <c r="R9" s="89">
        <f t="shared" si="0"/>
        <v>30</v>
      </c>
    </row>
    <row r="10" spans="1:19" ht="18.75" customHeight="1" x14ac:dyDescent="0.15">
      <c r="A10" s="251"/>
      <c r="B10" s="64"/>
      <c r="C10" s="43" t="s">
        <v>139</v>
      </c>
      <c r="D10" s="44"/>
      <c r="E10" s="45">
        <v>5</v>
      </c>
      <c r="F10" s="46" t="s">
        <v>21</v>
      </c>
      <c r="G10" s="68"/>
      <c r="H10" s="72" t="s">
        <v>139</v>
      </c>
      <c r="I10" s="44"/>
      <c r="J10" s="46">
        <f>ROUNDUP(E10*0.75,2)</f>
        <v>3.75</v>
      </c>
      <c r="K10" s="46" t="s">
        <v>21</v>
      </c>
      <c r="L10" s="46"/>
      <c r="M10" s="76" t="e">
        <f>ROUND(#REF!+(#REF!*15/100),2)</f>
        <v>#REF!</v>
      </c>
      <c r="N10" s="64" t="s">
        <v>161</v>
      </c>
      <c r="O10" s="47" t="s">
        <v>26</v>
      </c>
      <c r="P10" s="44"/>
      <c r="Q10" s="48">
        <v>2</v>
      </c>
      <c r="R10" s="89">
        <f t="shared" si="0"/>
        <v>1.5</v>
      </c>
    </row>
    <row r="11" spans="1:19" ht="18.75" customHeight="1" x14ac:dyDescent="0.15">
      <c r="A11" s="251"/>
      <c r="B11" s="64"/>
      <c r="C11" s="43"/>
      <c r="D11" s="44"/>
      <c r="E11" s="45"/>
      <c r="F11" s="46"/>
      <c r="G11" s="68"/>
      <c r="H11" s="72"/>
      <c r="I11" s="44"/>
      <c r="J11" s="46"/>
      <c r="K11" s="46"/>
      <c r="L11" s="46"/>
      <c r="M11" s="76"/>
      <c r="N11" s="64" t="s">
        <v>162</v>
      </c>
      <c r="O11" s="47" t="s">
        <v>18</v>
      </c>
      <c r="P11" s="44" t="s">
        <v>19</v>
      </c>
      <c r="Q11" s="48">
        <v>1.5</v>
      </c>
      <c r="R11" s="89">
        <f t="shared" si="0"/>
        <v>1.1300000000000001</v>
      </c>
    </row>
    <row r="12" spans="1:19" ht="18.75" customHeight="1" x14ac:dyDescent="0.15">
      <c r="A12" s="251"/>
      <c r="B12" s="64"/>
      <c r="C12" s="43"/>
      <c r="D12" s="44"/>
      <c r="E12" s="45"/>
      <c r="F12" s="46"/>
      <c r="G12" s="68"/>
      <c r="H12" s="72"/>
      <c r="I12" s="44"/>
      <c r="J12" s="46"/>
      <c r="K12" s="46"/>
      <c r="L12" s="46"/>
      <c r="M12" s="76"/>
      <c r="N12" s="64" t="s">
        <v>14</v>
      </c>
      <c r="O12" s="47" t="s">
        <v>44</v>
      </c>
      <c r="P12" s="44"/>
      <c r="Q12" s="48">
        <v>1</v>
      </c>
      <c r="R12" s="89">
        <f t="shared" si="0"/>
        <v>0.75</v>
      </c>
    </row>
    <row r="13" spans="1:19" ht="18.75" customHeight="1" x14ac:dyDescent="0.15">
      <c r="A13" s="251"/>
      <c r="B13" s="65"/>
      <c r="C13" s="49"/>
      <c r="D13" s="50"/>
      <c r="E13" s="51"/>
      <c r="F13" s="52"/>
      <c r="G13" s="69"/>
      <c r="H13" s="73"/>
      <c r="I13" s="50"/>
      <c r="J13" s="52"/>
      <c r="K13" s="52"/>
      <c r="L13" s="52"/>
      <c r="M13" s="77"/>
      <c r="N13" s="65" t="s">
        <v>303</v>
      </c>
      <c r="O13" s="53"/>
      <c r="P13" s="50"/>
      <c r="Q13" s="54"/>
      <c r="R13" s="88"/>
    </row>
    <row r="14" spans="1:19" ht="18.75" customHeight="1" x14ac:dyDescent="0.15">
      <c r="A14" s="251"/>
      <c r="B14" s="64" t="s">
        <v>164</v>
      </c>
      <c r="C14" s="43" t="s">
        <v>52</v>
      </c>
      <c r="D14" s="44"/>
      <c r="E14" s="45">
        <v>30</v>
      </c>
      <c r="F14" s="46" t="s">
        <v>21</v>
      </c>
      <c r="G14" s="68"/>
      <c r="H14" s="72" t="s">
        <v>52</v>
      </c>
      <c r="I14" s="44"/>
      <c r="J14" s="46">
        <f>ROUNDUP(E14*0.75,2)</f>
        <v>22.5</v>
      </c>
      <c r="K14" s="46" t="s">
        <v>21</v>
      </c>
      <c r="L14" s="46"/>
      <c r="M14" s="76" t="e">
        <f>ROUND(#REF!+(#REF!*10/100),2)</f>
        <v>#REF!</v>
      </c>
      <c r="N14" s="64" t="s">
        <v>165</v>
      </c>
      <c r="O14" s="47" t="s">
        <v>17</v>
      </c>
      <c r="P14" s="44"/>
      <c r="Q14" s="48">
        <v>30</v>
      </c>
      <c r="R14" s="89">
        <f>ROUNDUP(Q14*0.75,2)</f>
        <v>22.5</v>
      </c>
    </row>
    <row r="15" spans="1:19" ht="18.75" customHeight="1" x14ac:dyDescent="0.15">
      <c r="A15" s="251"/>
      <c r="B15" s="64"/>
      <c r="C15" s="43" t="s">
        <v>167</v>
      </c>
      <c r="D15" s="44"/>
      <c r="E15" s="82">
        <v>0.05</v>
      </c>
      <c r="F15" s="46" t="s">
        <v>16</v>
      </c>
      <c r="G15" s="68"/>
      <c r="H15" s="72" t="s">
        <v>167</v>
      </c>
      <c r="I15" s="44"/>
      <c r="J15" s="46">
        <f>ROUNDUP(E15*0.75,2)</f>
        <v>0.04</v>
      </c>
      <c r="K15" s="46" t="s">
        <v>16</v>
      </c>
      <c r="L15" s="46"/>
      <c r="M15" s="76" t="e">
        <f>#REF!</f>
        <v>#REF!</v>
      </c>
      <c r="N15" s="64" t="s">
        <v>166</v>
      </c>
      <c r="O15" s="47" t="s">
        <v>25</v>
      </c>
      <c r="P15" s="44"/>
      <c r="Q15" s="48">
        <v>1</v>
      </c>
      <c r="R15" s="89">
        <f>ROUNDUP(Q15*0.75,2)</f>
        <v>0.75</v>
      </c>
    </row>
    <row r="16" spans="1:19" ht="18.75" customHeight="1" x14ac:dyDescent="0.15">
      <c r="A16" s="251"/>
      <c r="B16" s="64"/>
      <c r="C16" s="43" t="s">
        <v>55</v>
      </c>
      <c r="D16" s="44"/>
      <c r="E16" s="45">
        <v>2</v>
      </c>
      <c r="F16" s="46" t="s">
        <v>21</v>
      </c>
      <c r="G16" s="68"/>
      <c r="H16" s="72" t="s">
        <v>55</v>
      </c>
      <c r="I16" s="44"/>
      <c r="J16" s="46">
        <f>ROUNDUP(E16*0.75,2)</f>
        <v>1.5</v>
      </c>
      <c r="K16" s="46" t="s">
        <v>21</v>
      </c>
      <c r="L16" s="46"/>
      <c r="M16" s="76" t="e">
        <f>#REF!</f>
        <v>#REF!</v>
      </c>
      <c r="N16" s="64" t="s">
        <v>14</v>
      </c>
      <c r="O16" s="47" t="s">
        <v>30</v>
      </c>
      <c r="P16" s="44"/>
      <c r="Q16" s="48">
        <v>1.5</v>
      </c>
      <c r="R16" s="89">
        <f>ROUNDUP(Q16*0.75,2)</f>
        <v>1.1300000000000001</v>
      </c>
    </row>
    <row r="17" spans="1:18" ht="18.75" customHeight="1" x14ac:dyDescent="0.15">
      <c r="A17" s="251"/>
      <c r="B17" s="64"/>
      <c r="C17" s="43"/>
      <c r="D17" s="44"/>
      <c r="E17" s="45"/>
      <c r="F17" s="46"/>
      <c r="G17" s="68"/>
      <c r="H17" s="72"/>
      <c r="I17" s="44"/>
      <c r="J17" s="46"/>
      <c r="K17" s="46"/>
      <c r="L17" s="46"/>
      <c r="M17" s="76"/>
      <c r="N17" s="64"/>
      <c r="O17" s="47" t="s">
        <v>18</v>
      </c>
      <c r="P17" s="44" t="s">
        <v>19</v>
      </c>
      <c r="Q17" s="48">
        <v>1</v>
      </c>
      <c r="R17" s="89">
        <f>ROUNDUP(Q17*0.75,2)</f>
        <v>0.75</v>
      </c>
    </row>
    <row r="18" spans="1:18" ht="18.75" customHeight="1" x14ac:dyDescent="0.15">
      <c r="A18" s="251"/>
      <c r="B18" s="65"/>
      <c r="C18" s="49"/>
      <c r="D18" s="50"/>
      <c r="E18" s="51"/>
      <c r="F18" s="52"/>
      <c r="G18" s="69"/>
      <c r="H18" s="73"/>
      <c r="I18" s="50"/>
      <c r="J18" s="52"/>
      <c r="K18" s="52"/>
      <c r="L18" s="52"/>
      <c r="M18" s="77"/>
      <c r="N18" s="65"/>
      <c r="O18" s="53"/>
      <c r="P18" s="50"/>
      <c r="Q18" s="54"/>
      <c r="R18" s="88"/>
    </row>
    <row r="19" spans="1:18" ht="18.75" customHeight="1" x14ac:dyDescent="0.15">
      <c r="A19" s="251"/>
      <c r="B19" s="64" t="s">
        <v>65</v>
      </c>
      <c r="C19" s="43" t="s">
        <v>32</v>
      </c>
      <c r="D19" s="44" t="s">
        <v>33</v>
      </c>
      <c r="E19" s="55">
        <v>0.25</v>
      </c>
      <c r="F19" s="46" t="s">
        <v>34</v>
      </c>
      <c r="G19" s="68"/>
      <c r="H19" s="72" t="s">
        <v>32</v>
      </c>
      <c r="I19" s="44" t="s">
        <v>33</v>
      </c>
      <c r="J19" s="46">
        <f>ROUNDUP(E19*0.75,2)</f>
        <v>0.19</v>
      </c>
      <c r="K19" s="46" t="s">
        <v>34</v>
      </c>
      <c r="L19" s="46"/>
      <c r="M19" s="76" t="e">
        <f>#REF!</f>
        <v>#REF!</v>
      </c>
      <c r="N19" s="64" t="s">
        <v>14</v>
      </c>
      <c r="O19" s="47" t="s">
        <v>17</v>
      </c>
      <c r="P19" s="44"/>
      <c r="Q19" s="48">
        <v>100</v>
      </c>
      <c r="R19" s="89">
        <f>ROUNDUP(Q19*0.75,2)</f>
        <v>75</v>
      </c>
    </row>
    <row r="20" spans="1:18" ht="18.75" customHeight="1" x14ac:dyDescent="0.15">
      <c r="A20" s="251"/>
      <c r="B20" s="64"/>
      <c r="C20" s="43" t="s">
        <v>104</v>
      </c>
      <c r="D20" s="44"/>
      <c r="E20" s="45">
        <v>3</v>
      </c>
      <c r="F20" s="46" t="s">
        <v>21</v>
      </c>
      <c r="G20" s="68"/>
      <c r="H20" s="72" t="s">
        <v>104</v>
      </c>
      <c r="I20" s="44"/>
      <c r="J20" s="46">
        <f>ROUNDUP(E20*0.75,2)</f>
        <v>2.25</v>
      </c>
      <c r="K20" s="46" t="s">
        <v>21</v>
      </c>
      <c r="L20" s="46"/>
      <c r="M20" s="76" t="e">
        <f>ROUND(#REF!+(#REF!*40/100),2)</f>
        <v>#REF!</v>
      </c>
      <c r="N20" s="64"/>
      <c r="O20" s="47" t="s">
        <v>68</v>
      </c>
      <c r="P20" s="44"/>
      <c r="Q20" s="48">
        <v>3</v>
      </c>
      <c r="R20" s="89">
        <f>ROUNDUP(Q20*0.75,2)</f>
        <v>2.25</v>
      </c>
    </row>
    <row r="21" spans="1:18" ht="18.75" customHeight="1" x14ac:dyDescent="0.15">
      <c r="A21" s="251"/>
      <c r="B21" s="65"/>
      <c r="C21" s="49"/>
      <c r="D21" s="50"/>
      <c r="E21" s="51"/>
      <c r="F21" s="52"/>
      <c r="G21" s="69"/>
      <c r="H21" s="73"/>
      <c r="I21" s="50"/>
      <c r="J21" s="52"/>
      <c r="K21" s="52"/>
      <c r="L21" s="52"/>
      <c r="M21" s="77"/>
      <c r="N21" s="65"/>
      <c r="O21" s="53"/>
      <c r="P21" s="50"/>
      <c r="Q21" s="54"/>
      <c r="R21" s="88"/>
    </row>
    <row r="22" spans="1:18" ht="18.75" customHeight="1" x14ac:dyDescent="0.15">
      <c r="A22" s="251"/>
      <c r="B22" s="64" t="s">
        <v>75</v>
      </c>
      <c r="C22" s="43" t="s">
        <v>79</v>
      </c>
      <c r="D22" s="44" t="s">
        <v>39</v>
      </c>
      <c r="E22" s="45">
        <v>40</v>
      </c>
      <c r="F22" s="46" t="s">
        <v>21</v>
      </c>
      <c r="G22" s="68"/>
      <c r="H22" s="72" t="s">
        <v>79</v>
      </c>
      <c r="I22" s="44" t="s">
        <v>39</v>
      </c>
      <c r="J22" s="46">
        <f>ROUNDUP(E22*0.75,2)</f>
        <v>30</v>
      </c>
      <c r="K22" s="46" t="s">
        <v>21</v>
      </c>
      <c r="L22" s="46"/>
      <c r="M22" s="76" t="e">
        <f>#REF!</f>
        <v>#REF!</v>
      </c>
      <c r="N22" s="64" t="s">
        <v>76</v>
      </c>
      <c r="O22" s="47" t="s">
        <v>30</v>
      </c>
      <c r="P22" s="44"/>
      <c r="Q22" s="48">
        <v>1</v>
      </c>
      <c r="R22" s="89">
        <f>ROUNDUP(Q22*0.75,2)</f>
        <v>0.75</v>
      </c>
    </row>
    <row r="23" spans="1:18" ht="18.75" customHeight="1" x14ac:dyDescent="0.15">
      <c r="A23" s="251"/>
      <c r="B23" s="64"/>
      <c r="C23" s="43"/>
      <c r="D23" s="44"/>
      <c r="E23" s="45"/>
      <c r="F23" s="46"/>
      <c r="G23" s="68"/>
      <c r="H23" s="72"/>
      <c r="I23" s="44"/>
      <c r="J23" s="46"/>
      <c r="K23" s="46"/>
      <c r="L23" s="46"/>
      <c r="M23" s="76"/>
      <c r="N23" s="64" t="s">
        <v>77</v>
      </c>
      <c r="O23" s="47" t="s">
        <v>45</v>
      </c>
      <c r="P23" s="44"/>
      <c r="Q23" s="48">
        <v>3</v>
      </c>
      <c r="R23" s="89">
        <f>ROUNDUP(Q23*0.75,2)</f>
        <v>2.25</v>
      </c>
    </row>
    <row r="24" spans="1:18" ht="18.75" customHeight="1" x14ac:dyDescent="0.15">
      <c r="A24" s="251"/>
      <c r="B24" s="64"/>
      <c r="C24" s="43"/>
      <c r="D24" s="44"/>
      <c r="E24" s="45"/>
      <c r="F24" s="46"/>
      <c r="G24" s="68"/>
      <c r="H24" s="72"/>
      <c r="I24" s="44"/>
      <c r="J24" s="46"/>
      <c r="K24" s="46"/>
      <c r="L24" s="46"/>
      <c r="M24" s="76"/>
      <c r="N24" s="64" t="s">
        <v>78</v>
      </c>
      <c r="O24" s="47"/>
      <c r="P24" s="44"/>
      <c r="Q24" s="48"/>
      <c r="R24" s="89"/>
    </row>
    <row r="25" spans="1:18" ht="18.75" customHeight="1" x14ac:dyDescent="0.15">
      <c r="A25" s="251"/>
      <c r="B25" s="64"/>
      <c r="C25" s="43"/>
      <c r="D25" s="44"/>
      <c r="E25" s="45"/>
      <c r="F25" s="46"/>
      <c r="G25" s="68"/>
      <c r="H25" s="72"/>
      <c r="I25" s="44"/>
      <c r="J25" s="46"/>
      <c r="K25" s="46"/>
      <c r="L25" s="46"/>
      <c r="M25" s="76"/>
      <c r="N25" s="64" t="s">
        <v>14</v>
      </c>
      <c r="O25" s="47"/>
      <c r="P25" s="44"/>
      <c r="Q25" s="48"/>
      <c r="R25" s="89"/>
    </row>
    <row r="26" spans="1:18" ht="18.75" customHeight="1" thickBot="1" x14ac:dyDescent="0.2">
      <c r="A26" s="252"/>
      <c r="B26" s="66"/>
      <c r="C26" s="56"/>
      <c r="D26" s="57"/>
      <c r="E26" s="58"/>
      <c r="F26" s="59"/>
      <c r="G26" s="70"/>
      <c r="H26" s="74"/>
      <c r="I26" s="57"/>
      <c r="J26" s="59"/>
      <c r="K26" s="59"/>
      <c r="L26" s="59"/>
      <c r="M26" s="78"/>
      <c r="N26" s="66"/>
      <c r="O26" s="60"/>
      <c r="P26" s="57"/>
      <c r="Q26" s="61"/>
      <c r="R26" s="90"/>
    </row>
  </sheetData>
  <mergeCells count="4">
    <mergeCell ref="H1:N1"/>
    <mergeCell ref="A2:R2"/>
    <mergeCell ref="A3:F3"/>
    <mergeCell ref="A5:A26"/>
  </mergeCells>
  <phoneticPr fontId="19"/>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358</v>
      </c>
      <c r="B3" s="268"/>
      <c r="C3" s="268"/>
      <c r="D3" s="216"/>
      <c r="E3" s="269" t="s">
        <v>342</v>
      </c>
      <c r="F3" s="270"/>
      <c r="G3" s="161"/>
      <c r="H3" s="161"/>
      <c r="I3" s="161"/>
      <c r="J3" s="161"/>
      <c r="K3" s="215"/>
      <c r="L3" s="161"/>
      <c r="M3" s="161"/>
    </row>
    <row r="4" spans="1:21" ht="20.10000000000000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0.100000000000001" customHeight="1" x14ac:dyDescent="0.15">
      <c r="A5" s="274"/>
      <c r="B5" s="275"/>
      <c r="C5" s="276"/>
      <c r="D5" s="254"/>
      <c r="E5" s="281"/>
      <c r="F5" s="299"/>
      <c r="G5" s="238" t="s">
        <v>327</v>
      </c>
      <c r="H5" s="237" t="s">
        <v>326</v>
      </c>
      <c r="I5" s="297" t="s">
        <v>325</v>
      </c>
      <c r="J5" s="257"/>
      <c r="K5" s="257"/>
      <c r="L5" s="259" t="s">
        <v>323</v>
      </c>
      <c r="M5" s="260"/>
      <c r="N5" s="261"/>
      <c r="O5" s="254"/>
    </row>
    <row r="6" spans="1:21" ht="20.10000000000000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3.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3.1" customHeight="1" x14ac:dyDescent="0.15">
      <c r="A8" s="263"/>
      <c r="B8" s="181"/>
      <c r="C8" s="223"/>
      <c r="D8" s="184"/>
      <c r="E8" s="129"/>
      <c r="F8" s="230"/>
      <c r="G8" s="182"/>
      <c r="H8" s="180"/>
      <c r="I8" s="184"/>
      <c r="J8" s="181"/>
      <c r="K8" s="183"/>
      <c r="L8" s="182"/>
      <c r="M8" s="181"/>
      <c r="N8" s="180"/>
      <c r="O8" s="191"/>
    </row>
    <row r="9" spans="1:21" ht="23.1" customHeight="1" x14ac:dyDescent="0.15">
      <c r="A9" s="263"/>
      <c r="B9" s="173" t="s">
        <v>357</v>
      </c>
      <c r="C9" s="221" t="s">
        <v>163</v>
      </c>
      <c r="D9" s="177" t="s">
        <v>92</v>
      </c>
      <c r="E9" s="123"/>
      <c r="F9" s="229"/>
      <c r="G9" s="174"/>
      <c r="H9" s="194">
        <v>0.7</v>
      </c>
      <c r="I9" s="177" t="s">
        <v>357</v>
      </c>
      <c r="J9" s="173" t="s">
        <v>163</v>
      </c>
      <c r="K9" s="195">
        <v>0.3</v>
      </c>
      <c r="L9" s="174" t="s">
        <v>356</v>
      </c>
      <c r="M9" s="173" t="s">
        <v>163</v>
      </c>
      <c r="N9" s="193">
        <v>0.2</v>
      </c>
      <c r="O9" s="171" t="s">
        <v>92</v>
      </c>
    </row>
    <row r="10" spans="1:21" ht="23.1" customHeight="1" x14ac:dyDescent="0.15">
      <c r="A10" s="263"/>
      <c r="B10" s="173"/>
      <c r="C10" s="221" t="s">
        <v>51</v>
      </c>
      <c r="D10" s="177"/>
      <c r="E10" s="123"/>
      <c r="F10" s="229"/>
      <c r="G10" s="174"/>
      <c r="H10" s="172">
        <v>20</v>
      </c>
      <c r="I10" s="177"/>
      <c r="J10" s="173" t="s">
        <v>51</v>
      </c>
      <c r="K10" s="187">
        <v>10</v>
      </c>
      <c r="L10" s="174"/>
      <c r="M10" s="173" t="s">
        <v>51</v>
      </c>
      <c r="N10" s="172">
        <v>10</v>
      </c>
      <c r="O10" s="171"/>
    </row>
    <row r="11" spans="1:21" ht="23.1" customHeight="1" x14ac:dyDescent="0.15">
      <c r="A11" s="263"/>
      <c r="B11" s="173"/>
      <c r="C11" s="221" t="s">
        <v>28</v>
      </c>
      <c r="D11" s="177"/>
      <c r="E11" s="123"/>
      <c r="F11" s="229"/>
      <c r="G11" s="174"/>
      <c r="H11" s="172">
        <v>5</v>
      </c>
      <c r="I11" s="177"/>
      <c r="J11" s="173" t="s">
        <v>28</v>
      </c>
      <c r="K11" s="187">
        <v>5</v>
      </c>
      <c r="L11" s="174"/>
      <c r="M11" s="173" t="s">
        <v>28</v>
      </c>
      <c r="N11" s="172">
        <v>5</v>
      </c>
      <c r="O11" s="171"/>
    </row>
    <row r="12" spans="1:21" ht="23.1" customHeight="1" x14ac:dyDescent="0.15">
      <c r="A12" s="263"/>
      <c r="B12" s="173"/>
      <c r="C12" s="221" t="s">
        <v>139</v>
      </c>
      <c r="D12" s="177"/>
      <c r="E12" s="123"/>
      <c r="F12" s="229"/>
      <c r="G12" s="174"/>
      <c r="H12" s="172">
        <v>5</v>
      </c>
      <c r="I12" s="177"/>
      <c r="J12" s="173" t="s">
        <v>139</v>
      </c>
      <c r="K12" s="187">
        <v>5</v>
      </c>
      <c r="L12" s="182"/>
      <c r="M12" s="181"/>
      <c r="N12" s="180"/>
      <c r="O12" s="191"/>
    </row>
    <row r="13" spans="1:21" ht="23.1" customHeight="1" x14ac:dyDescent="0.15">
      <c r="A13" s="263"/>
      <c r="B13" s="173"/>
      <c r="C13" s="221"/>
      <c r="D13" s="177"/>
      <c r="E13" s="123"/>
      <c r="F13" s="229"/>
      <c r="G13" s="174" t="s">
        <v>17</v>
      </c>
      <c r="H13" s="172" t="s">
        <v>310</v>
      </c>
      <c r="I13" s="177"/>
      <c r="J13" s="173"/>
      <c r="K13" s="187"/>
      <c r="L13" s="174" t="s">
        <v>355</v>
      </c>
      <c r="M13" s="173" t="s">
        <v>52</v>
      </c>
      <c r="N13" s="172">
        <v>20</v>
      </c>
      <c r="O13" s="171"/>
    </row>
    <row r="14" spans="1:21" ht="23.1" customHeight="1" x14ac:dyDescent="0.15">
      <c r="A14" s="263"/>
      <c r="B14" s="181"/>
      <c r="C14" s="223"/>
      <c r="D14" s="184"/>
      <c r="E14" s="129"/>
      <c r="F14" s="230"/>
      <c r="G14" s="182"/>
      <c r="H14" s="180"/>
      <c r="I14" s="184"/>
      <c r="J14" s="181"/>
      <c r="K14" s="183"/>
      <c r="L14" s="182"/>
      <c r="M14" s="181"/>
      <c r="N14" s="180"/>
      <c r="O14" s="191"/>
    </row>
    <row r="15" spans="1:21" ht="23.1" customHeight="1" x14ac:dyDescent="0.15">
      <c r="A15" s="263"/>
      <c r="B15" s="173" t="s">
        <v>354</v>
      </c>
      <c r="C15" s="221" t="s">
        <v>52</v>
      </c>
      <c r="D15" s="177"/>
      <c r="E15" s="123"/>
      <c r="F15" s="229"/>
      <c r="G15" s="174"/>
      <c r="H15" s="172">
        <v>20</v>
      </c>
      <c r="I15" s="177" t="s">
        <v>354</v>
      </c>
      <c r="J15" s="173" t="s">
        <v>52</v>
      </c>
      <c r="K15" s="187">
        <v>20</v>
      </c>
      <c r="L15" s="174" t="s">
        <v>75</v>
      </c>
      <c r="M15" s="173" t="s">
        <v>79</v>
      </c>
      <c r="N15" s="172">
        <v>10</v>
      </c>
      <c r="O15" s="171"/>
    </row>
    <row r="16" spans="1:21" ht="23.1" customHeight="1" x14ac:dyDescent="0.15">
      <c r="A16" s="263"/>
      <c r="B16" s="173"/>
      <c r="C16" s="221"/>
      <c r="D16" s="177"/>
      <c r="E16" s="123"/>
      <c r="F16" s="229"/>
      <c r="G16" s="174" t="s">
        <v>17</v>
      </c>
      <c r="H16" s="172" t="s">
        <v>310</v>
      </c>
      <c r="I16" s="177"/>
      <c r="J16" s="173"/>
      <c r="K16" s="187"/>
      <c r="L16" s="174"/>
      <c r="M16" s="173"/>
      <c r="N16" s="172"/>
      <c r="O16" s="171"/>
    </row>
    <row r="17" spans="1:15" ht="23.1" customHeight="1" x14ac:dyDescent="0.15">
      <c r="A17" s="263"/>
      <c r="B17" s="181"/>
      <c r="C17" s="223"/>
      <c r="D17" s="184"/>
      <c r="E17" s="129"/>
      <c r="F17" s="230"/>
      <c r="G17" s="182"/>
      <c r="H17" s="180"/>
      <c r="I17" s="184"/>
      <c r="J17" s="181"/>
      <c r="K17" s="183"/>
      <c r="L17" s="174"/>
      <c r="M17" s="173"/>
      <c r="N17" s="172"/>
      <c r="O17" s="171"/>
    </row>
    <row r="18" spans="1:15" ht="23.1" customHeight="1" x14ac:dyDescent="0.15">
      <c r="A18" s="263"/>
      <c r="B18" s="173" t="s">
        <v>65</v>
      </c>
      <c r="C18" s="221" t="s">
        <v>32</v>
      </c>
      <c r="D18" s="177"/>
      <c r="E18" s="123" t="s">
        <v>33</v>
      </c>
      <c r="F18" s="229"/>
      <c r="G18" s="174"/>
      <c r="H18" s="175">
        <v>0.13</v>
      </c>
      <c r="I18" s="177" t="s">
        <v>65</v>
      </c>
      <c r="J18" s="173" t="s">
        <v>335</v>
      </c>
      <c r="K18" s="176">
        <v>0.13</v>
      </c>
      <c r="L18" s="174"/>
      <c r="M18" s="173"/>
      <c r="N18" s="172"/>
      <c r="O18" s="171"/>
    </row>
    <row r="19" spans="1:15" ht="23.1" customHeight="1" x14ac:dyDescent="0.15">
      <c r="A19" s="263"/>
      <c r="B19" s="173"/>
      <c r="C19" s="221"/>
      <c r="D19" s="177"/>
      <c r="E19" s="123"/>
      <c r="F19" s="233"/>
      <c r="G19" s="174" t="s">
        <v>17</v>
      </c>
      <c r="H19" s="172" t="s">
        <v>310</v>
      </c>
      <c r="I19" s="177"/>
      <c r="J19" s="173"/>
      <c r="K19" s="187"/>
      <c r="L19" s="174"/>
      <c r="M19" s="173"/>
      <c r="N19" s="172"/>
      <c r="O19" s="171"/>
    </row>
    <row r="20" spans="1:15" ht="23.1" customHeight="1" x14ac:dyDescent="0.15">
      <c r="A20" s="263"/>
      <c r="B20" s="173"/>
      <c r="C20" s="221"/>
      <c r="D20" s="177"/>
      <c r="E20" s="123"/>
      <c r="F20" s="229"/>
      <c r="G20" s="174" t="s">
        <v>68</v>
      </c>
      <c r="H20" s="172" t="s">
        <v>309</v>
      </c>
      <c r="I20" s="177"/>
      <c r="J20" s="173"/>
      <c r="K20" s="187"/>
      <c r="L20" s="174"/>
      <c r="M20" s="173"/>
      <c r="N20" s="172"/>
      <c r="O20" s="171"/>
    </row>
    <row r="21" spans="1:15" ht="23.1" customHeight="1" x14ac:dyDescent="0.15">
      <c r="A21" s="263"/>
      <c r="B21" s="181"/>
      <c r="C21" s="223"/>
      <c r="D21" s="184"/>
      <c r="E21" s="129"/>
      <c r="F21" s="230"/>
      <c r="G21" s="182"/>
      <c r="H21" s="180"/>
      <c r="I21" s="184"/>
      <c r="J21" s="181"/>
      <c r="K21" s="183"/>
      <c r="L21" s="174"/>
      <c r="M21" s="173"/>
      <c r="N21" s="172"/>
      <c r="O21" s="171"/>
    </row>
    <row r="22" spans="1:15" ht="23.1" customHeight="1" x14ac:dyDescent="0.15">
      <c r="A22" s="263"/>
      <c r="B22" s="173" t="s">
        <v>75</v>
      </c>
      <c r="C22" s="221" t="s">
        <v>79</v>
      </c>
      <c r="D22" s="177"/>
      <c r="E22" s="123" t="s">
        <v>39</v>
      </c>
      <c r="F22" s="229"/>
      <c r="G22" s="174"/>
      <c r="H22" s="172">
        <v>30</v>
      </c>
      <c r="I22" s="177" t="s">
        <v>75</v>
      </c>
      <c r="J22" s="173" t="s">
        <v>79</v>
      </c>
      <c r="K22" s="187">
        <v>20</v>
      </c>
      <c r="L22" s="174"/>
      <c r="M22" s="173"/>
      <c r="N22" s="172"/>
      <c r="O22" s="171"/>
    </row>
    <row r="23" spans="1:15" ht="23.1" customHeight="1" x14ac:dyDescent="0.15">
      <c r="A23" s="263"/>
      <c r="B23" s="173"/>
      <c r="C23" s="221"/>
      <c r="D23" s="177"/>
      <c r="E23" s="123"/>
      <c r="F23" s="229"/>
      <c r="G23" s="174" t="s">
        <v>30</v>
      </c>
      <c r="H23" s="172" t="s">
        <v>309</v>
      </c>
      <c r="I23" s="177"/>
      <c r="J23" s="173"/>
      <c r="K23" s="187"/>
      <c r="L23" s="174"/>
      <c r="M23" s="173"/>
      <c r="N23" s="172"/>
      <c r="O23" s="171"/>
    </row>
    <row r="24" spans="1:15" ht="23.1" customHeight="1" thickBot="1" x14ac:dyDescent="0.2">
      <c r="A24" s="264"/>
      <c r="B24" s="165"/>
      <c r="C24" s="219"/>
      <c r="D24" s="168"/>
      <c r="E24" s="135"/>
      <c r="F24" s="227"/>
      <c r="G24" s="166"/>
      <c r="H24" s="164"/>
      <c r="I24" s="168"/>
      <c r="J24" s="165"/>
      <c r="K24" s="167"/>
      <c r="L24" s="166"/>
      <c r="M24" s="165"/>
      <c r="N24" s="164"/>
      <c r="O24" s="163"/>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185</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50" t="s">
        <v>37</v>
      </c>
      <c r="B5" s="63" t="s">
        <v>81</v>
      </c>
      <c r="C5" s="36" t="s">
        <v>168</v>
      </c>
      <c r="D5" s="37" t="s">
        <v>169</v>
      </c>
      <c r="E5" s="38">
        <v>0.5</v>
      </c>
      <c r="F5" s="39" t="s">
        <v>16</v>
      </c>
      <c r="G5" s="67"/>
      <c r="H5" s="71" t="s">
        <v>168</v>
      </c>
      <c r="I5" s="37" t="s">
        <v>169</v>
      </c>
      <c r="J5" s="39">
        <f>ROUNDUP(E5*0.75,2)</f>
        <v>0.38</v>
      </c>
      <c r="K5" s="39" t="s">
        <v>16</v>
      </c>
      <c r="L5" s="39"/>
      <c r="M5" s="75" t="e">
        <f>#REF!</f>
        <v>#REF!</v>
      </c>
      <c r="N5" s="63"/>
      <c r="O5" s="40" t="s">
        <v>15</v>
      </c>
      <c r="P5" s="37"/>
      <c r="Q5" s="41">
        <v>110</v>
      </c>
      <c r="R5" s="87">
        <f>ROUNDUP(Q5*0.75,2)</f>
        <v>82.5</v>
      </c>
    </row>
    <row r="6" spans="1:19" ht="24.95" customHeight="1" x14ac:dyDescent="0.15">
      <c r="A6" s="251"/>
      <c r="B6" s="65"/>
      <c r="C6" s="49"/>
      <c r="D6" s="50"/>
      <c r="E6" s="51"/>
      <c r="F6" s="52"/>
      <c r="G6" s="69"/>
      <c r="H6" s="73"/>
      <c r="I6" s="50"/>
      <c r="J6" s="52"/>
      <c r="K6" s="52"/>
      <c r="L6" s="52"/>
      <c r="M6" s="77"/>
      <c r="N6" s="65"/>
      <c r="O6" s="53"/>
      <c r="P6" s="50"/>
      <c r="Q6" s="54"/>
      <c r="R6" s="88"/>
    </row>
    <row r="7" spans="1:19" ht="24.95" customHeight="1" x14ac:dyDescent="0.15">
      <c r="A7" s="251"/>
      <c r="B7" s="64" t="s">
        <v>186</v>
      </c>
      <c r="C7" s="43" t="s">
        <v>20</v>
      </c>
      <c r="D7" s="44"/>
      <c r="E7" s="45">
        <v>40</v>
      </c>
      <c r="F7" s="46" t="s">
        <v>21</v>
      </c>
      <c r="G7" s="68"/>
      <c r="H7" s="72" t="s">
        <v>20</v>
      </c>
      <c r="I7" s="44"/>
      <c r="J7" s="46">
        <f>ROUNDUP(E7*0.75,2)</f>
        <v>30</v>
      </c>
      <c r="K7" s="46" t="s">
        <v>21</v>
      </c>
      <c r="L7" s="46"/>
      <c r="M7" s="76" t="e">
        <f>#REF!</f>
        <v>#REF!</v>
      </c>
      <c r="N7" s="64" t="s">
        <v>187</v>
      </c>
      <c r="O7" s="47" t="s">
        <v>30</v>
      </c>
      <c r="P7" s="44"/>
      <c r="Q7" s="48">
        <v>0.5</v>
      </c>
      <c r="R7" s="89">
        <f>ROUNDUP(Q7*0.75,2)</f>
        <v>0.38</v>
      </c>
    </row>
    <row r="8" spans="1:19" ht="24.95" customHeight="1" x14ac:dyDescent="0.15">
      <c r="A8" s="251"/>
      <c r="B8" s="64"/>
      <c r="C8" s="43" t="s">
        <v>189</v>
      </c>
      <c r="D8" s="44"/>
      <c r="E8" s="45">
        <v>2</v>
      </c>
      <c r="F8" s="46" t="s">
        <v>21</v>
      </c>
      <c r="G8" s="68"/>
      <c r="H8" s="72" t="s">
        <v>189</v>
      </c>
      <c r="I8" s="44"/>
      <c r="J8" s="46">
        <f>ROUNDUP(E8*0.75,2)</f>
        <v>1.5</v>
      </c>
      <c r="K8" s="46" t="s">
        <v>21</v>
      </c>
      <c r="L8" s="46"/>
      <c r="M8" s="76" t="e">
        <f>#REF!</f>
        <v>#REF!</v>
      </c>
      <c r="N8" s="64" t="s">
        <v>188</v>
      </c>
      <c r="O8" s="47" t="s">
        <v>18</v>
      </c>
      <c r="P8" s="44" t="s">
        <v>19</v>
      </c>
      <c r="Q8" s="48">
        <v>1.5</v>
      </c>
      <c r="R8" s="89">
        <f>ROUNDUP(Q8*0.75,2)</f>
        <v>1.1300000000000001</v>
      </c>
    </row>
    <row r="9" spans="1:19" ht="24.95" customHeight="1" x14ac:dyDescent="0.15">
      <c r="A9" s="251"/>
      <c r="B9" s="64"/>
      <c r="C9" s="43" t="s">
        <v>51</v>
      </c>
      <c r="D9" s="44"/>
      <c r="E9" s="45">
        <v>20</v>
      </c>
      <c r="F9" s="46" t="s">
        <v>21</v>
      </c>
      <c r="G9" s="68"/>
      <c r="H9" s="72" t="s">
        <v>51</v>
      </c>
      <c r="I9" s="44"/>
      <c r="J9" s="46">
        <f>ROUNDUP(E9*0.75,2)</f>
        <v>15</v>
      </c>
      <c r="K9" s="46" t="s">
        <v>21</v>
      </c>
      <c r="L9" s="46"/>
      <c r="M9" s="76" t="e">
        <f>ROUND(#REF!+(#REF!*6/100),2)</f>
        <v>#REF!</v>
      </c>
      <c r="N9" s="64" t="s">
        <v>27</v>
      </c>
      <c r="O9" s="47" t="s">
        <v>26</v>
      </c>
      <c r="P9" s="44"/>
      <c r="Q9" s="48">
        <v>1</v>
      </c>
      <c r="R9" s="89">
        <f>ROUNDUP(Q9*0.75,2)</f>
        <v>0.75</v>
      </c>
    </row>
    <row r="10" spans="1:19" ht="24.95" customHeight="1" x14ac:dyDescent="0.15">
      <c r="A10" s="251"/>
      <c r="B10" s="64"/>
      <c r="C10" s="43" t="s">
        <v>22</v>
      </c>
      <c r="D10" s="44"/>
      <c r="E10" s="45">
        <v>10</v>
      </c>
      <c r="F10" s="46" t="s">
        <v>21</v>
      </c>
      <c r="G10" s="68"/>
      <c r="H10" s="72" t="s">
        <v>22</v>
      </c>
      <c r="I10" s="44"/>
      <c r="J10" s="46">
        <f>ROUNDUP(E10*0.75,2)</f>
        <v>7.5</v>
      </c>
      <c r="K10" s="46" t="s">
        <v>21</v>
      </c>
      <c r="L10" s="46"/>
      <c r="M10" s="76" t="e">
        <f>#REF!</f>
        <v>#REF!</v>
      </c>
      <c r="N10" s="64"/>
      <c r="O10" s="47" t="s">
        <v>25</v>
      </c>
      <c r="P10" s="44"/>
      <c r="Q10" s="48">
        <v>1</v>
      </c>
      <c r="R10" s="89">
        <f>ROUNDUP(Q10*0.75,2)</f>
        <v>0.75</v>
      </c>
    </row>
    <row r="11" spans="1:19" ht="24.95" customHeight="1" x14ac:dyDescent="0.15">
      <c r="A11" s="251"/>
      <c r="B11" s="64"/>
      <c r="C11" s="43" t="s">
        <v>190</v>
      </c>
      <c r="D11" s="44"/>
      <c r="E11" s="45">
        <v>5</v>
      </c>
      <c r="F11" s="46" t="s">
        <v>21</v>
      </c>
      <c r="G11" s="68"/>
      <c r="H11" s="72" t="s">
        <v>190</v>
      </c>
      <c r="I11" s="44"/>
      <c r="J11" s="46">
        <f>ROUNDUP(E11*0.75,2)</f>
        <v>3.75</v>
      </c>
      <c r="K11" s="46" t="s">
        <v>21</v>
      </c>
      <c r="L11" s="46"/>
      <c r="M11" s="76" t="e">
        <f>#REF!</f>
        <v>#REF!</v>
      </c>
      <c r="N11" s="64"/>
      <c r="O11" s="47" t="s">
        <v>61</v>
      </c>
      <c r="P11" s="44"/>
      <c r="Q11" s="48">
        <v>2</v>
      </c>
      <c r="R11" s="89">
        <f>ROUNDUP(Q11*0.75,2)</f>
        <v>1.5</v>
      </c>
    </row>
    <row r="12" spans="1:19" ht="24.95" customHeight="1" x14ac:dyDescent="0.15">
      <c r="A12" s="251"/>
      <c r="B12" s="65"/>
      <c r="C12" s="49"/>
      <c r="D12" s="50"/>
      <c r="E12" s="51"/>
      <c r="F12" s="52"/>
      <c r="G12" s="69"/>
      <c r="H12" s="73"/>
      <c r="I12" s="50"/>
      <c r="J12" s="52"/>
      <c r="K12" s="52"/>
      <c r="L12" s="52"/>
      <c r="M12" s="77"/>
      <c r="N12" s="65"/>
      <c r="O12" s="53"/>
      <c r="P12" s="50"/>
      <c r="Q12" s="54"/>
      <c r="R12" s="88"/>
    </row>
    <row r="13" spans="1:19" ht="24.95" customHeight="1" x14ac:dyDescent="0.15">
      <c r="A13" s="251"/>
      <c r="B13" s="64" t="s">
        <v>191</v>
      </c>
      <c r="C13" s="43" t="s">
        <v>194</v>
      </c>
      <c r="D13" s="44"/>
      <c r="E13" s="45">
        <v>50</v>
      </c>
      <c r="F13" s="46" t="s">
        <v>21</v>
      </c>
      <c r="G13" s="68"/>
      <c r="H13" s="72" t="s">
        <v>194</v>
      </c>
      <c r="I13" s="44"/>
      <c r="J13" s="46">
        <f>ROUNDUP(E13*0.75,2)</f>
        <v>37.5</v>
      </c>
      <c r="K13" s="46" t="s">
        <v>21</v>
      </c>
      <c r="L13" s="46"/>
      <c r="M13" s="76" t="e">
        <f>#REF!</f>
        <v>#REF!</v>
      </c>
      <c r="N13" s="64" t="s">
        <v>192</v>
      </c>
      <c r="O13" s="47" t="s">
        <v>26</v>
      </c>
      <c r="P13" s="44"/>
      <c r="Q13" s="48">
        <v>2</v>
      </c>
      <c r="R13" s="89">
        <f>ROUNDUP(Q13*0.75,2)</f>
        <v>1.5</v>
      </c>
    </row>
    <row r="14" spans="1:19" ht="24.95" customHeight="1" x14ac:dyDescent="0.15">
      <c r="A14" s="251"/>
      <c r="B14" s="64"/>
      <c r="C14" s="43"/>
      <c r="D14" s="44"/>
      <c r="E14" s="45"/>
      <c r="F14" s="46"/>
      <c r="G14" s="68"/>
      <c r="H14" s="72"/>
      <c r="I14" s="44"/>
      <c r="J14" s="46"/>
      <c r="K14" s="46"/>
      <c r="L14" s="46"/>
      <c r="M14" s="76"/>
      <c r="N14" s="64" t="s">
        <v>193</v>
      </c>
      <c r="O14" s="47" t="s">
        <v>18</v>
      </c>
      <c r="P14" s="44" t="s">
        <v>19</v>
      </c>
      <c r="Q14" s="48">
        <v>0.5</v>
      </c>
      <c r="R14" s="89">
        <f>ROUNDUP(Q14*0.75,2)</f>
        <v>0.38</v>
      </c>
    </row>
    <row r="15" spans="1:19" ht="24.95" customHeight="1" x14ac:dyDescent="0.15">
      <c r="A15" s="251"/>
      <c r="B15" s="64"/>
      <c r="C15" s="43"/>
      <c r="D15" s="44"/>
      <c r="E15" s="45"/>
      <c r="F15" s="46"/>
      <c r="G15" s="68"/>
      <c r="H15" s="72"/>
      <c r="I15" s="44"/>
      <c r="J15" s="46"/>
      <c r="K15" s="46"/>
      <c r="L15" s="46"/>
      <c r="M15" s="76"/>
      <c r="N15" s="64" t="s">
        <v>14</v>
      </c>
      <c r="O15" s="47" t="s">
        <v>17</v>
      </c>
      <c r="P15" s="44"/>
      <c r="Q15" s="48">
        <v>30</v>
      </c>
      <c r="R15" s="89">
        <f>ROUNDUP(Q15*0.75,2)</f>
        <v>22.5</v>
      </c>
    </row>
    <row r="16" spans="1:19" ht="24.95" customHeight="1" x14ac:dyDescent="0.15">
      <c r="A16" s="251"/>
      <c r="B16" s="65"/>
      <c r="C16" s="49"/>
      <c r="D16" s="50"/>
      <c r="E16" s="51"/>
      <c r="F16" s="52"/>
      <c r="G16" s="69"/>
      <c r="H16" s="73"/>
      <c r="I16" s="50"/>
      <c r="J16" s="52"/>
      <c r="K16" s="52"/>
      <c r="L16" s="52"/>
      <c r="M16" s="77"/>
      <c r="N16" s="65"/>
      <c r="O16" s="53"/>
      <c r="P16" s="50"/>
      <c r="Q16" s="54"/>
      <c r="R16" s="88"/>
    </row>
    <row r="17" spans="1:18" ht="24.95" customHeight="1" x14ac:dyDescent="0.15">
      <c r="A17" s="251"/>
      <c r="B17" s="64" t="s">
        <v>31</v>
      </c>
      <c r="C17" s="43" t="s">
        <v>102</v>
      </c>
      <c r="D17" s="44"/>
      <c r="E17" s="45">
        <v>20</v>
      </c>
      <c r="F17" s="46" t="s">
        <v>21</v>
      </c>
      <c r="G17" s="68"/>
      <c r="H17" s="72" t="s">
        <v>102</v>
      </c>
      <c r="I17" s="44"/>
      <c r="J17" s="46">
        <f>ROUNDUP(E17*0.75,2)</f>
        <v>15</v>
      </c>
      <c r="K17" s="46" t="s">
        <v>21</v>
      </c>
      <c r="L17" s="46"/>
      <c r="M17" s="76" t="e">
        <f>#REF!</f>
        <v>#REF!</v>
      </c>
      <c r="N17" s="64" t="s">
        <v>27</v>
      </c>
      <c r="O17" s="47" t="s">
        <v>17</v>
      </c>
      <c r="P17" s="44"/>
      <c r="Q17" s="48">
        <v>100</v>
      </c>
      <c r="R17" s="89">
        <f>ROUNDUP(Q17*0.75,2)</f>
        <v>75</v>
      </c>
    </row>
    <row r="18" spans="1:18" ht="24.95" customHeight="1" x14ac:dyDescent="0.15">
      <c r="A18" s="251"/>
      <c r="B18" s="64"/>
      <c r="C18" s="43" t="s">
        <v>101</v>
      </c>
      <c r="D18" s="44"/>
      <c r="E18" s="45">
        <v>0.5</v>
      </c>
      <c r="F18" s="46" t="s">
        <v>21</v>
      </c>
      <c r="G18" s="68"/>
      <c r="H18" s="72" t="s">
        <v>101</v>
      </c>
      <c r="I18" s="44"/>
      <c r="J18" s="46">
        <f>ROUNDUP(E18*0.75,2)</f>
        <v>0.38</v>
      </c>
      <c r="K18" s="46" t="s">
        <v>21</v>
      </c>
      <c r="L18" s="46"/>
      <c r="M18" s="76" t="e">
        <f>#REF!</f>
        <v>#REF!</v>
      </c>
      <c r="N18" s="64"/>
      <c r="O18" s="47" t="s">
        <v>36</v>
      </c>
      <c r="P18" s="44"/>
      <c r="Q18" s="48">
        <v>0.1</v>
      </c>
      <c r="R18" s="89">
        <f>ROUNDUP(Q18*0.75,2)</f>
        <v>0.08</v>
      </c>
    </row>
    <row r="19" spans="1:18" ht="24.95" customHeight="1" x14ac:dyDescent="0.15">
      <c r="A19" s="251"/>
      <c r="B19" s="64"/>
      <c r="C19" s="43"/>
      <c r="D19" s="44"/>
      <c r="E19" s="45"/>
      <c r="F19" s="46"/>
      <c r="G19" s="68"/>
      <c r="H19" s="72"/>
      <c r="I19" s="44"/>
      <c r="J19" s="46"/>
      <c r="K19" s="46"/>
      <c r="L19" s="46"/>
      <c r="M19" s="76"/>
      <c r="N19" s="64"/>
      <c r="O19" s="47" t="s">
        <v>18</v>
      </c>
      <c r="P19" s="44" t="s">
        <v>19</v>
      </c>
      <c r="Q19" s="48">
        <v>0.5</v>
      </c>
      <c r="R19" s="89">
        <f>ROUNDUP(Q19*0.75,2)</f>
        <v>0.38</v>
      </c>
    </row>
    <row r="20" spans="1:18" ht="24.95" customHeight="1" thickBot="1" x14ac:dyDescent="0.2">
      <c r="A20" s="252"/>
      <c r="B20" s="66"/>
      <c r="C20" s="56"/>
      <c r="D20" s="57"/>
      <c r="E20" s="58"/>
      <c r="F20" s="59"/>
      <c r="G20" s="70"/>
      <c r="H20" s="74"/>
      <c r="I20" s="57"/>
      <c r="J20" s="59"/>
      <c r="K20" s="59"/>
      <c r="L20" s="59"/>
      <c r="M20" s="78"/>
      <c r="N20" s="66"/>
      <c r="O20" s="60"/>
      <c r="P20" s="57"/>
      <c r="Q20" s="61"/>
      <c r="R20" s="90"/>
    </row>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365</v>
      </c>
      <c r="B3" s="268"/>
      <c r="C3" s="268"/>
      <c r="D3" s="216"/>
      <c r="E3" s="269" t="s">
        <v>333</v>
      </c>
      <c r="F3" s="270"/>
      <c r="G3" s="161"/>
      <c r="H3" s="161"/>
      <c r="I3" s="161"/>
      <c r="J3" s="161"/>
      <c r="K3" s="215"/>
      <c r="L3" s="161"/>
      <c r="M3" s="161"/>
    </row>
    <row r="4" spans="1:21" ht="20.10000000000000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0.100000000000001" customHeight="1" x14ac:dyDescent="0.15">
      <c r="A5" s="274"/>
      <c r="B5" s="275"/>
      <c r="C5" s="276"/>
      <c r="D5" s="254"/>
      <c r="E5" s="281"/>
      <c r="F5" s="299"/>
      <c r="G5" s="238" t="s">
        <v>327</v>
      </c>
      <c r="H5" s="237" t="s">
        <v>364</v>
      </c>
      <c r="I5" s="297" t="s">
        <v>325</v>
      </c>
      <c r="J5" s="257"/>
      <c r="K5" s="257"/>
      <c r="L5" s="259" t="s">
        <v>363</v>
      </c>
      <c r="M5" s="260"/>
      <c r="N5" s="261"/>
      <c r="O5" s="254"/>
    </row>
    <row r="6" spans="1:21" ht="20.10000000000000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3.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3.1" customHeight="1" x14ac:dyDescent="0.15">
      <c r="A8" s="263"/>
      <c r="B8" s="181"/>
      <c r="C8" s="223"/>
      <c r="D8" s="184"/>
      <c r="E8" s="129"/>
      <c r="F8" s="230"/>
      <c r="G8" s="182"/>
      <c r="H8" s="180"/>
      <c r="I8" s="184"/>
      <c r="J8" s="181"/>
      <c r="K8" s="183"/>
      <c r="L8" s="182"/>
      <c r="M8" s="181"/>
      <c r="N8" s="180"/>
      <c r="O8" s="191"/>
    </row>
    <row r="9" spans="1:21" ht="23.1" customHeight="1" x14ac:dyDescent="0.15">
      <c r="A9" s="263"/>
      <c r="B9" s="173" t="s">
        <v>362</v>
      </c>
      <c r="C9" s="221" t="s">
        <v>20</v>
      </c>
      <c r="D9" s="177"/>
      <c r="E9" s="123"/>
      <c r="F9" s="229"/>
      <c r="G9" s="174"/>
      <c r="H9" s="172">
        <v>20</v>
      </c>
      <c r="I9" s="177" t="s">
        <v>361</v>
      </c>
      <c r="J9" s="192" t="s">
        <v>148</v>
      </c>
      <c r="K9" s="187">
        <v>10</v>
      </c>
      <c r="L9" s="174" t="s">
        <v>360</v>
      </c>
      <c r="M9" s="173" t="s">
        <v>51</v>
      </c>
      <c r="N9" s="172">
        <v>10</v>
      </c>
      <c r="O9" s="171"/>
    </row>
    <row r="10" spans="1:21" ht="23.1" customHeight="1" x14ac:dyDescent="0.15">
      <c r="A10" s="263"/>
      <c r="B10" s="173"/>
      <c r="C10" s="221" t="s">
        <v>51</v>
      </c>
      <c r="D10" s="177"/>
      <c r="E10" s="123"/>
      <c r="F10" s="229"/>
      <c r="G10" s="174"/>
      <c r="H10" s="172">
        <v>10</v>
      </c>
      <c r="I10" s="177"/>
      <c r="J10" s="173" t="s">
        <v>51</v>
      </c>
      <c r="K10" s="187">
        <v>10</v>
      </c>
      <c r="L10" s="174"/>
      <c r="M10" s="173" t="s">
        <v>22</v>
      </c>
      <c r="N10" s="172">
        <v>5</v>
      </c>
      <c r="O10" s="171"/>
    </row>
    <row r="11" spans="1:21" ht="23.1" customHeight="1" x14ac:dyDescent="0.15">
      <c r="A11" s="263"/>
      <c r="B11" s="173"/>
      <c r="C11" s="221" t="s">
        <v>22</v>
      </c>
      <c r="D11" s="177"/>
      <c r="E11" s="123"/>
      <c r="F11" s="229"/>
      <c r="G11" s="174"/>
      <c r="H11" s="172">
        <v>10</v>
      </c>
      <c r="I11" s="177"/>
      <c r="J11" s="173" t="s">
        <v>22</v>
      </c>
      <c r="K11" s="187">
        <v>5</v>
      </c>
      <c r="L11" s="182"/>
      <c r="M11" s="181"/>
      <c r="N11" s="180"/>
      <c r="O11" s="191"/>
    </row>
    <row r="12" spans="1:21" ht="23.1" customHeight="1" x14ac:dyDescent="0.15">
      <c r="A12" s="263"/>
      <c r="B12" s="173"/>
      <c r="C12" s="221" t="s">
        <v>190</v>
      </c>
      <c r="D12" s="177"/>
      <c r="E12" s="123"/>
      <c r="F12" s="229"/>
      <c r="G12" s="174"/>
      <c r="H12" s="172">
        <v>5</v>
      </c>
      <c r="I12" s="177"/>
      <c r="J12" s="173" t="s">
        <v>190</v>
      </c>
      <c r="K12" s="187">
        <v>5</v>
      </c>
      <c r="L12" s="174" t="s">
        <v>359</v>
      </c>
      <c r="M12" s="173" t="s">
        <v>194</v>
      </c>
      <c r="N12" s="172">
        <v>20</v>
      </c>
      <c r="O12" s="171"/>
    </row>
    <row r="13" spans="1:21" ht="23.1" customHeight="1" x14ac:dyDescent="0.15">
      <c r="A13" s="263"/>
      <c r="B13" s="173"/>
      <c r="C13" s="221"/>
      <c r="D13" s="177"/>
      <c r="E13" s="123"/>
      <c r="F13" s="229"/>
      <c r="G13" s="174" t="s">
        <v>17</v>
      </c>
      <c r="H13" s="172" t="s">
        <v>310</v>
      </c>
      <c r="I13" s="177"/>
      <c r="J13" s="173"/>
      <c r="K13" s="187"/>
      <c r="L13" s="174"/>
      <c r="M13" s="173" t="s">
        <v>102</v>
      </c>
      <c r="N13" s="172">
        <v>5</v>
      </c>
      <c r="O13" s="171"/>
    </row>
    <row r="14" spans="1:21" ht="23.1" customHeight="1" x14ac:dyDescent="0.15">
      <c r="A14" s="263"/>
      <c r="B14" s="173"/>
      <c r="C14" s="221"/>
      <c r="D14" s="177"/>
      <c r="E14" s="123"/>
      <c r="F14" s="229"/>
      <c r="G14" s="174" t="s">
        <v>30</v>
      </c>
      <c r="H14" s="172" t="s">
        <v>309</v>
      </c>
      <c r="I14" s="177"/>
      <c r="J14" s="173"/>
      <c r="K14" s="187"/>
      <c r="L14" s="174"/>
      <c r="M14" s="173"/>
      <c r="N14" s="172"/>
      <c r="O14" s="171"/>
    </row>
    <row r="15" spans="1:21" ht="23.1" customHeight="1" x14ac:dyDescent="0.15">
      <c r="A15" s="263"/>
      <c r="B15" s="173"/>
      <c r="C15" s="221"/>
      <c r="D15" s="177"/>
      <c r="E15" s="123"/>
      <c r="F15" s="229" t="s">
        <v>19</v>
      </c>
      <c r="G15" s="174" t="s">
        <v>18</v>
      </c>
      <c r="H15" s="172" t="s">
        <v>309</v>
      </c>
      <c r="I15" s="177"/>
      <c r="J15" s="173"/>
      <c r="K15" s="187"/>
      <c r="L15" s="174"/>
      <c r="M15" s="173"/>
      <c r="N15" s="172"/>
      <c r="O15" s="171"/>
    </row>
    <row r="16" spans="1:21" ht="23.1" customHeight="1" x14ac:dyDescent="0.15">
      <c r="A16" s="263"/>
      <c r="B16" s="181"/>
      <c r="C16" s="223"/>
      <c r="D16" s="184"/>
      <c r="E16" s="129"/>
      <c r="F16" s="230"/>
      <c r="G16" s="182"/>
      <c r="H16" s="180"/>
      <c r="I16" s="184"/>
      <c r="J16" s="181"/>
      <c r="K16" s="183"/>
      <c r="L16" s="174"/>
      <c r="M16" s="173"/>
      <c r="N16" s="172"/>
      <c r="O16" s="171"/>
    </row>
    <row r="17" spans="1:15" ht="23.1" customHeight="1" x14ac:dyDescent="0.15">
      <c r="A17" s="263"/>
      <c r="B17" s="173" t="s">
        <v>354</v>
      </c>
      <c r="C17" s="221" t="s">
        <v>194</v>
      </c>
      <c r="D17" s="177"/>
      <c r="E17" s="123"/>
      <c r="F17" s="229"/>
      <c r="G17" s="174"/>
      <c r="H17" s="172">
        <v>20</v>
      </c>
      <c r="I17" s="177" t="s">
        <v>354</v>
      </c>
      <c r="J17" s="173" t="s">
        <v>194</v>
      </c>
      <c r="K17" s="187">
        <v>20</v>
      </c>
      <c r="L17" s="174"/>
      <c r="M17" s="173"/>
      <c r="N17" s="172"/>
      <c r="O17" s="171"/>
    </row>
    <row r="18" spans="1:15" ht="23.1" customHeight="1" x14ac:dyDescent="0.15">
      <c r="A18" s="263"/>
      <c r="B18" s="173"/>
      <c r="C18" s="221"/>
      <c r="D18" s="177"/>
      <c r="E18" s="123"/>
      <c r="F18" s="229"/>
      <c r="G18" s="174" t="s">
        <v>17</v>
      </c>
      <c r="H18" s="172" t="s">
        <v>310</v>
      </c>
      <c r="I18" s="177"/>
      <c r="J18" s="173"/>
      <c r="K18" s="187"/>
      <c r="L18" s="174"/>
      <c r="M18" s="173"/>
      <c r="N18" s="172"/>
      <c r="O18" s="171"/>
    </row>
    <row r="19" spans="1:15" ht="23.1" customHeight="1" x14ac:dyDescent="0.15">
      <c r="A19" s="263"/>
      <c r="B19" s="181"/>
      <c r="C19" s="223"/>
      <c r="D19" s="184"/>
      <c r="E19" s="129"/>
      <c r="F19" s="241"/>
      <c r="G19" s="182"/>
      <c r="H19" s="180"/>
      <c r="I19" s="184"/>
      <c r="J19" s="181"/>
      <c r="K19" s="183"/>
      <c r="L19" s="174"/>
      <c r="M19" s="173"/>
      <c r="N19" s="172"/>
      <c r="O19" s="171"/>
    </row>
    <row r="20" spans="1:15" ht="23.1" customHeight="1" x14ac:dyDescent="0.15">
      <c r="A20" s="263"/>
      <c r="B20" s="173" t="s">
        <v>31</v>
      </c>
      <c r="C20" s="221" t="s">
        <v>102</v>
      </c>
      <c r="D20" s="177"/>
      <c r="E20" s="123"/>
      <c r="F20" s="229"/>
      <c r="G20" s="174"/>
      <c r="H20" s="172">
        <v>10</v>
      </c>
      <c r="I20" s="177" t="s">
        <v>31</v>
      </c>
      <c r="J20" s="173" t="s">
        <v>102</v>
      </c>
      <c r="K20" s="187">
        <v>5</v>
      </c>
      <c r="L20" s="174"/>
      <c r="M20" s="173"/>
      <c r="N20" s="172"/>
      <c r="O20" s="171"/>
    </row>
    <row r="21" spans="1:15" ht="23.1" customHeight="1" x14ac:dyDescent="0.15">
      <c r="A21" s="263"/>
      <c r="B21" s="173"/>
      <c r="C21" s="221" t="s">
        <v>101</v>
      </c>
      <c r="D21" s="177"/>
      <c r="E21" s="123"/>
      <c r="F21" s="229"/>
      <c r="G21" s="174"/>
      <c r="H21" s="172">
        <v>0.5</v>
      </c>
      <c r="I21" s="177"/>
      <c r="J21" s="173" t="s">
        <v>101</v>
      </c>
      <c r="K21" s="187">
        <v>0.5</v>
      </c>
      <c r="L21" s="174"/>
      <c r="M21" s="173"/>
      <c r="N21" s="172"/>
      <c r="O21" s="171"/>
    </row>
    <row r="22" spans="1:15" ht="23.1" customHeight="1" x14ac:dyDescent="0.15">
      <c r="A22" s="263"/>
      <c r="B22" s="173"/>
      <c r="C22" s="221"/>
      <c r="D22" s="177"/>
      <c r="E22" s="123"/>
      <c r="F22" s="229"/>
      <c r="G22" s="174" t="s">
        <v>17</v>
      </c>
      <c r="H22" s="172" t="s">
        <v>310</v>
      </c>
      <c r="I22" s="177"/>
      <c r="J22" s="173"/>
      <c r="K22" s="187"/>
      <c r="L22" s="174"/>
      <c r="M22" s="173"/>
      <c r="N22" s="172"/>
      <c r="O22" s="171"/>
    </row>
    <row r="23" spans="1:15" ht="23.1" customHeight="1" x14ac:dyDescent="0.15">
      <c r="A23" s="263"/>
      <c r="B23" s="173"/>
      <c r="C23" s="221"/>
      <c r="D23" s="177"/>
      <c r="E23" s="123"/>
      <c r="F23" s="229" t="s">
        <v>19</v>
      </c>
      <c r="G23" s="174" t="s">
        <v>18</v>
      </c>
      <c r="H23" s="172" t="s">
        <v>309</v>
      </c>
      <c r="I23" s="177"/>
      <c r="J23" s="173"/>
      <c r="K23" s="187"/>
      <c r="L23" s="174"/>
      <c r="M23" s="173"/>
      <c r="N23" s="172"/>
      <c r="O23" s="171"/>
    </row>
    <row r="24" spans="1:15" ht="23.1" customHeight="1" thickBot="1" x14ac:dyDescent="0.2">
      <c r="A24" s="264"/>
      <c r="B24" s="165"/>
      <c r="C24" s="219"/>
      <c r="D24" s="168"/>
      <c r="E24" s="135"/>
      <c r="F24" s="227"/>
      <c r="G24" s="166"/>
      <c r="H24" s="164"/>
      <c r="I24" s="168"/>
      <c r="J24" s="165"/>
      <c r="K24" s="167"/>
      <c r="L24" s="166"/>
      <c r="M24" s="165"/>
      <c r="N24" s="164"/>
      <c r="O24" s="163"/>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196</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1.95" customHeight="1" x14ac:dyDescent="0.15">
      <c r="A5" s="250" t="s">
        <v>37</v>
      </c>
      <c r="B5" s="63" t="s">
        <v>197</v>
      </c>
      <c r="C5" s="36" t="s">
        <v>154</v>
      </c>
      <c r="D5" s="37" t="s">
        <v>19</v>
      </c>
      <c r="E5" s="42">
        <v>40</v>
      </c>
      <c r="F5" s="39" t="s">
        <v>21</v>
      </c>
      <c r="G5" s="67"/>
      <c r="H5" s="71" t="s">
        <v>154</v>
      </c>
      <c r="I5" s="37" t="s">
        <v>19</v>
      </c>
      <c r="J5" s="39">
        <f>ROUNDUP(E5*0.75,2)</f>
        <v>30</v>
      </c>
      <c r="K5" s="39" t="s">
        <v>21</v>
      </c>
      <c r="L5" s="39"/>
      <c r="M5" s="75" t="e">
        <f>#REF!</f>
        <v>#REF!</v>
      </c>
      <c r="N5" s="63" t="s">
        <v>198</v>
      </c>
      <c r="O5" s="40" t="s">
        <v>47</v>
      </c>
      <c r="P5" s="37" t="s">
        <v>39</v>
      </c>
      <c r="Q5" s="41">
        <v>2</v>
      </c>
      <c r="R5" s="87">
        <f t="shared" ref="R5:R10" si="0">ROUNDUP(Q5*0.75,2)</f>
        <v>1.5</v>
      </c>
    </row>
    <row r="6" spans="1:19" ht="21.95" customHeight="1" x14ac:dyDescent="0.15">
      <c r="A6" s="251"/>
      <c r="B6" s="64"/>
      <c r="C6" s="43" t="s">
        <v>20</v>
      </c>
      <c r="D6" s="44"/>
      <c r="E6" s="45">
        <v>20</v>
      </c>
      <c r="F6" s="46" t="s">
        <v>21</v>
      </c>
      <c r="G6" s="68"/>
      <c r="H6" s="72" t="s">
        <v>20</v>
      </c>
      <c r="I6" s="44"/>
      <c r="J6" s="46">
        <f>ROUNDUP(E6*0.75,2)</f>
        <v>15</v>
      </c>
      <c r="K6" s="46" t="s">
        <v>21</v>
      </c>
      <c r="L6" s="46"/>
      <c r="M6" s="76" t="e">
        <f>#REF!</f>
        <v>#REF!</v>
      </c>
      <c r="N6" s="64" t="s">
        <v>282</v>
      </c>
      <c r="O6" s="47" t="s">
        <v>25</v>
      </c>
      <c r="P6" s="44"/>
      <c r="Q6" s="48">
        <v>0.5</v>
      </c>
      <c r="R6" s="89">
        <f t="shared" si="0"/>
        <v>0.38</v>
      </c>
    </row>
    <row r="7" spans="1:19" ht="21.95" customHeight="1" x14ac:dyDescent="0.15">
      <c r="A7" s="251"/>
      <c r="B7" s="64"/>
      <c r="C7" s="43" t="s">
        <v>51</v>
      </c>
      <c r="D7" s="44"/>
      <c r="E7" s="45">
        <v>30</v>
      </c>
      <c r="F7" s="46" t="s">
        <v>21</v>
      </c>
      <c r="G7" s="68"/>
      <c r="H7" s="72" t="s">
        <v>51</v>
      </c>
      <c r="I7" s="44"/>
      <c r="J7" s="46">
        <f>ROUNDUP(E7*0.75,2)</f>
        <v>22.5</v>
      </c>
      <c r="K7" s="46" t="s">
        <v>21</v>
      </c>
      <c r="L7" s="46"/>
      <c r="M7" s="76" t="e">
        <f>ROUND(#REF!+(#REF!*6/100),2)</f>
        <v>#REF!</v>
      </c>
      <c r="N7" s="64" t="s">
        <v>283</v>
      </c>
      <c r="O7" s="47" t="s">
        <v>24</v>
      </c>
      <c r="P7" s="44"/>
      <c r="Q7" s="48">
        <v>2</v>
      </c>
      <c r="R7" s="89">
        <f t="shared" si="0"/>
        <v>1.5</v>
      </c>
    </row>
    <row r="8" spans="1:19" ht="21.95" customHeight="1" x14ac:dyDescent="0.15">
      <c r="A8" s="251"/>
      <c r="B8" s="64"/>
      <c r="C8" s="43" t="s">
        <v>200</v>
      </c>
      <c r="D8" s="44"/>
      <c r="E8" s="45">
        <v>10</v>
      </c>
      <c r="F8" s="46" t="s">
        <v>21</v>
      </c>
      <c r="G8" s="68"/>
      <c r="H8" s="72" t="s">
        <v>200</v>
      </c>
      <c r="I8" s="44"/>
      <c r="J8" s="46">
        <f>ROUNDUP(E8*0.75,2)</f>
        <v>7.5</v>
      </c>
      <c r="K8" s="46" t="s">
        <v>21</v>
      </c>
      <c r="L8" s="46"/>
      <c r="M8" s="76" t="e">
        <f>#REF!</f>
        <v>#REF!</v>
      </c>
      <c r="N8" s="64" t="s">
        <v>199</v>
      </c>
      <c r="O8" s="47" t="s">
        <v>113</v>
      </c>
      <c r="P8" s="44"/>
      <c r="Q8" s="48">
        <v>10</v>
      </c>
      <c r="R8" s="89">
        <f t="shared" si="0"/>
        <v>7.5</v>
      </c>
    </row>
    <row r="9" spans="1:19" ht="21.95" customHeight="1" x14ac:dyDescent="0.15">
      <c r="A9" s="251"/>
      <c r="B9" s="64"/>
      <c r="C9" s="43" t="s">
        <v>46</v>
      </c>
      <c r="D9" s="44"/>
      <c r="E9" s="45">
        <v>5</v>
      </c>
      <c r="F9" s="46" t="s">
        <v>21</v>
      </c>
      <c r="G9" s="68"/>
      <c r="H9" s="72" t="s">
        <v>46</v>
      </c>
      <c r="I9" s="44"/>
      <c r="J9" s="46">
        <f>ROUNDUP(E9*0.75,2)</f>
        <v>3.75</v>
      </c>
      <c r="K9" s="46" t="s">
        <v>21</v>
      </c>
      <c r="L9" s="46"/>
      <c r="M9" s="76" t="e">
        <f>#REF!</f>
        <v>#REF!</v>
      </c>
      <c r="N9" s="64" t="s">
        <v>14</v>
      </c>
      <c r="O9" s="47" t="s">
        <v>201</v>
      </c>
      <c r="P9" s="44"/>
      <c r="Q9" s="48">
        <v>2</v>
      </c>
      <c r="R9" s="89">
        <f t="shared" si="0"/>
        <v>1.5</v>
      </c>
    </row>
    <row r="10" spans="1:19" ht="21.95" customHeight="1" x14ac:dyDescent="0.15">
      <c r="A10" s="251"/>
      <c r="B10" s="64"/>
      <c r="C10" s="43"/>
      <c r="D10" s="44"/>
      <c r="E10" s="45"/>
      <c r="F10" s="46"/>
      <c r="G10" s="68"/>
      <c r="H10" s="72"/>
      <c r="I10" s="44"/>
      <c r="J10" s="46"/>
      <c r="K10" s="46"/>
      <c r="L10" s="46"/>
      <c r="M10" s="76"/>
      <c r="N10" s="64"/>
      <c r="O10" s="47" t="s">
        <v>30</v>
      </c>
      <c r="P10" s="44"/>
      <c r="Q10" s="48">
        <v>0.5</v>
      </c>
      <c r="R10" s="89">
        <f t="shared" si="0"/>
        <v>0.38</v>
      </c>
    </row>
    <row r="11" spans="1:19" ht="21.95" customHeight="1" x14ac:dyDescent="0.15">
      <c r="A11" s="251"/>
      <c r="B11" s="65"/>
      <c r="C11" s="49"/>
      <c r="D11" s="50"/>
      <c r="E11" s="51"/>
      <c r="F11" s="52"/>
      <c r="G11" s="69"/>
      <c r="H11" s="73"/>
      <c r="I11" s="50"/>
      <c r="J11" s="52"/>
      <c r="K11" s="52"/>
      <c r="L11" s="52"/>
      <c r="M11" s="77"/>
      <c r="N11" s="65"/>
      <c r="O11" s="53"/>
      <c r="P11" s="50"/>
      <c r="Q11" s="54"/>
      <c r="R11" s="88"/>
    </row>
    <row r="12" spans="1:19" ht="21.95" customHeight="1" x14ac:dyDescent="0.15">
      <c r="A12" s="251"/>
      <c r="B12" s="64" t="s">
        <v>202</v>
      </c>
      <c r="C12" s="43" t="s">
        <v>205</v>
      </c>
      <c r="D12" s="44"/>
      <c r="E12" s="45">
        <v>30</v>
      </c>
      <c r="F12" s="46" t="s">
        <v>21</v>
      </c>
      <c r="G12" s="68"/>
      <c r="H12" s="72" t="s">
        <v>205</v>
      </c>
      <c r="I12" s="44"/>
      <c r="J12" s="46">
        <f>ROUNDUP(E12*0.75,2)</f>
        <v>22.5</v>
      </c>
      <c r="K12" s="46" t="s">
        <v>21</v>
      </c>
      <c r="L12" s="46"/>
      <c r="M12" s="76" t="e">
        <f>#REF!</f>
        <v>#REF!</v>
      </c>
      <c r="N12" s="64" t="s">
        <v>203</v>
      </c>
      <c r="O12" s="47" t="s">
        <v>30</v>
      </c>
      <c r="P12" s="44"/>
      <c r="Q12" s="48">
        <v>1</v>
      </c>
      <c r="R12" s="89">
        <f>ROUNDUP(Q12*0.75,2)</f>
        <v>0.75</v>
      </c>
    </row>
    <row r="13" spans="1:19" ht="21.95" customHeight="1" x14ac:dyDescent="0.15">
      <c r="A13" s="251"/>
      <c r="B13" s="64"/>
      <c r="C13" s="43" t="s">
        <v>171</v>
      </c>
      <c r="D13" s="44"/>
      <c r="E13" s="45">
        <v>5</v>
      </c>
      <c r="F13" s="46" t="s">
        <v>21</v>
      </c>
      <c r="G13" s="68"/>
      <c r="H13" s="72" t="s">
        <v>171</v>
      </c>
      <c r="I13" s="44"/>
      <c r="J13" s="46">
        <f>ROUNDUP(E13*0.75,2)</f>
        <v>3.75</v>
      </c>
      <c r="K13" s="46" t="s">
        <v>21</v>
      </c>
      <c r="L13" s="46"/>
      <c r="M13" s="76" t="e">
        <f>#REF!</f>
        <v>#REF!</v>
      </c>
      <c r="N13" s="64" t="s">
        <v>204</v>
      </c>
      <c r="O13" s="47" t="s">
        <v>36</v>
      </c>
      <c r="P13" s="44"/>
      <c r="Q13" s="48">
        <v>0.1</v>
      </c>
      <c r="R13" s="89">
        <f>ROUNDUP(Q13*0.75,2)</f>
        <v>0.08</v>
      </c>
    </row>
    <row r="14" spans="1:19" ht="21.95" customHeight="1" x14ac:dyDescent="0.15">
      <c r="A14" s="251"/>
      <c r="B14" s="64"/>
      <c r="C14" s="43" t="s">
        <v>32</v>
      </c>
      <c r="D14" s="44" t="s">
        <v>33</v>
      </c>
      <c r="E14" s="80">
        <v>0.5</v>
      </c>
      <c r="F14" s="46" t="s">
        <v>34</v>
      </c>
      <c r="G14" s="68"/>
      <c r="H14" s="72" t="s">
        <v>32</v>
      </c>
      <c r="I14" s="44" t="s">
        <v>33</v>
      </c>
      <c r="J14" s="46">
        <f>ROUNDUP(E14*0.75,2)</f>
        <v>0.38</v>
      </c>
      <c r="K14" s="46" t="s">
        <v>34</v>
      </c>
      <c r="L14" s="46"/>
      <c r="M14" s="76" t="e">
        <f>#REF!</f>
        <v>#REF!</v>
      </c>
      <c r="N14" s="84" t="s">
        <v>284</v>
      </c>
      <c r="O14" s="47" t="s">
        <v>24</v>
      </c>
      <c r="P14" s="44"/>
      <c r="Q14" s="48">
        <v>2</v>
      </c>
      <c r="R14" s="89">
        <f>ROUNDUP(Q14*0.75,2)</f>
        <v>1.5</v>
      </c>
    </row>
    <row r="15" spans="1:19" ht="21.95" customHeight="1" x14ac:dyDescent="0.15">
      <c r="A15" s="251"/>
      <c r="B15" s="64"/>
      <c r="C15" s="43"/>
      <c r="D15" s="44"/>
      <c r="E15" s="45"/>
      <c r="F15" s="46"/>
      <c r="G15" s="68"/>
      <c r="H15" s="72"/>
      <c r="I15" s="44"/>
      <c r="J15" s="46"/>
      <c r="K15" s="46"/>
      <c r="L15" s="46"/>
      <c r="M15" s="76"/>
      <c r="N15" s="64" t="s">
        <v>14</v>
      </c>
      <c r="O15" s="47" t="s">
        <v>64</v>
      </c>
      <c r="P15" s="44"/>
      <c r="Q15" s="48">
        <v>2</v>
      </c>
      <c r="R15" s="89">
        <f>ROUNDUP(Q15*0.75,2)</f>
        <v>1.5</v>
      </c>
    </row>
    <row r="16" spans="1:19" ht="21.95" customHeight="1" x14ac:dyDescent="0.15">
      <c r="A16" s="251"/>
      <c r="B16" s="65"/>
      <c r="C16" s="49"/>
      <c r="D16" s="50"/>
      <c r="E16" s="51"/>
      <c r="F16" s="52"/>
      <c r="G16" s="69"/>
      <c r="H16" s="73"/>
      <c r="I16" s="50"/>
      <c r="J16" s="52"/>
      <c r="K16" s="52"/>
      <c r="L16" s="52"/>
      <c r="M16" s="77"/>
      <c r="N16" s="65"/>
      <c r="O16" s="53"/>
      <c r="P16" s="50"/>
      <c r="Q16" s="54"/>
      <c r="R16" s="88"/>
    </row>
    <row r="17" spans="1:18" ht="21.95" customHeight="1" x14ac:dyDescent="0.15">
      <c r="A17" s="251"/>
      <c r="B17" s="64" t="s">
        <v>206</v>
      </c>
      <c r="C17" s="43" t="s">
        <v>41</v>
      </c>
      <c r="D17" s="44"/>
      <c r="E17" s="45">
        <v>20</v>
      </c>
      <c r="F17" s="46" t="s">
        <v>21</v>
      </c>
      <c r="G17" s="68"/>
      <c r="H17" s="72" t="s">
        <v>41</v>
      </c>
      <c r="I17" s="44"/>
      <c r="J17" s="46">
        <f>ROUNDUP(E17*0.75,2)</f>
        <v>15</v>
      </c>
      <c r="K17" s="46" t="s">
        <v>21</v>
      </c>
      <c r="L17" s="46"/>
      <c r="M17" s="76" t="e">
        <f>ROUND(#REF!+(#REF!*10/100),2)</f>
        <v>#REF!</v>
      </c>
      <c r="N17" s="64" t="s">
        <v>207</v>
      </c>
      <c r="O17" s="47" t="s">
        <v>45</v>
      </c>
      <c r="P17" s="44"/>
      <c r="Q17" s="48">
        <v>60</v>
      </c>
      <c r="R17" s="89">
        <f>ROUNDUP(Q17*0.75,2)</f>
        <v>45</v>
      </c>
    </row>
    <row r="18" spans="1:18" ht="21.95" customHeight="1" x14ac:dyDescent="0.15">
      <c r="A18" s="251"/>
      <c r="B18" s="64"/>
      <c r="C18" s="43" t="s">
        <v>35</v>
      </c>
      <c r="D18" s="44"/>
      <c r="E18" s="45">
        <v>10</v>
      </c>
      <c r="F18" s="46" t="s">
        <v>21</v>
      </c>
      <c r="G18" s="68"/>
      <c r="H18" s="72" t="s">
        <v>35</v>
      </c>
      <c r="I18" s="44"/>
      <c r="J18" s="46">
        <f>ROUNDUP(E18*0.75,2)</f>
        <v>7.5</v>
      </c>
      <c r="K18" s="46" t="s">
        <v>21</v>
      </c>
      <c r="L18" s="46"/>
      <c r="M18" s="76" t="e">
        <f>#REF!</f>
        <v>#REF!</v>
      </c>
      <c r="N18" s="64" t="s">
        <v>267</v>
      </c>
      <c r="O18" s="47" t="s">
        <v>48</v>
      </c>
      <c r="P18" s="44" t="s">
        <v>49</v>
      </c>
      <c r="Q18" s="48">
        <v>0.5</v>
      </c>
      <c r="R18" s="89">
        <f>ROUNDUP(Q18*0.75,2)</f>
        <v>0.38</v>
      </c>
    </row>
    <row r="19" spans="1:18" ht="21.95" customHeight="1" x14ac:dyDescent="0.15">
      <c r="A19" s="251"/>
      <c r="B19" s="64"/>
      <c r="C19" s="43" t="s">
        <v>38</v>
      </c>
      <c r="D19" s="44" t="s">
        <v>39</v>
      </c>
      <c r="E19" s="45">
        <v>40</v>
      </c>
      <c r="F19" s="46" t="s">
        <v>40</v>
      </c>
      <c r="G19" s="68"/>
      <c r="H19" s="72" t="s">
        <v>38</v>
      </c>
      <c r="I19" s="44" t="s">
        <v>39</v>
      </c>
      <c r="J19" s="46">
        <f>ROUNDUP(E19*0.75,2)</f>
        <v>30</v>
      </c>
      <c r="K19" s="46" t="s">
        <v>40</v>
      </c>
      <c r="L19" s="46"/>
      <c r="M19" s="76" t="e">
        <f>#REF!</f>
        <v>#REF!</v>
      </c>
      <c r="N19" s="64" t="s">
        <v>268</v>
      </c>
      <c r="O19" s="47" t="s">
        <v>36</v>
      </c>
      <c r="P19" s="44"/>
      <c r="Q19" s="48">
        <v>0.1</v>
      </c>
      <c r="R19" s="89">
        <f>ROUNDUP(Q19*0.75,2)</f>
        <v>0.08</v>
      </c>
    </row>
    <row r="20" spans="1:18" ht="21.95" customHeight="1" x14ac:dyDescent="0.15">
      <c r="A20" s="251"/>
      <c r="B20" s="64"/>
      <c r="C20" s="43"/>
      <c r="D20" s="44"/>
      <c r="E20" s="45"/>
      <c r="F20" s="46"/>
      <c r="G20" s="68"/>
      <c r="H20" s="72"/>
      <c r="I20" s="44"/>
      <c r="J20" s="46"/>
      <c r="K20" s="46"/>
      <c r="L20" s="46"/>
      <c r="M20" s="76"/>
      <c r="N20" s="64" t="s">
        <v>208</v>
      </c>
      <c r="O20" s="47" t="s">
        <v>47</v>
      </c>
      <c r="P20" s="44" t="s">
        <v>39</v>
      </c>
      <c r="Q20" s="48">
        <v>1</v>
      </c>
      <c r="R20" s="89">
        <f>ROUNDUP(Q20*0.75,2)</f>
        <v>0.75</v>
      </c>
    </row>
    <row r="21" spans="1:18" ht="21.95" customHeight="1" x14ac:dyDescent="0.15">
      <c r="A21" s="251"/>
      <c r="B21" s="64"/>
      <c r="C21" s="43"/>
      <c r="D21" s="44"/>
      <c r="E21" s="45"/>
      <c r="F21" s="46"/>
      <c r="G21" s="68"/>
      <c r="H21" s="72"/>
      <c r="I21" s="44"/>
      <c r="J21" s="46"/>
      <c r="K21" s="46"/>
      <c r="L21" s="46"/>
      <c r="M21" s="76"/>
      <c r="N21" s="64" t="s">
        <v>209</v>
      </c>
      <c r="O21" s="47" t="s">
        <v>44</v>
      </c>
      <c r="P21" s="44"/>
      <c r="Q21" s="48">
        <v>1</v>
      </c>
      <c r="R21" s="89">
        <f>ROUNDUP(Q21*0.75,2)</f>
        <v>0.75</v>
      </c>
    </row>
    <row r="22" spans="1:18" ht="21.95" customHeight="1" x14ac:dyDescent="0.15">
      <c r="A22" s="251"/>
      <c r="B22" s="64"/>
      <c r="C22" s="43"/>
      <c r="D22" s="44"/>
      <c r="E22" s="45"/>
      <c r="F22" s="46"/>
      <c r="G22" s="68"/>
      <c r="H22" s="72"/>
      <c r="I22" s="44"/>
      <c r="J22" s="46"/>
      <c r="K22" s="46"/>
      <c r="L22" s="46"/>
      <c r="M22" s="76"/>
      <c r="N22" s="64" t="s">
        <v>27</v>
      </c>
      <c r="O22" s="47"/>
      <c r="P22" s="44"/>
      <c r="Q22" s="48"/>
      <c r="R22" s="89"/>
    </row>
    <row r="23" spans="1:18" ht="21.95" customHeight="1" thickBot="1" x14ac:dyDescent="0.2">
      <c r="A23" s="252"/>
      <c r="B23" s="66"/>
      <c r="C23" s="56"/>
      <c r="D23" s="57"/>
      <c r="E23" s="58"/>
      <c r="F23" s="59"/>
      <c r="G23" s="70"/>
      <c r="H23" s="74"/>
      <c r="I23" s="57"/>
      <c r="J23" s="59"/>
      <c r="K23" s="59"/>
      <c r="L23" s="59"/>
      <c r="M23" s="78"/>
      <c r="N23" s="66"/>
      <c r="O23" s="60"/>
      <c r="P23" s="57"/>
      <c r="Q23" s="61"/>
      <c r="R23" s="90"/>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196</v>
      </c>
      <c r="B3" s="268"/>
      <c r="C3" s="268"/>
      <c r="D3" s="216"/>
      <c r="E3" s="269" t="s">
        <v>342</v>
      </c>
      <c r="F3" s="270"/>
      <c r="G3" s="161"/>
      <c r="H3" s="161"/>
      <c r="I3" s="161"/>
      <c r="J3" s="161"/>
      <c r="K3" s="215"/>
      <c r="L3" s="161"/>
      <c r="M3" s="161"/>
    </row>
    <row r="4" spans="1:21" ht="20.10000000000000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0.100000000000001" customHeight="1" x14ac:dyDescent="0.15">
      <c r="A5" s="274"/>
      <c r="B5" s="275"/>
      <c r="C5" s="276"/>
      <c r="D5" s="254"/>
      <c r="E5" s="281"/>
      <c r="F5" s="299"/>
      <c r="G5" s="238" t="s">
        <v>327</v>
      </c>
      <c r="H5" s="237" t="s">
        <v>341</v>
      </c>
      <c r="I5" s="297" t="s">
        <v>325</v>
      </c>
      <c r="J5" s="257"/>
      <c r="K5" s="257"/>
      <c r="L5" s="259" t="s">
        <v>370</v>
      </c>
      <c r="M5" s="260"/>
      <c r="N5" s="261"/>
      <c r="O5" s="254"/>
    </row>
    <row r="6" spans="1:21" ht="20.10000000000000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3.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3.1" customHeight="1" x14ac:dyDescent="0.15">
      <c r="A8" s="263"/>
      <c r="B8" s="181"/>
      <c r="C8" s="223"/>
      <c r="D8" s="184"/>
      <c r="E8" s="129"/>
      <c r="F8" s="230"/>
      <c r="G8" s="182"/>
      <c r="H8" s="180"/>
      <c r="I8" s="184"/>
      <c r="J8" s="181"/>
      <c r="K8" s="183"/>
      <c r="L8" s="182"/>
      <c r="M8" s="181"/>
      <c r="N8" s="180"/>
      <c r="O8" s="191"/>
    </row>
    <row r="9" spans="1:21" ht="23.1" customHeight="1" x14ac:dyDescent="0.15">
      <c r="A9" s="263"/>
      <c r="B9" s="173" t="s">
        <v>369</v>
      </c>
      <c r="C9" s="221" t="s">
        <v>20</v>
      </c>
      <c r="D9" s="177"/>
      <c r="E9" s="123"/>
      <c r="F9" s="229"/>
      <c r="G9" s="174"/>
      <c r="H9" s="172">
        <v>10</v>
      </c>
      <c r="I9" s="177" t="s">
        <v>368</v>
      </c>
      <c r="J9" s="192" t="s">
        <v>148</v>
      </c>
      <c r="K9" s="187">
        <v>5</v>
      </c>
      <c r="L9" s="174" t="s">
        <v>367</v>
      </c>
      <c r="M9" s="173" t="s">
        <v>205</v>
      </c>
      <c r="N9" s="172">
        <v>10</v>
      </c>
      <c r="O9" s="171"/>
    </row>
    <row r="10" spans="1:21" ht="23.1" customHeight="1" x14ac:dyDescent="0.15">
      <c r="A10" s="263"/>
      <c r="B10" s="173"/>
      <c r="C10" s="221" t="s">
        <v>51</v>
      </c>
      <c r="D10" s="177"/>
      <c r="E10" s="123"/>
      <c r="F10" s="229"/>
      <c r="G10" s="174"/>
      <c r="H10" s="172">
        <v>10</v>
      </c>
      <c r="I10" s="177"/>
      <c r="J10" s="173" t="s">
        <v>51</v>
      </c>
      <c r="K10" s="187">
        <v>10</v>
      </c>
      <c r="L10" s="174"/>
      <c r="M10" s="173" t="s">
        <v>51</v>
      </c>
      <c r="N10" s="172">
        <v>10</v>
      </c>
      <c r="O10" s="171"/>
    </row>
    <row r="11" spans="1:21" ht="23.1" customHeight="1" x14ac:dyDescent="0.15">
      <c r="A11" s="263"/>
      <c r="B11" s="173"/>
      <c r="C11" s="221"/>
      <c r="D11" s="177"/>
      <c r="E11" s="123"/>
      <c r="F11" s="229"/>
      <c r="G11" s="174" t="s">
        <v>17</v>
      </c>
      <c r="H11" s="172" t="s">
        <v>310</v>
      </c>
      <c r="I11" s="177"/>
      <c r="J11" s="173"/>
      <c r="K11" s="187"/>
      <c r="L11" s="182"/>
      <c r="M11" s="181"/>
      <c r="N11" s="180"/>
      <c r="O11" s="191"/>
    </row>
    <row r="12" spans="1:21" ht="23.1" customHeight="1" x14ac:dyDescent="0.15">
      <c r="A12" s="263"/>
      <c r="B12" s="173"/>
      <c r="C12" s="221"/>
      <c r="D12" s="177"/>
      <c r="E12" s="123"/>
      <c r="F12" s="229"/>
      <c r="G12" s="174" t="s">
        <v>30</v>
      </c>
      <c r="H12" s="172" t="s">
        <v>309</v>
      </c>
      <c r="I12" s="177"/>
      <c r="J12" s="173"/>
      <c r="K12" s="187"/>
      <c r="L12" s="174" t="s">
        <v>366</v>
      </c>
      <c r="M12" s="173" t="s">
        <v>41</v>
      </c>
      <c r="N12" s="172">
        <v>10</v>
      </c>
      <c r="O12" s="171"/>
    </row>
    <row r="13" spans="1:21" ht="23.1" customHeight="1" x14ac:dyDescent="0.15">
      <c r="A13" s="263"/>
      <c r="B13" s="173"/>
      <c r="C13" s="221"/>
      <c r="D13" s="177"/>
      <c r="E13" s="123"/>
      <c r="F13" s="229" t="s">
        <v>19</v>
      </c>
      <c r="G13" s="174" t="s">
        <v>18</v>
      </c>
      <c r="H13" s="172" t="s">
        <v>309</v>
      </c>
      <c r="I13" s="177"/>
      <c r="J13" s="173"/>
      <c r="K13" s="187"/>
      <c r="L13" s="174"/>
      <c r="M13" s="173" t="s">
        <v>35</v>
      </c>
      <c r="N13" s="172">
        <v>5</v>
      </c>
      <c r="O13" s="171"/>
    </row>
    <row r="14" spans="1:21" ht="23.1" customHeight="1" x14ac:dyDescent="0.15">
      <c r="A14" s="263"/>
      <c r="B14" s="181"/>
      <c r="C14" s="223"/>
      <c r="D14" s="184"/>
      <c r="E14" s="129"/>
      <c r="F14" s="230"/>
      <c r="G14" s="182"/>
      <c r="H14" s="180"/>
      <c r="I14" s="184"/>
      <c r="J14" s="181"/>
      <c r="K14" s="183"/>
      <c r="L14" s="174"/>
      <c r="M14" s="173"/>
      <c r="N14" s="172"/>
      <c r="O14" s="171"/>
    </row>
    <row r="15" spans="1:21" ht="23.1" customHeight="1" x14ac:dyDescent="0.15">
      <c r="A15" s="263"/>
      <c r="B15" s="173" t="s">
        <v>202</v>
      </c>
      <c r="C15" s="221" t="s">
        <v>205</v>
      </c>
      <c r="D15" s="177"/>
      <c r="E15" s="123"/>
      <c r="F15" s="229"/>
      <c r="G15" s="174"/>
      <c r="H15" s="172">
        <v>20</v>
      </c>
      <c r="I15" s="177" t="s">
        <v>202</v>
      </c>
      <c r="J15" s="173" t="s">
        <v>205</v>
      </c>
      <c r="K15" s="187">
        <v>15</v>
      </c>
      <c r="L15" s="174"/>
      <c r="M15" s="173"/>
      <c r="N15" s="172"/>
      <c r="O15" s="171"/>
    </row>
    <row r="16" spans="1:21" ht="23.1" customHeight="1" x14ac:dyDescent="0.15">
      <c r="A16" s="263"/>
      <c r="B16" s="173"/>
      <c r="C16" s="221" t="s">
        <v>171</v>
      </c>
      <c r="D16" s="177"/>
      <c r="E16" s="123"/>
      <c r="F16" s="229"/>
      <c r="G16" s="174"/>
      <c r="H16" s="172">
        <v>5</v>
      </c>
      <c r="I16" s="177"/>
      <c r="J16" s="173" t="s">
        <v>171</v>
      </c>
      <c r="K16" s="187">
        <v>5</v>
      </c>
      <c r="L16" s="174"/>
      <c r="M16" s="173"/>
      <c r="N16" s="172"/>
      <c r="O16" s="171"/>
    </row>
    <row r="17" spans="1:15" ht="23.1" customHeight="1" x14ac:dyDescent="0.15">
      <c r="A17" s="263"/>
      <c r="B17" s="173"/>
      <c r="C17" s="221" t="s">
        <v>32</v>
      </c>
      <c r="D17" s="177"/>
      <c r="E17" s="123" t="s">
        <v>33</v>
      </c>
      <c r="F17" s="229"/>
      <c r="G17" s="174"/>
      <c r="H17" s="175">
        <v>0.13</v>
      </c>
      <c r="I17" s="177"/>
      <c r="J17" s="173" t="s">
        <v>335</v>
      </c>
      <c r="K17" s="176">
        <v>0.13</v>
      </c>
      <c r="L17" s="174"/>
      <c r="M17" s="173"/>
      <c r="N17" s="172"/>
      <c r="O17" s="171"/>
    </row>
    <row r="18" spans="1:15" ht="23.1" customHeight="1" x14ac:dyDescent="0.15">
      <c r="A18" s="263"/>
      <c r="B18" s="181"/>
      <c r="C18" s="223"/>
      <c r="D18" s="184"/>
      <c r="E18" s="129"/>
      <c r="F18" s="230"/>
      <c r="G18" s="182"/>
      <c r="H18" s="180"/>
      <c r="I18" s="184"/>
      <c r="J18" s="181"/>
      <c r="K18" s="183"/>
      <c r="L18" s="174"/>
      <c r="M18" s="173"/>
      <c r="N18" s="172"/>
      <c r="O18" s="171"/>
    </row>
    <row r="19" spans="1:15" ht="23.1" customHeight="1" x14ac:dyDescent="0.15">
      <c r="A19" s="263"/>
      <c r="B19" s="173" t="s">
        <v>206</v>
      </c>
      <c r="C19" s="221" t="s">
        <v>41</v>
      </c>
      <c r="D19" s="177"/>
      <c r="E19" s="123"/>
      <c r="F19" s="233"/>
      <c r="G19" s="174"/>
      <c r="H19" s="172">
        <v>10</v>
      </c>
      <c r="I19" s="177" t="s">
        <v>206</v>
      </c>
      <c r="J19" s="173" t="s">
        <v>41</v>
      </c>
      <c r="K19" s="187">
        <v>10</v>
      </c>
      <c r="L19" s="174"/>
      <c r="M19" s="173"/>
      <c r="N19" s="172"/>
      <c r="O19" s="171"/>
    </row>
    <row r="20" spans="1:15" ht="23.1" customHeight="1" x14ac:dyDescent="0.15">
      <c r="A20" s="263"/>
      <c r="B20" s="173"/>
      <c r="C20" s="221" t="s">
        <v>35</v>
      </c>
      <c r="D20" s="177"/>
      <c r="E20" s="123"/>
      <c r="F20" s="229"/>
      <c r="G20" s="174"/>
      <c r="H20" s="172">
        <v>5</v>
      </c>
      <c r="I20" s="177"/>
      <c r="J20" s="173" t="s">
        <v>35</v>
      </c>
      <c r="K20" s="187">
        <v>5</v>
      </c>
      <c r="L20" s="174"/>
      <c r="M20" s="173"/>
      <c r="N20" s="172"/>
      <c r="O20" s="171"/>
    </row>
    <row r="21" spans="1:15" ht="23.1" customHeight="1" x14ac:dyDescent="0.15">
      <c r="A21" s="263"/>
      <c r="B21" s="173"/>
      <c r="C21" s="221" t="s">
        <v>38</v>
      </c>
      <c r="D21" s="177"/>
      <c r="E21" s="123" t="s">
        <v>39</v>
      </c>
      <c r="F21" s="229"/>
      <c r="G21" s="174"/>
      <c r="H21" s="172">
        <v>20</v>
      </c>
      <c r="I21" s="177"/>
      <c r="J21" s="173" t="s">
        <v>38</v>
      </c>
      <c r="K21" s="187">
        <v>15</v>
      </c>
      <c r="L21" s="174"/>
      <c r="M21" s="173"/>
      <c r="N21" s="172"/>
      <c r="O21" s="171"/>
    </row>
    <row r="22" spans="1:15" ht="23.1" customHeight="1" x14ac:dyDescent="0.15">
      <c r="A22" s="263"/>
      <c r="B22" s="173"/>
      <c r="C22" s="221"/>
      <c r="D22" s="177"/>
      <c r="E22" s="123"/>
      <c r="F22" s="229"/>
      <c r="G22" s="174" t="s">
        <v>45</v>
      </c>
      <c r="H22" s="172" t="s">
        <v>310</v>
      </c>
      <c r="I22" s="177"/>
      <c r="J22" s="173"/>
      <c r="K22" s="187"/>
      <c r="L22" s="174"/>
      <c r="M22" s="173"/>
      <c r="N22" s="172"/>
      <c r="O22" s="171"/>
    </row>
    <row r="23" spans="1:15" ht="23.1" customHeight="1" thickBot="1" x14ac:dyDescent="0.2">
      <c r="A23" s="264"/>
      <c r="B23" s="165"/>
      <c r="C23" s="219"/>
      <c r="D23" s="168"/>
      <c r="E23" s="135"/>
      <c r="F23" s="227"/>
      <c r="G23" s="166"/>
      <c r="H23" s="164"/>
      <c r="I23" s="168"/>
      <c r="J23" s="165"/>
      <c r="K23" s="167"/>
      <c r="L23" s="166"/>
      <c r="M23" s="165"/>
      <c r="N23" s="164"/>
      <c r="O23" s="163"/>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211</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1.95" customHeight="1" x14ac:dyDescent="0.15">
      <c r="A5" s="250" t="s">
        <v>37</v>
      </c>
      <c r="B5" s="63" t="s">
        <v>212</v>
      </c>
      <c r="C5" s="36" t="s">
        <v>50</v>
      </c>
      <c r="D5" s="37"/>
      <c r="E5" s="42">
        <v>10</v>
      </c>
      <c r="F5" s="39" t="s">
        <v>21</v>
      </c>
      <c r="G5" s="67"/>
      <c r="H5" s="71" t="s">
        <v>50</v>
      </c>
      <c r="I5" s="37"/>
      <c r="J5" s="39">
        <f>ROUNDUP(E5*0.75,2)</f>
        <v>7.5</v>
      </c>
      <c r="K5" s="39" t="s">
        <v>21</v>
      </c>
      <c r="L5" s="39"/>
      <c r="M5" s="75" t="e">
        <f>#REF!</f>
        <v>#REF!</v>
      </c>
      <c r="N5" s="86" t="s">
        <v>287</v>
      </c>
      <c r="O5" s="40" t="s">
        <v>15</v>
      </c>
      <c r="P5" s="37"/>
      <c r="Q5" s="41">
        <v>110</v>
      </c>
      <c r="R5" s="87">
        <f>ROUNDUP(Q5*0.75,2)</f>
        <v>82.5</v>
      </c>
    </row>
    <row r="6" spans="1:19" ht="21.95" customHeight="1" x14ac:dyDescent="0.15">
      <c r="A6" s="251"/>
      <c r="B6" s="64"/>
      <c r="C6" s="43" t="s">
        <v>213</v>
      </c>
      <c r="D6" s="44"/>
      <c r="E6" s="45">
        <v>10</v>
      </c>
      <c r="F6" s="46" t="s">
        <v>21</v>
      </c>
      <c r="G6" s="68"/>
      <c r="H6" s="72" t="s">
        <v>213</v>
      </c>
      <c r="I6" s="44"/>
      <c r="J6" s="46">
        <f>ROUNDUP(E6*0.75,2)</f>
        <v>7.5</v>
      </c>
      <c r="K6" s="46" t="s">
        <v>21</v>
      </c>
      <c r="L6" s="46"/>
      <c r="M6" s="76" t="e">
        <f>#REF!</f>
        <v>#REF!</v>
      </c>
      <c r="N6" s="64" t="s">
        <v>285</v>
      </c>
      <c r="O6" s="47" t="s">
        <v>47</v>
      </c>
      <c r="P6" s="44" t="s">
        <v>39</v>
      </c>
      <c r="Q6" s="48">
        <v>1.5</v>
      </c>
      <c r="R6" s="89">
        <f>ROUNDUP(Q6*0.75,2)</f>
        <v>1.1300000000000001</v>
      </c>
    </row>
    <row r="7" spans="1:19" ht="21.95" customHeight="1" x14ac:dyDescent="0.15">
      <c r="A7" s="251"/>
      <c r="B7" s="64"/>
      <c r="C7" s="43"/>
      <c r="D7" s="44"/>
      <c r="E7" s="45"/>
      <c r="F7" s="46"/>
      <c r="G7" s="68"/>
      <c r="H7" s="72"/>
      <c r="I7" s="44"/>
      <c r="J7" s="46"/>
      <c r="K7" s="46"/>
      <c r="L7" s="46"/>
      <c r="M7" s="76"/>
      <c r="N7" s="64" t="s">
        <v>14</v>
      </c>
      <c r="O7" s="47" t="s">
        <v>48</v>
      </c>
      <c r="P7" s="44" t="s">
        <v>49</v>
      </c>
      <c r="Q7" s="48">
        <v>0.5</v>
      </c>
      <c r="R7" s="89">
        <f>ROUNDUP(Q7*0.75,2)</f>
        <v>0.38</v>
      </c>
    </row>
    <row r="8" spans="1:19" ht="21.95" customHeight="1" x14ac:dyDescent="0.15">
      <c r="A8" s="251"/>
      <c r="B8" s="65"/>
      <c r="C8" s="49"/>
      <c r="D8" s="50"/>
      <c r="E8" s="51"/>
      <c r="F8" s="52"/>
      <c r="G8" s="69"/>
      <c r="H8" s="73"/>
      <c r="I8" s="50"/>
      <c r="J8" s="52"/>
      <c r="K8" s="52"/>
      <c r="L8" s="52"/>
      <c r="M8" s="77"/>
      <c r="N8" s="65"/>
      <c r="O8" s="53"/>
      <c r="P8" s="50"/>
      <c r="Q8" s="54"/>
      <c r="R8" s="88"/>
    </row>
    <row r="9" spans="1:19" ht="21.95" customHeight="1" x14ac:dyDescent="0.15">
      <c r="A9" s="251"/>
      <c r="B9" s="64" t="s">
        <v>214</v>
      </c>
      <c r="C9" s="43" t="s">
        <v>194</v>
      </c>
      <c r="D9" s="44"/>
      <c r="E9" s="45">
        <v>50</v>
      </c>
      <c r="F9" s="46" t="s">
        <v>21</v>
      </c>
      <c r="G9" s="68"/>
      <c r="H9" s="72" t="s">
        <v>194</v>
      </c>
      <c r="I9" s="44"/>
      <c r="J9" s="46">
        <f>ROUNDUP(E9*0.75,2)</f>
        <v>37.5</v>
      </c>
      <c r="K9" s="46" t="s">
        <v>21</v>
      </c>
      <c r="L9" s="46"/>
      <c r="M9" s="76" t="e">
        <f>#REF!</f>
        <v>#REF!</v>
      </c>
      <c r="N9" s="64" t="s">
        <v>215</v>
      </c>
      <c r="O9" s="47" t="s">
        <v>24</v>
      </c>
      <c r="P9" s="44"/>
      <c r="Q9" s="48">
        <v>1</v>
      </c>
      <c r="R9" s="89">
        <f t="shared" ref="R9:R17" si="0">ROUNDUP(Q9*0.75,2)</f>
        <v>0.75</v>
      </c>
    </row>
    <row r="10" spans="1:19" ht="21.95" customHeight="1" x14ac:dyDescent="0.15">
      <c r="A10" s="251"/>
      <c r="B10" s="64"/>
      <c r="C10" s="43" t="s">
        <v>51</v>
      </c>
      <c r="D10" s="44"/>
      <c r="E10" s="45">
        <v>20</v>
      </c>
      <c r="F10" s="46" t="s">
        <v>21</v>
      </c>
      <c r="G10" s="68"/>
      <c r="H10" s="72" t="s">
        <v>51</v>
      </c>
      <c r="I10" s="44"/>
      <c r="J10" s="46">
        <f>ROUNDUP(E10*0.75,2)</f>
        <v>15</v>
      </c>
      <c r="K10" s="46" t="s">
        <v>21</v>
      </c>
      <c r="L10" s="46"/>
      <c r="M10" s="76" t="e">
        <f>ROUND(#REF!+(#REF!*6/100),2)</f>
        <v>#REF!</v>
      </c>
      <c r="N10" s="64" t="s">
        <v>216</v>
      </c>
      <c r="O10" s="47" t="s">
        <v>36</v>
      </c>
      <c r="P10" s="44"/>
      <c r="Q10" s="48">
        <v>0.05</v>
      </c>
      <c r="R10" s="89">
        <f t="shared" si="0"/>
        <v>0.04</v>
      </c>
    </row>
    <row r="11" spans="1:19" ht="21.95" customHeight="1" x14ac:dyDescent="0.15">
      <c r="A11" s="251"/>
      <c r="B11" s="64"/>
      <c r="C11" s="43" t="s">
        <v>103</v>
      </c>
      <c r="D11" s="44"/>
      <c r="E11" s="45">
        <v>20</v>
      </c>
      <c r="F11" s="46" t="s">
        <v>21</v>
      </c>
      <c r="G11" s="68"/>
      <c r="H11" s="72" t="s">
        <v>103</v>
      </c>
      <c r="I11" s="44"/>
      <c r="J11" s="46">
        <f>ROUNDUP(E11*0.75,2)</f>
        <v>15</v>
      </c>
      <c r="K11" s="46" t="s">
        <v>21</v>
      </c>
      <c r="L11" s="46"/>
      <c r="M11" s="76" t="e">
        <f>#REF!</f>
        <v>#REF!</v>
      </c>
      <c r="N11" s="64" t="s">
        <v>269</v>
      </c>
      <c r="O11" s="47" t="s">
        <v>73</v>
      </c>
      <c r="P11" s="44"/>
      <c r="Q11" s="48">
        <v>0.01</v>
      </c>
      <c r="R11" s="89">
        <f t="shared" si="0"/>
        <v>0.01</v>
      </c>
    </row>
    <row r="12" spans="1:19" ht="21.95" customHeight="1" x14ac:dyDescent="0.15">
      <c r="A12" s="251"/>
      <c r="B12" s="64"/>
      <c r="C12" s="43" t="s">
        <v>22</v>
      </c>
      <c r="D12" s="44"/>
      <c r="E12" s="45">
        <v>20</v>
      </c>
      <c r="F12" s="46" t="s">
        <v>21</v>
      </c>
      <c r="G12" s="68"/>
      <c r="H12" s="72" t="s">
        <v>22</v>
      </c>
      <c r="I12" s="44"/>
      <c r="J12" s="46">
        <f>ROUNDUP(E12*0.75,2)</f>
        <v>15</v>
      </c>
      <c r="K12" s="46" t="s">
        <v>21</v>
      </c>
      <c r="L12" s="46"/>
      <c r="M12" s="76" t="e">
        <f>#REF!</f>
        <v>#REF!</v>
      </c>
      <c r="N12" s="64" t="s">
        <v>270</v>
      </c>
      <c r="O12" s="47" t="s">
        <v>97</v>
      </c>
      <c r="P12" s="44" t="s">
        <v>19</v>
      </c>
      <c r="Q12" s="48">
        <v>4</v>
      </c>
      <c r="R12" s="89">
        <f t="shared" si="0"/>
        <v>3</v>
      </c>
    </row>
    <row r="13" spans="1:19" ht="21.95" customHeight="1" x14ac:dyDescent="0.15">
      <c r="A13" s="251"/>
      <c r="B13" s="64"/>
      <c r="C13" s="43"/>
      <c r="D13" s="44"/>
      <c r="E13" s="45"/>
      <c r="F13" s="46"/>
      <c r="G13" s="68"/>
      <c r="H13" s="72"/>
      <c r="I13" s="44"/>
      <c r="J13" s="46"/>
      <c r="K13" s="46"/>
      <c r="L13" s="46"/>
      <c r="M13" s="76"/>
      <c r="N13" s="64" t="s">
        <v>217</v>
      </c>
      <c r="O13" s="47" t="s">
        <v>97</v>
      </c>
      <c r="P13" s="44" t="s">
        <v>19</v>
      </c>
      <c r="Q13" s="48">
        <v>4</v>
      </c>
      <c r="R13" s="89">
        <f t="shared" si="0"/>
        <v>3</v>
      </c>
    </row>
    <row r="14" spans="1:19" ht="21.95" customHeight="1" x14ac:dyDescent="0.15">
      <c r="A14" s="251"/>
      <c r="B14" s="64"/>
      <c r="C14" s="43"/>
      <c r="D14" s="44"/>
      <c r="E14" s="45"/>
      <c r="F14" s="46"/>
      <c r="G14" s="68"/>
      <c r="H14" s="72"/>
      <c r="I14" s="44"/>
      <c r="J14" s="46"/>
      <c r="K14" s="46"/>
      <c r="L14" s="46"/>
      <c r="M14" s="76"/>
      <c r="N14" s="64" t="s">
        <v>27</v>
      </c>
      <c r="O14" s="47" t="s">
        <v>45</v>
      </c>
      <c r="P14" s="44"/>
      <c r="Q14" s="48">
        <v>8</v>
      </c>
      <c r="R14" s="89">
        <f t="shared" si="0"/>
        <v>6</v>
      </c>
    </row>
    <row r="15" spans="1:19" ht="21.95" customHeight="1" x14ac:dyDescent="0.15">
      <c r="A15" s="251"/>
      <c r="B15" s="64"/>
      <c r="C15" s="43"/>
      <c r="D15" s="44"/>
      <c r="E15" s="45"/>
      <c r="F15" s="46"/>
      <c r="G15" s="68"/>
      <c r="H15" s="72"/>
      <c r="I15" s="44"/>
      <c r="J15" s="46"/>
      <c r="K15" s="46"/>
      <c r="L15" s="46"/>
      <c r="M15" s="76"/>
      <c r="N15" s="64"/>
      <c r="O15" s="47" t="s">
        <v>119</v>
      </c>
      <c r="P15" s="44" t="s">
        <v>19</v>
      </c>
      <c r="Q15" s="48">
        <v>5</v>
      </c>
      <c r="R15" s="89">
        <f t="shared" si="0"/>
        <v>3.75</v>
      </c>
    </row>
    <row r="16" spans="1:19" ht="21.95" customHeight="1" x14ac:dyDescent="0.15">
      <c r="A16" s="251"/>
      <c r="B16" s="64"/>
      <c r="C16" s="43"/>
      <c r="D16" s="44"/>
      <c r="E16" s="45"/>
      <c r="F16" s="46"/>
      <c r="G16" s="68"/>
      <c r="H16" s="72"/>
      <c r="I16" s="44"/>
      <c r="J16" s="46"/>
      <c r="K16" s="46"/>
      <c r="L16" s="46"/>
      <c r="M16" s="76"/>
      <c r="N16" s="64"/>
      <c r="O16" s="47" t="s">
        <v>24</v>
      </c>
      <c r="P16" s="44"/>
      <c r="Q16" s="48">
        <v>5</v>
      </c>
      <c r="R16" s="89">
        <f t="shared" si="0"/>
        <v>3.75</v>
      </c>
    </row>
    <row r="17" spans="1:18" ht="21.95" customHeight="1" x14ac:dyDescent="0.15">
      <c r="A17" s="251"/>
      <c r="B17" s="64"/>
      <c r="C17" s="43"/>
      <c r="D17" s="44"/>
      <c r="E17" s="45"/>
      <c r="F17" s="46"/>
      <c r="G17" s="68"/>
      <c r="H17" s="72"/>
      <c r="I17" s="44"/>
      <c r="J17" s="46"/>
      <c r="K17" s="46"/>
      <c r="L17" s="46"/>
      <c r="M17" s="76"/>
      <c r="N17" s="64"/>
      <c r="O17" s="47" t="s">
        <v>201</v>
      </c>
      <c r="P17" s="44"/>
      <c r="Q17" s="48">
        <v>3</v>
      </c>
      <c r="R17" s="89">
        <f t="shared" si="0"/>
        <v>2.25</v>
      </c>
    </row>
    <row r="18" spans="1:18" ht="21.95" customHeight="1" x14ac:dyDescent="0.15">
      <c r="A18" s="251"/>
      <c r="B18" s="65"/>
      <c r="C18" s="49"/>
      <c r="D18" s="50"/>
      <c r="E18" s="51"/>
      <c r="F18" s="52"/>
      <c r="G18" s="69"/>
      <c r="H18" s="73"/>
      <c r="I18" s="50"/>
      <c r="J18" s="52"/>
      <c r="K18" s="52"/>
      <c r="L18" s="52"/>
      <c r="M18" s="77"/>
      <c r="N18" s="65"/>
      <c r="O18" s="53"/>
      <c r="P18" s="50"/>
      <c r="Q18" s="54"/>
      <c r="R18" s="88"/>
    </row>
    <row r="19" spans="1:18" ht="21.95" customHeight="1" x14ac:dyDescent="0.15">
      <c r="A19" s="251"/>
      <c r="B19" s="64" t="s">
        <v>156</v>
      </c>
      <c r="C19" s="43" t="s">
        <v>32</v>
      </c>
      <c r="D19" s="44" t="s">
        <v>33</v>
      </c>
      <c r="E19" s="55">
        <v>0.25</v>
      </c>
      <c r="F19" s="46" t="s">
        <v>34</v>
      </c>
      <c r="G19" s="68"/>
      <c r="H19" s="72" t="s">
        <v>32</v>
      </c>
      <c r="I19" s="44" t="s">
        <v>33</v>
      </c>
      <c r="J19" s="46">
        <f>ROUNDUP(E19*0.75,2)</f>
        <v>0.19</v>
      </c>
      <c r="K19" s="46" t="s">
        <v>34</v>
      </c>
      <c r="L19" s="46"/>
      <c r="M19" s="76" t="e">
        <f>#REF!</f>
        <v>#REF!</v>
      </c>
      <c r="N19" s="64" t="s">
        <v>14</v>
      </c>
      <c r="O19" s="47" t="s">
        <v>45</v>
      </c>
      <c r="P19" s="44"/>
      <c r="Q19" s="48">
        <v>100</v>
      </c>
      <c r="R19" s="89">
        <f>ROUNDUP(Q19*0.75,2)</f>
        <v>75</v>
      </c>
    </row>
    <row r="20" spans="1:18" ht="21.95" customHeight="1" x14ac:dyDescent="0.15">
      <c r="A20" s="251"/>
      <c r="B20" s="64"/>
      <c r="C20" s="43" t="s">
        <v>62</v>
      </c>
      <c r="D20" s="44"/>
      <c r="E20" s="45">
        <v>10</v>
      </c>
      <c r="F20" s="46" t="s">
        <v>21</v>
      </c>
      <c r="G20" s="68"/>
      <c r="H20" s="72" t="s">
        <v>62</v>
      </c>
      <c r="I20" s="44"/>
      <c r="J20" s="46">
        <f>ROUNDUP(E20*0.75,2)</f>
        <v>7.5</v>
      </c>
      <c r="K20" s="46" t="s">
        <v>21</v>
      </c>
      <c r="L20" s="46"/>
      <c r="M20" s="76" t="e">
        <f>#REF!</f>
        <v>#REF!</v>
      </c>
      <c r="N20" s="64"/>
      <c r="O20" s="47" t="s">
        <v>48</v>
      </c>
      <c r="P20" s="44" t="s">
        <v>49</v>
      </c>
      <c r="Q20" s="48">
        <v>0.5</v>
      </c>
      <c r="R20" s="89">
        <f>ROUNDUP(Q20*0.75,2)</f>
        <v>0.38</v>
      </c>
    </row>
    <row r="21" spans="1:18" ht="21.95" customHeight="1" x14ac:dyDescent="0.15">
      <c r="A21" s="251"/>
      <c r="B21" s="64"/>
      <c r="C21" s="43"/>
      <c r="D21" s="44"/>
      <c r="E21" s="45"/>
      <c r="F21" s="46"/>
      <c r="G21" s="68"/>
      <c r="H21" s="72"/>
      <c r="I21" s="44"/>
      <c r="J21" s="46"/>
      <c r="K21" s="46"/>
      <c r="L21" s="46"/>
      <c r="M21" s="76"/>
      <c r="N21" s="64"/>
      <c r="O21" s="47" t="s">
        <v>36</v>
      </c>
      <c r="P21" s="44"/>
      <c r="Q21" s="48">
        <v>0.1</v>
      </c>
      <c r="R21" s="89">
        <f>ROUNDUP(Q21*0.75,2)</f>
        <v>0.08</v>
      </c>
    </row>
    <row r="22" spans="1:18" ht="21.95" customHeight="1" x14ac:dyDescent="0.15">
      <c r="A22" s="251"/>
      <c r="B22" s="65"/>
      <c r="C22" s="49"/>
      <c r="D22" s="50"/>
      <c r="E22" s="51"/>
      <c r="F22" s="52"/>
      <c r="G22" s="69"/>
      <c r="H22" s="73"/>
      <c r="I22" s="50"/>
      <c r="J22" s="52"/>
      <c r="K22" s="52"/>
      <c r="L22" s="52"/>
      <c r="M22" s="77"/>
      <c r="N22" s="65"/>
      <c r="O22" s="53"/>
      <c r="P22" s="50"/>
      <c r="Q22" s="54"/>
      <c r="R22" s="88"/>
    </row>
    <row r="23" spans="1:18" ht="21.95" customHeight="1" x14ac:dyDescent="0.15">
      <c r="A23" s="251"/>
      <c r="B23" s="64" t="s">
        <v>173</v>
      </c>
      <c r="C23" s="43" t="s">
        <v>174</v>
      </c>
      <c r="D23" s="44"/>
      <c r="E23" s="45">
        <v>30</v>
      </c>
      <c r="F23" s="46" t="s">
        <v>21</v>
      </c>
      <c r="G23" s="68" t="s">
        <v>175</v>
      </c>
      <c r="H23" s="72" t="s">
        <v>174</v>
      </c>
      <c r="I23" s="44"/>
      <c r="J23" s="46">
        <f>ROUNDUP(E23*0.75,2)</f>
        <v>22.5</v>
      </c>
      <c r="K23" s="46" t="s">
        <v>21</v>
      </c>
      <c r="L23" s="46" t="s">
        <v>175</v>
      </c>
      <c r="M23" s="76" t="e">
        <f>#REF!</f>
        <v>#REF!</v>
      </c>
      <c r="N23" s="64"/>
      <c r="O23" s="47"/>
      <c r="P23" s="44"/>
      <c r="Q23" s="48"/>
      <c r="R23" s="89"/>
    </row>
    <row r="24" spans="1:18" ht="21.95" customHeight="1" thickBot="1" x14ac:dyDescent="0.2">
      <c r="A24" s="252"/>
      <c r="B24" s="66"/>
      <c r="C24" s="56"/>
      <c r="D24" s="57"/>
      <c r="E24" s="58"/>
      <c r="F24" s="59"/>
      <c r="G24" s="70"/>
      <c r="H24" s="74"/>
      <c r="I24" s="57"/>
      <c r="J24" s="59"/>
      <c r="K24" s="59"/>
      <c r="L24" s="59"/>
      <c r="M24" s="78"/>
      <c r="N24" s="66"/>
      <c r="O24" s="60"/>
      <c r="P24" s="57"/>
      <c r="Q24" s="61"/>
      <c r="R24" s="90"/>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375</v>
      </c>
      <c r="B3" s="268"/>
      <c r="C3" s="268"/>
      <c r="D3" s="216"/>
      <c r="E3" s="269" t="s">
        <v>333</v>
      </c>
      <c r="F3" s="270"/>
      <c r="G3" s="161"/>
      <c r="H3" s="161"/>
      <c r="I3" s="161"/>
      <c r="J3" s="161"/>
      <c r="K3" s="215"/>
      <c r="L3" s="161"/>
      <c r="M3" s="161"/>
    </row>
    <row r="4" spans="1:21" ht="24.95"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4.95" customHeight="1" x14ac:dyDescent="0.15">
      <c r="A5" s="274"/>
      <c r="B5" s="275"/>
      <c r="C5" s="276"/>
      <c r="D5" s="254"/>
      <c r="E5" s="281"/>
      <c r="F5" s="299"/>
      <c r="G5" s="238" t="s">
        <v>327</v>
      </c>
      <c r="H5" s="237" t="s">
        <v>326</v>
      </c>
      <c r="I5" s="297" t="s">
        <v>325</v>
      </c>
      <c r="J5" s="257"/>
      <c r="K5" s="257"/>
      <c r="L5" s="259" t="s">
        <v>323</v>
      </c>
      <c r="M5" s="260"/>
      <c r="N5" s="261"/>
      <c r="O5" s="254"/>
    </row>
    <row r="6" spans="1:21" ht="24.95"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4.95" customHeight="1" x14ac:dyDescent="0.15">
      <c r="A7" s="262" t="s">
        <v>37</v>
      </c>
      <c r="B7" s="198" t="s">
        <v>374</v>
      </c>
      <c r="C7" s="225" t="s">
        <v>315</v>
      </c>
      <c r="D7" s="201"/>
      <c r="E7" s="117"/>
      <c r="F7" s="234"/>
      <c r="G7" s="199"/>
      <c r="H7" s="197" t="s">
        <v>319</v>
      </c>
      <c r="I7" s="201" t="s">
        <v>374</v>
      </c>
      <c r="J7" s="198" t="s">
        <v>315</v>
      </c>
      <c r="K7" s="200" t="s">
        <v>317</v>
      </c>
      <c r="L7" s="199" t="s">
        <v>373</v>
      </c>
      <c r="M7" s="198" t="s">
        <v>315</v>
      </c>
      <c r="N7" s="197">
        <v>30</v>
      </c>
      <c r="O7" s="196"/>
    </row>
    <row r="8" spans="1:21" ht="24.95" customHeight="1" x14ac:dyDescent="0.15">
      <c r="A8" s="263"/>
      <c r="B8" s="173"/>
      <c r="C8" s="221" t="s">
        <v>213</v>
      </c>
      <c r="D8" s="177"/>
      <c r="E8" s="123"/>
      <c r="F8" s="229"/>
      <c r="G8" s="174"/>
      <c r="H8" s="172">
        <v>10</v>
      </c>
      <c r="I8" s="177"/>
      <c r="J8" s="173" t="s">
        <v>213</v>
      </c>
      <c r="K8" s="187">
        <v>5</v>
      </c>
      <c r="L8" s="174"/>
      <c r="M8" s="173" t="s">
        <v>213</v>
      </c>
      <c r="N8" s="172">
        <v>5</v>
      </c>
      <c r="O8" s="171"/>
    </row>
    <row r="9" spans="1:21" ht="24.95" customHeight="1" x14ac:dyDescent="0.15">
      <c r="A9" s="263"/>
      <c r="B9" s="173"/>
      <c r="C9" s="221" t="s">
        <v>50</v>
      </c>
      <c r="D9" s="177"/>
      <c r="E9" s="123"/>
      <c r="F9" s="229"/>
      <c r="G9" s="174"/>
      <c r="H9" s="172">
        <v>10</v>
      </c>
      <c r="I9" s="177"/>
      <c r="J9" s="192" t="s">
        <v>148</v>
      </c>
      <c r="K9" s="187">
        <v>10</v>
      </c>
      <c r="L9" s="182"/>
      <c r="M9" s="181"/>
      <c r="N9" s="180"/>
      <c r="O9" s="191"/>
    </row>
    <row r="10" spans="1:21" ht="24.95" customHeight="1" x14ac:dyDescent="0.15">
      <c r="A10" s="263"/>
      <c r="B10" s="181"/>
      <c r="C10" s="223"/>
      <c r="D10" s="184"/>
      <c r="E10" s="129"/>
      <c r="F10" s="230"/>
      <c r="G10" s="182"/>
      <c r="H10" s="180"/>
      <c r="I10" s="184"/>
      <c r="J10" s="181"/>
      <c r="K10" s="183"/>
      <c r="L10" s="174" t="s">
        <v>372</v>
      </c>
      <c r="M10" s="173" t="s">
        <v>194</v>
      </c>
      <c r="N10" s="172">
        <v>10</v>
      </c>
      <c r="O10" s="171"/>
    </row>
    <row r="11" spans="1:21" ht="24.95" customHeight="1" x14ac:dyDescent="0.15">
      <c r="A11" s="263"/>
      <c r="B11" s="173" t="s">
        <v>371</v>
      </c>
      <c r="C11" s="221" t="s">
        <v>194</v>
      </c>
      <c r="D11" s="177"/>
      <c r="E11" s="123"/>
      <c r="F11" s="229"/>
      <c r="G11" s="174"/>
      <c r="H11" s="172">
        <v>20</v>
      </c>
      <c r="I11" s="177" t="s">
        <v>371</v>
      </c>
      <c r="J11" s="173" t="s">
        <v>194</v>
      </c>
      <c r="K11" s="187">
        <v>20</v>
      </c>
      <c r="L11" s="174"/>
      <c r="M11" s="173" t="s">
        <v>62</v>
      </c>
      <c r="N11" s="172">
        <v>5</v>
      </c>
      <c r="O11" s="171"/>
    </row>
    <row r="12" spans="1:21" ht="24.95" customHeight="1" x14ac:dyDescent="0.15">
      <c r="A12" s="263"/>
      <c r="B12" s="173"/>
      <c r="C12" s="221" t="s">
        <v>51</v>
      </c>
      <c r="D12" s="177"/>
      <c r="E12" s="123"/>
      <c r="F12" s="229"/>
      <c r="G12" s="174"/>
      <c r="H12" s="172">
        <v>10</v>
      </c>
      <c r="I12" s="177"/>
      <c r="J12" s="173" t="s">
        <v>51</v>
      </c>
      <c r="K12" s="187">
        <v>10</v>
      </c>
      <c r="L12" s="182"/>
      <c r="M12" s="181"/>
      <c r="N12" s="180"/>
      <c r="O12" s="191"/>
    </row>
    <row r="13" spans="1:21" ht="24.95" customHeight="1" x14ac:dyDescent="0.15">
      <c r="A13" s="263"/>
      <c r="B13" s="173"/>
      <c r="C13" s="221" t="s">
        <v>22</v>
      </c>
      <c r="D13" s="177"/>
      <c r="E13" s="123"/>
      <c r="F13" s="229"/>
      <c r="G13" s="174"/>
      <c r="H13" s="172">
        <v>10</v>
      </c>
      <c r="I13" s="177"/>
      <c r="J13" s="173" t="s">
        <v>22</v>
      </c>
      <c r="K13" s="187">
        <v>10</v>
      </c>
      <c r="L13" s="174" t="s">
        <v>360</v>
      </c>
      <c r="M13" s="173" t="s">
        <v>51</v>
      </c>
      <c r="N13" s="172">
        <v>10</v>
      </c>
      <c r="O13" s="171"/>
    </row>
    <row r="14" spans="1:21" ht="24.95" customHeight="1" x14ac:dyDescent="0.15">
      <c r="A14" s="263"/>
      <c r="B14" s="173"/>
      <c r="C14" s="221"/>
      <c r="D14" s="177"/>
      <c r="E14" s="123"/>
      <c r="F14" s="229"/>
      <c r="G14" s="174" t="s">
        <v>17</v>
      </c>
      <c r="H14" s="172" t="s">
        <v>310</v>
      </c>
      <c r="I14" s="177"/>
      <c r="J14" s="173"/>
      <c r="K14" s="187"/>
      <c r="L14" s="174"/>
      <c r="M14" s="173" t="s">
        <v>22</v>
      </c>
      <c r="N14" s="172">
        <v>10</v>
      </c>
      <c r="O14" s="171"/>
    </row>
    <row r="15" spans="1:21" ht="24.95" customHeight="1" x14ac:dyDescent="0.15">
      <c r="A15" s="263"/>
      <c r="B15" s="181"/>
      <c r="C15" s="223"/>
      <c r="D15" s="184"/>
      <c r="E15" s="129"/>
      <c r="F15" s="230"/>
      <c r="G15" s="182"/>
      <c r="H15" s="180"/>
      <c r="I15" s="184"/>
      <c r="J15" s="181"/>
      <c r="K15" s="183"/>
      <c r="L15" s="174"/>
      <c r="M15" s="173"/>
      <c r="N15" s="172"/>
      <c r="O15" s="171"/>
    </row>
    <row r="16" spans="1:21" ht="24.95" customHeight="1" x14ac:dyDescent="0.15">
      <c r="A16" s="263"/>
      <c r="B16" s="173" t="s">
        <v>156</v>
      </c>
      <c r="C16" s="221" t="s">
        <v>32</v>
      </c>
      <c r="D16" s="177"/>
      <c r="E16" s="123" t="s">
        <v>33</v>
      </c>
      <c r="F16" s="229"/>
      <c r="G16" s="174"/>
      <c r="H16" s="175">
        <v>0.13</v>
      </c>
      <c r="I16" s="177" t="s">
        <v>156</v>
      </c>
      <c r="J16" s="173" t="s">
        <v>335</v>
      </c>
      <c r="K16" s="176">
        <v>0.13</v>
      </c>
      <c r="L16" s="174"/>
      <c r="M16" s="173"/>
      <c r="N16" s="172"/>
      <c r="O16" s="171"/>
    </row>
    <row r="17" spans="1:15" ht="24.95" customHeight="1" x14ac:dyDescent="0.15">
      <c r="A17" s="263"/>
      <c r="B17" s="173"/>
      <c r="C17" s="221" t="s">
        <v>62</v>
      </c>
      <c r="D17" s="177"/>
      <c r="E17" s="123"/>
      <c r="F17" s="229"/>
      <c r="G17" s="174"/>
      <c r="H17" s="172">
        <v>10</v>
      </c>
      <c r="I17" s="177"/>
      <c r="J17" s="173" t="s">
        <v>62</v>
      </c>
      <c r="K17" s="187">
        <v>5</v>
      </c>
      <c r="L17" s="174"/>
      <c r="M17" s="173"/>
      <c r="N17" s="172"/>
      <c r="O17" s="171"/>
    </row>
    <row r="18" spans="1:15" ht="24.95" customHeight="1" x14ac:dyDescent="0.15">
      <c r="A18" s="263"/>
      <c r="B18" s="173"/>
      <c r="C18" s="221"/>
      <c r="D18" s="177"/>
      <c r="E18" s="123"/>
      <c r="F18" s="229"/>
      <c r="G18" s="174" t="s">
        <v>45</v>
      </c>
      <c r="H18" s="172" t="s">
        <v>310</v>
      </c>
      <c r="I18" s="177"/>
      <c r="J18" s="173"/>
      <c r="K18" s="187"/>
      <c r="L18" s="174"/>
      <c r="M18" s="173"/>
      <c r="N18" s="172"/>
      <c r="O18" s="171"/>
    </row>
    <row r="19" spans="1:15" ht="24.95" customHeight="1" thickBot="1" x14ac:dyDescent="0.2">
      <c r="A19" s="264"/>
      <c r="B19" s="165"/>
      <c r="C19" s="219"/>
      <c r="D19" s="168"/>
      <c r="E19" s="135"/>
      <c r="F19" s="242"/>
      <c r="G19" s="166"/>
      <c r="H19" s="164"/>
      <c r="I19" s="168"/>
      <c r="J19" s="165"/>
      <c r="K19" s="167"/>
      <c r="L19" s="166"/>
      <c r="M19" s="165"/>
      <c r="N19" s="164"/>
      <c r="O19" s="163"/>
    </row>
    <row r="20" spans="1:15" ht="14.25" x14ac:dyDescent="0.15">
      <c r="B20" s="91"/>
      <c r="C20" s="91"/>
      <c r="D20" s="91"/>
      <c r="G20" s="91"/>
      <c r="H20" s="162"/>
      <c r="I20" s="91"/>
      <c r="J20" s="91"/>
      <c r="K20" s="162"/>
      <c r="L20" s="91"/>
      <c r="M20" s="91"/>
      <c r="N20" s="162"/>
    </row>
    <row r="21" spans="1:15" ht="14.25" x14ac:dyDescent="0.15">
      <c r="B21" s="91"/>
      <c r="C21" s="91"/>
      <c r="D21" s="91"/>
      <c r="G21" s="91"/>
      <c r="H21" s="162"/>
      <c r="I21" s="91"/>
      <c r="J21" s="91"/>
      <c r="K21" s="162"/>
      <c r="L21" s="91"/>
      <c r="M21" s="91"/>
      <c r="N21" s="162"/>
    </row>
    <row r="22" spans="1:15" ht="14.25" x14ac:dyDescent="0.15">
      <c r="B22" s="91"/>
      <c r="C22" s="91"/>
      <c r="D22" s="91"/>
      <c r="G22" s="91"/>
      <c r="H22" s="162"/>
      <c r="I22" s="91"/>
      <c r="J22" s="91"/>
      <c r="K22" s="162"/>
      <c r="L22" s="91"/>
      <c r="M22" s="91"/>
      <c r="N22" s="162"/>
    </row>
    <row r="23" spans="1:15" ht="14.25" x14ac:dyDescent="0.15">
      <c r="B23" s="91"/>
      <c r="C23" s="91"/>
      <c r="D23" s="91"/>
      <c r="G23" s="91"/>
      <c r="H23" s="162"/>
      <c r="I23" s="91"/>
      <c r="J23" s="91"/>
      <c r="K23" s="162"/>
      <c r="L23" s="91"/>
      <c r="M23" s="91"/>
      <c r="N23" s="162"/>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row r="65" spans="2:14" ht="14.25" x14ac:dyDescent="0.15">
      <c r="B65" s="91"/>
      <c r="C65" s="91"/>
      <c r="D65" s="91"/>
      <c r="G65" s="91"/>
      <c r="H65" s="162"/>
      <c r="I65" s="91"/>
      <c r="J65" s="91"/>
      <c r="K65" s="162"/>
      <c r="L65" s="91"/>
      <c r="M65" s="91"/>
      <c r="N65" s="162"/>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218</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0" t="s">
        <v>37</v>
      </c>
      <c r="B5" s="63" t="s">
        <v>15</v>
      </c>
      <c r="C5" s="36"/>
      <c r="D5" s="37"/>
      <c r="E5" s="42"/>
      <c r="F5" s="39"/>
      <c r="G5" s="67"/>
      <c r="H5" s="71"/>
      <c r="I5" s="37"/>
      <c r="J5" s="39"/>
      <c r="K5" s="39"/>
      <c r="L5" s="39"/>
      <c r="M5" s="75"/>
      <c r="N5" s="63"/>
      <c r="O5" s="40" t="s">
        <v>15</v>
      </c>
      <c r="P5" s="37"/>
      <c r="Q5" s="41">
        <v>110</v>
      </c>
      <c r="R5" s="87">
        <f>ROUNDUP(Q5*0.75,2)</f>
        <v>82.5</v>
      </c>
    </row>
    <row r="6" spans="1:19" ht="23.1" customHeight="1" x14ac:dyDescent="0.15">
      <c r="A6" s="251"/>
      <c r="B6" s="65"/>
      <c r="C6" s="49"/>
      <c r="D6" s="50"/>
      <c r="E6" s="51"/>
      <c r="F6" s="52"/>
      <c r="G6" s="69"/>
      <c r="H6" s="73"/>
      <c r="I6" s="50"/>
      <c r="J6" s="52"/>
      <c r="K6" s="52"/>
      <c r="L6" s="52"/>
      <c r="M6" s="77"/>
      <c r="N6" s="65"/>
      <c r="O6" s="53"/>
      <c r="P6" s="50"/>
      <c r="Q6" s="54"/>
      <c r="R6" s="88"/>
    </row>
    <row r="7" spans="1:19" ht="23.1" customHeight="1" x14ac:dyDescent="0.15">
      <c r="A7" s="251"/>
      <c r="B7" s="64" t="s">
        <v>219</v>
      </c>
      <c r="C7" s="43" t="s">
        <v>170</v>
      </c>
      <c r="D7" s="44"/>
      <c r="E7" s="45">
        <v>1</v>
      </c>
      <c r="F7" s="46" t="s">
        <v>93</v>
      </c>
      <c r="G7" s="68" t="s">
        <v>92</v>
      </c>
      <c r="H7" s="72" t="s">
        <v>170</v>
      </c>
      <c r="I7" s="44"/>
      <c r="J7" s="46">
        <f>ROUNDUP(E7*0.75,2)</f>
        <v>0.75</v>
      </c>
      <c r="K7" s="46" t="s">
        <v>93</v>
      </c>
      <c r="L7" s="46" t="s">
        <v>92</v>
      </c>
      <c r="M7" s="76" t="e">
        <f>#REF!</f>
        <v>#REF!</v>
      </c>
      <c r="N7" s="84" t="s">
        <v>297</v>
      </c>
      <c r="O7" s="47" t="s">
        <v>44</v>
      </c>
      <c r="P7" s="44"/>
      <c r="Q7" s="48">
        <v>3</v>
      </c>
      <c r="R7" s="89">
        <f t="shared" ref="R7:R12" si="0">ROUNDUP(Q7*0.75,2)</f>
        <v>2.25</v>
      </c>
    </row>
    <row r="8" spans="1:19" ht="23.1" customHeight="1" x14ac:dyDescent="0.15">
      <c r="A8" s="251"/>
      <c r="B8" s="64"/>
      <c r="C8" s="43" t="s">
        <v>222</v>
      </c>
      <c r="D8" s="44"/>
      <c r="E8" s="45">
        <v>20</v>
      </c>
      <c r="F8" s="46" t="s">
        <v>21</v>
      </c>
      <c r="G8" s="68"/>
      <c r="H8" s="72" t="s">
        <v>222</v>
      </c>
      <c r="I8" s="44"/>
      <c r="J8" s="46">
        <f>ROUNDUP(E8*0.75,2)</f>
        <v>15</v>
      </c>
      <c r="K8" s="46" t="s">
        <v>21</v>
      </c>
      <c r="L8" s="46"/>
      <c r="M8" s="76" t="e">
        <f>#REF!</f>
        <v>#REF!</v>
      </c>
      <c r="N8" s="64" t="s">
        <v>266</v>
      </c>
      <c r="O8" s="47" t="s">
        <v>24</v>
      </c>
      <c r="P8" s="44"/>
      <c r="Q8" s="48">
        <v>3</v>
      </c>
      <c r="R8" s="89">
        <f t="shared" si="0"/>
        <v>2.25</v>
      </c>
    </row>
    <row r="9" spans="1:19" ht="23.1" customHeight="1" x14ac:dyDescent="0.15">
      <c r="A9" s="251"/>
      <c r="B9" s="64"/>
      <c r="C9" s="43" t="s">
        <v>189</v>
      </c>
      <c r="D9" s="44"/>
      <c r="E9" s="45">
        <v>1</v>
      </c>
      <c r="F9" s="46" t="s">
        <v>21</v>
      </c>
      <c r="G9" s="68"/>
      <c r="H9" s="72" t="s">
        <v>189</v>
      </c>
      <c r="I9" s="44"/>
      <c r="J9" s="46">
        <f>ROUNDUP(E9*0.75,2)</f>
        <v>0.75</v>
      </c>
      <c r="K9" s="46" t="s">
        <v>21</v>
      </c>
      <c r="L9" s="46"/>
      <c r="M9" s="76" t="e">
        <f>#REF!</f>
        <v>#REF!</v>
      </c>
      <c r="N9" s="64" t="s">
        <v>220</v>
      </c>
      <c r="O9" s="47" t="s">
        <v>45</v>
      </c>
      <c r="P9" s="44"/>
      <c r="Q9" s="48">
        <v>3</v>
      </c>
      <c r="R9" s="89">
        <f t="shared" si="0"/>
        <v>2.25</v>
      </c>
    </row>
    <row r="10" spans="1:19" ht="23.1" customHeight="1" x14ac:dyDescent="0.15">
      <c r="A10" s="251"/>
      <c r="B10" s="64"/>
      <c r="C10" s="43"/>
      <c r="D10" s="44"/>
      <c r="E10" s="45"/>
      <c r="F10" s="46"/>
      <c r="G10" s="68"/>
      <c r="H10" s="72"/>
      <c r="I10" s="44"/>
      <c r="J10" s="46"/>
      <c r="K10" s="46"/>
      <c r="L10" s="46"/>
      <c r="M10" s="76"/>
      <c r="N10" s="64" t="s">
        <v>221</v>
      </c>
      <c r="O10" s="47" t="s">
        <v>18</v>
      </c>
      <c r="P10" s="44" t="s">
        <v>19</v>
      </c>
      <c r="Q10" s="48">
        <v>1.5</v>
      </c>
      <c r="R10" s="89">
        <f t="shared" si="0"/>
        <v>1.1300000000000001</v>
      </c>
    </row>
    <row r="11" spans="1:19" ht="23.1" customHeight="1" x14ac:dyDescent="0.15">
      <c r="A11" s="251"/>
      <c r="B11" s="64"/>
      <c r="C11" s="43"/>
      <c r="D11" s="44"/>
      <c r="E11" s="45"/>
      <c r="F11" s="46"/>
      <c r="G11" s="68"/>
      <c r="H11" s="72"/>
      <c r="I11" s="44"/>
      <c r="J11" s="46"/>
      <c r="K11" s="46"/>
      <c r="L11" s="46"/>
      <c r="M11" s="76"/>
      <c r="N11" s="64" t="s">
        <v>14</v>
      </c>
      <c r="O11" s="47" t="s">
        <v>30</v>
      </c>
      <c r="P11" s="44"/>
      <c r="Q11" s="48">
        <v>2</v>
      </c>
      <c r="R11" s="89">
        <f t="shared" si="0"/>
        <v>1.5</v>
      </c>
    </row>
    <row r="12" spans="1:19" ht="23.1" customHeight="1" x14ac:dyDescent="0.15">
      <c r="A12" s="251"/>
      <c r="B12" s="64"/>
      <c r="C12" s="43"/>
      <c r="D12" s="44"/>
      <c r="E12" s="45"/>
      <c r="F12" s="46"/>
      <c r="G12" s="68"/>
      <c r="H12" s="72"/>
      <c r="I12" s="44"/>
      <c r="J12" s="46"/>
      <c r="K12" s="46"/>
      <c r="L12" s="46"/>
      <c r="M12" s="76"/>
      <c r="N12" s="64"/>
      <c r="O12" s="47" t="s">
        <v>26</v>
      </c>
      <c r="P12" s="44"/>
      <c r="Q12" s="48">
        <v>1</v>
      </c>
      <c r="R12" s="89">
        <f t="shared" si="0"/>
        <v>0.75</v>
      </c>
    </row>
    <row r="13" spans="1:19" ht="23.1" customHeight="1" x14ac:dyDescent="0.15">
      <c r="A13" s="251"/>
      <c r="B13" s="65"/>
      <c r="C13" s="49"/>
      <c r="D13" s="50"/>
      <c r="E13" s="51"/>
      <c r="F13" s="52"/>
      <c r="G13" s="69"/>
      <c r="H13" s="73"/>
      <c r="I13" s="50"/>
      <c r="J13" s="52"/>
      <c r="K13" s="52"/>
      <c r="L13" s="52"/>
      <c r="M13" s="77"/>
      <c r="N13" s="65"/>
      <c r="O13" s="53"/>
      <c r="P13" s="50"/>
      <c r="Q13" s="54"/>
      <c r="R13" s="88"/>
    </row>
    <row r="14" spans="1:19" ht="23.1" customHeight="1" x14ac:dyDescent="0.15">
      <c r="A14" s="251"/>
      <c r="B14" s="64" t="s">
        <v>223</v>
      </c>
      <c r="C14" s="43" t="s">
        <v>148</v>
      </c>
      <c r="D14" s="44"/>
      <c r="E14" s="45">
        <v>20</v>
      </c>
      <c r="F14" s="46" t="s">
        <v>21</v>
      </c>
      <c r="G14" s="68"/>
      <c r="H14" s="72" t="s">
        <v>148</v>
      </c>
      <c r="I14" s="44"/>
      <c r="J14" s="46">
        <f>ROUNDUP(E14*0.75,2)</f>
        <v>15</v>
      </c>
      <c r="K14" s="46" t="s">
        <v>21</v>
      </c>
      <c r="L14" s="46"/>
      <c r="M14" s="76" t="e">
        <f>#REF!</f>
        <v>#REF!</v>
      </c>
      <c r="N14" s="64" t="s">
        <v>271</v>
      </c>
      <c r="O14" s="47" t="s">
        <v>25</v>
      </c>
      <c r="P14" s="44"/>
      <c r="Q14" s="48">
        <v>1</v>
      </c>
      <c r="R14" s="89">
        <f>ROUNDUP(Q14*0.75,2)</f>
        <v>0.75</v>
      </c>
    </row>
    <row r="15" spans="1:19" ht="23.1" customHeight="1" x14ac:dyDescent="0.15">
      <c r="A15" s="251"/>
      <c r="B15" s="64"/>
      <c r="C15" s="43" t="s">
        <v>72</v>
      </c>
      <c r="D15" s="44"/>
      <c r="E15" s="45">
        <v>30</v>
      </c>
      <c r="F15" s="46" t="s">
        <v>21</v>
      </c>
      <c r="G15" s="68"/>
      <c r="H15" s="72" t="s">
        <v>72</v>
      </c>
      <c r="I15" s="44"/>
      <c r="J15" s="46">
        <f>ROUNDUP(E15*0.75,2)</f>
        <v>22.5</v>
      </c>
      <c r="K15" s="46" t="s">
        <v>21</v>
      </c>
      <c r="L15" s="46"/>
      <c r="M15" s="76" t="e">
        <f>#REF!</f>
        <v>#REF!</v>
      </c>
      <c r="N15" s="64" t="s">
        <v>272</v>
      </c>
      <c r="O15" s="47" t="s">
        <v>30</v>
      </c>
      <c r="P15" s="44"/>
      <c r="Q15" s="48">
        <v>1</v>
      </c>
      <c r="R15" s="89">
        <f>ROUNDUP(Q15*0.75,2)</f>
        <v>0.75</v>
      </c>
    </row>
    <row r="16" spans="1:19" ht="23.1" customHeight="1" x14ac:dyDescent="0.15">
      <c r="A16" s="251"/>
      <c r="B16" s="64"/>
      <c r="C16" s="43" t="s">
        <v>195</v>
      </c>
      <c r="D16" s="44"/>
      <c r="E16" s="45">
        <v>10</v>
      </c>
      <c r="F16" s="46" t="s">
        <v>21</v>
      </c>
      <c r="G16" s="68"/>
      <c r="H16" s="72" t="s">
        <v>195</v>
      </c>
      <c r="I16" s="44"/>
      <c r="J16" s="46">
        <f>ROUNDUP(E16*0.75,2)</f>
        <v>7.5</v>
      </c>
      <c r="K16" s="46" t="s">
        <v>21</v>
      </c>
      <c r="L16" s="46"/>
      <c r="M16" s="76" t="e">
        <f>#REF!</f>
        <v>#REF!</v>
      </c>
      <c r="N16" s="64" t="s">
        <v>224</v>
      </c>
      <c r="O16" s="47" t="s">
        <v>18</v>
      </c>
      <c r="P16" s="44" t="s">
        <v>19</v>
      </c>
      <c r="Q16" s="48">
        <v>1</v>
      </c>
      <c r="R16" s="89">
        <f>ROUNDUP(Q16*0.75,2)</f>
        <v>0.75</v>
      </c>
    </row>
    <row r="17" spans="1:18" ht="23.1" customHeight="1" x14ac:dyDescent="0.15">
      <c r="A17" s="251"/>
      <c r="B17" s="64"/>
      <c r="C17" s="43"/>
      <c r="D17" s="44"/>
      <c r="E17" s="45"/>
      <c r="F17" s="46"/>
      <c r="G17" s="68"/>
      <c r="H17" s="72"/>
      <c r="I17" s="44"/>
      <c r="J17" s="46"/>
      <c r="K17" s="46"/>
      <c r="L17" s="46"/>
      <c r="M17" s="76"/>
      <c r="N17" s="64" t="s">
        <v>264</v>
      </c>
      <c r="O17" s="47" t="s">
        <v>64</v>
      </c>
      <c r="P17" s="44"/>
      <c r="Q17" s="48">
        <v>2</v>
      </c>
      <c r="R17" s="89">
        <f>ROUNDUP(Q17*0.75,2)</f>
        <v>1.5</v>
      </c>
    </row>
    <row r="18" spans="1:18" ht="23.1" customHeight="1" x14ac:dyDescent="0.15">
      <c r="A18" s="251"/>
      <c r="B18" s="64"/>
      <c r="C18" s="43"/>
      <c r="D18" s="44"/>
      <c r="E18" s="45"/>
      <c r="F18" s="46"/>
      <c r="G18" s="68"/>
      <c r="H18" s="72"/>
      <c r="I18" s="44"/>
      <c r="J18" s="46"/>
      <c r="K18" s="46"/>
      <c r="L18" s="46"/>
      <c r="M18" s="76"/>
      <c r="N18" s="64" t="s">
        <v>265</v>
      </c>
      <c r="O18" s="47" t="s">
        <v>61</v>
      </c>
      <c r="P18" s="44"/>
      <c r="Q18" s="48">
        <v>2</v>
      </c>
      <c r="R18" s="89">
        <f>ROUNDUP(Q18*0.75,2)</f>
        <v>1.5</v>
      </c>
    </row>
    <row r="19" spans="1:18" ht="23.1" customHeight="1" x14ac:dyDescent="0.15">
      <c r="A19" s="251"/>
      <c r="B19" s="65"/>
      <c r="C19" s="49"/>
      <c r="D19" s="50"/>
      <c r="E19" s="51"/>
      <c r="F19" s="52"/>
      <c r="G19" s="69"/>
      <c r="H19" s="73"/>
      <c r="I19" s="50"/>
      <c r="J19" s="52"/>
      <c r="K19" s="52"/>
      <c r="L19" s="52"/>
      <c r="M19" s="77"/>
      <c r="N19" s="65" t="s">
        <v>14</v>
      </c>
      <c r="O19" s="53"/>
      <c r="P19" s="50"/>
      <c r="Q19" s="54"/>
      <c r="R19" s="88"/>
    </row>
    <row r="20" spans="1:18" ht="23.1" customHeight="1" x14ac:dyDescent="0.15">
      <c r="A20" s="251"/>
      <c r="B20" s="64" t="s">
        <v>65</v>
      </c>
      <c r="C20" s="43" t="s">
        <v>51</v>
      </c>
      <c r="D20" s="44"/>
      <c r="E20" s="45">
        <v>20</v>
      </c>
      <c r="F20" s="46" t="s">
        <v>21</v>
      </c>
      <c r="G20" s="68"/>
      <c r="H20" s="72" t="s">
        <v>51</v>
      </c>
      <c r="I20" s="44"/>
      <c r="J20" s="46">
        <f>ROUNDUP(E20*0.75,2)</f>
        <v>15</v>
      </c>
      <c r="K20" s="46" t="s">
        <v>21</v>
      </c>
      <c r="L20" s="46"/>
      <c r="M20" s="76" t="e">
        <f>ROUND(#REF!+(#REF!*6/100),2)</f>
        <v>#REF!</v>
      </c>
      <c r="N20" s="64" t="s">
        <v>14</v>
      </c>
      <c r="O20" s="47" t="s">
        <v>17</v>
      </c>
      <c r="P20" s="44"/>
      <c r="Q20" s="48">
        <v>100</v>
      </c>
      <c r="R20" s="89">
        <f>ROUNDUP(Q20*0.75,2)</f>
        <v>75</v>
      </c>
    </row>
    <row r="21" spans="1:18" ht="23.1" customHeight="1" x14ac:dyDescent="0.15">
      <c r="A21" s="251"/>
      <c r="B21" s="64"/>
      <c r="C21" s="43" t="s">
        <v>210</v>
      </c>
      <c r="D21" s="44" t="s">
        <v>19</v>
      </c>
      <c r="E21" s="79">
        <v>0.1</v>
      </c>
      <c r="F21" s="46" t="s">
        <v>16</v>
      </c>
      <c r="G21" s="68"/>
      <c r="H21" s="72" t="s">
        <v>210</v>
      </c>
      <c r="I21" s="44" t="s">
        <v>19</v>
      </c>
      <c r="J21" s="46">
        <f>ROUNDUP(E21*0.75,2)</f>
        <v>0.08</v>
      </c>
      <c r="K21" s="46" t="s">
        <v>16</v>
      </c>
      <c r="L21" s="46"/>
      <c r="M21" s="76" t="e">
        <f>#REF!</f>
        <v>#REF!</v>
      </c>
      <c r="N21" s="64"/>
      <c r="O21" s="47" t="s">
        <v>68</v>
      </c>
      <c r="P21" s="44"/>
      <c r="Q21" s="48">
        <v>3</v>
      </c>
      <c r="R21" s="89">
        <f>ROUNDUP(Q21*0.75,2)</f>
        <v>2.25</v>
      </c>
    </row>
    <row r="22" spans="1:18" ht="23.1" customHeight="1" x14ac:dyDescent="0.15">
      <c r="A22" s="251"/>
      <c r="B22" s="65"/>
      <c r="C22" s="49"/>
      <c r="D22" s="50"/>
      <c r="E22" s="51"/>
      <c r="F22" s="52"/>
      <c r="G22" s="69"/>
      <c r="H22" s="73"/>
      <c r="I22" s="50"/>
      <c r="J22" s="52"/>
      <c r="K22" s="52"/>
      <c r="L22" s="52"/>
      <c r="M22" s="77"/>
      <c r="N22" s="65"/>
      <c r="O22" s="53"/>
      <c r="P22" s="50"/>
      <c r="Q22" s="54"/>
      <c r="R22" s="88"/>
    </row>
    <row r="23" spans="1:18" ht="23.1" customHeight="1" x14ac:dyDescent="0.15">
      <c r="A23" s="251"/>
      <c r="B23" s="64" t="s">
        <v>225</v>
      </c>
      <c r="C23" s="43" t="s">
        <v>226</v>
      </c>
      <c r="D23" s="44"/>
      <c r="E23" s="45">
        <v>30</v>
      </c>
      <c r="F23" s="46" t="s">
        <v>21</v>
      </c>
      <c r="G23" s="68"/>
      <c r="H23" s="72" t="s">
        <v>226</v>
      </c>
      <c r="I23" s="44"/>
      <c r="J23" s="46">
        <f>ROUNDUP(E23*0.75,2)</f>
        <v>22.5</v>
      </c>
      <c r="K23" s="46" t="s">
        <v>21</v>
      </c>
      <c r="L23" s="46"/>
      <c r="M23" s="76" t="e">
        <f>#REF!</f>
        <v>#REF!</v>
      </c>
      <c r="N23" s="64"/>
      <c r="O23" s="47"/>
      <c r="P23" s="44"/>
      <c r="Q23" s="48"/>
      <c r="R23" s="89"/>
    </row>
    <row r="24" spans="1:18" ht="23.1" customHeight="1" thickBot="1" x14ac:dyDescent="0.2">
      <c r="A24" s="252"/>
      <c r="B24" s="66"/>
      <c r="C24" s="56"/>
      <c r="D24" s="57"/>
      <c r="E24" s="58"/>
      <c r="F24" s="59"/>
      <c r="G24" s="70"/>
      <c r="H24" s="74"/>
      <c r="I24" s="57"/>
      <c r="J24" s="59"/>
      <c r="K24" s="59"/>
      <c r="L24" s="59"/>
      <c r="M24" s="78"/>
      <c r="N24" s="66"/>
      <c r="O24" s="60"/>
      <c r="P24" s="57"/>
      <c r="Q24" s="61"/>
      <c r="R24" s="90"/>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60" zoomScaleNormal="60" workbookViewId="0"/>
  </sheetViews>
  <sheetFormatPr defaultRowHeight="13.5" x14ac:dyDescent="0.15"/>
  <cols>
    <col min="1" max="1" width="4.5" style="312" bestFit="1" customWidth="1"/>
    <col min="2" max="2" width="3.375" style="304" bestFit="1" customWidth="1"/>
    <col min="3" max="8" width="17.625" style="304" customWidth="1"/>
    <col min="9" max="9" width="4.5" style="312" bestFit="1" customWidth="1"/>
    <col min="10" max="10" width="3.375" style="304" bestFit="1" customWidth="1"/>
    <col min="11" max="16" width="17.625" style="304" customWidth="1"/>
    <col min="17" max="16384" width="9" style="304"/>
  </cols>
  <sheetData>
    <row r="1" spans="1:16" ht="65.25" customHeight="1" x14ac:dyDescent="0.15">
      <c r="A1" s="303"/>
      <c r="I1" s="303"/>
    </row>
    <row r="2" spans="1:16" s="312" customFormat="1" ht="21.75" customHeight="1" x14ac:dyDescent="0.15">
      <c r="A2" s="305" t="s">
        <v>334</v>
      </c>
      <c r="B2" s="306" t="s">
        <v>411</v>
      </c>
      <c r="C2" s="307" t="s">
        <v>412</v>
      </c>
      <c r="D2" s="308"/>
      <c r="E2" s="309" t="s">
        <v>413</v>
      </c>
      <c r="F2" s="310"/>
      <c r="G2" s="309" t="s">
        <v>414</v>
      </c>
      <c r="H2" s="310"/>
      <c r="I2" s="305" t="s">
        <v>334</v>
      </c>
      <c r="J2" s="306" t="s">
        <v>411</v>
      </c>
      <c r="K2" s="309" t="s">
        <v>412</v>
      </c>
      <c r="L2" s="310"/>
      <c r="M2" s="309" t="s">
        <v>413</v>
      </c>
      <c r="N2" s="310"/>
      <c r="O2" s="309" t="s">
        <v>414</v>
      </c>
      <c r="P2" s="311"/>
    </row>
    <row r="3" spans="1:16" s="312" customFormat="1" ht="13.5" customHeight="1" x14ac:dyDescent="0.15">
      <c r="A3" s="305"/>
      <c r="B3" s="306"/>
      <c r="C3" s="313"/>
      <c r="D3" s="314"/>
      <c r="E3" s="315"/>
      <c r="F3" s="316"/>
      <c r="G3" s="315"/>
      <c r="H3" s="316"/>
      <c r="I3" s="305"/>
      <c r="J3" s="306"/>
      <c r="K3" s="317"/>
      <c r="L3" s="318"/>
      <c r="M3" s="317"/>
      <c r="N3" s="318"/>
      <c r="O3" s="317"/>
      <c r="P3" s="319"/>
    </row>
    <row r="4" spans="1:16" s="312" customFormat="1" ht="18.75" customHeight="1" x14ac:dyDescent="0.15">
      <c r="A4" s="305"/>
      <c r="B4" s="306"/>
      <c r="C4" s="320"/>
      <c r="D4" s="321"/>
      <c r="E4" s="322"/>
      <c r="F4" s="323"/>
      <c r="G4" s="322"/>
      <c r="H4" s="323"/>
      <c r="I4" s="305"/>
      <c r="J4" s="306"/>
      <c r="K4" s="324"/>
      <c r="L4" s="325"/>
      <c r="M4" s="324"/>
      <c r="N4" s="325"/>
      <c r="O4" s="324"/>
      <c r="P4" s="326"/>
    </row>
    <row r="5" spans="1:16" s="312" customFormat="1" ht="15.75" customHeight="1" x14ac:dyDescent="0.15">
      <c r="A5" s="305"/>
      <c r="B5" s="306"/>
      <c r="C5" s="327" t="s">
        <v>415</v>
      </c>
      <c r="D5" s="327" t="s">
        <v>416</v>
      </c>
      <c r="E5" s="327" t="s">
        <v>415</v>
      </c>
      <c r="F5" s="327" t="s">
        <v>416</v>
      </c>
      <c r="G5" s="327" t="s">
        <v>415</v>
      </c>
      <c r="H5" s="327" t="s">
        <v>416</v>
      </c>
      <c r="I5" s="305"/>
      <c r="J5" s="306"/>
      <c r="K5" s="327" t="s">
        <v>415</v>
      </c>
      <c r="L5" s="327" t="s">
        <v>416</v>
      </c>
      <c r="M5" s="327" t="s">
        <v>415</v>
      </c>
      <c r="N5" s="327" t="s">
        <v>416</v>
      </c>
      <c r="O5" s="327" t="s">
        <v>415</v>
      </c>
      <c r="P5" s="327" t="s">
        <v>416</v>
      </c>
    </row>
    <row r="6" spans="1:16" ht="13.5" customHeight="1" x14ac:dyDescent="0.15">
      <c r="A6" s="328"/>
      <c r="B6" s="329"/>
      <c r="C6" s="329"/>
      <c r="D6" s="329"/>
      <c r="E6" s="329"/>
      <c r="F6" s="329"/>
      <c r="G6" s="329"/>
      <c r="H6" s="330"/>
      <c r="I6" s="331">
        <v>17</v>
      </c>
      <c r="J6" s="332" t="s">
        <v>417</v>
      </c>
      <c r="K6" s="333" t="s">
        <v>318</v>
      </c>
      <c r="L6" s="334" t="s">
        <v>418</v>
      </c>
      <c r="M6" s="333" t="s">
        <v>318</v>
      </c>
      <c r="N6" s="334" t="s">
        <v>419</v>
      </c>
      <c r="O6" s="333" t="s">
        <v>316</v>
      </c>
      <c r="P6" s="335" t="s">
        <v>420</v>
      </c>
    </row>
    <row r="7" spans="1:16" x14ac:dyDescent="0.15">
      <c r="A7" s="336"/>
      <c r="B7" s="337"/>
      <c r="C7" s="337"/>
      <c r="D7" s="337"/>
      <c r="E7" s="337"/>
      <c r="F7" s="337"/>
      <c r="G7" s="337"/>
      <c r="H7" s="338"/>
      <c r="I7" s="339"/>
      <c r="J7" s="340"/>
      <c r="K7" s="333" t="s">
        <v>314</v>
      </c>
      <c r="L7" s="341"/>
      <c r="M7" s="333" t="s">
        <v>314</v>
      </c>
      <c r="N7" s="341"/>
      <c r="O7" s="333" t="s">
        <v>384</v>
      </c>
      <c r="P7" s="342"/>
    </row>
    <row r="8" spans="1:16" x14ac:dyDescent="0.15">
      <c r="A8" s="343">
        <v>3</v>
      </c>
      <c r="B8" s="344" t="s">
        <v>417</v>
      </c>
      <c r="C8" s="333" t="s">
        <v>318</v>
      </c>
      <c r="D8" s="345" t="s">
        <v>421</v>
      </c>
      <c r="E8" s="333" t="s">
        <v>318</v>
      </c>
      <c r="F8" s="345" t="s">
        <v>422</v>
      </c>
      <c r="G8" s="333" t="s">
        <v>316</v>
      </c>
      <c r="H8" s="346" t="s">
        <v>423</v>
      </c>
      <c r="I8" s="339"/>
      <c r="J8" s="340"/>
      <c r="K8" s="333" t="s">
        <v>383</v>
      </c>
      <c r="L8" s="341"/>
      <c r="M8" s="333" t="s">
        <v>382</v>
      </c>
      <c r="N8" s="341"/>
      <c r="O8" s="333" t="s">
        <v>312</v>
      </c>
      <c r="P8" s="342"/>
    </row>
    <row r="9" spans="1:16" x14ac:dyDescent="0.15">
      <c r="A9" s="343"/>
      <c r="B9" s="340"/>
      <c r="C9" s="333" t="s">
        <v>314</v>
      </c>
      <c r="D9" s="347"/>
      <c r="E9" s="333" t="s">
        <v>314</v>
      </c>
      <c r="F9" s="347"/>
      <c r="G9" s="333" t="s">
        <v>313</v>
      </c>
      <c r="H9" s="348"/>
      <c r="I9" s="349"/>
      <c r="J9" s="350"/>
      <c r="K9" s="333" t="s">
        <v>31</v>
      </c>
      <c r="L9" s="351"/>
      <c r="M9" s="333" t="s">
        <v>31</v>
      </c>
      <c r="N9" s="351"/>
      <c r="O9" s="333"/>
      <c r="P9" s="352"/>
    </row>
    <row r="10" spans="1:16" ht="13.5" customHeight="1" x14ac:dyDescent="0.15">
      <c r="A10" s="343"/>
      <c r="B10" s="340"/>
      <c r="C10" s="333" t="s">
        <v>98</v>
      </c>
      <c r="D10" s="347"/>
      <c r="E10" s="333" t="s">
        <v>311</v>
      </c>
      <c r="F10" s="347"/>
      <c r="G10" s="333" t="s">
        <v>312</v>
      </c>
      <c r="H10" s="348"/>
      <c r="I10" s="353">
        <v>18</v>
      </c>
      <c r="J10" s="344" t="s">
        <v>424</v>
      </c>
      <c r="K10" s="354" t="s">
        <v>318</v>
      </c>
      <c r="L10" s="335" t="s">
        <v>425</v>
      </c>
      <c r="M10" s="354" t="s">
        <v>318</v>
      </c>
      <c r="N10" s="335" t="s">
        <v>426</v>
      </c>
      <c r="O10" s="354" t="s">
        <v>316</v>
      </c>
      <c r="P10" s="335" t="s">
        <v>427</v>
      </c>
    </row>
    <row r="11" spans="1:16" x14ac:dyDescent="0.15">
      <c r="A11" s="343"/>
      <c r="B11" s="355"/>
      <c r="C11" s="333" t="s">
        <v>428</v>
      </c>
      <c r="D11" s="356"/>
      <c r="E11" s="333" t="s">
        <v>428</v>
      </c>
      <c r="F11" s="356"/>
      <c r="G11" s="333" t="s">
        <v>56</v>
      </c>
      <c r="H11" s="357"/>
      <c r="I11" s="339"/>
      <c r="J11" s="340"/>
      <c r="K11" s="333" t="s">
        <v>340</v>
      </c>
      <c r="L11" s="342"/>
      <c r="M11" s="333" t="s">
        <v>339</v>
      </c>
      <c r="N11" s="342"/>
      <c r="O11" s="333" t="s">
        <v>338</v>
      </c>
      <c r="P11" s="342"/>
    </row>
    <row r="12" spans="1:16" x14ac:dyDescent="0.15">
      <c r="A12" s="358">
        <v>4</v>
      </c>
      <c r="B12" s="332" t="s">
        <v>424</v>
      </c>
      <c r="C12" s="354" t="s">
        <v>318</v>
      </c>
      <c r="D12" s="359" t="s">
        <v>429</v>
      </c>
      <c r="E12" s="354" t="s">
        <v>318</v>
      </c>
      <c r="F12" s="359" t="s">
        <v>430</v>
      </c>
      <c r="G12" s="354" t="s">
        <v>316</v>
      </c>
      <c r="H12" s="360" t="s">
        <v>431</v>
      </c>
      <c r="I12" s="339"/>
      <c r="J12" s="340"/>
      <c r="K12" s="333" t="s">
        <v>386</v>
      </c>
      <c r="L12" s="342"/>
      <c r="M12" s="333" t="s">
        <v>386</v>
      </c>
      <c r="N12" s="342"/>
      <c r="O12" s="333" t="s">
        <v>387</v>
      </c>
      <c r="P12" s="342"/>
    </row>
    <row r="13" spans="1:16" x14ac:dyDescent="0.15">
      <c r="A13" s="343"/>
      <c r="B13" s="340"/>
      <c r="C13" s="333" t="s">
        <v>340</v>
      </c>
      <c r="D13" s="361"/>
      <c r="E13" s="333" t="s">
        <v>339</v>
      </c>
      <c r="F13" s="361"/>
      <c r="G13" s="333" t="s">
        <v>338</v>
      </c>
      <c r="H13" s="348"/>
      <c r="I13" s="362"/>
      <c r="J13" s="355"/>
      <c r="K13" s="363"/>
      <c r="L13" s="352"/>
      <c r="M13" s="363"/>
      <c r="N13" s="352"/>
      <c r="O13" s="363"/>
      <c r="P13" s="352"/>
    </row>
    <row r="14" spans="1:16" ht="13.5" customHeight="1" x14ac:dyDescent="0.15">
      <c r="A14" s="343"/>
      <c r="B14" s="340"/>
      <c r="C14" s="333" t="s">
        <v>336</v>
      </c>
      <c r="D14" s="361"/>
      <c r="E14" s="333" t="s">
        <v>336</v>
      </c>
      <c r="F14" s="361"/>
      <c r="G14" s="333" t="s">
        <v>337</v>
      </c>
      <c r="H14" s="348"/>
      <c r="I14" s="331">
        <v>19</v>
      </c>
      <c r="J14" s="332" t="s">
        <v>45</v>
      </c>
      <c r="K14" s="333" t="s">
        <v>318</v>
      </c>
      <c r="L14" s="335" t="s">
        <v>432</v>
      </c>
      <c r="M14" s="333" t="s">
        <v>318</v>
      </c>
      <c r="N14" s="335" t="s">
        <v>432</v>
      </c>
      <c r="O14" s="333" t="s">
        <v>316</v>
      </c>
      <c r="P14" s="335" t="s">
        <v>433</v>
      </c>
    </row>
    <row r="15" spans="1:16" x14ac:dyDescent="0.15">
      <c r="A15" s="364"/>
      <c r="B15" s="350"/>
      <c r="C15" s="363"/>
      <c r="D15" s="365"/>
      <c r="E15" s="363"/>
      <c r="F15" s="365"/>
      <c r="G15" s="363"/>
      <c r="H15" s="357"/>
      <c r="I15" s="339"/>
      <c r="J15" s="340"/>
      <c r="K15" s="333" t="s">
        <v>391</v>
      </c>
      <c r="L15" s="342"/>
      <c r="M15" s="333" t="s">
        <v>391</v>
      </c>
      <c r="N15" s="342"/>
      <c r="O15" s="333" t="s">
        <v>390</v>
      </c>
      <c r="P15" s="342"/>
    </row>
    <row r="16" spans="1:16" x14ac:dyDescent="0.15">
      <c r="A16" s="343">
        <v>5</v>
      </c>
      <c r="B16" s="344" t="s">
        <v>45</v>
      </c>
      <c r="C16" s="333" t="s">
        <v>318</v>
      </c>
      <c r="D16" s="366" t="s">
        <v>434</v>
      </c>
      <c r="E16" s="333" t="s">
        <v>318</v>
      </c>
      <c r="F16" s="366" t="s">
        <v>434</v>
      </c>
      <c r="G16" s="333" t="s">
        <v>316</v>
      </c>
      <c r="H16" s="360" t="s">
        <v>435</v>
      </c>
      <c r="I16" s="339"/>
      <c r="J16" s="340"/>
      <c r="K16" s="333" t="s">
        <v>388</v>
      </c>
      <c r="L16" s="342"/>
      <c r="M16" s="333" t="s">
        <v>388</v>
      </c>
      <c r="N16" s="342"/>
      <c r="O16" s="333" t="s">
        <v>389</v>
      </c>
      <c r="P16" s="342"/>
    </row>
    <row r="17" spans="1:16" x14ac:dyDescent="0.15">
      <c r="A17" s="343"/>
      <c r="B17" s="340"/>
      <c r="C17" s="333" t="s">
        <v>347</v>
      </c>
      <c r="D17" s="347"/>
      <c r="E17" s="333" t="s">
        <v>347</v>
      </c>
      <c r="F17" s="347"/>
      <c r="G17" s="333" t="s">
        <v>346</v>
      </c>
      <c r="H17" s="348"/>
      <c r="I17" s="349"/>
      <c r="J17" s="350"/>
      <c r="K17" s="333" t="s">
        <v>140</v>
      </c>
      <c r="L17" s="352"/>
      <c r="M17" s="333" t="s">
        <v>140</v>
      </c>
      <c r="N17" s="352"/>
      <c r="O17" s="333" t="s">
        <v>344</v>
      </c>
      <c r="P17" s="352"/>
    </row>
    <row r="18" spans="1:16" ht="13.5" customHeight="1" x14ac:dyDescent="0.15">
      <c r="A18" s="343"/>
      <c r="B18" s="340"/>
      <c r="C18" s="333" t="s">
        <v>65</v>
      </c>
      <c r="D18" s="347"/>
      <c r="E18" s="333" t="s">
        <v>65</v>
      </c>
      <c r="F18" s="347"/>
      <c r="G18" s="333" t="s">
        <v>345</v>
      </c>
      <c r="H18" s="348"/>
      <c r="I18" s="353">
        <v>20</v>
      </c>
      <c r="J18" s="344" t="s">
        <v>436</v>
      </c>
      <c r="K18" s="354" t="s">
        <v>318</v>
      </c>
      <c r="L18" s="335" t="s">
        <v>437</v>
      </c>
      <c r="M18" s="354" t="s">
        <v>318</v>
      </c>
      <c r="N18" s="335" t="s">
        <v>438</v>
      </c>
      <c r="O18" s="354" t="s">
        <v>316</v>
      </c>
      <c r="P18" s="335" t="s">
        <v>439</v>
      </c>
    </row>
    <row r="19" spans="1:16" x14ac:dyDescent="0.15">
      <c r="A19" s="343"/>
      <c r="B19" s="355"/>
      <c r="C19" s="333" t="s">
        <v>140</v>
      </c>
      <c r="D19" s="356"/>
      <c r="E19" s="333" t="s">
        <v>140</v>
      </c>
      <c r="F19" s="356"/>
      <c r="G19" s="333" t="s">
        <v>344</v>
      </c>
      <c r="H19" s="357"/>
      <c r="I19" s="339"/>
      <c r="J19" s="340"/>
      <c r="K19" s="333" t="s">
        <v>353</v>
      </c>
      <c r="L19" s="342"/>
      <c r="M19" s="333" t="s">
        <v>353</v>
      </c>
      <c r="N19" s="342"/>
      <c r="O19" s="333" t="s">
        <v>352</v>
      </c>
      <c r="P19" s="342"/>
    </row>
    <row r="20" spans="1:16" x14ac:dyDescent="0.15">
      <c r="A20" s="358">
        <v>6</v>
      </c>
      <c r="B20" s="332" t="s">
        <v>436</v>
      </c>
      <c r="C20" s="354" t="s">
        <v>318</v>
      </c>
      <c r="D20" s="359" t="s">
        <v>437</v>
      </c>
      <c r="E20" s="354" t="s">
        <v>318</v>
      </c>
      <c r="F20" s="359" t="s">
        <v>438</v>
      </c>
      <c r="G20" s="354" t="s">
        <v>316</v>
      </c>
      <c r="H20" s="360" t="s">
        <v>439</v>
      </c>
      <c r="I20" s="339"/>
      <c r="J20" s="340"/>
      <c r="K20" s="333" t="s">
        <v>350</v>
      </c>
      <c r="L20" s="342"/>
      <c r="M20" s="333" t="s">
        <v>349</v>
      </c>
      <c r="N20" s="342"/>
      <c r="O20" s="333" t="s">
        <v>351</v>
      </c>
      <c r="P20" s="342"/>
    </row>
    <row r="21" spans="1:16" x14ac:dyDescent="0.15">
      <c r="A21" s="343"/>
      <c r="B21" s="340"/>
      <c r="C21" s="333" t="s">
        <v>353</v>
      </c>
      <c r="D21" s="361"/>
      <c r="E21" s="333" t="s">
        <v>353</v>
      </c>
      <c r="F21" s="361"/>
      <c r="G21" s="333" t="s">
        <v>352</v>
      </c>
      <c r="H21" s="348"/>
      <c r="I21" s="362"/>
      <c r="J21" s="355"/>
      <c r="K21" s="363" t="s">
        <v>65</v>
      </c>
      <c r="L21" s="352"/>
      <c r="M21" s="363" t="s">
        <v>65</v>
      </c>
      <c r="N21" s="352"/>
      <c r="O21" s="363"/>
      <c r="P21" s="352"/>
    </row>
    <row r="22" spans="1:16" ht="13.5" customHeight="1" x14ac:dyDescent="0.15">
      <c r="A22" s="343"/>
      <c r="B22" s="340"/>
      <c r="C22" s="333" t="s">
        <v>350</v>
      </c>
      <c r="D22" s="361"/>
      <c r="E22" s="333" t="s">
        <v>349</v>
      </c>
      <c r="F22" s="361"/>
      <c r="G22" s="333" t="s">
        <v>351</v>
      </c>
      <c r="H22" s="348"/>
      <c r="I22" s="331">
        <v>21</v>
      </c>
      <c r="J22" s="332" t="s">
        <v>440</v>
      </c>
      <c r="K22" s="333" t="s">
        <v>318</v>
      </c>
      <c r="L22" s="334" t="s">
        <v>441</v>
      </c>
      <c r="M22" s="333" t="s">
        <v>318</v>
      </c>
      <c r="N22" s="334" t="s">
        <v>441</v>
      </c>
      <c r="O22" s="333" t="s">
        <v>316</v>
      </c>
      <c r="P22" s="335" t="s">
        <v>442</v>
      </c>
    </row>
    <row r="23" spans="1:16" x14ac:dyDescent="0.15">
      <c r="A23" s="364"/>
      <c r="B23" s="350"/>
      <c r="C23" s="363" t="s">
        <v>65</v>
      </c>
      <c r="D23" s="365"/>
      <c r="E23" s="363" t="s">
        <v>65</v>
      </c>
      <c r="F23" s="365"/>
      <c r="G23" s="363"/>
      <c r="H23" s="357"/>
      <c r="I23" s="339"/>
      <c r="J23" s="340"/>
      <c r="K23" s="333" t="s">
        <v>357</v>
      </c>
      <c r="L23" s="341"/>
      <c r="M23" s="333" t="s">
        <v>357</v>
      </c>
      <c r="N23" s="341"/>
      <c r="O23" s="333" t="s">
        <v>356</v>
      </c>
      <c r="P23" s="342"/>
    </row>
    <row r="24" spans="1:16" x14ac:dyDescent="0.15">
      <c r="A24" s="343">
        <v>7</v>
      </c>
      <c r="B24" s="344" t="s">
        <v>440</v>
      </c>
      <c r="C24" s="333" t="s">
        <v>318</v>
      </c>
      <c r="D24" s="366" t="s">
        <v>441</v>
      </c>
      <c r="E24" s="333" t="s">
        <v>318</v>
      </c>
      <c r="F24" s="366" t="s">
        <v>441</v>
      </c>
      <c r="G24" s="333" t="s">
        <v>316</v>
      </c>
      <c r="H24" s="360" t="s">
        <v>442</v>
      </c>
      <c r="I24" s="339"/>
      <c r="J24" s="340"/>
      <c r="K24" s="333" t="s">
        <v>354</v>
      </c>
      <c r="L24" s="341"/>
      <c r="M24" s="333" t="s">
        <v>354</v>
      </c>
      <c r="N24" s="341"/>
      <c r="O24" s="333" t="s">
        <v>355</v>
      </c>
      <c r="P24" s="342"/>
    </row>
    <row r="25" spans="1:16" x14ac:dyDescent="0.15">
      <c r="A25" s="343"/>
      <c r="B25" s="340"/>
      <c r="C25" s="333" t="s">
        <v>357</v>
      </c>
      <c r="D25" s="347"/>
      <c r="E25" s="333" t="s">
        <v>357</v>
      </c>
      <c r="F25" s="347"/>
      <c r="G25" s="333" t="s">
        <v>356</v>
      </c>
      <c r="H25" s="348"/>
      <c r="I25" s="362"/>
      <c r="J25" s="355"/>
      <c r="K25" s="333" t="s">
        <v>443</v>
      </c>
      <c r="L25" s="341"/>
      <c r="M25" s="333" t="s">
        <v>443</v>
      </c>
      <c r="N25" s="341"/>
      <c r="O25" s="333" t="s">
        <v>75</v>
      </c>
      <c r="P25" s="342"/>
    </row>
    <row r="26" spans="1:16" ht="13.5" customHeight="1" x14ac:dyDescent="0.15">
      <c r="A26" s="343"/>
      <c r="B26" s="340"/>
      <c r="C26" s="333" t="s">
        <v>354</v>
      </c>
      <c r="D26" s="347"/>
      <c r="E26" s="333" t="s">
        <v>354</v>
      </c>
      <c r="F26" s="347"/>
      <c r="G26" s="333" t="s">
        <v>355</v>
      </c>
      <c r="H26" s="348"/>
      <c r="I26" s="328"/>
      <c r="J26" s="329"/>
      <c r="K26" s="329"/>
      <c r="L26" s="329"/>
      <c r="M26" s="329"/>
      <c r="N26" s="329"/>
      <c r="O26" s="329"/>
      <c r="P26" s="330"/>
    </row>
    <row r="27" spans="1:16" x14ac:dyDescent="0.15">
      <c r="A27" s="343"/>
      <c r="B27" s="355"/>
      <c r="C27" s="333" t="s">
        <v>443</v>
      </c>
      <c r="D27" s="356"/>
      <c r="E27" s="333" t="s">
        <v>443</v>
      </c>
      <c r="F27" s="356"/>
      <c r="G27" s="333" t="s">
        <v>75</v>
      </c>
      <c r="H27" s="357"/>
      <c r="I27" s="336"/>
      <c r="J27" s="337"/>
      <c r="K27" s="337"/>
      <c r="L27" s="337"/>
      <c r="M27" s="337"/>
      <c r="N27" s="337"/>
      <c r="O27" s="337"/>
      <c r="P27" s="338"/>
    </row>
    <row r="28" spans="1:16" x14ac:dyDescent="0.15">
      <c r="A28" s="328"/>
      <c r="B28" s="329"/>
      <c r="C28" s="329"/>
      <c r="D28" s="329"/>
      <c r="E28" s="329"/>
      <c r="F28" s="329"/>
      <c r="G28" s="329"/>
      <c r="H28" s="330"/>
      <c r="I28" s="353">
        <v>24</v>
      </c>
      <c r="J28" s="344" t="s">
        <v>417</v>
      </c>
      <c r="K28" s="354" t="s">
        <v>318</v>
      </c>
      <c r="L28" s="334" t="s">
        <v>444</v>
      </c>
      <c r="M28" s="354" t="s">
        <v>318</v>
      </c>
      <c r="N28" s="334" t="s">
        <v>445</v>
      </c>
      <c r="O28" s="354" t="s">
        <v>316</v>
      </c>
      <c r="P28" s="335" t="s">
        <v>446</v>
      </c>
    </row>
    <row r="29" spans="1:16" x14ac:dyDescent="0.15">
      <c r="A29" s="367"/>
      <c r="B29" s="368"/>
      <c r="C29" s="368"/>
      <c r="D29" s="368"/>
      <c r="E29" s="368"/>
      <c r="F29" s="368"/>
      <c r="G29" s="368"/>
      <c r="H29" s="369"/>
      <c r="I29" s="339"/>
      <c r="J29" s="340"/>
      <c r="K29" s="333" t="s">
        <v>399</v>
      </c>
      <c r="L29" s="341"/>
      <c r="M29" s="333" t="s">
        <v>398</v>
      </c>
      <c r="N29" s="341"/>
      <c r="O29" s="333" t="s">
        <v>397</v>
      </c>
      <c r="P29" s="342"/>
    </row>
    <row r="30" spans="1:16" ht="13.5" customHeight="1" x14ac:dyDescent="0.15">
      <c r="A30" s="367"/>
      <c r="B30" s="368"/>
      <c r="C30" s="368"/>
      <c r="D30" s="368"/>
      <c r="E30" s="368"/>
      <c r="F30" s="368"/>
      <c r="G30" s="368"/>
      <c r="H30" s="369"/>
      <c r="I30" s="339"/>
      <c r="J30" s="340"/>
      <c r="K30" s="333" t="s">
        <v>395</v>
      </c>
      <c r="L30" s="341"/>
      <c r="M30" s="333" t="s">
        <v>395</v>
      </c>
      <c r="N30" s="341"/>
      <c r="O30" s="333" t="s">
        <v>396</v>
      </c>
      <c r="P30" s="342"/>
    </row>
    <row r="31" spans="1:16" x14ac:dyDescent="0.15">
      <c r="A31" s="336"/>
      <c r="B31" s="337"/>
      <c r="C31" s="337"/>
      <c r="D31" s="337"/>
      <c r="E31" s="337"/>
      <c r="F31" s="337"/>
      <c r="G31" s="337"/>
      <c r="H31" s="338"/>
      <c r="I31" s="362"/>
      <c r="J31" s="355"/>
      <c r="K31" s="363" t="s">
        <v>56</v>
      </c>
      <c r="L31" s="351"/>
      <c r="M31" s="363" t="s">
        <v>56</v>
      </c>
      <c r="N31" s="351"/>
      <c r="O31" s="363" t="s">
        <v>56</v>
      </c>
      <c r="P31" s="352"/>
    </row>
    <row r="32" spans="1:16" x14ac:dyDescent="0.15">
      <c r="A32" s="343">
        <v>11</v>
      </c>
      <c r="B32" s="344" t="s">
        <v>424</v>
      </c>
      <c r="C32" s="333" t="s">
        <v>318</v>
      </c>
      <c r="D32" s="366" t="s">
        <v>447</v>
      </c>
      <c r="E32" s="333" t="s">
        <v>318</v>
      </c>
      <c r="F32" s="366" t="s">
        <v>448</v>
      </c>
      <c r="G32" s="333" t="s">
        <v>316</v>
      </c>
      <c r="H32" s="360" t="s">
        <v>449</v>
      </c>
      <c r="I32" s="331">
        <v>25</v>
      </c>
      <c r="J32" s="332" t="s">
        <v>424</v>
      </c>
      <c r="K32" s="333" t="s">
        <v>318</v>
      </c>
      <c r="L32" s="334" t="s">
        <v>450</v>
      </c>
      <c r="M32" s="333" t="s">
        <v>318</v>
      </c>
      <c r="N32" s="334" t="s">
        <v>451</v>
      </c>
      <c r="O32" s="333" t="s">
        <v>316</v>
      </c>
      <c r="P32" s="335" t="s">
        <v>449</v>
      </c>
    </row>
    <row r="33" spans="1:16" x14ac:dyDescent="0.15">
      <c r="A33" s="343"/>
      <c r="B33" s="340"/>
      <c r="C33" s="333" t="s">
        <v>362</v>
      </c>
      <c r="D33" s="347"/>
      <c r="E33" s="333" t="s">
        <v>361</v>
      </c>
      <c r="F33" s="347"/>
      <c r="G33" s="333" t="s">
        <v>360</v>
      </c>
      <c r="H33" s="348"/>
      <c r="I33" s="339"/>
      <c r="J33" s="340"/>
      <c r="K33" s="333" t="s">
        <v>362</v>
      </c>
      <c r="L33" s="341"/>
      <c r="M33" s="333" t="s">
        <v>361</v>
      </c>
      <c r="N33" s="341"/>
      <c r="O33" s="333" t="s">
        <v>360</v>
      </c>
      <c r="P33" s="342"/>
    </row>
    <row r="34" spans="1:16" ht="13.5" customHeight="1" x14ac:dyDescent="0.15">
      <c r="A34" s="343"/>
      <c r="B34" s="340"/>
      <c r="C34" s="333" t="s">
        <v>354</v>
      </c>
      <c r="D34" s="347"/>
      <c r="E34" s="333" t="s">
        <v>354</v>
      </c>
      <c r="F34" s="347"/>
      <c r="G34" s="333" t="s">
        <v>359</v>
      </c>
      <c r="H34" s="348"/>
      <c r="I34" s="339"/>
      <c r="J34" s="340"/>
      <c r="K34" s="333" t="s">
        <v>354</v>
      </c>
      <c r="L34" s="341"/>
      <c r="M34" s="333" t="s">
        <v>354</v>
      </c>
      <c r="N34" s="341"/>
      <c r="O34" s="333" t="s">
        <v>359</v>
      </c>
      <c r="P34" s="342"/>
    </row>
    <row r="35" spans="1:16" x14ac:dyDescent="0.15">
      <c r="A35" s="343"/>
      <c r="B35" s="355"/>
      <c r="C35" s="333" t="s">
        <v>31</v>
      </c>
      <c r="D35" s="356"/>
      <c r="E35" s="333" t="s">
        <v>31</v>
      </c>
      <c r="F35" s="356"/>
      <c r="G35" s="333"/>
      <c r="H35" s="357"/>
      <c r="I35" s="349"/>
      <c r="J35" s="350"/>
      <c r="K35" s="333" t="s">
        <v>31</v>
      </c>
      <c r="L35" s="351"/>
      <c r="M35" s="333" t="s">
        <v>31</v>
      </c>
      <c r="N35" s="351"/>
      <c r="O35" s="333"/>
      <c r="P35" s="352"/>
    </row>
    <row r="36" spans="1:16" x14ac:dyDescent="0.15">
      <c r="A36" s="370">
        <v>12</v>
      </c>
      <c r="B36" s="332" t="s">
        <v>45</v>
      </c>
      <c r="C36" s="354" t="s">
        <v>318</v>
      </c>
      <c r="D36" s="366" t="s">
        <v>452</v>
      </c>
      <c r="E36" s="354" t="s">
        <v>318</v>
      </c>
      <c r="F36" s="366" t="s">
        <v>453</v>
      </c>
      <c r="G36" s="354" t="s">
        <v>316</v>
      </c>
      <c r="H36" s="360" t="s">
        <v>454</v>
      </c>
      <c r="I36" s="353">
        <v>26</v>
      </c>
      <c r="J36" s="344" t="s">
        <v>45</v>
      </c>
      <c r="K36" s="354" t="s">
        <v>318</v>
      </c>
      <c r="L36" s="334" t="s">
        <v>455</v>
      </c>
      <c r="M36" s="354" t="s">
        <v>318</v>
      </c>
      <c r="N36" s="334" t="s">
        <v>456</v>
      </c>
      <c r="O36" s="354" t="s">
        <v>316</v>
      </c>
      <c r="P36" s="335" t="s">
        <v>454</v>
      </c>
    </row>
    <row r="37" spans="1:16" x14ac:dyDescent="0.15">
      <c r="A37" s="343"/>
      <c r="B37" s="340"/>
      <c r="C37" s="333" t="s">
        <v>369</v>
      </c>
      <c r="D37" s="347"/>
      <c r="E37" s="333" t="s">
        <v>368</v>
      </c>
      <c r="F37" s="347"/>
      <c r="G37" s="333" t="s">
        <v>367</v>
      </c>
      <c r="H37" s="348"/>
      <c r="I37" s="339"/>
      <c r="J37" s="340"/>
      <c r="K37" s="333" t="s">
        <v>402</v>
      </c>
      <c r="L37" s="341"/>
      <c r="M37" s="333" t="s">
        <v>391</v>
      </c>
      <c r="N37" s="341"/>
      <c r="O37" s="333" t="s">
        <v>367</v>
      </c>
      <c r="P37" s="342"/>
    </row>
    <row r="38" spans="1:16" ht="13.5" customHeight="1" x14ac:dyDescent="0.15">
      <c r="A38" s="343"/>
      <c r="B38" s="340"/>
      <c r="C38" s="333" t="s">
        <v>202</v>
      </c>
      <c r="D38" s="347"/>
      <c r="E38" s="333" t="s">
        <v>202</v>
      </c>
      <c r="F38" s="347"/>
      <c r="G38" s="333" t="s">
        <v>366</v>
      </c>
      <c r="H38" s="348"/>
      <c r="I38" s="339"/>
      <c r="J38" s="340"/>
      <c r="K38" s="333" t="s">
        <v>202</v>
      </c>
      <c r="L38" s="341"/>
      <c r="M38" s="333" t="s">
        <v>202</v>
      </c>
      <c r="N38" s="341"/>
      <c r="O38" s="333" t="s">
        <v>366</v>
      </c>
      <c r="P38" s="342"/>
    </row>
    <row r="39" spans="1:16" x14ac:dyDescent="0.15">
      <c r="A39" s="364"/>
      <c r="B39" s="350"/>
      <c r="C39" s="363" t="s">
        <v>206</v>
      </c>
      <c r="D39" s="356"/>
      <c r="E39" s="363" t="s">
        <v>206</v>
      </c>
      <c r="F39" s="356"/>
      <c r="G39" s="363"/>
      <c r="H39" s="357"/>
      <c r="I39" s="362"/>
      <c r="J39" s="355"/>
      <c r="K39" s="363" t="s">
        <v>206</v>
      </c>
      <c r="L39" s="351"/>
      <c r="M39" s="363" t="s">
        <v>206</v>
      </c>
      <c r="N39" s="351"/>
      <c r="O39" s="363"/>
      <c r="P39" s="352"/>
    </row>
    <row r="40" spans="1:16" x14ac:dyDescent="0.15">
      <c r="A40" s="371">
        <v>13</v>
      </c>
      <c r="B40" s="344" t="s">
        <v>436</v>
      </c>
      <c r="C40" s="333" t="s">
        <v>374</v>
      </c>
      <c r="D40" s="366" t="s">
        <v>457</v>
      </c>
      <c r="E40" s="333" t="s">
        <v>374</v>
      </c>
      <c r="F40" s="366" t="s">
        <v>457</v>
      </c>
      <c r="G40" s="333" t="s">
        <v>373</v>
      </c>
      <c r="H40" s="360" t="s">
        <v>458</v>
      </c>
      <c r="I40" s="331">
        <v>27</v>
      </c>
      <c r="J40" s="332" t="s">
        <v>436</v>
      </c>
      <c r="K40" s="333" t="s">
        <v>374</v>
      </c>
      <c r="L40" s="334" t="s">
        <v>459</v>
      </c>
      <c r="M40" s="333" t="s">
        <v>374</v>
      </c>
      <c r="N40" s="334" t="s">
        <v>459</v>
      </c>
      <c r="O40" s="333" t="s">
        <v>373</v>
      </c>
      <c r="P40" s="335" t="s">
        <v>460</v>
      </c>
    </row>
    <row r="41" spans="1:16" x14ac:dyDescent="0.15">
      <c r="A41" s="343"/>
      <c r="B41" s="340"/>
      <c r="C41" s="333" t="s">
        <v>371</v>
      </c>
      <c r="D41" s="347"/>
      <c r="E41" s="333" t="s">
        <v>371</v>
      </c>
      <c r="F41" s="347"/>
      <c r="G41" s="333" t="s">
        <v>372</v>
      </c>
      <c r="H41" s="348"/>
      <c r="I41" s="339"/>
      <c r="J41" s="340"/>
      <c r="K41" s="333" t="s">
        <v>371</v>
      </c>
      <c r="L41" s="341"/>
      <c r="M41" s="333" t="s">
        <v>371</v>
      </c>
      <c r="N41" s="341"/>
      <c r="O41" s="333" t="s">
        <v>372</v>
      </c>
      <c r="P41" s="342"/>
    </row>
    <row r="42" spans="1:16" ht="13.5" customHeight="1" x14ac:dyDescent="0.15">
      <c r="A42" s="343"/>
      <c r="B42" s="340"/>
      <c r="C42" s="333" t="s">
        <v>156</v>
      </c>
      <c r="D42" s="347"/>
      <c r="E42" s="333" t="s">
        <v>156</v>
      </c>
      <c r="F42" s="347"/>
      <c r="G42" s="333" t="s">
        <v>360</v>
      </c>
      <c r="H42" s="348"/>
      <c r="I42" s="339"/>
      <c r="J42" s="340"/>
      <c r="K42" s="333" t="s">
        <v>156</v>
      </c>
      <c r="L42" s="341"/>
      <c r="M42" s="333" t="s">
        <v>156</v>
      </c>
      <c r="N42" s="341"/>
      <c r="O42" s="333" t="s">
        <v>360</v>
      </c>
      <c r="P42" s="342"/>
    </row>
    <row r="43" spans="1:16" x14ac:dyDescent="0.15">
      <c r="A43" s="343"/>
      <c r="B43" s="355"/>
      <c r="C43" s="333"/>
      <c r="D43" s="356"/>
      <c r="E43" s="333"/>
      <c r="F43" s="356"/>
      <c r="G43" s="333"/>
      <c r="H43" s="357"/>
      <c r="I43" s="349"/>
      <c r="J43" s="350"/>
      <c r="K43" s="333" t="s">
        <v>247</v>
      </c>
      <c r="L43" s="351"/>
      <c r="M43" s="333" t="s">
        <v>247</v>
      </c>
      <c r="N43" s="351"/>
      <c r="O43" s="333" t="s">
        <v>404</v>
      </c>
      <c r="P43" s="352"/>
    </row>
    <row r="44" spans="1:16" x14ac:dyDescent="0.15">
      <c r="A44" s="358">
        <v>14</v>
      </c>
      <c r="B44" s="332" t="s">
        <v>440</v>
      </c>
      <c r="C44" s="354" t="s">
        <v>318</v>
      </c>
      <c r="D44" s="359" t="s">
        <v>461</v>
      </c>
      <c r="E44" s="354" t="s">
        <v>318</v>
      </c>
      <c r="F44" s="359" t="s">
        <v>461</v>
      </c>
      <c r="G44" s="354" t="s">
        <v>316</v>
      </c>
      <c r="H44" s="360" t="s">
        <v>462</v>
      </c>
      <c r="I44" s="353">
        <v>28</v>
      </c>
      <c r="J44" s="344" t="s">
        <v>440</v>
      </c>
      <c r="K44" s="354" t="s">
        <v>318</v>
      </c>
      <c r="L44" s="334" t="s">
        <v>463</v>
      </c>
      <c r="M44" s="354" t="s">
        <v>318</v>
      </c>
      <c r="N44" s="334" t="s">
        <v>463</v>
      </c>
      <c r="O44" s="354" t="s">
        <v>316</v>
      </c>
      <c r="P44" s="335" t="s">
        <v>464</v>
      </c>
    </row>
    <row r="45" spans="1:16" x14ac:dyDescent="0.15">
      <c r="A45" s="343"/>
      <c r="B45" s="340"/>
      <c r="C45" s="333" t="s">
        <v>379</v>
      </c>
      <c r="D45" s="361"/>
      <c r="E45" s="333" t="s">
        <v>379</v>
      </c>
      <c r="F45" s="361"/>
      <c r="G45" s="333" t="s">
        <v>378</v>
      </c>
      <c r="H45" s="348"/>
      <c r="I45" s="339"/>
      <c r="J45" s="340"/>
      <c r="K45" s="333" t="s">
        <v>407</v>
      </c>
      <c r="L45" s="341"/>
      <c r="M45" s="333" t="s">
        <v>407</v>
      </c>
      <c r="N45" s="341"/>
      <c r="O45" s="333" t="s">
        <v>378</v>
      </c>
      <c r="P45" s="342"/>
    </row>
    <row r="46" spans="1:16" ht="13.5" customHeight="1" x14ac:dyDescent="0.15">
      <c r="A46" s="343"/>
      <c r="B46" s="340"/>
      <c r="C46" s="333" t="s">
        <v>376</v>
      </c>
      <c r="D46" s="361"/>
      <c r="E46" s="333" t="s">
        <v>376</v>
      </c>
      <c r="F46" s="361"/>
      <c r="G46" s="333" t="s">
        <v>377</v>
      </c>
      <c r="H46" s="348"/>
      <c r="I46" s="339"/>
      <c r="J46" s="340"/>
      <c r="K46" s="333" t="s">
        <v>376</v>
      </c>
      <c r="L46" s="341"/>
      <c r="M46" s="333" t="s">
        <v>376</v>
      </c>
      <c r="N46" s="341"/>
      <c r="O46" s="333" t="s">
        <v>406</v>
      </c>
      <c r="P46" s="342"/>
    </row>
    <row r="47" spans="1:16" x14ac:dyDescent="0.15">
      <c r="A47" s="364"/>
      <c r="B47" s="350"/>
      <c r="C47" s="363" t="s">
        <v>65</v>
      </c>
      <c r="D47" s="365"/>
      <c r="E47" s="363" t="s">
        <v>65</v>
      </c>
      <c r="F47" s="365"/>
      <c r="G47" s="363"/>
      <c r="H47" s="357"/>
      <c r="I47" s="362"/>
      <c r="J47" s="355"/>
      <c r="K47" s="333" t="s">
        <v>465</v>
      </c>
      <c r="L47" s="341"/>
      <c r="M47" s="333" t="s">
        <v>465</v>
      </c>
      <c r="N47" s="341"/>
      <c r="O47" s="333" t="s">
        <v>344</v>
      </c>
      <c r="P47" s="342"/>
    </row>
    <row r="48" spans="1:16" x14ac:dyDescent="0.15">
      <c r="A48" s="328"/>
      <c r="B48" s="329"/>
      <c r="C48" s="329"/>
      <c r="D48" s="329"/>
      <c r="E48" s="329"/>
      <c r="F48" s="329"/>
      <c r="G48" s="329"/>
      <c r="H48" s="330"/>
      <c r="I48" s="328"/>
      <c r="J48" s="329"/>
      <c r="K48" s="329"/>
      <c r="L48" s="329"/>
      <c r="M48" s="329"/>
      <c r="N48" s="329"/>
      <c r="O48" s="329"/>
      <c r="P48" s="330"/>
    </row>
    <row r="49" spans="1:16" x14ac:dyDescent="0.15">
      <c r="A49" s="336"/>
      <c r="B49" s="337"/>
      <c r="C49" s="337"/>
      <c r="D49" s="337"/>
      <c r="E49" s="337"/>
      <c r="F49" s="337"/>
      <c r="G49" s="337"/>
      <c r="H49" s="338"/>
      <c r="I49" s="336"/>
      <c r="J49" s="337"/>
      <c r="K49" s="337"/>
      <c r="L49" s="337"/>
      <c r="M49" s="337"/>
      <c r="N49" s="337"/>
      <c r="O49" s="337"/>
      <c r="P49" s="338"/>
    </row>
    <row r="50" spans="1:16" ht="13.5" customHeight="1" x14ac:dyDescent="0.15">
      <c r="I50" s="331">
        <v>31</v>
      </c>
      <c r="J50" s="331" t="s">
        <v>417</v>
      </c>
      <c r="K50" s="354" t="s">
        <v>318</v>
      </c>
      <c r="L50" s="334" t="s">
        <v>421</v>
      </c>
      <c r="M50" s="354" t="s">
        <v>318</v>
      </c>
      <c r="N50" s="334" t="s">
        <v>422</v>
      </c>
      <c r="O50" s="354" t="s">
        <v>316</v>
      </c>
      <c r="P50" s="335" t="s">
        <v>423</v>
      </c>
    </row>
    <row r="51" spans="1:16" x14ac:dyDescent="0.15">
      <c r="I51" s="339"/>
      <c r="J51" s="372"/>
      <c r="K51" s="333" t="s">
        <v>314</v>
      </c>
      <c r="L51" s="341"/>
      <c r="M51" s="333" t="s">
        <v>314</v>
      </c>
      <c r="N51" s="341"/>
      <c r="O51" s="333" t="s">
        <v>313</v>
      </c>
      <c r="P51" s="342"/>
    </row>
    <row r="52" spans="1:16" x14ac:dyDescent="0.15">
      <c r="I52" s="339"/>
      <c r="J52" s="372"/>
      <c r="K52" s="333" t="s">
        <v>98</v>
      </c>
      <c r="L52" s="341"/>
      <c r="M52" s="333" t="s">
        <v>311</v>
      </c>
      <c r="N52" s="341"/>
      <c r="O52" s="333" t="s">
        <v>312</v>
      </c>
      <c r="P52" s="342"/>
    </row>
    <row r="53" spans="1:16" x14ac:dyDescent="0.15">
      <c r="I53" s="349"/>
      <c r="J53" s="373"/>
      <c r="K53" s="363" t="s">
        <v>466</v>
      </c>
      <c r="L53" s="351"/>
      <c r="M53" s="363" t="s">
        <v>466</v>
      </c>
      <c r="N53" s="351"/>
      <c r="O53" s="363" t="s">
        <v>56</v>
      </c>
      <c r="P53" s="352"/>
    </row>
    <row r="54" spans="1:16" ht="13.5" customHeight="1" x14ac:dyDescent="0.15"/>
    <row r="58" spans="1:16" ht="13.5" customHeight="1" x14ac:dyDescent="0.15"/>
    <row r="62" spans="1:16" ht="13.5" customHeight="1" x14ac:dyDescent="0.15"/>
  </sheetData>
  <mergeCells count="115">
    <mergeCell ref="I50:I53"/>
    <mergeCell ref="J50:J53"/>
    <mergeCell ref="L50:L53"/>
    <mergeCell ref="N50:N53"/>
    <mergeCell ref="P50:P53"/>
    <mergeCell ref="J44:J47"/>
    <mergeCell ref="L44:L47"/>
    <mergeCell ref="N44:N47"/>
    <mergeCell ref="P44:P47"/>
    <mergeCell ref="A48:H49"/>
    <mergeCell ref="I48:P49"/>
    <mergeCell ref="J40:J43"/>
    <mergeCell ref="L40:L43"/>
    <mergeCell ref="N40:N43"/>
    <mergeCell ref="P40:P43"/>
    <mergeCell ref="A44:A47"/>
    <mergeCell ref="B44:B47"/>
    <mergeCell ref="D44:D47"/>
    <mergeCell ref="F44:F47"/>
    <mergeCell ref="H44:H47"/>
    <mergeCell ref="I44:I47"/>
    <mergeCell ref="J36:J39"/>
    <mergeCell ref="L36:L39"/>
    <mergeCell ref="N36:N39"/>
    <mergeCell ref="P36:P39"/>
    <mergeCell ref="A40:A43"/>
    <mergeCell ref="B40:B43"/>
    <mergeCell ref="D40:D43"/>
    <mergeCell ref="F40:F43"/>
    <mergeCell ref="H40:H43"/>
    <mergeCell ref="I40:I43"/>
    <mergeCell ref="J32:J35"/>
    <mergeCell ref="L32:L35"/>
    <mergeCell ref="N32:N35"/>
    <mergeCell ref="P32:P35"/>
    <mergeCell ref="A36:A39"/>
    <mergeCell ref="B36:B39"/>
    <mergeCell ref="D36:D39"/>
    <mergeCell ref="F36:F39"/>
    <mergeCell ref="H36:H39"/>
    <mergeCell ref="I36:I39"/>
    <mergeCell ref="A32:A35"/>
    <mergeCell ref="B32:B35"/>
    <mergeCell ref="D32:D35"/>
    <mergeCell ref="F32:F35"/>
    <mergeCell ref="H32:H35"/>
    <mergeCell ref="I32:I35"/>
    <mergeCell ref="A28:H31"/>
    <mergeCell ref="I28:I31"/>
    <mergeCell ref="J28:J31"/>
    <mergeCell ref="L28:L31"/>
    <mergeCell ref="N28:N31"/>
    <mergeCell ref="P28:P31"/>
    <mergeCell ref="J22:J25"/>
    <mergeCell ref="L22:L25"/>
    <mergeCell ref="N22:N25"/>
    <mergeCell ref="P22:P25"/>
    <mergeCell ref="A24:A27"/>
    <mergeCell ref="B24:B27"/>
    <mergeCell ref="D24:D27"/>
    <mergeCell ref="F24:F27"/>
    <mergeCell ref="H24:H27"/>
    <mergeCell ref="I26:P27"/>
    <mergeCell ref="J18:J21"/>
    <mergeCell ref="L18:L21"/>
    <mergeCell ref="N18:N21"/>
    <mergeCell ref="P18:P21"/>
    <mergeCell ref="A20:A23"/>
    <mergeCell ref="B20:B23"/>
    <mergeCell ref="D20:D23"/>
    <mergeCell ref="F20:F23"/>
    <mergeCell ref="H20:H23"/>
    <mergeCell ref="I22:I25"/>
    <mergeCell ref="J14:J17"/>
    <mergeCell ref="L14:L17"/>
    <mergeCell ref="N14:N17"/>
    <mergeCell ref="P14:P17"/>
    <mergeCell ref="A16:A19"/>
    <mergeCell ref="B16:B19"/>
    <mergeCell ref="D16:D19"/>
    <mergeCell ref="F16:F19"/>
    <mergeCell ref="H16:H19"/>
    <mergeCell ref="I18:I21"/>
    <mergeCell ref="J10:J13"/>
    <mergeCell ref="L10:L13"/>
    <mergeCell ref="N10:N13"/>
    <mergeCell ref="P10:P13"/>
    <mergeCell ref="A12:A15"/>
    <mergeCell ref="B12:B15"/>
    <mergeCell ref="D12:D15"/>
    <mergeCell ref="F12:F15"/>
    <mergeCell ref="H12:H15"/>
    <mergeCell ref="I14:I17"/>
    <mergeCell ref="A8:A11"/>
    <mergeCell ref="B8:B11"/>
    <mergeCell ref="D8:D11"/>
    <mergeCell ref="F8:F11"/>
    <mergeCell ref="H8:H11"/>
    <mergeCell ref="I10:I13"/>
    <mergeCell ref="J2:J5"/>
    <mergeCell ref="K2:L4"/>
    <mergeCell ref="M2:N4"/>
    <mergeCell ref="O2:P4"/>
    <mergeCell ref="A6:H7"/>
    <mergeCell ref="I6:I9"/>
    <mergeCell ref="J6:J9"/>
    <mergeCell ref="L6:L9"/>
    <mergeCell ref="N6:N9"/>
    <mergeCell ref="P6:P9"/>
    <mergeCell ref="A2:A5"/>
    <mergeCell ref="B2:B5"/>
    <mergeCell ref="C2:D4"/>
    <mergeCell ref="E2:F4"/>
    <mergeCell ref="G2:H4"/>
    <mergeCell ref="I2:I5"/>
  </mergeCells>
  <phoneticPr fontId="23"/>
  <printOptions horizontalCentered="1" verticalCentered="1"/>
  <pageMargins left="0.39370078740157483" right="0.39370078740157483" top="0.39370078740157483" bottom="0.39370078740157483" header="0.19685039370078741" footer="0.19685039370078741"/>
  <pageSetup paperSize="12" scale="7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381</v>
      </c>
      <c r="B3" s="268"/>
      <c r="C3" s="268"/>
      <c r="D3" s="216"/>
      <c r="E3" s="269" t="s">
        <v>380</v>
      </c>
      <c r="F3" s="270"/>
      <c r="G3" s="161"/>
      <c r="H3" s="161"/>
      <c r="I3" s="161"/>
      <c r="J3" s="161"/>
      <c r="K3" s="215"/>
      <c r="L3" s="161"/>
      <c r="M3" s="161"/>
    </row>
    <row r="4" spans="1:21" ht="23.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3.1" customHeight="1" x14ac:dyDescent="0.15">
      <c r="A5" s="274"/>
      <c r="B5" s="275"/>
      <c r="C5" s="276"/>
      <c r="D5" s="254"/>
      <c r="E5" s="281"/>
      <c r="F5" s="299"/>
      <c r="G5" s="238" t="s">
        <v>327</v>
      </c>
      <c r="H5" s="237" t="s">
        <v>341</v>
      </c>
      <c r="I5" s="297" t="s">
        <v>325</v>
      </c>
      <c r="J5" s="257"/>
      <c r="K5" s="257"/>
      <c r="L5" s="259" t="s">
        <v>323</v>
      </c>
      <c r="M5" s="260"/>
      <c r="N5" s="261"/>
      <c r="O5" s="254"/>
    </row>
    <row r="6" spans="1:21" ht="23.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4.95"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4.95" customHeight="1" x14ac:dyDescent="0.15">
      <c r="A8" s="263"/>
      <c r="B8" s="181"/>
      <c r="C8" s="223"/>
      <c r="D8" s="184"/>
      <c r="E8" s="129"/>
      <c r="F8" s="230"/>
      <c r="G8" s="182"/>
      <c r="H8" s="180"/>
      <c r="I8" s="184"/>
      <c r="J8" s="181"/>
      <c r="K8" s="183"/>
      <c r="L8" s="182"/>
      <c r="M8" s="181"/>
      <c r="N8" s="180"/>
      <c r="O8" s="191"/>
    </row>
    <row r="9" spans="1:21" ht="24.95" customHeight="1" x14ac:dyDescent="0.15">
      <c r="A9" s="263"/>
      <c r="B9" s="173" t="s">
        <v>379</v>
      </c>
      <c r="C9" s="221" t="s">
        <v>170</v>
      </c>
      <c r="D9" s="177" t="s">
        <v>92</v>
      </c>
      <c r="E9" s="123"/>
      <c r="F9" s="229"/>
      <c r="G9" s="174"/>
      <c r="H9" s="194">
        <v>0.7</v>
      </c>
      <c r="I9" s="177" t="s">
        <v>379</v>
      </c>
      <c r="J9" s="173" t="s">
        <v>170</v>
      </c>
      <c r="K9" s="195">
        <v>0.3</v>
      </c>
      <c r="L9" s="174" t="s">
        <v>378</v>
      </c>
      <c r="M9" s="173" t="s">
        <v>72</v>
      </c>
      <c r="N9" s="172">
        <v>20</v>
      </c>
      <c r="O9" s="171"/>
    </row>
    <row r="10" spans="1:21" ht="24.95" customHeight="1" x14ac:dyDescent="0.15">
      <c r="A10" s="263"/>
      <c r="B10" s="173"/>
      <c r="C10" s="221" t="s">
        <v>195</v>
      </c>
      <c r="D10" s="177"/>
      <c r="E10" s="123"/>
      <c r="F10" s="229"/>
      <c r="G10" s="174"/>
      <c r="H10" s="172">
        <v>10</v>
      </c>
      <c r="I10" s="177"/>
      <c r="J10" s="173" t="s">
        <v>195</v>
      </c>
      <c r="K10" s="187">
        <v>10</v>
      </c>
      <c r="L10" s="174"/>
      <c r="M10" s="173" t="s">
        <v>195</v>
      </c>
      <c r="N10" s="172">
        <v>5</v>
      </c>
      <c r="O10" s="171"/>
    </row>
    <row r="11" spans="1:21" ht="24.95" customHeight="1" x14ac:dyDescent="0.15">
      <c r="A11" s="263"/>
      <c r="B11" s="173"/>
      <c r="C11" s="221"/>
      <c r="D11" s="177"/>
      <c r="E11" s="123"/>
      <c r="F11" s="229"/>
      <c r="G11" s="174" t="s">
        <v>17</v>
      </c>
      <c r="H11" s="172" t="s">
        <v>310</v>
      </c>
      <c r="I11" s="177"/>
      <c r="J11" s="173"/>
      <c r="K11" s="187"/>
      <c r="L11" s="182"/>
      <c r="M11" s="181"/>
      <c r="N11" s="180"/>
      <c r="O11" s="191"/>
    </row>
    <row r="12" spans="1:21" ht="24.95" customHeight="1" x14ac:dyDescent="0.15">
      <c r="A12" s="263"/>
      <c r="B12" s="181"/>
      <c r="C12" s="223"/>
      <c r="D12" s="184"/>
      <c r="E12" s="129"/>
      <c r="F12" s="230"/>
      <c r="G12" s="182"/>
      <c r="H12" s="180"/>
      <c r="I12" s="184"/>
      <c r="J12" s="181"/>
      <c r="K12" s="183"/>
      <c r="L12" s="174" t="s">
        <v>377</v>
      </c>
      <c r="M12" s="173" t="s">
        <v>170</v>
      </c>
      <c r="N12" s="193">
        <v>0.2</v>
      </c>
      <c r="O12" s="171" t="s">
        <v>92</v>
      </c>
    </row>
    <row r="13" spans="1:21" ht="24.95" customHeight="1" x14ac:dyDescent="0.15">
      <c r="A13" s="263"/>
      <c r="B13" s="173" t="s">
        <v>376</v>
      </c>
      <c r="C13" s="221" t="s">
        <v>148</v>
      </c>
      <c r="D13" s="177"/>
      <c r="E13" s="123"/>
      <c r="F13" s="229"/>
      <c r="G13" s="174"/>
      <c r="H13" s="172">
        <v>10</v>
      </c>
      <c r="I13" s="177" t="s">
        <v>376</v>
      </c>
      <c r="J13" s="173" t="s">
        <v>148</v>
      </c>
      <c r="K13" s="187">
        <v>10</v>
      </c>
      <c r="L13" s="174"/>
      <c r="M13" s="173" t="s">
        <v>51</v>
      </c>
      <c r="N13" s="172">
        <v>10</v>
      </c>
      <c r="O13" s="171"/>
    </row>
    <row r="14" spans="1:21" ht="24.95" customHeight="1" x14ac:dyDescent="0.15">
      <c r="A14" s="263"/>
      <c r="B14" s="173"/>
      <c r="C14" s="221" t="s">
        <v>72</v>
      </c>
      <c r="D14" s="177"/>
      <c r="E14" s="123"/>
      <c r="F14" s="229"/>
      <c r="G14" s="174"/>
      <c r="H14" s="172">
        <v>30</v>
      </c>
      <c r="I14" s="177"/>
      <c r="J14" s="173" t="s">
        <v>72</v>
      </c>
      <c r="K14" s="187">
        <v>20</v>
      </c>
      <c r="L14" s="174"/>
      <c r="M14" s="173"/>
      <c r="N14" s="172"/>
      <c r="O14" s="171"/>
    </row>
    <row r="15" spans="1:21" ht="24.95" customHeight="1" x14ac:dyDescent="0.15">
      <c r="A15" s="263"/>
      <c r="B15" s="173"/>
      <c r="C15" s="221"/>
      <c r="D15" s="177"/>
      <c r="E15" s="123"/>
      <c r="F15" s="229"/>
      <c r="G15" s="174" t="s">
        <v>17</v>
      </c>
      <c r="H15" s="172" t="s">
        <v>309</v>
      </c>
      <c r="I15" s="177"/>
      <c r="J15" s="173"/>
      <c r="K15" s="187"/>
      <c r="L15" s="174"/>
      <c r="M15" s="173"/>
      <c r="N15" s="172"/>
      <c r="O15" s="171"/>
    </row>
    <row r="16" spans="1:21" ht="24.95" customHeight="1" x14ac:dyDescent="0.15">
      <c r="A16" s="263"/>
      <c r="B16" s="181"/>
      <c r="C16" s="223"/>
      <c r="D16" s="184"/>
      <c r="E16" s="129"/>
      <c r="F16" s="230"/>
      <c r="G16" s="182"/>
      <c r="H16" s="180"/>
      <c r="I16" s="184"/>
      <c r="J16" s="181"/>
      <c r="K16" s="183"/>
      <c r="L16" s="174"/>
      <c r="M16" s="173"/>
      <c r="N16" s="172"/>
      <c r="O16" s="171"/>
    </row>
    <row r="17" spans="1:15" ht="24.95" customHeight="1" x14ac:dyDescent="0.15">
      <c r="A17" s="263"/>
      <c r="B17" s="173" t="s">
        <v>65</v>
      </c>
      <c r="C17" s="221" t="s">
        <v>51</v>
      </c>
      <c r="D17" s="177"/>
      <c r="E17" s="123"/>
      <c r="F17" s="229"/>
      <c r="G17" s="174"/>
      <c r="H17" s="172">
        <v>10</v>
      </c>
      <c r="I17" s="177" t="s">
        <v>65</v>
      </c>
      <c r="J17" s="173" t="s">
        <v>51</v>
      </c>
      <c r="K17" s="187">
        <v>10</v>
      </c>
      <c r="L17" s="174"/>
      <c r="M17" s="173"/>
      <c r="N17" s="172"/>
      <c r="O17" s="171"/>
    </row>
    <row r="18" spans="1:15" ht="24.95" customHeight="1" x14ac:dyDescent="0.15">
      <c r="A18" s="263"/>
      <c r="B18" s="173"/>
      <c r="C18" s="221" t="s">
        <v>210</v>
      </c>
      <c r="D18" s="177"/>
      <c r="E18" s="123" t="s">
        <v>19</v>
      </c>
      <c r="F18" s="229"/>
      <c r="G18" s="174"/>
      <c r="H18" s="232">
        <v>0.05</v>
      </c>
      <c r="I18" s="177"/>
      <c r="J18" s="173" t="s">
        <v>210</v>
      </c>
      <c r="K18" s="231">
        <v>0.05</v>
      </c>
      <c r="L18" s="174"/>
      <c r="M18" s="173"/>
      <c r="N18" s="172"/>
      <c r="O18" s="171"/>
    </row>
    <row r="19" spans="1:15" ht="24.95" customHeight="1" x14ac:dyDescent="0.15">
      <c r="A19" s="263"/>
      <c r="B19" s="173"/>
      <c r="C19" s="221"/>
      <c r="D19" s="177"/>
      <c r="E19" s="123"/>
      <c r="F19" s="233"/>
      <c r="G19" s="174" t="s">
        <v>17</v>
      </c>
      <c r="H19" s="172" t="s">
        <v>310</v>
      </c>
      <c r="I19" s="177"/>
      <c r="J19" s="173"/>
      <c r="K19" s="187"/>
      <c r="L19" s="174"/>
      <c r="M19" s="173"/>
      <c r="N19" s="172"/>
      <c r="O19" s="171"/>
    </row>
    <row r="20" spans="1:15" ht="24.95" customHeight="1" x14ac:dyDescent="0.15">
      <c r="A20" s="263"/>
      <c r="B20" s="173"/>
      <c r="C20" s="221"/>
      <c r="D20" s="177"/>
      <c r="E20" s="123"/>
      <c r="F20" s="229"/>
      <c r="G20" s="174" t="s">
        <v>68</v>
      </c>
      <c r="H20" s="172" t="s">
        <v>309</v>
      </c>
      <c r="I20" s="177"/>
      <c r="J20" s="173"/>
      <c r="K20" s="187"/>
      <c r="L20" s="174"/>
      <c r="M20" s="173"/>
      <c r="N20" s="172"/>
      <c r="O20" s="171"/>
    </row>
    <row r="21" spans="1:15" ht="24.95" customHeight="1" thickBot="1" x14ac:dyDescent="0.2">
      <c r="A21" s="264"/>
      <c r="B21" s="165"/>
      <c r="C21" s="219"/>
      <c r="D21" s="168"/>
      <c r="E21" s="135"/>
      <c r="F21" s="227"/>
      <c r="G21" s="166"/>
      <c r="H21" s="164"/>
      <c r="I21" s="168"/>
      <c r="J21" s="165"/>
      <c r="K21" s="167"/>
      <c r="L21" s="166"/>
      <c r="M21" s="165"/>
      <c r="N21" s="164"/>
      <c r="O21" s="163"/>
    </row>
    <row r="22" spans="1:15" ht="14.25" x14ac:dyDescent="0.15">
      <c r="B22" s="91"/>
      <c r="C22" s="91"/>
      <c r="D22" s="91"/>
      <c r="G22" s="91"/>
      <c r="H22" s="162"/>
      <c r="I22" s="91"/>
      <c r="J22" s="91"/>
      <c r="K22" s="162"/>
      <c r="L22" s="91"/>
      <c r="M22" s="91"/>
      <c r="N22" s="162"/>
    </row>
    <row r="23" spans="1:15" ht="14.25" x14ac:dyDescent="0.15">
      <c r="B23" s="91"/>
      <c r="C23" s="91"/>
      <c r="D23" s="91"/>
      <c r="G23" s="91"/>
      <c r="H23" s="162"/>
      <c r="I23" s="91"/>
      <c r="J23" s="91"/>
      <c r="K23" s="162"/>
      <c r="L23" s="91"/>
      <c r="M23" s="91"/>
      <c r="N23" s="162"/>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228</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50" t="s">
        <v>37</v>
      </c>
      <c r="B5" s="63" t="s">
        <v>81</v>
      </c>
      <c r="C5" s="36" t="s">
        <v>82</v>
      </c>
      <c r="D5" s="37" t="s">
        <v>83</v>
      </c>
      <c r="E5" s="38">
        <v>0.5</v>
      </c>
      <c r="F5" s="39" t="s">
        <v>16</v>
      </c>
      <c r="G5" s="67"/>
      <c r="H5" s="71" t="s">
        <v>82</v>
      </c>
      <c r="I5" s="37" t="s">
        <v>83</v>
      </c>
      <c r="J5" s="39">
        <f>ROUNDUP(E5*0.75,2)</f>
        <v>0.38</v>
      </c>
      <c r="K5" s="39" t="s">
        <v>16</v>
      </c>
      <c r="L5" s="39"/>
      <c r="M5" s="75" t="e">
        <f>#REF!</f>
        <v>#REF!</v>
      </c>
      <c r="N5" s="63"/>
      <c r="O5" s="40" t="s">
        <v>15</v>
      </c>
      <c r="P5" s="37"/>
      <c r="Q5" s="41">
        <v>110</v>
      </c>
      <c r="R5" s="87">
        <f>ROUNDUP(Q5*0.75,2)</f>
        <v>82.5</v>
      </c>
    </row>
    <row r="6" spans="1:19" ht="18.75" customHeight="1" x14ac:dyDescent="0.15">
      <c r="A6" s="251"/>
      <c r="B6" s="65"/>
      <c r="C6" s="49"/>
      <c r="D6" s="50"/>
      <c r="E6" s="51"/>
      <c r="F6" s="52"/>
      <c r="G6" s="69"/>
      <c r="H6" s="73"/>
      <c r="I6" s="50"/>
      <c r="J6" s="52"/>
      <c r="K6" s="52"/>
      <c r="L6" s="52"/>
      <c r="M6" s="77"/>
      <c r="N6" s="65"/>
      <c r="O6" s="53"/>
      <c r="P6" s="50"/>
      <c r="Q6" s="54"/>
      <c r="R6" s="88"/>
    </row>
    <row r="7" spans="1:19" ht="18.75" customHeight="1" x14ac:dyDescent="0.15">
      <c r="A7" s="251"/>
      <c r="B7" s="64" t="s">
        <v>84</v>
      </c>
      <c r="C7" s="43" t="s">
        <v>91</v>
      </c>
      <c r="D7" s="44"/>
      <c r="E7" s="45">
        <v>1</v>
      </c>
      <c r="F7" s="46" t="s">
        <v>93</v>
      </c>
      <c r="G7" s="68" t="s">
        <v>92</v>
      </c>
      <c r="H7" s="72" t="s">
        <v>91</v>
      </c>
      <c r="I7" s="44"/>
      <c r="J7" s="46">
        <f>ROUNDUP(E7*0.75,2)</f>
        <v>0.75</v>
      </c>
      <c r="K7" s="46" t="s">
        <v>93</v>
      </c>
      <c r="L7" s="46" t="s">
        <v>92</v>
      </c>
      <c r="M7" s="76" t="e">
        <f>#REF!</f>
        <v>#REF!</v>
      </c>
      <c r="N7" s="64" t="s">
        <v>85</v>
      </c>
      <c r="O7" s="47" t="s">
        <v>24</v>
      </c>
      <c r="P7" s="44"/>
      <c r="Q7" s="48">
        <v>0.5</v>
      </c>
      <c r="R7" s="89">
        <f t="shared" ref="R7:R12" si="0">ROUNDUP(Q7*0.75,2)</f>
        <v>0.38</v>
      </c>
    </row>
    <row r="8" spans="1:19" ht="18.75" customHeight="1" x14ac:dyDescent="0.15">
      <c r="A8" s="251"/>
      <c r="B8" s="64"/>
      <c r="C8" s="43" t="s">
        <v>51</v>
      </c>
      <c r="D8" s="44"/>
      <c r="E8" s="45">
        <v>10</v>
      </c>
      <c r="F8" s="46" t="s">
        <v>21</v>
      </c>
      <c r="G8" s="68"/>
      <c r="H8" s="72" t="s">
        <v>51</v>
      </c>
      <c r="I8" s="44"/>
      <c r="J8" s="46">
        <f>ROUNDUP(E8*0.75,2)</f>
        <v>7.5</v>
      </c>
      <c r="K8" s="46" t="s">
        <v>21</v>
      </c>
      <c r="L8" s="46"/>
      <c r="M8" s="76" t="e">
        <f>ROUND(#REF!+(#REF!*6/100),2)</f>
        <v>#REF!</v>
      </c>
      <c r="N8" s="64" t="s">
        <v>86</v>
      </c>
      <c r="O8" s="47" t="s">
        <v>95</v>
      </c>
      <c r="P8" s="44" t="s">
        <v>96</v>
      </c>
      <c r="Q8" s="48">
        <v>5</v>
      </c>
      <c r="R8" s="89">
        <f t="shared" si="0"/>
        <v>3.75</v>
      </c>
    </row>
    <row r="9" spans="1:19" ht="18.75" customHeight="1" x14ac:dyDescent="0.15">
      <c r="A9" s="251"/>
      <c r="B9" s="64"/>
      <c r="C9" s="43" t="s">
        <v>94</v>
      </c>
      <c r="D9" s="44"/>
      <c r="E9" s="45">
        <v>5</v>
      </c>
      <c r="F9" s="46" t="s">
        <v>21</v>
      </c>
      <c r="G9" s="68"/>
      <c r="H9" s="72" t="s">
        <v>94</v>
      </c>
      <c r="I9" s="44"/>
      <c r="J9" s="46">
        <f>ROUNDUP(E9*0.75,2)</f>
        <v>3.75</v>
      </c>
      <c r="K9" s="46" t="s">
        <v>21</v>
      </c>
      <c r="L9" s="46"/>
      <c r="M9" s="76" t="e">
        <f>#REF!</f>
        <v>#REF!</v>
      </c>
      <c r="N9" s="64" t="s">
        <v>87</v>
      </c>
      <c r="O9" s="47" t="s">
        <v>97</v>
      </c>
      <c r="P9" s="44" t="s">
        <v>19</v>
      </c>
      <c r="Q9" s="48">
        <v>3</v>
      </c>
      <c r="R9" s="89">
        <f t="shared" si="0"/>
        <v>2.25</v>
      </c>
    </row>
    <row r="10" spans="1:19" ht="18.75" customHeight="1" x14ac:dyDescent="0.15">
      <c r="A10" s="251"/>
      <c r="B10" s="64"/>
      <c r="C10" s="43" t="s">
        <v>35</v>
      </c>
      <c r="D10" s="44"/>
      <c r="E10" s="45">
        <v>20</v>
      </c>
      <c r="F10" s="46" t="s">
        <v>21</v>
      </c>
      <c r="G10" s="68"/>
      <c r="H10" s="72" t="s">
        <v>35</v>
      </c>
      <c r="I10" s="44"/>
      <c r="J10" s="46">
        <f>ROUNDUP(E10*0.75,2)</f>
        <v>15</v>
      </c>
      <c r="K10" s="46" t="s">
        <v>21</v>
      </c>
      <c r="L10" s="46"/>
      <c r="M10" s="76" t="e">
        <f>#REF!</f>
        <v>#REF!</v>
      </c>
      <c r="N10" s="64" t="s">
        <v>88</v>
      </c>
      <c r="O10" s="47" t="s">
        <v>24</v>
      </c>
      <c r="P10" s="44"/>
      <c r="Q10" s="48">
        <v>1</v>
      </c>
      <c r="R10" s="89">
        <f t="shared" si="0"/>
        <v>0.75</v>
      </c>
    </row>
    <row r="11" spans="1:19" ht="18.75" customHeight="1" x14ac:dyDescent="0.15">
      <c r="A11" s="251"/>
      <c r="B11" s="64"/>
      <c r="C11" s="43"/>
      <c r="D11" s="44"/>
      <c r="E11" s="45"/>
      <c r="F11" s="46"/>
      <c r="G11" s="68"/>
      <c r="H11" s="72"/>
      <c r="I11" s="44"/>
      <c r="J11" s="46"/>
      <c r="K11" s="46"/>
      <c r="L11" s="46"/>
      <c r="M11" s="76"/>
      <c r="N11" s="64" t="s">
        <v>89</v>
      </c>
      <c r="O11" s="47" t="s">
        <v>47</v>
      </c>
      <c r="P11" s="44" t="s">
        <v>39</v>
      </c>
      <c r="Q11" s="48">
        <v>1</v>
      </c>
      <c r="R11" s="89">
        <f t="shared" si="0"/>
        <v>0.75</v>
      </c>
    </row>
    <row r="12" spans="1:19" ht="18.75" customHeight="1" x14ac:dyDescent="0.15">
      <c r="A12" s="251"/>
      <c r="B12" s="64"/>
      <c r="C12" s="43"/>
      <c r="D12" s="44"/>
      <c r="E12" s="45"/>
      <c r="F12" s="46"/>
      <c r="G12" s="68"/>
      <c r="H12" s="72"/>
      <c r="I12" s="44"/>
      <c r="J12" s="46"/>
      <c r="K12" s="46"/>
      <c r="L12" s="46"/>
      <c r="M12" s="76"/>
      <c r="N12" s="64" t="s">
        <v>90</v>
      </c>
      <c r="O12" s="47" t="s">
        <v>36</v>
      </c>
      <c r="P12" s="44"/>
      <c r="Q12" s="48">
        <v>0.05</v>
      </c>
      <c r="R12" s="89">
        <f t="shared" si="0"/>
        <v>0.04</v>
      </c>
    </row>
    <row r="13" spans="1:19" ht="18.75" customHeight="1" x14ac:dyDescent="0.15">
      <c r="A13" s="251"/>
      <c r="B13" s="64"/>
      <c r="C13" s="43"/>
      <c r="D13" s="44"/>
      <c r="E13" s="45"/>
      <c r="F13" s="46"/>
      <c r="G13" s="68"/>
      <c r="H13" s="72"/>
      <c r="I13" s="44"/>
      <c r="J13" s="46"/>
      <c r="K13" s="46"/>
      <c r="L13" s="46"/>
      <c r="M13" s="76"/>
      <c r="N13" s="64" t="s">
        <v>14</v>
      </c>
      <c r="O13" s="47"/>
      <c r="P13" s="44"/>
      <c r="Q13" s="48"/>
      <c r="R13" s="89"/>
    </row>
    <row r="14" spans="1:19" ht="18.75" customHeight="1" x14ac:dyDescent="0.15">
      <c r="A14" s="251"/>
      <c r="B14" s="65"/>
      <c r="C14" s="49"/>
      <c r="D14" s="50"/>
      <c r="E14" s="51"/>
      <c r="F14" s="52"/>
      <c r="G14" s="69"/>
      <c r="H14" s="73"/>
      <c r="I14" s="50"/>
      <c r="J14" s="52"/>
      <c r="K14" s="52"/>
      <c r="L14" s="52"/>
      <c r="M14" s="77"/>
      <c r="N14" s="65"/>
      <c r="O14" s="53"/>
      <c r="P14" s="50"/>
      <c r="Q14" s="54"/>
      <c r="R14" s="88"/>
    </row>
    <row r="15" spans="1:19" ht="18.75" customHeight="1" x14ac:dyDescent="0.15">
      <c r="A15" s="251"/>
      <c r="B15" s="64" t="s">
        <v>288</v>
      </c>
      <c r="C15" s="43" t="s">
        <v>20</v>
      </c>
      <c r="D15" s="44"/>
      <c r="E15" s="45">
        <v>20</v>
      </c>
      <c r="F15" s="46" t="s">
        <v>21</v>
      </c>
      <c r="G15" s="68"/>
      <c r="H15" s="72" t="s">
        <v>20</v>
      </c>
      <c r="I15" s="44"/>
      <c r="J15" s="46">
        <f>ROUNDUP(E15*0.75,2)</f>
        <v>15</v>
      </c>
      <c r="K15" s="46" t="s">
        <v>21</v>
      </c>
      <c r="L15" s="46"/>
      <c r="M15" s="76" t="e">
        <f>#REF!</f>
        <v>#REF!</v>
      </c>
      <c r="N15" s="64" t="s">
        <v>99</v>
      </c>
      <c r="O15" s="47" t="s">
        <v>25</v>
      </c>
      <c r="P15" s="44"/>
      <c r="Q15" s="48">
        <v>0.5</v>
      </c>
      <c r="R15" s="89">
        <f t="shared" ref="R15:R20" si="1">ROUNDUP(Q15*0.75,2)</f>
        <v>0.38</v>
      </c>
    </row>
    <row r="16" spans="1:19" ht="18.75" customHeight="1" x14ac:dyDescent="0.15">
      <c r="A16" s="251"/>
      <c r="B16" s="64"/>
      <c r="C16" s="43" t="s">
        <v>229</v>
      </c>
      <c r="D16" s="44"/>
      <c r="E16" s="45">
        <v>30</v>
      </c>
      <c r="F16" s="46" t="s">
        <v>21</v>
      </c>
      <c r="G16" s="68"/>
      <c r="H16" s="72" t="s">
        <v>229</v>
      </c>
      <c r="I16" s="44"/>
      <c r="J16" s="46">
        <f>ROUNDUP(E16*0.75,2)</f>
        <v>22.5</v>
      </c>
      <c r="K16" s="46" t="s">
        <v>21</v>
      </c>
      <c r="L16" s="46"/>
      <c r="M16" s="76" t="e">
        <f>#REF!</f>
        <v>#REF!</v>
      </c>
      <c r="N16" s="84" t="s">
        <v>304</v>
      </c>
      <c r="O16" s="47" t="s">
        <v>24</v>
      </c>
      <c r="P16" s="44"/>
      <c r="Q16" s="48">
        <v>1</v>
      </c>
      <c r="R16" s="89">
        <f t="shared" si="1"/>
        <v>0.75</v>
      </c>
    </row>
    <row r="17" spans="1:18" ht="18.75" customHeight="1" x14ac:dyDescent="0.15">
      <c r="A17" s="251"/>
      <c r="B17" s="64"/>
      <c r="C17" s="43" t="s">
        <v>227</v>
      </c>
      <c r="D17" s="44"/>
      <c r="E17" s="45">
        <v>10</v>
      </c>
      <c r="F17" s="46" t="s">
        <v>21</v>
      </c>
      <c r="G17" s="68"/>
      <c r="H17" s="72" t="s">
        <v>227</v>
      </c>
      <c r="I17" s="44"/>
      <c r="J17" s="46">
        <f>ROUNDUP(E17*0.75,2)</f>
        <v>7.5</v>
      </c>
      <c r="K17" s="46" t="s">
        <v>21</v>
      </c>
      <c r="L17" s="46"/>
      <c r="M17" s="76" t="e">
        <f>#REF!</f>
        <v>#REF!</v>
      </c>
      <c r="N17" s="64" t="s">
        <v>27</v>
      </c>
      <c r="O17" s="47" t="s">
        <v>30</v>
      </c>
      <c r="P17" s="44"/>
      <c r="Q17" s="48">
        <v>1</v>
      </c>
      <c r="R17" s="89">
        <f t="shared" si="1"/>
        <v>0.75</v>
      </c>
    </row>
    <row r="18" spans="1:18" ht="18.75" customHeight="1" x14ac:dyDescent="0.15">
      <c r="A18" s="251"/>
      <c r="B18" s="64"/>
      <c r="C18" s="43"/>
      <c r="D18" s="44"/>
      <c r="E18" s="45"/>
      <c r="F18" s="46"/>
      <c r="G18" s="68"/>
      <c r="H18" s="72"/>
      <c r="I18" s="44"/>
      <c r="J18" s="46"/>
      <c r="K18" s="46"/>
      <c r="L18" s="46"/>
      <c r="M18" s="76"/>
      <c r="N18" s="64"/>
      <c r="O18" s="47" t="s">
        <v>26</v>
      </c>
      <c r="P18" s="44"/>
      <c r="Q18" s="48">
        <v>1</v>
      </c>
      <c r="R18" s="89">
        <f t="shared" si="1"/>
        <v>0.75</v>
      </c>
    </row>
    <row r="19" spans="1:18" ht="18.75" customHeight="1" x14ac:dyDescent="0.15">
      <c r="A19" s="251"/>
      <c r="B19" s="64"/>
      <c r="C19" s="43"/>
      <c r="D19" s="44"/>
      <c r="E19" s="45"/>
      <c r="F19" s="46"/>
      <c r="G19" s="68"/>
      <c r="H19" s="72"/>
      <c r="I19" s="44"/>
      <c r="J19" s="46"/>
      <c r="K19" s="46"/>
      <c r="L19" s="46"/>
      <c r="M19" s="76"/>
      <c r="N19" s="64"/>
      <c r="O19" s="47" t="s">
        <v>18</v>
      </c>
      <c r="P19" s="44" t="s">
        <v>19</v>
      </c>
      <c r="Q19" s="48">
        <v>1</v>
      </c>
      <c r="R19" s="89">
        <f t="shared" si="1"/>
        <v>0.75</v>
      </c>
    </row>
    <row r="20" spans="1:18" ht="18.75" customHeight="1" x14ac:dyDescent="0.15">
      <c r="A20" s="251"/>
      <c r="B20" s="64"/>
      <c r="C20" s="43"/>
      <c r="D20" s="44"/>
      <c r="E20" s="45"/>
      <c r="F20" s="46"/>
      <c r="G20" s="68"/>
      <c r="H20" s="72"/>
      <c r="I20" s="44"/>
      <c r="J20" s="46"/>
      <c r="K20" s="46"/>
      <c r="L20" s="46"/>
      <c r="M20" s="76"/>
      <c r="N20" s="64"/>
      <c r="O20" s="47" t="s">
        <v>17</v>
      </c>
      <c r="P20" s="44"/>
      <c r="Q20" s="48">
        <v>20</v>
      </c>
      <c r="R20" s="89">
        <f t="shared" si="1"/>
        <v>15</v>
      </c>
    </row>
    <row r="21" spans="1:18" ht="18.75" customHeight="1" x14ac:dyDescent="0.15">
      <c r="A21" s="251"/>
      <c r="B21" s="65"/>
      <c r="C21" s="49"/>
      <c r="D21" s="50"/>
      <c r="E21" s="51"/>
      <c r="F21" s="52"/>
      <c r="G21" s="69"/>
      <c r="H21" s="73"/>
      <c r="I21" s="50"/>
      <c r="J21" s="52"/>
      <c r="K21" s="52"/>
      <c r="L21" s="52"/>
      <c r="M21" s="77"/>
      <c r="N21" s="65"/>
      <c r="O21" s="53"/>
      <c r="P21" s="50"/>
      <c r="Q21" s="54"/>
      <c r="R21" s="88"/>
    </row>
    <row r="22" spans="1:18" ht="18.75" customHeight="1" x14ac:dyDescent="0.15">
      <c r="A22" s="251"/>
      <c r="B22" s="64" t="s">
        <v>31</v>
      </c>
      <c r="C22" s="43" t="s">
        <v>101</v>
      </c>
      <c r="D22" s="44"/>
      <c r="E22" s="45">
        <v>0.5</v>
      </c>
      <c r="F22" s="46" t="s">
        <v>21</v>
      </c>
      <c r="G22" s="68"/>
      <c r="H22" s="72" t="s">
        <v>101</v>
      </c>
      <c r="I22" s="44"/>
      <c r="J22" s="46">
        <f>ROUNDUP(E22*0.75,2)</f>
        <v>0.38</v>
      </c>
      <c r="K22" s="46" t="s">
        <v>21</v>
      </c>
      <c r="L22" s="46"/>
      <c r="M22" s="76" t="e">
        <f>#REF!</f>
        <v>#REF!</v>
      </c>
      <c r="N22" s="64" t="s">
        <v>14</v>
      </c>
      <c r="O22" s="47" t="s">
        <v>17</v>
      </c>
      <c r="P22" s="44"/>
      <c r="Q22" s="48">
        <v>100</v>
      </c>
      <c r="R22" s="89">
        <f>ROUNDUP(Q22*0.75,2)</f>
        <v>75</v>
      </c>
    </row>
    <row r="23" spans="1:18" ht="18.75" customHeight="1" x14ac:dyDescent="0.15">
      <c r="A23" s="251"/>
      <c r="B23" s="64"/>
      <c r="C23" s="43" t="s">
        <v>29</v>
      </c>
      <c r="D23" s="44"/>
      <c r="E23" s="45">
        <v>5</v>
      </c>
      <c r="F23" s="46" t="s">
        <v>21</v>
      </c>
      <c r="G23" s="68"/>
      <c r="H23" s="72" t="s">
        <v>29</v>
      </c>
      <c r="I23" s="44"/>
      <c r="J23" s="46">
        <f>ROUNDUP(E23*0.75,2)</f>
        <v>3.75</v>
      </c>
      <c r="K23" s="46" t="s">
        <v>21</v>
      </c>
      <c r="L23" s="46"/>
      <c r="M23" s="76" t="e">
        <f>#REF!</f>
        <v>#REF!</v>
      </c>
      <c r="N23" s="64"/>
      <c r="O23" s="47" t="s">
        <v>36</v>
      </c>
      <c r="P23" s="44"/>
      <c r="Q23" s="48">
        <v>0.1</v>
      </c>
      <c r="R23" s="89">
        <f>ROUNDUP(Q23*0.75,2)</f>
        <v>0.08</v>
      </c>
    </row>
    <row r="24" spans="1:18" ht="18.75" customHeight="1" x14ac:dyDescent="0.15">
      <c r="A24" s="251"/>
      <c r="B24" s="64"/>
      <c r="C24" s="43"/>
      <c r="D24" s="44"/>
      <c r="E24" s="45"/>
      <c r="F24" s="46"/>
      <c r="G24" s="68"/>
      <c r="H24" s="72"/>
      <c r="I24" s="44"/>
      <c r="J24" s="46"/>
      <c r="K24" s="46"/>
      <c r="L24" s="46"/>
      <c r="M24" s="76"/>
      <c r="N24" s="64"/>
      <c r="O24" s="47" t="s">
        <v>18</v>
      </c>
      <c r="P24" s="44" t="s">
        <v>19</v>
      </c>
      <c r="Q24" s="48">
        <v>0.5</v>
      </c>
      <c r="R24" s="89">
        <f>ROUNDUP(Q24*0.75,2)</f>
        <v>0.38</v>
      </c>
    </row>
    <row r="25" spans="1:18" ht="18.75" customHeight="1" x14ac:dyDescent="0.15">
      <c r="A25" s="251"/>
      <c r="B25" s="65"/>
      <c r="C25" s="49"/>
      <c r="D25" s="50"/>
      <c r="E25" s="51"/>
      <c r="F25" s="52"/>
      <c r="G25" s="69"/>
      <c r="H25" s="73"/>
      <c r="I25" s="50"/>
      <c r="J25" s="52"/>
      <c r="K25" s="52"/>
      <c r="L25" s="52"/>
      <c r="M25" s="77"/>
      <c r="N25" s="65"/>
      <c r="O25" s="53"/>
      <c r="P25" s="50"/>
      <c r="Q25" s="54"/>
      <c r="R25" s="88"/>
    </row>
    <row r="26" spans="1:18" ht="18.75" customHeight="1" x14ac:dyDescent="0.15">
      <c r="A26" s="251"/>
      <c r="B26" s="64" t="s">
        <v>172</v>
      </c>
      <c r="C26" s="43" t="s">
        <v>142</v>
      </c>
      <c r="D26" s="44"/>
      <c r="E26" s="45">
        <v>25</v>
      </c>
      <c r="F26" s="46" t="s">
        <v>21</v>
      </c>
      <c r="G26" s="68"/>
      <c r="H26" s="72" t="s">
        <v>142</v>
      </c>
      <c r="I26" s="44"/>
      <c r="J26" s="46">
        <f>ROUNDUP(E26*0.75,2)</f>
        <v>18.75</v>
      </c>
      <c r="K26" s="46" t="s">
        <v>21</v>
      </c>
      <c r="L26" s="46"/>
      <c r="M26" s="76" t="e">
        <f>#REF!</f>
        <v>#REF!</v>
      </c>
      <c r="N26" s="64"/>
      <c r="O26" s="47"/>
      <c r="P26" s="44"/>
      <c r="Q26" s="48"/>
      <c r="R26" s="89"/>
    </row>
    <row r="27" spans="1:18" ht="18.75" customHeight="1" thickBot="1" x14ac:dyDescent="0.2">
      <c r="A27" s="252"/>
      <c r="B27" s="66"/>
      <c r="C27" s="56"/>
      <c r="D27" s="57"/>
      <c r="E27" s="58"/>
      <c r="F27" s="59"/>
      <c r="G27" s="70"/>
      <c r="H27" s="74"/>
      <c r="I27" s="57"/>
      <c r="J27" s="59"/>
      <c r="K27" s="59"/>
      <c r="L27" s="59"/>
      <c r="M27" s="78"/>
      <c r="N27" s="66"/>
      <c r="O27" s="60"/>
      <c r="P27" s="57"/>
      <c r="Q27" s="61"/>
      <c r="R27" s="90"/>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385</v>
      </c>
      <c r="B3" s="268"/>
      <c r="C3" s="268"/>
      <c r="D3" s="216"/>
      <c r="E3" s="269" t="s">
        <v>333</v>
      </c>
      <c r="F3" s="270"/>
      <c r="G3" s="161"/>
      <c r="H3" s="161"/>
      <c r="I3" s="161"/>
      <c r="J3" s="161"/>
      <c r="K3" s="215"/>
      <c r="L3" s="161"/>
      <c r="M3" s="161"/>
    </row>
    <row r="4" spans="1:21" ht="21.95"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1.95" customHeight="1" x14ac:dyDescent="0.15">
      <c r="A5" s="274"/>
      <c r="B5" s="275"/>
      <c r="C5" s="276"/>
      <c r="D5" s="254"/>
      <c r="E5" s="281"/>
      <c r="F5" s="299"/>
      <c r="G5" s="238" t="s">
        <v>327</v>
      </c>
      <c r="H5" s="237" t="s">
        <v>326</v>
      </c>
      <c r="I5" s="297" t="s">
        <v>325</v>
      </c>
      <c r="J5" s="257"/>
      <c r="K5" s="257"/>
      <c r="L5" s="259" t="s">
        <v>323</v>
      </c>
      <c r="M5" s="260"/>
      <c r="N5" s="261"/>
      <c r="O5" s="254"/>
    </row>
    <row r="6" spans="1:21" ht="21.95"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1.95"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1.95" customHeight="1" x14ac:dyDescent="0.15">
      <c r="A8" s="263"/>
      <c r="B8" s="181"/>
      <c r="C8" s="223"/>
      <c r="D8" s="184"/>
      <c r="E8" s="129"/>
      <c r="F8" s="230"/>
      <c r="G8" s="182"/>
      <c r="H8" s="180"/>
      <c r="I8" s="184"/>
      <c r="J8" s="181"/>
      <c r="K8" s="183"/>
      <c r="L8" s="182"/>
      <c r="M8" s="181"/>
      <c r="N8" s="180"/>
      <c r="O8" s="191"/>
    </row>
    <row r="9" spans="1:21" ht="21.95" customHeight="1" x14ac:dyDescent="0.15">
      <c r="A9" s="263"/>
      <c r="B9" s="173" t="s">
        <v>314</v>
      </c>
      <c r="C9" s="221" t="s">
        <v>91</v>
      </c>
      <c r="D9" s="177" t="s">
        <v>92</v>
      </c>
      <c r="E9" s="123"/>
      <c r="F9" s="229"/>
      <c r="G9" s="174"/>
      <c r="H9" s="194">
        <v>0.7</v>
      </c>
      <c r="I9" s="177" t="s">
        <v>314</v>
      </c>
      <c r="J9" s="173" t="s">
        <v>91</v>
      </c>
      <c r="K9" s="195">
        <v>0.3</v>
      </c>
      <c r="L9" s="174" t="s">
        <v>384</v>
      </c>
      <c r="M9" s="173" t="s">
        <v>229</v>
      </c>
      <c r="N9" s="172">
        <v>10</v>
      </c>
      <c r="O9" s="171"/>
    </row>
    <row r="10" spans="1:21" ht="21.95" customHeight="1" x14ac:dyDescent="0.15">
      <c r="A10" s="263"/>
      <c r="B10" s="173"/>
      <c r="C10" s="221" t="s">
        <v>51</v>
      </c>
      <c r="D10" s="177"/>
      <c r="E10" s="123"/>
      <c r="F10" s="229"/>
      <c r="G10" s="174"/>
      <c r="H10" s="172">
        <v>10</v>
      </c>
      <c r="I10" s="177"/>
      <c r="J10" s="173" t="s">
        <v>51</v>
      </c>
      <c r="K10" s="187">
        <v>10</v>
      </c>
      <c r="L10" s="174"/>
      <c r="M10" s="173" t="s">
        <v>227</v>
      </c>
      <c r="N10" s="172">
        <v>5</v>
      </c>
      <c r="O10" s="171"/>
    </row>
    <row r="11" spans="1:21" ht="21.95" customHeight="1" x14ac:dyDescent="0.15">
      <c r="A11" s="263"/>
      <c r="B11" s="173"/>
      <c r="C11" s="221" t="s">
        <v>35</v>
      </c>
      <c r="D11" s="177"/>
      <c r="E11" s="123"/>
      <c r="F11" s="229"/>
      <c r="G11" s="174"/>
      <c r="H11" s="172">
        <v>20</v>
      </c>
      <c r="I11" s="177"/>
      <c r="J11" s="173" t="s">
        <v>35</v>
      </c>
      <c r="K11" s="187">
        <v>20</v>
      </c>
      <c r="L11" s="182"/>
      <c r="M11" s="181"/>
      <c r="N11" s="180"/>
      <c r="O11" s="191"/>
    </row>
    <row r="12" spans="1:21" ht="21.95" customHeight="1" x14ac:dyDescent="0.15">
      <c r="A12" s="263"/>
      <c r="B12" s="173"/>
      <c r="C12" s="221"/>
      <c r="D12" s="177"/>
      <c r="E12" s="123"/>
      <c r="F12" s="229"/>
      <c r="G12" s="174" t="s">
        <v>17</v>
      </c>
      <c r="H12" s="172" t="s">
        <v>310</v>
      </c>
      <c r="I12" s="177"/>
      <c r="J12" s="173"/>
      <c r="K12" s="187"/>
      <c r="L12" s="174" t="s">
        <v>312</v>
      </c>
      <c r="M12" s="173" t="s">
        <v>91</v>
      </c>
      <c r="N12" s="193">
        <v>0.2</v>
      </c>
      <c r="O12" s="171" t="s">
        <v>92</v>
      </c>
    </row>
    <row r="13" spans="1:21" ht="21.95" customHeight="1" x14ac:dyDescent="0.15">
      <c r="A13" s="263"/>
      <c r="B13" s="181"/>
      <c r="C13" s="223"/>
      <c r="D13" s="184"/>
      <c r="E13" s="129"/>
      <c r="F13" s="230"/>
      <c r="G13" s="182"/>
      <c r="H13" s="180"/>
      <c r="I13" s="184"/>
      <c r="J13" s="181"/>
      <c r="K13" s="183"/>
      <c r="L13" s="174"/>
      <c r="M13" s="173" t="s">
        <v>51</v>
      </c>
      <c r="N13" s="172">
        <v>5</v>
      </c>
      <c r="O13" s="171"/>
    </row>
    <row r="14" spans="1:21" ht="21.95" customHeight="1" x14ac:dyDescent="0.15">
      <c r="A14" s="263"/>
      <c r="B14" s="173" t="s">
        <v>383</v>
      </c>
      <c r="C14" s="221" t="s">
        <v>20</v>
      </c>
      <c r="D14" s="177"/>
      <c r="E14" s="123"/>
      <c r="F14" s="229"/>
      <c r="G14" s="174"/>
      <c r="H14" s="172">
        <v>5</v>
      </c>
      <c r="I14" s="177" t="s">
        <v>382</v>
      </c>
      <c r="J14" s="192" t="s">
        <v>148</v>
      </c>
      <c r="K14" s="187">
        <v>5</v>
      </c>
      <c r="L14" s="174"/>
      <c r="M14" s="173" t="s">
        <v>35</v>
      </c>
      <c r="N14" s="172">
        <v>10</v>
      </c>
      <c r="O14" s="171"/>
    </row>
    <row r="15" spans="1:21" ht="21.95" customHeight="1" x14ac:dyDescent="0.15">
      <c r="A15" s="263"/>
      <c r="B15" s="173"/>
      <c r="C15" s="221" t="s">
        <v>229</v>
      </c>
      <c r="D15" s="177"/>
      <c r="E15" s="123"/>
      <c r="F15" s="229"/>
      <c r="G15" s="174"/>
      <c r="H15" s="172">
        <v>20</v>
      </c>
      <c r="I15" s="177"/>
      <c r="J15" s="173" t="s">
        <v>229</v>
      </c>
      <c r="K15" s="187">
        <v>10</v>
      </c>
      <c r="L15" s="174"/>
      <c r="M15" s="173"/>
      <c r="N15" s="172"/>
      <c r="O15" s="171"/>
    </row>
    <row r="16" spans="1:21" ht="21.95" customHeight="1" x14ac:dyDescent="0.15">
      <c r="A16" s="263"/>
      <c r="B16" s="173"/>
      <c r="C16" s="221" t="s">
        <v>227</v>
      </c>
      <c r="D16" s="177"/>
      <c r="E16" s="123"/>
      <c r="F16" s="229"/>
      <c r="G16" s="174"/>
      <c r="H16" s="172">
        <v>5</v>
      </c>
      <c r="I16" s="177"/>
      <c r="J16" s="173" t="s">
        <v>227</v>
      </c>
      <c r="K16" s="187">
        <v>5</v>
      </c>
      <c r="L16" s="174"/>
      <c r="M16" s="173"/>
      <c r="N16" s="172"/>
      <c r="O16" s="171"/>
    </row>
    <row r="17" spans="1:15" ht="21.95" customHeight="1" x14ac:dyDescent="0.15">
      <c r="A17" s="263"/>
      <c r="B17" s="173"/>
      <c r="C17" s="221"/>
      <c r="D17" s="177"/>
      <c r="E17" s="123"/>
      <c r="F17" s="229"/>
      <c r="G17" s="174" t="s">
        <v>17</v>
      </c>
      <c r="H17" s="172" t="s">
        <v>310</v>
      </c>
      <c r="I17" s="177"/>
      <c r="J17" s="173"/>
      <c r="K17" s="187"/>
      <c r="L17" s="174"/>
      <c r="M17" s="173"/>
      <c r="N17" s="172"/>
      <c r="O17" s="171"/>
    </row>
    <row r="18" spans="1:15" ht="21.95" customHeight="1" x14ac:dyDescent="0.15">
      <c r="A18" s="263"/>
      <c r="B18" s="173"/>
      <c r="C18" s="221"/>
      <c r="D18" s="177"/>
      <c r="E18" s="123"/>
      <c r="F18" s="229" t="s">
        <v>19</v>
      </c>
      <c r="G18" s="174" t="s">
        <v>18</v>
      </c>
      <c r="H18" s="172" t="s">
        <v>309</v>
      </c>
      <c r="I18" s="177"/>
      <c r="J18" s="173"/>
      <c r="K18" s="187"/>
      <c r="L18" s="174"/>
      <c r="M18" s="173"/>
      <c r="N18" s="172"/>
      <c r="O18" s="171"/>
    </row>
    <row r="19" spans="1:15" ht="21.95" customHeight="1" x14ac:dyDescent="0.15">
      <c r="A19" s="263"/>
      <c r="B19" s="173"/>
      <c r="C19" s="221"/>
      <c r="D19" s="177"/>
      <c r="E19" s="123"/>
      <c r="F19" s="233"/>
      <c r="G19" s="174" t="s">
        <v>30</v>
      </c>
      <c r="H19" s="172" t="s">
        <v>309</v>
      </c>
      <c r="I19" s="177"/>
      <c r="J19" s="173"/>
      <c r="K19" s="187"/>
      <c r="L19" s="174"/>
      <c r="M19" s="173"/>
      <c r="N19" s="172"/>
      <c r="O19" s="171"/>
    </row>
    <row r="20" spans="1:15" ht="21.95" customHeight="1" x14ac:dyDescent="0.15">
      <c r="A20" s="263"/>
      <c r="B20" s="181"/>
      <c r="C20" s="223"/>
      <c r="D20" s="184"/>
      <c r="E20" s="129"/>
      <c r="F20" s="230"/>
      <c r="G20" s="182"/>
      <c r="H20" s="180"/>
      <c r="I20" s="184"/>
      <c r="J20" s="181"/>
      <c r="K20" s="183"/>
      <c r="L20" s="174"/>
      <c r="M20" s="173"/>
      <c r="N20" s="172"/>
      <c r="O20" s="171"/>
    </row>
    <row r="21" spans="1:15" ht="21.95" customHeight="1" x14ac:dyDescent="0.15">
      <c r="A21" s="263"/>
      <c r="B21" s="173" t="s">
        <v>31</v>
      </c>
      <c r="C21" s="221" t="s">
        <v>101</v>
      </c>
      <c r="D21" s="177"/>
      <c r="E21" s="123"/>
      <c r="F21" s="229"/>
      <c r="G21" s="174"/>
      <c r="H21" s="172">
        <v>0.5</v>
      </c>
      <c r="I21" s="177" t="s">
        <v>31</v>
      </c>
      <c r="J21" s="173" t="s">
        <v>101</v>
      </c>
      <c r="K21" s="187">
        <v>0.5</v>
      </c>
      <c r="L21" s="174"/>
      <c r="M21" s="173"/>
      <c r="N21" s="172"/>
      <c r="O21" s="171"/>
    </row>
    <row r="22" spans="1:15" ht="21.95" customHeight="1" x14ac:dyDescent="0.15">
      <c r="A22" s="263"/>
      <c r="B22" s="173"/>
      <c r="C22" s="221"/>
      <c r="D22" s="177"/>
      <c r="E22" s="123"/>
      <c r="F22" s="229"/>
      <c r="G22" s="174" t="s">
        <v>45</v>
      </c>
      <c r="H22" s="172" t="s">
        <v>310</v>
      </c>
      <c r="I22" s="177"/>
      <c r="J22" s="173"/>
      <c r="K22" s="187"/>
      <c r="L22" s="174"/>
      <c r="M22" s="173"/>
      <c r="N22" s="172"/>
      <c r="O22" s="171"/>
    </row>
    <row r="23" spans="1:15" ht="21.95" customHeight="1" x14ac:dyDescent="0.15">
      <c r="A23" s="263"/>
      <c r="B23" s="173"/>
      <c r="C23" s="221"/>
      <c r="D23" s="177"/>
      <c r="E23" s="123"/>
      <c r="F23" s="229" t="s">
        <v>19</v>
      </c>
      <c r="G23" s="174" t="s">
        <v>18</v>
      </c>
      <c r="H23" s="172" t="s">
        <v>309</v>
      </c>
      <c r="I23" s="177"/>
      <c r="J23" s="173"/>
      <c r="K23" s="187"/>
      <c r="L23" s="174"/>
      <c r="M23" s="173"/>
      <c r="N23" s="172"/>
      <c r="O23" s="171"/>
    </row>
    <row r="24" spans="1:15" ht="21.95" customHeight="1" thickBot="1" x14ac:dyDescent="0.2">
      <c r="A24" s="264"/>
      <c r="B24" s="165"/>
      <c r="C24" s="219"/>
      <c r="D24" s="168"/>
      <c r="E24" s="135"/>
      <c r="F24" s="227"/>
      <c r="G24" s="166"/>
      <c r="H24" s="164"/>
      <c r="I24" s="168"/>
      <c r="J24" s="165"/>
      <c r="K24" s="167"/>
      <c r="L24" s="166"/>
      <c r="M24" s="165"/>
      <c r="N24" s="164"/>
      <c r="O24" s="163"/>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230</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7" customHeight="1" x14ac:dyDescent="0.15">
      <c r="A5" s="250" t="s">
        <v>37</v>
      </c>
      <c r="B5" s="63" t="s">
        <v>107</v>
      </c>
      <c r="C5" s="36" t="s">
        <v>20</v>
      </c>
      <c r="D5" s="37"/>
      <c r="E5" s="42">
        <v>30</v>
      </c>
      <c r="F5" s="39" t="s">
        <v>21</v>
      </c>
      <c r="G5" s="67"/>
      <c r="H5" s="71" t="s">
        <v>20</v>
      </c>
      <c r="I5" s="37"/>
      <c r="J5" s="39">
        <f t="shared" ref="J5:J10" si="0">ROUNDUP(E5*0.75,2)</f>
        <v>22.5</v>
      </c>
      <c r="K5" s="39" t="s">
        <v>21</v>
      </c>
      <c r="L5" s="39"/>
      <c r="M5" s="75" t="e">
        <f>#REF!</f>
        <v>#REF!</v>
      </c>
      <c r="N5" s="63" t="s">
        <v>108</v>
      </c>
      <c r="O5" s="40" t="s">
        <v>15</v>
      </c>
      <c r="P5" s="37"/>
      <c r="Q5" s="41">
        <v>110</v>
      </c>
      <c r="R5" s="87">
        <f t="shared" ref="R5:R10" si="1">ROUNDUP(Q5*0.75,2)</f>
        <v>82.5</v>
      </c>
    </row>
    <row r="6" spans="1:19" ht="27" customHeight="1" x14ac:dyDescent="0.15">
      <c r="A6" s="251"/>
      <c r="B6" s="64"/>
      <c r="C6" s="43" t="s">
        <v>51</v>
      </c>
      <c r="D6" s="44"/>
      <c r="E6" s="45">
        <v>30</v>
      </c>
      <c r="F6" s="46" t="s">
        <v>21</v>
      </c>
      <c r="G6" s="68"/>
      <c r="H6" s="72" t="s">
        <v>51</v>
      </c>
      <c r="I6" s="44"/>
      <c r="J6" s="46">
        <f t="shared" si="0"/>
        <v>22.5</v>
      </c>
      <c r="K6" s="46" t="s">
        <v>21</v>
      </c>
      <c r="L6" s="46"/>
      <c r="M6" s="76" t="e">
        <f>ROUND(#REF!+(#REF!*6/100),2)</f>
        <v>#REF!</v>
      </c>
      <c r="N6" s="64" t="s">
        <v>109</v>
      </c>
      <c r="O6" s="47" t="s">
        <v>25</v>
      </c>
      <c r="P6" s="44"/>
      <c r="Q6" s="48">
        <v>0.5</v>
      </c>
      <c r="R6" s="89">
        <f t="shared" si="1"/>
        <v>0.38</v>
      </c>
    </row>
    <row r="7" spans="1:19" ht="27" customHeight="1" x14ac:dyDescent="0.15">
      <c r="A7" s="251"/>
      <c r="B7" s="64"/>
      <c r="C7" s="43" t="s">
        <v>41</v>
      </c>
      <c r="D7" s="44"/>
      <c r="E7" s="45">
        <v>40</v>
      </c>
      <c r="F7" s="46" t="s">
        <v>21</v>
      </c>
      <c r="G7" s="68"/>
      <c r="H7" s="72" t="s">
        <v>41</v>
      </c>
      <c r="I7" s="44"/>
      <c r="J7" s="46">
        <f t="shared" si="0"/>
        <v>30</v>
      </c>
      <c r="K7" s="46" t="s">
        <v>21</v>
      </c>
      <c r="L7" s="46"/>
      <c r="M7" s="76" t="e">
        <f>ROUND(#REF!+(#REF!*10/100),2)</f>
        <v>#REF!</v>
      </c>
      <c r="N7" s="64" t="s">
        <v>110</v>
      </c>
      <c r="O7" s="47" t="s">
        <v>24</v>
      </c>
      <c r="P7" s="44"/>
      <c r="Q7" s="48">
        <v>1</v>
      </c>
      <c r="R7" s="89">
        <f t="shared" si="1"/>
        <v>0.75</v>
      </c>
    </row>
    <row r="8" spans="1:19" ht="27" customHeight="1" x14ac:dyDescent="0.15">
      <c r="A8" s="251"/>
      <c r="B8" s="64"/>
      <c r="C8" s="43" t="s">
        <v>28</v>
      </c>
      <c r="D8" s="44"/>
      <c r="E8" s="45">
        <v>10</v>
      </c>
      <c r="F8" s="46" t="s">
        <v>21</v>
      </c>
      <c r="G8" s="68"/>
      <c r="H8" s="72" t="s">
        <v>28</v>
      </c>
      <c r="I8" s="44"/>
      <c r="J8" s="46">
        <f t="shared" si="0"/>
        <v>7.5</v>
      </c>
      <c r="K8" s="46" t="s">
        <v>21</v>
      </c>
      <c r="L8" s="46"/>
      <c r="M8" s="76" t="e">
        <f>ROUND(#REF!+(#REF!*10/100),2)</f>
        <v>#REF!</v>
      </c>
      <c r="N8" s="64" t="s">
        <v>111</v>
      </c>
      <c r="O8" s="47" t="s">
        <v>45</v>
      </c>
      <c r="P8" s="44"/>
      <c r="Q8" s="48">
        <v>40</v>
      </c>
      <c r="R8" s="89">
        <f t="shared" si="1"/>
        <v>30</v>
      </c>
    </row>
    <row r="9" spans="1:19" ht="27" customHeight="1" x14ac:dyDescent="0.15">
      <c r="A9" s="251"/>
      <c r="B9" s="64"/>
      <c r="C9" s="43" t="s">
        <v>112</v>
      </c>
      <c r="D9" s="44" t="s">
        <v>19</v>
      </c>
      <c r="E9" s="45">
        <v>9</v>
      </c>
      <c r="F9" s="46" t="s">
        <v>21</v>
      </c>
      <c r="G9" s="68"/>
      <c r="H9" s="72" t="s">
        <v>112</v>
      </c>
      <c r="I9" s="44" t="s">
        <v>19</v>
      </c>
      <c r="J9" s="46">
        <f t="shared" si="0"/>
        <v>6.75</v>
      </c>
      <c r="K9" s="46" t="s">
        <v>21</v>
      </c>
      <c r="L9" s="46"/>
      <c r="M9" s="76" t="e">
        <f>#REF!</f>
        <v>#REF!</v>
      </c>
      <c r="N9" s="64" t="s">
        <v>273</v>
      </c>
      <c r="O9" s="47" t="s">
        <v>30</v>
      </c>
      <c r="P9" s="44"/>
      <c r="Q9" s="48">
        <v>0.5</v>
      </c>
      <c r="R9" s="89">
        <f t="shared" si="1"/>
        <v>0.38</v>
      </c>
    </row>
    <row r="10" spans="1:19" ht="27" customHeight="1" x14ac:dyDescent="0.15">
      <c r="A10" s="251"/>
      <c r="B10" s="64"/>
      <c r="C10" s="43" t="s">
        <v>38</v>
      </c>
      <c r="D10" s="44" t="s">
        <v>39</v>
      </c>
      <c r="E10" s="45">
        <v>30</v>
      </c>
      <c r="F10" s="46" t="s">
        <v>40</v>
      </c>
      <c r="G10" s="68"/>
      <c r="H10" s="72" t="s">
        <v>38</v>
      </c>
      <c r="I10" s="44" t="s">
        <v>39</v>
      </c>
      <c r="J10" s="46">
        <f t="shared" si="0"/>
        <v>22.5</v>
      </c>
      <c r="K10" s="46" t="s">
        <v>40</v>
      </c>
      <c r="L10" s="46"/>
      <c r="M10" s="76" t="e">
        <f>#REF!</f>
        <v>#REF!</v>
      </c>
      <c r="N10" s="64" t="s">
        <v>302</v>
      </c>
      <c r="O10" s="47" t="s">
        <v>113</v>
      </c>
      <c r="P10" s="44"/>
      <c r="Q10" s="48">
        <v>2</v>
      </c>
      <c r="R10" s="89">
        <f t="shared" si="1"/>
        <v>1.5</v>
      </c>
    </row>
    <row r="11" spans="1:19" ht="27" customHeight="1" x14ac:dyDescent="0.15">
      <c r="A11" s="251"/>
      <c r="B11" s="65"/>
      <c r="C11" s="49"/>
      <c r="D11" s="50"/>
      <c r="E11" s="51"/>
      <c r="F11" s="52"/>
      <c r="G11" s="69"/>
      <c r="H11" s="73"/>
      <c r="I11" s="50"/>
      <c r="J11" s="52"/>
      <c r="K11" s="52"/>
      <c r="L11" s="52"/>
      <c r="M11" s="77"/>
      <c r="N11" s="65" t="s">
        <v>14</v>
      </c>
      <c r="O11" s="53"/>
      <c r="P11" s="50"/>
      <c r="Q11" s="54"/>
      <c r="R11" s="88"/>
    </row>
    <row r="12" spans="1:19" ht="27" customHeight="1" x14ac:dyDescent="0.15">
      <c r="A12" s="251"/>
      <c r="B12" s="64" t="s">
        <v>298</v>
      </c>
      <c r="C12" s="43" t="s">
        <v>115</v>
      </c>
      <c r="D12" s="44"/>
      <c r="E12" s="45">
        <v>20</v>
      </c>
      <c r="F12" s="46" t="s">
        <v>21</v>
      </c>
      <c r="G12" s="68"/>
      <c r="H12" s="72" t="s">
        <v>115</v>
      </c>
      <c r="I12" s="44"/>
      <c r="J12" s="46">
        <f>ROUNDUP(E12*0.75,2)</f>
        <v>15</v>
      </c>
      <c r="K12" s="46" t="s">
        <v>21</v>
      </c>
      <c r="L12" s="46"/>
      <c r="M12" s="76" t="e">
        <f>ROUND(#REF!+(#REF!*10/100),2)</f>
        <v>#REF!</v>
      </c>
      <c r="N12" s="84" t="s">
        <v>289</v>
      </c>
      <c r="O12" s="47" t="s">
        <v>30</v>
      </c>
      <c r="P12" s="44"/>
      <c r="Q12" s="48">
        <v>0.3</v>
      </c>
      <c r="R12" s="89">
        <f>ROUNDUP(Q12*0.75,2)</f>
        <v>0.23</v>
      </c>
    </row>
    <row r="13" spans="1:19" ht="27" customHeight="1" x14ac:dyDescent="0.15">
      <c r="A13" s="251"/>
      <c r="B13" s="64" t="s">
        <v>299</v>
      </c>
      <c r="C13" s="43" t="s">
        <v>62</v>
      </c>
      <c r="D13" s="44"/>
      <c r="E13" s="45">
        <v>20</v>
      </c>
      <c r="F13" s="46" t="s">
        <v>21</v>
      </c>
      <c r="G13" s="68"/>
      <c r="H13" s="72" t="s">
        <v>62</v>
      </c>
      <c r="I13" s="44"/>
      <c r="J13" s="46">
        <f>ROUNDUP(E13*0.75,2)</f>
        <v>15</v>
      </c>
      <c r="K13" s="46" t="s">
        <v>21</v>
      </c>
      <c r="L13" s="46"/>
      <c r="M13" s="76" t="e">
        <f>#REF!</f>
        <v>#REF!</v>
      </c>
      <c r="N13" s="64" t="s">
        <v>290</v>
      </c>
      <c r="O13" s="47" t="s">
        <v>36</v>
      </c>
      <c r="P13" s="44"/>
      <c r="Q13" s="48">
        <v>0.1</v>
      </c>
      <c r="R13" s="89">
        <f>ROUNDUP(Q13*0.75,2)</f>
        <v>0.08</v>
      </c>
    </row>
    <row r="14" spans="1:19" ht="27" customHeight="1" x14ac:dyDescent="0.15">
      <c r="A14" s="251"/>
      <c r="B14" s="64"/>
      <c r="C14" s="43" t="s">
        <v>32</v>
      </c>
      <c r="D14" s="44" t="s">
        <v>33</v>
      </c>
      <c r="E14" s="80">
        <v>0.5</v>
      </c>
      <c r="F14" s="46" t="s">
        <v>34</v>
      </c>
      <c r="G14" s="68"/>
      <c r="H14" s="72" t="s">
        <v>32</v>
      </c>
      <c r="I14" s="44" t="s">
        <v>33</v>
      </c>
      <c r="J14" s="46">
        <f>ROUNDUP(E14*0.75,2)</f>
        <v>0.38</v>
      </c>
      <c r="K14" s="46" t="s">
        <v>34</v>
      </c>
      <c r="L14" s="46"/>
      <c r="M14" s="76" t="e">
        <f>#REF!</f>
        <v>#REF!</v>
      </c>
      <c r="N14" s="64" t="s">
        <v>114</v>
      </c>
      <c r="O14" s="47" t="s">
        <v>95</v>
      </c>
      <c r="P14" s="44" t="s">
        <v>96</v>
      </c>
      <c r="Q14" s="48">
        <v>4</v>
      </c>
      <c r="R14" s="89">
        <f>ROUNDUP(Q14*0.75,2)</f>
        <v>3</v>
      </c>
    </row>
    <row r="15" spans="1:19" ht="27" customHeight="1" x14ac:dyDescent="0.15">
      <c r="A15" s="251"/>
      <c r="B15" s="64"/>
      <c r="C15" s="43"/>
      <c r="D15" s="44"/>
      <c r="E15" s="45"/>
      <c r="F15" s="46"/>
      <c r="G15" s="68"/>
      <c r="H15" s="72"/>
      <c r="I15" s="44"/>
      <c r="J15" s="46"/>
      <c r="K15" s="46"/>
      <c r="L15" s="46"/>
      <c r="M15" s="76"/>
      <c r="N15" s="64" t="s">
        <v>27</v>
      </c>
      <c r="O15" s="47"/>
      <c r="P15" s="44"/>
      <c r="Q15" s="48"/>
      <c r="R15" s="89"/>
    </row>
    <row r="16" spans="1:19" ht="27" customHeight="1" x14ac:dyDescent="0.15">
      <c r="A16" s="251"/>
      <c r="B16" s="65"/>
      <c r="C16" s="49"/>
      <c r="D16" s="50"/>
      <c r="E16" s="51"/>
      <c r="F16" s="52"/>
      <c r="G16" s="69"/>
      <c r="H16" s="73"/>
      <c r="I16" s="50"/>
      <c r="J16" s="52"/>
      <c r="K16" s="52"/>
      <c r="L16" s="52"/>
      <c r="M16" s="77"/>
      <c r="N16" s="65"/>
      <c r="O16" s="53"/>
      <c r="P16" s="50"/>
      <c r="Q16" s="54"/>
      <c r="R16" s="88"/>
    </row>
    <row r="17" spans="1:18" ht="27" customHeight="1" x14ac:dyDescent="0.15">
      <c r="A17" s="251"/>
      <c r="B17" s="64" t="s">
        <v>116</v>
      </c>
      <c r="C17" s="43" t="s">
        <v>117</v>
      </c>
      <c r="D17" s="44"/>
      <c r="E17" s="45">
        <v>25</v>
      </c>
      <c r="F17" s="46" t="s">
        <v>21</v>
      </c>
      <c r="G17" s="68"/>
      <c r="H17" s="72" t="s">
        <v>117</v>
      </c>
      <c r="I17" s="44"/>
      <c r="J17" s="46">
        <f>ROUNDUP(E17*0.75,2)</f>
        <v>18.75</v>
      </c>
      <c r="K17" s="46" t="s">
        <v>21</v>
      </c>
      <c r="L17" s="46"/>
      <c r="M17" s="76" t="e">
        <f>#REF!</f>
        <v>#REF!</v>
      </c>
      <c r="N17" s="64"/>
      <c r="O17" s="47"/>
      <c r="P17" s="44"/>
      <c r="Q17" s="48"/>
      <c r="R17" s="89"/>
    </row>
    <row r="18" spans="1:18" ht="27" customHeight="1" thickBot="1" x14ac:dyDescent="0.2">
      <c r="A18" s="252"/>
      <c r="B18" s="66"/>
      <c r="C18" s="56"/>
      <c r="D18" s="57"/>
      <c r="E18" s="58"/>
      <c r="F18" s="59"/>
      <c r="G18" s="70"/>
      <c r="H18" s="74"/>
      <c r="I18" s="57"/>
      <c r="J18" s="59"/>
      <c r="K18" s="59"/>
      <c r="L18" s="59"/>
      <c r="M18" s="78"/>
      <c r="N18" s="66"/>
      <c r="O18" s="60"/>
      <c r="P18" s="57"/>
      <c r="Q18" s="61"/>
      <c r="R18" s="90"/>
    </row>
  </sheetData>
  <mergeCells count="4">
    <mergeCell ref="H1:N1"/>
    <mergeCell ref="A2:R2"/>
    <mergeCell ref="A3:F3"/>
    <mergeCell ref="A5:A18"/>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230</v>
      </c>
      <c r="B3" s="268"/>
      <c r="C3" s="268"/>
      <c r="D3" s="216"/>
      <c r="E3" s="269" t="s">
        <v>380</v>
      </c>
      <c r="F3" s="270"/>
      <c r="G3" s="161"/>
      <c r="H3" s="161"/>
      <c r="I3" s="161"/>
      <c r="J3" s="161"/>
      <c r="K3" s="215"/>
      <c r="L3" s="161"/>
      <c r="M3" s="161"/>
    </row>
    <row r="4" spans="1:21" ht="27"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7" customHeight="1" x14ac:dyDescent="0.15">
      <c r="A5" s="274"/>
      <c r="B5" s="275"/>
      <c r="C5" s="276"/>
      <c r="D5" s="254"/>
      <c r="E5" s="281"/>
      <c r="F5" s="299"/>
      <c r="G5" s="238" t="s">
        <v>327</v>
      </c>
      <c r="H5" s="237" t="s">
        <v>326</v>
      </c>
      <c r="I5" s="297" t="s">
        <v>325</v>
      </c>
      <c r="J5" s="257"/>
      <c r="K5" s="257"/>
      <c r="L5" s="259" t="s">
        <v>323</v>
      </c>
      <c r="M5" s="260"/>
      <c r="N5" s="261"/>
      <c r="O5" s="254"/>
    </row>
    <row r="6" spans="1:21" ht="27"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7"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7" customHeight="1" x14ac:dyDescent="0.15">
      <c r="A8" s="263"/>
      <c r="B8" s="181"/>
      <c r="C8" s="223"/>
      <c r="D8" s="184"/>
      <c r="E8" s="129"/>
      <c r="F8" s="230"/>
      <c r="G8" s="182"/>
      <c r="H8" s="180"/>
      <c r="I8" s="184"/>
      <c r="J8" s="181"/>
      <c r="K8" s="183"/>
      <c r="L8" s="182"/>
      <c r="M8" s="181"/>
      <c r="N8" s="180"/>
      <c r="O8" s="191"/>
    </row>
    <row r="9" spans="1:21" ht="27" customHeight="1" x14ac:dyDescent="0.15">
      <c r="A9" s="263"/>
      <c r="B9" s="173" t="s">
        <v>340</v>
      </c>
      <c r="C9" s="221" t="s">
        <v>20</v>
      </c>
      <c r="D9" s="177"/>
      <c r="E9" s="123"/>
      <c r="F9" s="229"/>
      <c r="G9" s="174"/>
      <c r="H9" s="172">
        <v>15</v>
      </c>
      <c r="I9" s="177" t="s">
        <v>339</v>
      </c>
      <c r="J9" s="192" t="s">
        <v>148</v>
      </c>
      <c r="K9" s="187">
        <v>10</v>
      </c>
      <c r="L9" s="174" t="s">
        <v>338</v>
      </c>
      <c r="M9" s="173" t="s">
        <v>51</v>
      </c>
      <c r="N9" s="172">
        <v>10</v>
      </c>
      <c r="O9" s="171"/>
    </row>
    <row r="10" spans="1:21" ht="27" customHeight="1" x14ac:dyDescent="0.15">
      <c r="A10" s="263"/>
      <c r="B10" s="173"/>
      <c r="C10" s="221" t="s">
        <v>51</v>
      </c>
      <c r="D10" s="177"/>
      <c r="E10" s="123"/>
      <c r="F10" s="229"/>
      <c r="G10" s="174"/>
      <c r="H10" s="172">
        <v>10</v>
      </c>
      <c r="I10" s="177"/>
      <c r="J10" s="173" t="s">
        <v>51</v>
      </c>
      <c r="K10" s="187">
        <v>10</v>
      </c>
      <c r="L10" s="174"/>
      <c r="M10" s="173" t="s">
        <v>28</v>
      </c>
      <c r="N10" s="172">
        <v>5</v>
      </c>
      <c r="O10" s="171"/>
    </row>
    <row r="11" spans="1:21" ht="27" customHeight="1" x14ac:dyDescent="0.15">
      <c r="A11" s="263"/>
      <c r="B11" s="173"/>
      <c r="C11" s="221" t="s">
        <v>41</v>
      </c>
      <c r="D11" s="177"/>
      <c r="E11" s="123"/>
      <c r="F11" s="229"/>
      <c r="G11" s="174"/>
      <c r="H11" s="172">
        <v>20</v>
      </c>
      <c r="I11" s="177"/>
      <c r="J11" s="173" t="s">
        <v>41</v>
      </c>
      <c r="K11" s="187">
        <v>20</v>
      </c>
      <c r="L11" s="182"/>
      <c r="M11" s="181"/>
      <c r="N11" s="180"/>
      <c r="O11" s="191"/>
    </row>
    <row r="12" spans="1:21" ht="27" customHeight="1" x14ac:dyDescent="0.15">
      <c r="A12" s="263"/>
      <c r="B12" s="173"/>
      <c r="C12" s="221" t="s">
        <v>28</v>
      </c>
      <c r="D12" s="177"/>
      <c r="E12" s="123"/>
      <c r="F12" s="229"/>
      <c r="G12" s="174"/>
      <c r="H12" s="172">
        <v>5</v>
      </c>
      <c r="I12" s="177"/>
      <c r="J12" s="173" t="s">
        <v>28</v>
      </c>
      <c r="K12" s="187">
        <v>5</v>
      </c>
      <c r="L12" s="174" t="s">
        <v>387</v>
      </c>
      <c r="M12" s="173" t="s">
        <v>41</v>
      </c>
      <c r="N12" s="172">
        <v>10</v>
      </c>
      <c r="O12" s="171"/>
    </row>
    <row r="13" spans="1:21" ht="27" customHeight="1" x14ac:dyDescent="0.15">
      <c r="A13" s="263"/>
      <c r="B13" s="173"/>
      <c r="C13" s="221" t="s">
        <v>38</v>
      </c>
      <c r="D13" s="177"/>
      <c r="E13" s="123" t="s">
        <v>39</v>
      </c>
      <c r="F13" s="229"/>
      <c r="G13" s="174"/>
      <c r="H13" s="172">
        <v>20</v>
      </c>
      <c r="I13" s="177"/>
      <c r="J13" s="173" t="s">
        <v>38</v>
      </c>
      <c r="K13" s="187">
        <v>15</v>
      </c>
      <c r="L13" s="174"/>
      <c r="M13" s="173" t="s">
        <v>62</v>
      </c>
      <c r="N13" s="172">
        <v>10</v>
      </c>
      <c r="O13" s="171"/>
    </row>
    <row r="14" spans="1:21" ht="27" customHeight="1" x14ac:dyDescent="0.15">
      <c r="A14" s="263"/>
      <c r="B14" s="173"/>
      <c r="C14" s="221"/>
      <c r="D14" s="177"/>
      <c r="E14" s="123"/>
      <c r="F14" s="229"/>
      <c r="G14" s="174" t="s">
        <v>45</v>
      </c>
      <c r="H14" s="172" t="s">
        <v>310</v>
      </c>
      <c r="I14" s="177"/>
      <c r="J14" s="173"/>
      <c r="K14" s="187"/>
      <c r="L14" s="174"/>
      <c r="M14" s="173"/>
      <c r="N14" s="172"/>
      <c r="O14" s="171"/>
    </row>
    <row r="15" spans="1:21" ht="27" customHeight="1" x14ac:dyDescent="0.15">
      <c r="A15" s="263"/>
      <c r="B15" s="173"/>
      <c r="C15" s="221"/>
      <c r="D15" s="177"/>
      <c r="E15" s="123"/>
      <c r="F15" s="229"/>
      <c r="G15" s="174" t="s">
        <v>36</v>
      </c>
      <c r="H15" s="172" t="s">
        <v>309</v>
      </c>
      <c r="I15" s="177"/>
      <c r="J15" s="173"/>
      <c r="K15" s="187"/>
      <c r="L15" s="174"/>
      <c r="M15" s="173"/>
      <c r="N15" s="172"/>
      <c r="O15" s="171"/>
    </row>
    <row r="16" spans="1:21" ht="27" customHeight="1" x14ac:dyDescent="0.15">
      <c r="A16" s="263"/>
      <c r="B16" s="181"/>
      <c r="C16" s="223"/>
      <c r="D16" s="184"/>
      <c r="E16" s="129"/>
      <c r="F16" s="230"/>
      <c r="G16" s="182"/>
      <c r="H16" s="180"/>
      <c r="I16" s="184"/>
      <c r="J16" s="181"/>
      <c r="K16" s="183"/>
      <c r="L16" s="174"/>
      <c r="M16" s="173"/>
      <c r="N16" s="172"/>
      <c r="O16" s="171"/>
    </row>
    <row r="17" spans="1:15" ht="27" customHeight="1" x14ac:dyDescent="0.15">
      <c r="A17" s="263"/>
      <c r="B17" s="173" t="s">
        <v>386</v>
      </c>
      <c r="C17" s="221" t="s">
        <v>62</v>
      </c>
      <c r="D17" s="177"/>
      <c r="E17" s="123"/>
      <c r="F17" s="229"/>
      <c r="G17" s="174"/>
      <c r="H17" s="172">
        <v>20</v>
      </c>
      <c r="I17" s="177" t="s">
        <v>386</v>
      </c>
      <c r="J17" s="173" t="s">
        <v>62</v>
      </c>
      <c r="K17" s="187">
        <v>10</v>
      </c>
      <c r="L17" s="174"/>
      <c r="M17" s="173"/>
      <c r="N17" s="172"/>
      <c r="O17" s="171"/>
    </row>
    <row r="18" spans="1:15" ht="27" customHeight="1" x14ac:dyDescent="0.15">
      <c r="A18" s="263"/>
      <c r="B18" s="173"/>
      <c r="C18" s="221" t="s">
        <v>32</v>
      </c>
      <c r="D18" s="177"/>
      <c r="E18" s="123" t="s">
        <v>33</v>
      </c>
      <c r="F18" s="229"/>
      <c r="G18" s="174"/>
      <c r="H18" s="175">
        <v>0.13</v>
      </c>
      <c r="I18" s="177"/>
      <c r="J18" s="173" t="s">
        <v>335</v>
      </c>
      <c r="K18" s="176">
        <v>0.13</v>
      </c>
      <c r="L18" s="174"/>
      <c r="M18" s="173"/>
      <c r="N18" s="172"/>
      <c r="O18" s="171"/>
    </row>
    <row r="19" spans="1:15" ht="27" customHeight="1" thickBot="1" x14ac:dyDescent="0.2">
      <c r="A19" s="264"/>
      <c r="B19" s="165"/>
      <c r="C19" s="219"/>
      <c r="D19" s="168"/>
      <c r="E19" s="135"/>
      <c r="F19" s="242"/>
      <c r="G19" s="166"/>
      <c r="H19" s="164"/>
      <c r="I19" s="168"/>
      <c r="J19" s="165"/>
      <c r="K19" s="167"/>
      <c r="L19" s="166"/>
      <c r="M19" s="165"/>
      <c r="N19" s="164"/>
      <c r="O19" s="163"/>
    </row>
    <row r="20" spans="1:15" ht="14.25" x14ac:dyDescent="0.15">
      <c r="B20" s="91"/>
      <c r="C20" s="91"/>
      <c r="D20" s="91"/>
      <c r="G20" s="91"/>
      <c r="H20" s="162"/>
      <c r="I20" s="91"/>
      <c r="J20" s="91"/>
      <c r="K20" s="162"/>
      <c r="L20" s="91"/>
      <c r="M20" s="91"/>
      <c r="N20" s="162"/>
    </row>
    <row r="21" spans="1:15" ht="14.25" x14ac:dyDescent="0.15">
      <c r="B21" s="91"/>
      <c r="C21" s="91"/>
      <c r="D21" s="91"/>
      <c r="G21" s="91"/>
      <c r="H21" s="162"/>
      <c r="I21" s="91"/>
      <c r="J21" s="91"/>
      <c r="K21" s="162"/>
      <c r="L21" s="91"/>
      <c r="M21" s="91"/>
      <c r="N21" s="162"/>
    </row>
    <row r="22" spans="1:15" ht="14.25" x14ac:dyDescent="0.15">
      <c r="B22" s="91"/>
      <c r="C22" s="91"/>
      <c r="D22" s="91"/>
      <c r="G22" s="91"/>
      <c r="H22" s="162"/>
      <c r="I22" s="91"/>
      <c r="J22" s="91"/>
      <c r="K22" s="162"/>
      <c r="L22" s="91"/>
      <c r="M22" s="91"/>
      <c r="N22" s="162"/>
    </row>
    <row r="23" spans="1:15" ht="14.25" x14ac:dyDescent="0.15">
      <c r="B23" s="91"/>
      <c r="C23" s="91"/>
      <c r="D23" s="91"/>
      <c r="G23" s="91"/>
      <c r="H23" s="162"/>
      <c r="I23" s="91"/>
      <c r="J23" s="91"/>
      <c r="K23" s="162"/>
      <c r="L23" s="91"/>
      <c r="M23" s="91"/>
      <c r="N23" s="162"/>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row r="65" spans="2:14" ht="14.25" x14ac:dyDescent="0.15">
      <c r="B65" s="91"/>
      <c r="C65" s="91"/>
      <c r="D65" s="91"/>
      <c r="G65" s="91"/>
      <c r="H65" s="162"/>
      <c r="I65" s="91"/>
      <c r="J65" s="91"/>
      <c r="K65" s="162"/>
      <c r="L65" s="91"/>
      <c r="M65" s="91"/>
      <c r="N65" s="162"/>
    </row>
    <row r="66" spans="2:14" ht="14.25" x14ac:dyDescent="0.15">
      <c r="B66" s="91"/>
      <c r="C66" s="91"/>
      <c r="D66" s="91"/>
      <c r="G66" s="91"/>
      <c r="H66" s="162"/>
      <c r="I66" s="91"/>
      <c r="J66" s="91"/>
      <c r="K66" s="162"/>
      <c r="L66" s="91"/>
      <c r="M66" s="91"/>
      <c r="N66" s="162"/>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2.5" customHeight="1" x14ac:dyDescent="0.15">
      <c r="A3" s="5"/>
      <c r="B3" s="295" t="s">
        <v>279</v>
      </c>
      <c r="C3" s="295"/>
      <c r="D3" s="3"/>
      <c r="E3" s="6"/>
      <c r="F3" s="2"/>
      <c r="G3" s="2"/>
      <c r="H3" s="2"/>
      <c r="I3" s="3"/>
      <c r="J3" s="2"/>
      <c r="K3" s="7"/>
      <c r="L3" s="7"/>
      <c r="M3" s="8"/>
      <c r="N3" s="2"/>
      <c r="O3" s="302" t="s">
        <v>306</v>
      </c>
      <c r="P3" s="302"/>
      <c r="Q3" s="302"/>
      <c r="R3"/>
      <c r="S3"/>
    </row>
    <row r="4" spans="1:19" ht="22.5" customHeight="1" x14ac:dyDescent="0.15">
      <c r="A4" s="5"/>
      <c r="B4" s="295"/>
      <c r="C4" s="295"/>
      <c r="D4" s="9"/>
      <c r="E4" s="6"/>
      <c r="F4" s="2"/>
      <c r="G4" s="2"/>
      <c r="H4" s="2"/>
      <c r="I4" s="9"/>
      <c r="J4" s="2"/>
      <c r="K4" s="7"/>
      <c r="L4" s="7"/>
      <c r="M4" s="8"/>
      <c r="N4" s="2"/>
      <c r="O4"/>
      <c r="P4"/>
      <c r="Q4"/>
      <c r="R4"/>
      <c r="S4"/>
    </row>
    <row r="5" spans="1:19" ht="27.75" customHeight="1" thickBot="1" x14ac:dyDescent="0.3">
      <c r="A5" s="248" t="s">
        <v>231</v>
      </c>
      <c r="B5" s="249"/>
      <c r="C5" s="249"/>
      <c r="D5" s="249"/>
      <c r="E5" s="249"/>
      <c r="F5" s="249"/>
      <c r="G5" s="2"/>
      <c r="H5" s="2"/>
      <c r="I5" s="12"/>
      <c r="J5" s="2"/>
      <c r="K5" s="7"/>
      <c r="L5" s="7"/>
      <c r="M5" s="10"/>
      <c r="N5" s="2"/>
      <c r="O5" s="13"/>
      <c r="P5" s="12"/>
      <c r="Q5" s="14"/>
      <c r="R5" s="14"/>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18.75" customHeight="1" x14ac:dyDescent="0.15">
      <c r="A7" s="250" t="s">
        <v>37</v>
      </c>
      <c r="B7" s="63" t="s">
        <v>232</v>
      </c>
      <c r="C7" s="36" t="s">
        <v>235</v>
      </c>
      <c r="D7" s="37" t="s">
        <v>236</v>
      </c>
      <c r="E7" s="38">
        <v>0.5</v>
      </c>
      <c r="F7" s="39" t="s">
        <v>237</v>
      </c>
      <c r="G7" s="67"/>
      <c r="H7" s="71" t="s">
        <v>235</v>
      </c>
      <c r="I7" s="37" t="s">
        <v>236</v>
      </c>
      <c r="J7" s="39">
        <f t="shared" ref="J7:J13" si="0">ROUNDUP(E7*0.75,2)</f>
        <v>0.38</v>
      </c>
      <c r="K7" s="39" t="s">
        <v>237</v>
      </c>
      <c r="L7" s="39"/>
      <c r="M7" s="75" t="e">
        <f>#REF!</f>
        <v>#REF!</v>
      </c>
      <c r="N7" s="63" t="s">
        <v>233</v>
      </c>
      <c r="O7" s="40" t="s">
        <v>24</v>
      </c>
      <c r="P7" s="37"/>
      <c r="Q7" s="41">
        <v>3</v>
      </c>
      <c r="R7" s="87">
        <f>ROUNDUP(Q7*0.75,2)</f>
        <v>2.25</v>
      </c>
    </row>
    <row r="8" spans="1:19" ht="18.75" customHeight="1" x14ac:dyDescent="0.15">
      <c r="A8" s="251"/>
      <c r="B8" s="64"/>
      <c r="C8" s="43" t="s">
        <v>130</v>
      </c>
      <c r="D8" s="44" t="s">
        <v>131</v>
      </c>
      <c r="E8" s="79">
        <v>0.1</v>
      </c>
      <c r="F8" s="46" t="s">
        <v>16</v>
      </c>
      <c r="G8" s="68"/>
      <c r="H8" s="72" t="s">
        <v>130</v>
      </c>
      <c r="I8" s="44" t="s">
        <v>131</v>
      </c>
      <c r="J8" s="46">
        <f t="shared" si="0"/>
        <v>0.08</v>
      </c>
      <c r="K8" s="46" t="s">
        <v>16</v>
      </c>
      <c r="L8" s="46"/>
      <c r="M8" s="76" t="e">
        <f>#REF!</f>
        <v>#REF!</v>
      </c>
      <c r="N8" s="64" t="s">
        <v>234</v>
      </c>
      <c r="O8" s="47" t="s">
        <v>36</v>
      </c>
      <c r="P8" s="44"/>
      <c r="Q8" s="48">
        <v>0.1</v>
      </c>
      <c r="R8" s="89">
        <f>ROUNDUP(Q8*0.75,2)</f>
        <v>0.08</v>
      </c>
    </row>
    <row r="9" spans="1:19" ht="18.75" customHeight="1" x14ac:dyDescent="0.15">
      <c r="A9" s="251"/>
      <c r="B9" s="64"/>
      <c r="C9" s="43" t="s">
        <v>50</v>
      </c>
      <c r="D9" s="44"/>
      <c r="E9" s="45">
        <v>10</v>
      </c>
      <c r="F9" s="46" t="s">
        <v>21</v>
      </c>
      <c r="G9" s="68"/>
      <c r="H9" s="72" t="s">
        <v>50</v>
      </c>
      <c r="I9" s="44"/>
      <c r="J9" s="46">
        <f t="shared" si="0"/>
        <v>7.5</v>
      </c>
      <c r="K9" s="46" t="s">
        <v>21</v>
      </c>
      <c r="L9" s="46"/>
      <c r="M9" s="76" t="e">
        <f>#REF!</f>
        <v>#REF!</v>
      </c>
      <c r="N9" s="64" t="s">
        <v>274</v>
      </c>
      <c r="O9" s="47" t="s">
        <v>73</v>
      </c>
      <c r="P9" s="44"/>
      <c r="Q9" s="48">
        <v>0.01</v>
      </c>
      <c r="R9" s="89">
        <f>ROUNDUP(Q9*0.75,2)</f>
        <v>0.01</v>
      </c>
    </row>
    <row r="10" spans="1:19" ht="18.75" customHeight="1" x14ac:dyDescent="0.15">
      <c r="A10" s="251"/>
      <c r="B10" s="64"/>
      <c r="C10" s="43" t="s">
        <v>51</v>
      </c>
      <c r="D10" s="44"/>
      <c r="E10" s="45">
        <v>30</v>
      </c>
      <c r="F10" s="46" t="s">
        <v>21</v>
      </c>
      <c r="G10" s="68"/>
      <c r="H10" s="72" t="s">
        <v>51</v>
      </c>
      <c r="I10" s="44"/>
      <c r="J10" s="46">
        <f t="shared" si="0"/>
        <v>22.5</v>
      </c>
      <c r="K10" s="46" t="s">
        <v>21</v>
      </c>
      <c r="L10" s="46"/>
      <c r="M10" s="76" t="e">
        <f>ROUND(#REF!+(#REF!*6/100),2)</f>
        <v>#REF!</v>
      </c>
      <c r="N10" s="64" t="s">
        <v>275</v>
      </c>
      <c r="O10" s="47" t="s">
        <v>201</v>
      </c>
      <c r="P10" s="44"/>
      <c r="Q10" s="48">
        <v>10</v>
      </c>
      <c r="R10" s="89">
        <f>ROUNDUP(Q10*0.75,2)</f>
        <v>7.5</v>
      </c>
    </row>
    <row r="11" spans="1:19" ht="18.75" customHeight="1" x14ac:dyDescent="0.15">
      <c r="A11" s="251"/>
      <c r="B11" s="64"/>
      <c r="C11" s="43" t="s">
        <v>28</v>
      </c>
      <c r="D11" s="44"/>
      <c r="E11" s="45">
        <v>10</v>
      </c>
      <c r="F11" s="46" t="s">
        <v>21</v>
      </c>
      <c r="G11" s="68"/>
      <c r="H11" s="72" t="s">
        <v>28</v>
      </c>
      <c r="I11" s="44"/>
      <c r="J11" s="46">
        <f t="shared" si="0"/>
        <v>7.5</v>
      </c>
      <c r="K11" s="46" t="s">
        <v>21</v>
      </c>
      <c r="L11" s="46"/>
      <c r="M11" s="76" t="e">
        <f>ROUND(#REF!+(#REF!*10/100),2)</f>
        <v>#REF!</v>
      </c>
      <c r="N11" s="64" t="s">
        <v>27</v>
      </c>
      <c r="O11" s="47"/>
      <c r="P11" s="44"/>
      <c r="Q11" s="48"/>
      <c r="R11" s="89"/>
    </row>
    <row r="12" spans="1:19" ht="18.75" customHeight="1" x14ac:dyDescent="0.15">
      <c r="A12" s="251"/>
      <c r="B12" s="64"/>
      <c r="C12" s="43" t="s">
        <v>54</v>
      </c>
      <c r="D12" s="44"/>
      <c r="E12" s="45">
        <v>40</v>
      </c>
      <c r="F12" s="46" t="s">
        <v>21</v>
      </c>
      <c r="G12" s="68"/>
      <c r="H12" s="72" t="s">
        <v>54</v>
      </c>
      <c r="I12" s="44"/>
      <c r="J12" s="46">
        <f t="shared" si="0"/>
        <v>30</v>
      </c>
      <c r="K12" s="46" t="s">
        <v>21</v>
      </c>
      <c r="L12" s="46"/>
      <c r="M12" s="76" t="e">
        <f>ROUND(#REF!+(#REF!*15/100),2)</f>
        <v>#REF!</v>
      </c>
      <c r="N12" s="64"/>
      <c r="O12" s="47"/>
      <c r="P12" s="44"/>
      <c r="Q12" s="48"/>
      <c r="R12" s="89"/>
    </row>
    <row r="13" spans="1:19" ht="18.75" customHeight="1" x14ac:dyDescent="0.15">
      <c r="A13" s="251"/>
      <c r="B13" s="64"/>
      <c r="C13" s="43" t="s">
        <v>42</v>
      </c>
      <c r="D13" s="44"/>
      <c r="E13" s="45">
        <v>0.1</v>
      </c>
      <c r="F13" s="46" t="s">
        <v>21</v>
      </c>
      <c r="G13" s="68" t="s">
        <v>43</v>
      </c>
      <c r="H13" s="72" t="s">
        <v>42</v>
      </c>
      <c r="I13" s="44"/>
      <c r="J13" s="46">
        <f t="shared" si="0"/>
        <v>0.08</v>
      </c>
      <c r="K13" s="46" t="s">
        <v>21</v>
      </c>
      <c r="L13" s="46" t="s">
        <v>43</v>
      </c>
      <c r="M13" s="76" t="e">
        <f>#REF!</f>
        <v>#REF!</v>
      </c>
      <c r="N13" s="64"/>
      <c r="O13" s="47"/>
      <c r="P13" s="44"/>
      <c r="Q13" s="48"/>
      <c r="R13" s="89"/>
    </row>
    <row r="14" spans="1:19" ht="18.75" customHeight="1" x14ac:dyDescent="0.15">
      <c r="A14" s="251"/>
      <c r="B14" s="65"/>
      <c r="C14" s="49"/>
      <c r="D14" s="50"/>
      <c r="E14" s="51"/>
      <c r="F14" s="52"/>
      <c r="G14" s="69"/>
      <c r="H14" s="73"/>
      <c r="I14" s="50"/>
      <c r="J14" s="52"/>
      <c r="K14" s="52"/>
      <c r="L14" s="52"/>
      <c r="M14" s="77"/>
      <c r="N14" s="65"/>
      <c r="O14" s="53"/>
      <c r="P14" s="50"/>
      <c r="Q14" s="54"/>
      <c r="R14" s="88"/>
    </row>
    <row r="15" spans="1:19" ht="18.75" customHeight="1" x14ac:dyDescent="0.15">
      <c r="A15" s="251"/>
      <c r="B15" s="64" t="s">
        <v>238</v>
      </c>
      <c r="C15" s="43" t="s">
        <v>128</v>
      </c>
      <c r="D15" s="44" t="s">
        <v>33</v>
      </c>
      <c r="E15" s="45">
        <v>1</v>
      </c>
      <c r="F15" s="46" t="s">
        <v>129</v>
      </c>
      <c r="G15" s="68"/>
      <c r="H15" s="72" t="s">
        <v>128</v>
      </c>
      <c r="I15" s="44" t="s">
        <v>33</v>
      </c>
      <c r="J15" s="46">
        <f>ROUNDUP(E15*0.75,2)</f>
        <v>0.75</v>
      </c>
      <c r="K15" s="46" t="s">
        <v>129</v>
      </c>
      <c r="L15" s="46"/>
      <c r="M15" s="76" t="e">
        <f>#REF!</f>
        <v>#REF!</v>
      </c>
      <c r="N15" s="64" t="s">
        <v>239</v>
      </c>
      <c r="O15" s="47" t="s">
        <v>24</v>
      </c>
      <c r="P15" s="44"/>
      <c r="Q15" s="48">
        <v>3</v>
      </c>
      <c r="R15" s="89">
        <f>ROUNDUP(Q15*0.75,2)</f>
        <v>2.25</v>
      </c>
    </row>
    <row r="16" spans="1:19" ht="18.75" customHeight="1" x14ac:dyDescent="0.15">
      <c r="A16" s="251"/>
      <c r="B16" s="64"/>
      <c r="C16" s="43" t="s">
        <v>69</v>
      </c>
      <c r="D16" s="44" t="s">
        <v>70</v>
      </c>
      <c r="E16" s="45">
        <v>10</v>
      </c>
      <c r="F16" s="46" t="s">
        <v>21</v>
      </c>
      <c r="G16" s="68"/>
      <c r="H16" s="72" t="s">
        <v>69</v>
      </c>
      <c r="I16" s="44" t="s">
        <v>70</v>
      </c>
      <c r="J16" s="46">
        <f>ROUNDUP(E16*0.75,2)</f>
        <v>7.5</v>
      </c>
      <c r="K16" s="46" t="s">
        <v>21</v>
      </c>
      <c r="L16" s="46"/>
      <c r="M16" s="76" t="e">
        <f>#REF!</f>
        <v>#REF!</v>
      </c>
      <c r="N16" s="84" t="s">
        <v>292</v>
      </c>
      <c r="O16" s="47"/>
      <c r="P16" s="44"/>
      <c r="Q16" s="48"/>
      <c r="R16" s="89"/>
    </row>
    <row r="17" spans="1:18" ht="18.75" customHeight="1" x14ac:dyDescent="0.15">
      <c r="A17" s="251"/>
      <c r="B17" s="64"/>
      <c r="C17" s="43" t="s">
        <v>118</v>
      </c>
      <c r="D17" s="44"/>
      <c r="E17" s="45">
        <v>8</v>
      </c>
      <c r="F17" s="46" t="s">
        <v>40</v>
      </c>
      <c r="G17" s="68"/>
      <c r="H17" s="72" t="s">
        <v>118</v>
      </c>
      <c r="I17" s="44"/>
      <c r="J17" s="46">
        <f>ROUNDUP(E17*0.75,2)</f>
        <v>6</v>
      </c>
      <c r="K17" s="46" t="s">
        <v>40</v>
      </c>
      <c r="L17" s="46"/>
      <c r="M17" s="76" t="e">
        <f>#REF!</f>
        <v>#REF!</v>
      </c>
      <c r="N17" s="64" t="s">
        <v>293</v>
      </c>
      <c r="O17" s="47"/>
      <c r="P17" s="44"/>
      <c r="Q17" s="48"/>
      <c r="R17" s="89"/>
    </row>
    <row r="18" spans="1:18" ht="18.75" customHeight="1" x14ac:dyDescent="0.15">
      <c r="A18" s="251"/>
      <c r="B18" s="64"/>
      <c r="C18" s="43"/>
      <c r="D18" s="44"/>
      <c r="E18" s="45"/>
      <c r="F18" s="46"/>
      <c r="G18" s="68"/>
      <c r="H18" s="72"/>
      <c r="I18" s="44"/>
      <c r="J18" s="46"/>
      <c r="K18" s="46"/>
      <c r="L18" s="46"/>
      <c r="M18" s="76"/>
      <c r="N18" s="85" t="s">
        <v>240</v>
      </c>
      <c r="O18" s="47"/>
      <c r="P18" s="44"/>
      <c r="Q18" s="48"/>
      <c r="R18" s="89"/>
    </row>
    <row r="19" spans="1:18" ht="18.75" customHeight="1" x14ac:dyDescent="0.15">
      <c r="A19" s="251"/>
      <c r="B19" s="64"/>
      <c r="C19" s="43"/>
      <c r="D19" s="44"/>
      <c r="E19" s="45"/>
      <c r="F19" s="46"/>
      <c r="G19" s="68"/>
      <c r="H19" s="72"/>
      <c r="I19" s="44"/>
      <c r="J19" s="46"/>
      <c r="K19" s="46"/>
      <c r="L19" s="46"/>
      <c r="M19" s="76"/>
      <c r="N19" s="64" t="s">
        <v>27</v>
      </c>
      <c r="O19" s="47"/>
      <c r="P19" s="44"/>
      <c r="Q19" s="48"/>
      <c r="R19" s="89"/>
    </row>
    <row r="20" spans="1:18" ht="18.75" customHeight="1" x14ac:dyDescent="0.15">
      <c r="A20" s="251"/>
      <c r="B20" s="65"/>
      <c r="C20" s="49"/>
      <c r="D20" s="50"/>
      <c r="E20" s="51"/>
      <c r="F20" s="52"/>
      <c r="G20" s="69"/>
      <c r="H20" s="73"/>
      <c r="I20" s="50"/>
      <c r="J20" s="52"/>
      <c r="K20" s="52"/>
      <c r="L20" s="52"/>
      <c r="M20" s="77"/>
      <c r="N20" s="65"/>
      <c r="O20" s="53"/>
      <c r="P20" s="50"/>
      <c r="Q20" s="54"/>
      <c r="R20" s="88"/>
    </row>
    <row r="21" spans="1:18" ht="18.75" customHeight="1" x14ac:dyDescent="0.15">
      <c r="A21" s="251"/>
      <c r="B21" s="64" t="s">
        <v>241</v>
      </c>
      <c r="C21" s="43" t="s">
        <v>244</v>
      </c>
      <c r="D21" s="44"/>
      <c r="E21" s="83">
        <v>0.2</v>
      </c>
      <c r="F21" s="46" t="s">
        <v>129</v>
      </c>
      <c r="G21" s="68"/>
      <c r="H21" s="72" t="s">
        <v>244</v>
      </c>
      <c r="I21" s="44"/>
      <c r="J21" s="46">
        <f>ROUNDUP(E21*0.75,2)</f>
        <v>0.15</v>
      </c>
      <c r="K21" s="46" t="s">
        <v>129</v>
      </c>
      <c r="L21" s="46"/>
      <c r="M21" s="76" t="e">
        <f>#REF!</f>
        <v>#REF!</v>
      </c>
      <c r="N21" s="64" t="s">
        <v>242</v>
      </c>
      <c r="O21" s="47" t="s">
        <v>47</v>
      </c>
      <c r="P21" s="44" t="s">
        <v>39</v>
      </c>
      <c r="Q21" s="48">
        <v>2</v>
      </c>
      <c r="R21" s="89">
        <f>ROUNDUP(Q21*0.75,2)</f>
        <v>1.5</v>
      </c>
    </row>
    <row r="22" spans="1:18" ht="18.75" customHeight="1" x14ac:dyDescent="0.15">
      <c r="A22" s="251"/>
      <c r="B22" s="64"/>
      <c r="C22" s="43"/>
      <c r="D22" s="44"/>
      <c r="E22" s="45"/>
      <c r="F22" s="46"/>
      <c r="G22" s="68"/>
      <c r="H22" s="72"/>
      <c r="I22" s="44"/>
      <c r="J22" s="46"/>
      <c r="K22" s="46"/>
      <c r="L22" s="46"/>
      <c r="M22" s="76"/>
      <c r="N22" s="64" t="s">
        <v>243</v>
      </c>
      <c r="O22" s="47" t="s">
        <v>18</v>
      </c>
      <c r="P22" s="44" t="s">
        <v>19</v>
      </c>
      <c r="Q22" s="48">
        <v>0.5</v>
      </c>
      <c r="R22" s="89">
        <f>ROUNDUP(Q22*0.75,2)</f>
        <v>0.38</v>
      </c>
    </row>
    <row r="23" spans="1:18" ht="18.75" customHeight="1" x14ac:dyDescent="0.15">
      <c r="A23" s="251"/>
      <c r="B23" s="64"/>
      <c r="C23" s="43"/>
      <c r="D23" s="44"/>
      <c r="E23" s="45"/>
      <c r="F23" s="46"/>
      <c r="G23" s="68"/>
      <c r="H23" s="72"/>
      <c r="I23" s="44"/>
      <c r="J23" s="46"/>
      <c r="K23" s="46"/>
      <c r="L23" s="46"/>
      <c r="M23" s="76"/>
      <c r="N23" s="64" t="s">
        <v>27</v>
      </c>
      <c r="O23" s="47"/>
      <c r="P23" s="44"/>
      <c r="Q23" s="48"/>
      <c r="R23" s="89"/>
    </row>
    <row r="24" spans="1:18" ht="18.75" customHeight="1" x14ac:dyDescent="0.15">
      <c r="A24" s="251"/>
      <c r="B24" s="64"/>
      <c r="C24" s="43"/>
      <c r="D24" s="44"/>
      <c r="E24" s="45"/>
      <c r="F24" s="46"/>
      <c r="G24" s="68"/>
      <c r="H24" s="72"/>
      <c r="I24" s="44"/>
      <c r="J24" s="46"/>
      <c r="K24" s="46"/>
      <c r="L24" s="46"/>
      <c r="M24" s="76"/>
      <c r="N24" s="64"/>
      <c r="O24" s="47"/>
      <c r="P24" s="44"/>
      <c r="Q24" s="48"/>
      <c r="R24" s="89"/>
    </row>
    <row r="25" spans="1:18" ht="18.75" customHeight="1" x14ac:dyDescent="0.15">
      <c r="A25" s="251"/>
      <c r="B25" s="65"/>
      <c r="C25" s="49"/>
      <c r="D25" s="50"/>
      <c r="E25" s="51"/>
      <c r="F25" s="52"/>
      <c r="G25" s="69"/>
      <c r="H25" s="73"/>
      <c r="I25" s="50"/>
      <c r="J25" s="52"/>
      <c r="K25" s="52"/>
      <c r="L25" s="52"/>
      <c r="M25" s="77"/>
      <c r="N25" s="65"/>
      <c r="O25" s="53"/>
      <c r="P25" s="50"/>
      <c r="Q25" s="54"/>
      <c r="R25" s="88"/>
    </row>
    <row r="26" spans="1:18" ht="18.75" customHeight="1" x14ac:dyDescent="0.15">
      <c r="A26" s="251"/>
      <c r="B26" s="64" t="s">
        <v>140</v>
      </c>
      <c r="C26" s="43" t="s">
        <v>141</v>
      </c>
      <c r="D26" s="44"/>
      <c r="E26" s="55">
        <v>0.25</v>
      </c>
      <c r="F26" s="46" t="s">
        <v>129</v>
      </c>
      <c r="G26" s="68"/>
      <c r="H26" s="72" t="s">
        <v>141</v>
      </c>
      <c r="I26" s="44"/>
      <c r="J26" s="46">
        <f>ROUNDUP(E26*0.75,2)</f>
        <v>0.19</v>
      </c>
      <c r="K26" s="46" t="s">
        <v>129</v>
      </c>
      <c r="L26" s="46"/>
      <c r="M26" s="76" t="e">
        <f>#REF!</f>
        <v>#REF!</v>
      </c>
      <c r="N26" s="64" t="s">
        <v>57</v>
      </c>
      <c r="O26" s="47"/>
      <c r="P26" s="44"/>
      <c r="Q26" s="48"/>
      <c r="R26" s="89"/>
    </row>
    <row r="27" spans="1:18" ht="18.75" customHeight="1" thickBot="1" x14ac:dyDescent="0.2">
      <c r="A27" s="252"/>
      <c r="B27" s="66"/>
      <c r="C27" s="56"/>
      <c r="D27" s="57"/>
      <c r="E27" s="58"/>
      <c r="F27" s="59"/>
      <c r="G27" s="70"/>
      <c r="H27" s="74"/>
      <c r="I27" s="57"/>
      <c r="J27" s="59"/>
      <c r="K27" s="59"/>
      <c r="L27" s="59"/>
      <c r="M27" s="78"/>
      <c r="N27" s="66"/>
      <c r="O27" s="60"/>
      <c r="P27" s="57"/>
      <c r="Q27" s="61"/>
      <c r="R27" s="90"/>
    </row>
    <row r="28" spans="1:18" ht="18.75" customHeight="1" x14ac:dyDescent="0.15">
      <c r="P28" s="3"/>
      <c r="Q28" s="3"/>
      <c r="R28" s="3"/>
    </row>
  </sheetData>
  <mergeCells count="6">
    <mergeCell ref="O3:Q3"/>
    <mergeCell ref="H1:N1"/>
    <mergeCell ref="A2:R2"/>
    <mergeCell ref="A5:F5"/>
    <mergeCell ref="A7:A27"/>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392</v>
      </c>
      <c r="B3" s="268"/>
      <c r="C3" s="268"/>
      <c r="D3" s="216"/>
      <c r="E3" s="269" t="s">
        <v>333</v>
      </c>
      <c r="F3" s="270"/>
      <c r="G3" s="161"/>
      <c r="H3" s="161"/>
      <c r="I3" s="161"/>
      <c r="J3" s="161"/>
      <c r="K3" s="215"/>
      <c r="L3" s="161"/>
      <c r="M3" s="161"/>
    </row>
    <row r="4" spans="1:21" ht="24.95"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4.95" customHeight="1" x14ac:dyDescent="0.15">
      <c r="A5" s="274"/>
      <c r="B5" s="275"/>
      <c r="C5" s="276"/>
      <c r="D5" s="254"/>
      <c r="E5" s="281"/>
      <c r="F5" s="299"/>
      <c r="G5" s="238" t="s">
        <v>327</v>
      </c>
      <c r="H5" s="237" t="s">
        <v>326</v>
      </c>
      <c r="I5" s="297" t="s">
        <v>325</v>
      </c>
      <c r="J5" s="257"/>
      <c r="K5" s="257"/>
      <c r="L5" s="259" t="s">
        <v>370</v>
      </c>
      <c r="M5" s="260"/>
      <c r="N5" s="261"/>
      <c r="O5" s="254"/>
    </row>
    <row r="6" spans="1:21" ht="24.95"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4.95"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4.95" customHeight="1" x14ac:dyDescent="0.15">
      <c r="A8" s="263"/>
      <c r="B8" s="181"/>
      <c r="C8" s="223"/>
      <c r="D8" s="184"/>
      <c r="E8" s="129"/>
      <c r="F8" s="230"/>
      <c r="G8" s="182"/>
      <c r="H8" s="180"/>
      <c r="I8" s="184"/>
      <c r="J8" s="181"/>
      <c r="K8" s="183"/>
      <c r="L8" s="182"/>
      <c r="M8" s="181"/>
      <c r="N8" s="180"/>
      <c r="O8" s="191"/>
    </row>
    <row r="9" spans="1:21" ht="24.95" customHeight="1" x14ac:dyDescent="0.15">
      <c r="A9" s="263"/>
      <c r="B9" s="173" t="s">
        <v>391</v>
      </c>
      <c r="C9" s="221" t="s">
        <v>50</v>
      </c>
      <c r="D9" s="177"/>
      <c r="E9" s="123"/>
      <c r="F9" s="229"/>
      <c r="G9" s="174"/>
      <c r="H9" s="172">
        <v>10</v>
      </c>
      <c r="I9" s="177" t="s">
        <v>391</v>
      </c>
      <c r="J9" s="192" t="s">
        <v>148</v>
      </c>
      <c r="K9" s="187">
        <v>10</v>
      </c>
      <c r="L9" s="174" t="s">
        <v>390</v>
      </c>
      <c r="M9" s="173" t="s">
        <v>51</v>
      </c>
      <c r="N9" s="172">
        <v>10</v>
      </c>
      <c r="O9" s="171"/>
    </row>
    <row r="10" spans="1:21" ht="24.95" customHeight="1" x14ac:dyDescent="0.15">
      <c r="A10" s="263"/>
      <c r="B10" s="173"/>
      <c r="C10" s="221" t="s">
        <v>28</v>
      </c>
      <c r="D10" s="177"/>
      <c r="E10" s="123"/>
      <c r="F10" s="229"/>
      <c r="G10" s="174"/>
      <c r="H10" s="172">
        <v>10</v>
      </c>
      <c r="I10" s="177"/>
      <c r="J10" s="173" t="s">
        <v>28</v>
      </c>
      <c r="K10" s="187">
        <v>10</v>
      </c>
      <c r="L10" s="174"/>
      <c r="M10" s="173" t="s">
        <v>244</v>
      </c>
      <c r="N10" s="244">
        <v>0.2</v>
      </c>
      <c r="O10" s="171"/>
    </row>
    <row r="11" spans="1:21" ht="24.95" customHeight="1" x14ac:dyDescent="0.15">
      <c r="A11" s="263"/>
      <c r="B11" s="173"/>
      <c r="C11" s="221" t="s">
        <v>54</v>
      </c>
      <c r="D11" s="177"/>
      <c r="E11" s="123"/>
      <c r="F11" s="229"/>
      <c r="G11" s="174"/>
      <c r="H11" s="172">
        <v>20</v>
      </c>
      <c r="I11" s="177"/>
      <c r="J11" s="173" t="s">
        <v>54</v>
      </c>
      <c r="K11" s="187">
        <v>20</v>
      </c>
      <c r="L11" s="182"/>
      <c r="M11" s="181"/>
      <c r="N11" s="180"/>
      <c r="O11" s="191"/>
    </row>
    <row r="12" spans="1:21" ht="24.95" customHeight="1" x14ac:dyDescent="0.15">
      <c r="A12" s="263"/>
      <c r="B12" s="173"/>
      <c r="C12" s="221"/>
      <c r="D12" s="177"/>
      <c r="E12" s="123"/>
      <c r="F12" s="229"/>
      <c r="G12" s="174" t="s">
        <v>17</v>
      </c>
      <c r="H12" s="172" t="s">
        <v>310</v>
      </c>
      <c r="I12" s="177"/>
      <c r="J12" s="173"/>
      <c r="K12" s="187"/>
      <c r="L12" s="174" t="s">
        <v>389</v>
      </c>
      <c r="M12" s="173" t="s">
        <v>54</v>
      </c>
      <c r="N12" s="172">
        <v>10</v>
      </c>
      <c r="O12" s="171"/>
    </row>
    <row r="13" spans="1:21" ht="24.95" customHeight="1" x14ac:dyDescent="0.15">
      <c r="A13" s="263"/>
      <c r="B13" s="173"/>
      <c r="C13" s="221"/>
      <c r="D13" s="177"/>
      <c r="E13" s="123"/>
      <c r="F13" s="229"/>
      <c r="G13" s="174" t="s">
        <v>30</v>
      </c>
      <c r="H13" s="172" t="s">
        <v>309</v>
      </c>
      <c r="I13" s="177"/>
      <c r="J13" s="173"/>
      <c r="K13" s="187"/>
      <c r="L13" s="174"/>
      <c r="M13" s="173" t="s">
        <v>28</v>
      </c>
      <c r="N13" s="172">
        <v>5</v>
      </c>
      <c r="O13" s="171"/>
    </row>
    <row r="14" spans="1:21" ht="24.95" customHeight="1" x14ac:dyDescent="0.15">
      <c r="A14" s="263"/>
      <c r="B14" s="173"/>
      <c r="C14" s="221"/>
      <c r="D14" s="177"/>
      <c r="E14" s="123"/>
      <c r="F14" s="229" t="s">
        <v>19</v>
      </c>
      <c r="G14" s="174" t="s">
        <v>18</v>
      </c>
      <c r="H14" s="172" t="s">
        <v>309</v>
      </c>
      <c r="I14" s="177"/>
      <c r="J14" s="173"/>
      <c r="K14" s="187"/>
      <c r="L14" s="182"/>
      <c r="M14" s="181"/>
      <c r="N14" s="180"/>
      <c r="O14" s="191"/>
    </row>
    <row r="15" spans="1:21" ht="24.95" customHeight="1" x14ac:dyDescent="0.15">
      <c r="A15" s="263"/>
      <c r="B15" s="181"/>
      <c r="C15" s="223"/>
      <c r="D15" s="184"/>
      <c r="E15" s="129"/>
      <c r="F15" s="230"/>
      <c r="G15" s="182"/>
      <c r="H15" s="180"/>
      <c r="I15" s="184"/>
      <c r="J15" s="181"/>
      <c r="K15" s="183"/>
      <c r="L15" s="174" t="s">
        <v>344</v>
      </c>
      <c r="M15" s="173" t="s">
        <v>141</v>
      </c>
      <c r="N15" s="175">
        <v>0.13</v>
      </c>
      <c r="O15" s="171"/>
    </row>
    <row r="16" spans="1:21" ht="24.95" customHeight="1" x14ac:dyDescent="0.15">
      <c r="A16" s="263"/>
      <c r="B16" s="173" t="s">
        <v>388</v>
      </c>
      <c r="C16" s="221" t="s">
        <v>244</v>
      </c>
      <c r="D16" s="177"/>
      <c r="E16" s="123"/>
      <c r="F16" s="229"/>
      <c r="G16" s="174"/>
      <c r="H16" s="244">
        <v>0.2</v>
      </c>
      <c r="I16" s="177" t="s">
        <v>388</v>
      </c>
      <c r="J16" s="173" t="s">
        <v>244</v>
      </c>
      <c r="K16" s="243">
        <v>0.2</v>
      </c>
      <c r="L16" s="174"/>
      <c r="M16" s="173"/>
      <c r="N16" s="172"/>
      <c r="O16" s="171"/>
    </row>
    <row r="17" spans="1:15" ht="24.95" customHeight="1" x14ac:dyDescent="0.15">
      <c r="A17" s="263"/>
      <c r="B17" s="173"/>
      <c r="C17" s="221" t="s">
        <v>51</v>
      </c>
      <c r="D17" s="177"/>
      <c r="E17" s="123"/>
      <c r="F17" s="229"/>
      <c r="G17" s="174"/>
      <c r="H17" s="172">
        <v>10</v>
      </c>
      <c r="I17" s="177"/>
      <c r="J17" s="173" t="s">
        <v>51</v>
      </c>
      <c r="K17" s="187">
        <v>10</v>
      </c>
      <c r="L17" s="174"/>
      <c r="M17" s="173"/>
      <c r="N17" s="172"/>
      <c r="O17" s="171"/>
    </row>
    <row r="18" spans="1:15" ht="24.95" customHeight="1" x14ac:dyDescent="0.15">
      <c r="A18" s="263"/>
      <c r="B18" s="173"/>
      <c r="C18" s="221"/>
      <c r="D18" s="177"/>
      <c r="E18" s="123"/>
      <c r="F18" s="229"/>
      <c r="G18" s="174" t="s">
        <v>17</v>
      </c>
      <c r="H18" s="172" t="s">
        <v>310</v>
      </c>
      <c r="I18" s="177"/>
      <c r="J18" s="173"/>
      <c r="K18" s="187"/>
      <c r="L18" s="174"/>
      <c r="M18" s="173"/>
      <c r="N18" s="172"/>
      <c r="O18" s="171"/>
    </row>
    <row r="19" spans="1:15" ht="24.95" customHeight="1" x14ac:dyDescent="0.15">
      <c r="A19" s="263"/>
      <c r="B19" s="181"/>
      <c r="C19" s="223"/>
      <c r="D19" s="184"/>
      <c r="E19" s="129"/>
      <c r="F19" s="241"/>
      <c r="G19" s="182"/>
      <c r="H19" s="180"/>
      <c r="I19" s="184"/>
      <c r="J19" s="181"/>
      <c r="K19" s="183"/>
      <c r="L19" s="174"/>
      <c r="M19" s="173"/>
      <c r="N19" s="172"/>
      <c r="O19" s="171"/>
    </row>
    <row r="20" spans="1:15" ht="24.95" customHeight="1" x14ac:dyDescent="0.15">
      <c r="A20" s="263"/>
      <c r="B20" s="173" t="s">
        <v>140</v>
      </c>
      <c r="C20" s="221" t="s">
        <v>141</v>
      </c>
      <c r="D20" s="177"/>
      <c r="E20" s="123"/>
      <c r="F20" s="229"/>
      <c r="G20" s="174"/>
      <c r="H20" s="193">
        <v>0.17</v>
      </c>
      <c r="I20" s="177" t="s">
        <v>140</v>
      </c>
      <c r="J20" s="173" t="s">
        <v>141</v>
      </c>
      <c r="K20" s="228">
        <v>0.17</v>
      </c>
      <c r="L20" s="174"/>
      <c r="M20" s="173"/>
      <c r="N20" s="172"/>
      <c r="O20" s="171"/>
    </row>
    <row r="21" spans="1:15" ht="24.95" customHeight="1" thickBot="1" x14ac:dyDescent="0.2">
      <c r="A21" s="264"/>
      <c r="B21" s="165"/>
      <c r="C21" s="219"/>
      <c r="D21" s="168"/>
      <c r="E21" s="135"/>
      <c r="F21" s="227"/>
      <c r="G21" s="166"/>
      <c r="H21" s="164"/>
      <c r="I21" s="168"/>
      <c r="J21" s="165"/>
      <c r="K21" s="167"/>
      <c r="L21" s="166"/>
      <c r="M21" s="165"/>
      <c r="N21" s="164"/>
      <c r="O21" s="163"/>
    </row>
    <row r="22" spans="1:15" ht="14.25" x14ac:dyDescent="0.15">
      <c r="B22" s="91"/>
      <c r="C22" s="91"/>
      <c r="D22" s="91"/>
      <c r="G22" s="91"/>
      <c r="H22" s="162"/>
      <c r="I22" s="91"/>
      <c r="J22" s="91"/>
      <c r="K22" s="162"/>
      <c r="L22" s="91"/>
      <c r="M22" s="91"/>
      <c r="N22" s="162"/>
    </row>
    <row r="23" spans="1:15" ht="14.25" x14ac:dyDescent="0.15">
      <c r="B23" s="91"/>
      <c r="C23" s="91"/>
      <c r="D23" s="91"/>
      <c r="G23" s="91"/>
      <c r="H23" s="162"/>
      <c r="I23" s="91"/>
      <c r="J23" s="91"/>
      <c r="K23" s="162"/>
      <c r="L23" s="91"/>
      <c r="M23" s="91"/>
      <c r="N23" s="162"/>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245</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0" t="s">
        <v>37</v>
      </c>
      <c r="B5" s="63" t="s">
        <v>15</v>
      </c>
      <c r="C5" s="36"/>
      <c r="D5" s="37"/>
      <c r="E5" s="42"/>
      <c r="F5" s="39"/>
      <c r="G5" s="67"/>
      <c r="H5" s="71"/>
      <c r="I5" s="37"/>
      <c r="J5" s="39"/>
      <c r="K5" s="39"/>
      <c r="L5" s="39"/>
      <c r="M5" s="75"/>
      <c r="N5" s="63"/>
      <c r="O5" s="40" t="s">
        <v>15</v>
      </c>
      <c r="P5" s="37"/>
      <c r="Q5" s="41">
        <v>110</v>
      </c>
      <c r="R5" s="87">
        <f>ROUNDUP(Q5*0.75,2)</f>
        <v>82.5</v>
      </c>
    </row>
    <row r="6" spans="1:19" ht="23.1" customHeight="1" x14ac:dyDescent="0.15">
      <c r="A6" s="251"/>
      <c r="B6" s="65"/>
      <c r="C6" s="49"/>
      <c r="D6" s="50"/>
      <c r="E6" s="51"/>
      <c r="F6" s="52"/>
      <c r="G6" s="69"/>
      <c r="H6" s="73"/>
      <c r="I6" s="50"/>
      <c r="J6" s="52"/>
      <c r="K6" s="52"/>
      <c r="L6" s="52"/>
      <c r="M6" s="77"/>
      <c r="N6" s="65"/>
      <c r="O6" s="53"/>
      <c r="P6" s="50"/>
      <c r="Q6" s="54"/>
      <c r="R6" s="88"/>
    </row>
    <row r="7" spans="1:19" ht="23.1" customHeight="1" x14ac:dyDescent="0.15">
      <c r="A7" s="251"/>
      <c r="B7" s="64" t="s">
        <v>144</v>
      </c>
      <c r="C7" s="43" t="s">
        <v>148</v>
      </c>
      <c r="D7" s="44"/>
      <c r="E7" s="45">
        <v>40</v>
      </c>
      <c r="F7" s="46" t="s">
        <v>21</v>
      </c>
      <c r="G7" s="68"/>
      <c r="H7" s="72" t="s">
        <v>148</v>
      </c>
      <c r="I7" s="44"/>
      <c r="J7" s="46">
        <f>ROUNDUP(E7*0.75,2)</f>
        <v>30</v>
      </c>
      <c r="K7" s="46" t="s">
        <v>21</v>
      </c>
      <c r="L7" s="46"/>
      <c r="M7" s="76" t="e">
        <f>#REF!</f>
        <v>#REF!</v>
      </c>
      <c r="N7" s="64" t="s">
        <v>145</v>
      </c>
      <c r="O7" s="47" t="s">
        <v>25</v>
      </c>
      <c r="P7" s="44"/>
      <c r="Q7" s="48">
        <v>1</v>
      </c>
      <c r="R7" s="89">
        <f t="shared" ref="R7:R13" si="0">ROUNDUP(Q7*0.75,2)</f>
        <v>0.75</v>
      </c>
    </row>
    <row r="8" spans="1:19" ht="23.1" customHeight="1" x14ac:dyDescent="0.15">
      <c r="A8" s="251"/>
      <c r="B8" s="64"/>
      <c r="C8" s="43" t="s">
        <v>22</v>
      </c>
      <c r="D8" s="44"/>
      <c r="E8" s="45">
        <v>20</v>
      </c>
      <c r="F8" s="46" t="s">
        <v>21</v>
      </c>
      <c r="G8" s="68"/>
      <c r="H8" s="72" t="s">
        <v>22</v>
      </c>
      <c r="I8" s="44"/>
      <c r="J8" s="46">
        <f>ROUNDUP(E8*0.75,2)</f>
        <v>15</v>
      </c>
      <c r="K8" s="46" t="s">
        <v>21</v>
      </c>
      <c r="L8" s="46"/>
      <c r="M8" s="76" t="e">
        <f>#REF!</f>
        <v>#REF!</v>
      </c>
      <c r="N8" s="64" t="s">
        <v>146</v>
      </c>
      <c r="O8" s="47" t="s">
        <v>44</v>
      </c>
      <c r="P8" s="44"/>
      <c r="Q8" s="48">
        <v>6</v>
      </c>
      <c r="R8" s="89">
        <f t="shared" si="0"/>
        <v>4.5</v>
      </c>
    </row>
    <row r="9" spans="1:19" ht="23.1" customHeight="1" x14ac:dyDescent="0.15">
      <c r="A9" s="251"/>
      <c r="B9" s="64"/>
      <c r="C9" s="43" t="s">
        <v>23</v>
      </c>
      <c r="D9" s="44"/>
      <c r="E9" s="45">
        <v>10</v>
      </c>
      <c r="F9" s="46" t="s">
        <v>21</v>
      </c>
      <c r="G9" s="68"/>
      <c r="H9" s="72" t="s">
        <v>23</v>
      </c>
      <c r="I9" s="44"/>
      <c r="J9" s="46">
        <f>ROUNDUP(E9*0.75,2)</f>
        <v>7.5</v>
      </c>
      <c r="K9" s="46" t="s">
        <v>21</v>
      </c>
      <c r="L9" s="46"/>
      <c r="M9" s="76" t="e">
        <f>ROUND(#REF!+(#REF!*3/100),2)</f>
        <v>#REF!</v>
      </c>
      <c r="N9" s="64" t="s">
        <v>147</v>
      </c>
      <c r="O9" s="47" t="s">
        <v>17</v>
      </c>
      <c r="P9" s="44"/>
      <c r="Q9" s="48">
        <v>4</v>
      </c>
      <c r="R9" s="89">
        <f t="shared" si="0"/>
        <v>3</v>
      </c>
    </row>
    <row r="10" spans="1:19" ht="23.1" customHeight="1" x14ac:dyDescent="0.15">
      <c r="A10" s="251"/>
      <c r="B10" s="64"/>
      <c r="C10" s="43"/>
      <c r="D10" s="44"/>
      <c r="E10" s="45"/>
      <c r="F10" s="46"/>
      <c r="G10" s="68"/>
      <c r="H10" s="72"/>
      <c r="I10" s="44"/>
      <c r="J10" s="46"/>
      <c r="K10" s="46"/>
      <c r="L10" s="46"/>
      <c r="M10" s="76"/>
      <c r="N10" s="64" t="s">
        <v>14</v>
      </c>
      <c r="O10" s="47" t="s">
        <v>30</v>
      </c>
      <c r="P10" s="44"/>
      <c r="Q10" s="48">
        <v>2</v>
      </c>
      <c r="R10" s="89">
        <f t="shared" si="0"/>
        <v>1.5</v>
      </c>
    </row>
    <row r="11" spans="1:19" ht="23.1" customHeight="1" x14ac:dyDescent="0.15">
      <c r="A11" s="251"/>
      <c r="B11" s="64"/>
      <c r="C11" s="43"/>
      <c r="D11" s="44"/>
      <c r="E11" s="45"/>
      <c r="F11" s="46"/>
      <c r="G11" s="68"/>
      <c r="H11" s="72"/>
      <c r="I11" s="44"/>
      <c r="J11" s="46"/>
      <c r="K11" s="46"/>
      <c r="L11" s="46"/>
      <c r="M11" s="76"/>
      <c r="N11" s="64"/>
      <c r="O11" s="47" t="s">
        <v>64</v>
      </c>
      <c r="P11" s="44"/>
      <c r="Q11" s="48">
        <v>2</v>
      </c>
      <c r="R11" s="89">
        <f t="shared" si="0"/>
        <v>1.5</v>
      </c>
    </row>
    <row r="12" spans="1:19" ht="23.1" customHeight="1" x14ac:dyDescent="0.15">
      <c r="A12" s="251"/>
      <c r="B12" s="64"/>
      <c r="C12" s="43"/>
      <c r="D12" s="44"/>
      <c r="E12" s="45"/>
      <c r="F12" s="46"/>
      <c r="G12" s="68"/>
      <c r="H12" s="72"/>
      <c r="I12" s="44"/>
      <c r="J12" s="46"/>
      <c r="K12" s="46"/>
      <c r="L12" s="46"/>
      <c r="M12" s="76"/>
      <c r="N12" s="64"/>
      <c r="O12" s="47" t="s">
        <v>18</v>
      </c>
      <c r="P12" s="44" t="s">
        <v>19</v>
      </c>
      <c r="Q12" s="48">
        <v>2</v>
      </c>
      <c r="R12" s="89">
        <f t="shared" si="0"/>
        <v>1.5</v>
      </c>
    </row>
    <row r="13" spans="1:19" ht="23.1" customHeight="1" x14ac:dyDescent="0.15">
      <c r="A13" s="251"/>
      <c r="B13" s="64"/>
      <c r="C13" s="43"/>
      <c r="D13" s="44"/>
      <c r="E13" s="45"/>
      <c r="F13" s="46"/>
      <c r="G13" s="68"/>
      <c r="H13" s="72"/>
      <c r="I13" s="44"/>
      <c r="J13" s="46"/>
      <c r="K13" s="46"/>
      <c r="L13" s="46"/>
      <c r="M13" s="76"/>
      <c r="N13" s="64"/>
      <c r="O13" s="47" t="s">
        <v>61</v>
      </c>
      <c r="P13" s="44"/>
      <c r="Q13" s="48">
        <v>2</v>
      </c>
      <c r="R13" s="89">
        <f t="shared" si="0"/>
        <v>1.5</v>
      </c>
    </row>
    <row r="14" spans="1:19" ht="23.1" customHeight="1" x14ac:dyDescent="0.15">
      <c r="A14" s="251"/>
      <c r="B14" s="65"/>
      <c r="C14" s="49"/>
      <c r="D14" s="50"/>
      <c r="E14" s="51"/>
      <c r="F14" s="52"/>
      <c r="G14" s="69"/>
      <c r="H14" s="73"/>
      <c r="I14" s="50"/>
      <c r="J14" s="52"/>
      <c r="K14" s="52"/>
      <c r="L14" s="52"/>
      <c r="M14" s="77"/>
      <c r="N14" s="65"/>
      <c r="O14" s="53"/>
      <c r="P14" s="50"/>
      <c r="Q14" s="54"/>
      <c r="R14" s="88"/>
    </row>
    <row r="15" spans="1:19" ht="23.1" customHeight="1" x14ac:dyDescent="0.15">
      <c r="A15" s="251"/>
      <c r="B15" s="64" t="s">
        <v>149</v>
      </c>
      <c r="C15" s="43" t="s">
        <v>121</v>
      </c>
      <c r="D15" s="44"/>
      <c r="E15" s="45">
        <v>20</v>
      </c>
      <c r="F15" s="46" t="s">
        <v>21</v>
      </c>
      <c r="G15" s="68"/>
      <c r="H15" s="72" t="s">
        <v>121</v>
      </c>
      <c r="I15" s="44"/>
      <c r="J15" s="46">
        <f>ROUNDUP(E15*0.75,2)</f>
        <v>15</v>
      </c>
      <c r="K15" s="46" t="s">
        <v>21</v>
      </c>
      <c r="L15" s="46"/>
      <c r="M15" s="76" t="e">
        <f>#REF!</f>
        <v>#REF!</v>
      </c>
      <c r="N15" s="64" t="s">
        <v>150</v>
      </c>
      <c r="O15" s="47" t="s">
        <v>24</v>
      </c>
      <c r="P15" s="44"/>
      <c r="Q15" s="48">
        <v>1</v>
      </c>
      <c r="R15" s="89">
        <f>ROUNDUP(Q15*0.75,2)</f>
        <v>0.75</v>
      </c>
    </row>
    <row r="16" spans="1:19" ht="23.1" customHeight="1" x14ac:dyDescent="0.15">
      <c r="A16" s="251"/>
      <c r="B16" s="64"/>
      <c r="C16" s="43" t="s">
        <v>71</v>
      </c>
      <c r="D16" s="44"/>
      <c r="E16" s="45">
        <v>5</v>
      </c>
      <c r="F16" s="46" t="s">
        <v>21</v>
      </c>
      <c r="G16" s="68"/>
      <c r="H16" s="72" t="s">
        <v>71</v>
      </c>
      <c r="I16" s="44"/>
      <c r="J16" s="46">
        <f>ROUNDUP(E16*0.75,2)</f>
        <v>3.75</v>
      </c>
      <c r="K16" s="46" t="s">
        <v>21</v>
      </c>
      <c r="L16" s="46"/>
      <c r="M16" s="76" t="e">
        <f>#REF!</f>
        <v>#REF!</v>
      </c>
      <c r="N16" s="64" t="s">
        <v>151</v>
      </c>
      <c r="O16" s="47" t="s">
        <v>17</v>
      </c>
      <c r="P16" s="44"/>
      <c r="Q16" s="48">
        <v>15</v>
      </c>
      <c r="R16" s="89">
        <f>ROUNDUP(Q16*0.75,2)</f>
        <v>11.25</v>
      </c>
    </row>
    <row r="17" spans="1:18" ht="23.1" customHeight="1" x14ac:dyDescent="0.15">
      <c r="A17" s="251"/>
      <c r="B17" s="64"/>
      <c r="C17" s="43" t="s">
        <v>28</v>
      </c>
      <c r="D17" s="44"/>
      <c r="E17" s="45">
        <v>10</v>
      </c>
      <c r="F17" s="46" t="s">
        <v>21</v>
      </c>
      <c r="G17" s="68"/>
      <c r="H17" s="72" t="s">
        <v>28</v>
      </c>
      <c r="I17" s="44"/>
      <c r="J17" s="46">
        <f>ROUNDUP(E17*0.75,2)</f>
        <v>7.5</v>
      </c>
      <c r="K17" s="46" t="s">
        <v>21</v>
      </c>
      <c r="L17" s="46"/>
      <c r="M17" s="76" t="e">
        <f>ROUND(#REF!+(#REF!*10/100),2)</f>
        <v>#REF!</v>
      </c>
      <c r="N17" s="64" t="s">
        <v>120</v>
      </c>
      <c r="O17" s="47" t="s">
        <v>26</v>
      </c>
      <c r="P17" s="44"/>
      <c r="Q17" s="48">
        <v>3</v>
      </c>
      <c r="R17" s="89">
        <f>ROUNDUP(Q17*0.75,2)</f>
        <v>2.25</v>
      </c>
    </row>
    <row r="18" spans="1:18" ht="23.1" customHeight="1" x14ac:dyDescent="0.15">
      <c r="A18" s="251"/>
      <c r="B18" s="64"/>
      <c r="C18" s="43" t="s">
        <v>115</v>
      </c>
      <c r="D18" s="44"/>
      <c r="E18" s="45">
        <v>10</v>
      </c>
      <c r="F18" s="46" t="s">
        <v>21</v>
      </c>
      <c r="G18" s="68"/>
      <c r="H18" s="72" t="s">
        <v>115</v>
      </c>
      <c r="I18" s="44"/>
      <c r="J18" s="46">
        <f>ROUNDUP(E18*0.75,2)</f>
        <v>7.5</v>
      </c>
      <c r="K18" s="46" t="s">
        <v>21</v>
      </c>
      <c r="L18" s="46"/>
      <c r="M18" s="76" t="e">
        <f>ROUND(#REF!+(#REF!*10/100),2)</f>
        <v>#REF!</v>
      </c>
      <c r="N18" s="85" t="s">
        <v>152</v>
      </c>
      <c r="O18" s="47" t="s">
        <v>18</v>
      </c>
      <c r="P18" s="44" t="s">
        <v>19</v>
      </c>
      <c r="Q18" s="48">
        <v>1</v>
      </c>
      <c r="R18" s="89">
        <f>ROUNDUP(Q18*0.75,2)</f>
        <v>0.75</v>
      </c>
    </row>
    <row r="19" spans="1:18" ht="23.1" customHeight="1" x14ac:dyDescent="0.15">
      <c r="A19" s="251"/>
      <c r="B19" s="64"/>
      <c r="C19" s="43" t="s">
        <v>153</v>
      </c>
      <c r="D19" s="44"/>
      <c r="E19" s="45">
        <v>10</v>
      </c>
      <c r="F19" s="46" t="s">
        <v>21</v>
      </c>
      <c r="G19" s="68"/>
      <c r="H19" s="72" t="s">
        <v>153</v>
      </c>
      <c r="I19" s="44"/>
      <c r="J19" s="46">
        <f>ROUNDUP(E19*0.75,2)</f>
        <v>7.5</v>
      </c>
      <c r="K19" s="46" t="s">
        <v>21</v>
      </c>
      <c r="L19" s="46"/>
      <c r="M19" s="76" t="e">
        <f>#REF!</f>
        <v>#REF!</v>
      </c>
      <c r="N19" s="64" t="s">
        <v>14</v>
      </c>
      <c r="O19" s="47"/>
      <c r="P19" s="44"/>
      <c r="Q19" s="48"/>
      <c r="R19" s="89"/>
    </row>
    <row r="20" spans="1:18" ht="23.1" customHeight="1" x14ac:dyDescent="0.15">
      <c r="A20" s="251"/>
      <c r="B20" s="65"/>
      <c r="C20" s="49"/>
      <c r="D20" s="50"/>
      <c r="E20" s="51"/>
      <c r="F20" s="52"/>
      <c r="G20" s="69"/>
      <c r="H20" s="73"/>
      <c r="I20" s="50"/>
      <c r="J20" s="52"/>
      <c r="K20" s="52"/>
      <c r="L20" s="52"/>
      <c r="M20" s="77"/>
      <c r="N20" s="65"/>
      <c r="O20" s="53"/>
      <c r="P20" s="50"/>
      <c r="Q20" s="54"/>
      <c r="R20" s="88"/>
    </row>
    <row r="21" spans="1:18" ht="23.1" customHeight="1" x14ac:dyDescent="0.15">
      <c r="A21" s="251"/>
      <c r="B21" s="64" t="s">
        <v>65</v>
      </c>
      <c r="C21" s="43" t="s">
        <v>66</v>
      </c>
      <c r="D21" s="44"/>
      <c r="E21" s="45">
        <v>20</v>
      </c>
      <c r="F21" s="46" t="s">
        <v>21</v>
      </c>
      <c r="G21" s="68"/>
      <c r="H21" s="72" t="s">
        <v>66</v>
      </c>
      <c r="I21" s="44"/>
      <c r="J21" s="46">
        <f>ROUNDUP(E21*0.75,2)</f>
        <v>15</v>
      </c>
      <c r="K21" s="46" t="s">
        <v>21</v>
      </c>
      <c r="L21" s="46"/>
      <c r="M21" s="76" t="e">
        <f>ROUND(#REF!+(#REF!*6/100),2)</f>
        <v>#REF!</v>
      </c>
      <c r="N21" s="64" t="s">
        <v>14</v>
      </c>
      <c r="O21" s="47" t="s">
        <v>17</v>
      </c>
      <c r="P21" s="44"/>
      <c r="Q21" s="48">
        <v>100</v>
      </c>
      <c r="R21" s="89">
        <f>ROUNDUP(Q21*0.75,2)</f>
        <v>75</v>
      </c>
    </row>
    <row r="22" spans="1:18" ht="23.1" customHeight="1" x14ac:dyDescent="0.15">
      <c r="A22" s="251"/>
      <c r="B22" s="64"/>
      <c r="C22" s="43" t="s">
        <v>29</v>
      </c>
      <c r="D22" s="44"/>
      <c r="E22" s="45">
        <v>5</v>
      </c>
      <c r="F22" s="46" t="s">
        <v>21</v>
      </c>
      <c r="G22" s="68"/>
      <c r="H22" s="72" t="s">
        <v>29</v>
      </c>
      <c r="I22" s="44"/>
      <c r="J22" s="46">
        <f>ROUNDUP(E22*0.75,2)</f>
        <v>3.75</v>
      </c>
      <c r="K22" s="46" t="s">
        <v>21</v>
      </c>
      <c r="L22" s="46"/>
      <c r="M22" s="76" t="e">
        <f>#REF!</f>
        <v>#REF!</v>
      </c>
      <c r="N22" s="64"/>
      <c r="O22" s="47" t="s">
        <v>68</v>
      </c>
      <c r="P22" s="44"/>
      <c r="Q22" s="48">
        <v>3</v>
      </c>
      <c r="R22" s="89">
        <f>ROUNDUP(Q22*0.75,2)</f>
        <v>2.25</v>
      </c>
    </row>
    <row r="23" spans="1:18" ht="23.1" customHeight="1" thickBot="1" x14ac:dyDescent="0.2">
      <c r="A23" s="252"/>
      <c r="B23" s="66"/>
      <c r="C23" s="56"/>
      <c r="D23" s="57"/>
      <c r="E23" s="58"/>
      <c r="F23" s="59"/>
      <c r="G23" s="70"/>
      <c r="H23" s="74"/>
      <c r="I23" s="57"/>
      <c r="J23" s="59"/>
      <c r="K23" s="59"/>
      <c r="L23" s="59"/>
      <c r="M23" s="78"/>
      <c r="N23" s="66"/>
      <c r="O23" s="60"/>
      <c r="P23" s="57"/>
      <c r="Q23" s="61"/>
      <c r="R23" s="90"/>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393</v>
      </c>
      <c r="B3" s="268"/>
      <c r="C3" s="268"/>
      <c r="D3" s="216"/>
      <c r="E3" s="269" t="s">
        <v>333</v>
      </c>
      <c r="F3" s="270"/>
      <c r="G3" s="161"/>
      <c r="H3" s="161"/>
      <c r="I3" s="161"/>
      <c r="J3" s="161"/>
      <c r="K3" s="215"/>
      <c r="L3" s="161"/>
      <c r="M3" s="161"/>
    </row>
    <row r="4" spans="1:21" ht="24.95"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4.95" customHeight="1" x14ac:dyDescent="0.15">
      <c r="A5" s="274"/>
      <c r="B5" s="275"/>
      <c r="C5" s="276"/>
      <c r="D5" s="254"/>
      <c r="E5" s="281"/>
      <c r="F5" s="299"/>
      <c r="G5" s="238" t="s">
        <v>327</v>
      </c>
      <c r="H5" s="237" t="s">
        <v>326</v>
      </c>
      <c r="I5" s="297" t="s">
        <v>325</v>
      </c>
      <c r="J5" s="257"/>
      <c r="K5" s="257"/>
      <c r="L5" s="259" t="s">
        <v>370</v>
      </c>
      <c r="M5" s="260"/>
      <c r="N5" s="261"/>
      <c r="O5" s="254"/>
    </row>
    <row r="6" spans="1:21" ht="24.95"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4.95"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4.95" customHeight="1" x14ac:dyDescent="0.15">
      <c r="A8" s="263"/>
      <c r="B8" s="181"/>
      <c r="C8" s="223"/>
      <c r="D8" s="184"/>
      <c r="E8" s="129"/>
      <c r="F8" s="230"/>
      <c r="G8" s="182"/>
      <c r="H8" s="180"/>
      <c r="I8" s="184"/>
      <c r="J8" s="181"/>
      <c r="K8" s="183"/>
      <c r="L8" s="182"/>
      <c r="M8" s="181"/>
      <c r="N8" s="180"/>
      <c r="O8" s="191"/>
    </row>
    <row r="9" spans="1:21" ht="24.95" customHeight="1" x14ac:dyDescent="0.15">
      <c r="A9" s="263"/>
      <c r="B9" s="173" t="s">
        <v>353</v>
      </c>
      <c r="C9" s="221" t="s">
        <v>148</v>
      </c>
      <c r="D9" s="177"/>
      <c r="E9" s="123"/>
      <c r="F9" s="229"/>
      <c r="G9" s="174"/>
      <c r="H9" s="172">
        <v>20</v>
      </c>
      <c r="I9" s="177" t="s">
        <v>353</v>
      </c>
      <c r="J9" s="173" t="s">
        <v>148</v>
      </c>
      <c r="K9" s="187">
        <v>10</v>
      </c>
      <c r="L9" s="174" t="s">
        <v>352</v>
      </c>
      <c r="M9" s="173" t="s">
        <v>23</v>
      </c>
      <c r="N9" s="172">
        <v>10</v>
      </c>
      <c r="O9" s="171"/>
    </row>
    <row r="10" spans="1:21" ht="24.95" customHeight="1" x14ac:dyDescent="0.15">
      <c r="A10" s="263"/>
      <c r="B10" s="173"/>
      <c r="C10" s="221" t="s">
        <v>22</v>
      </c>
      <c r="D10" s="177"/>
      <c r="E10" s="123"/>
      <c r="F10" s="229"/>
      <c r="G10" s="174"/>
      <c r="H10" s="172">
        <v>20</v>
      </c>
      <c r="I10" s="177"/>
      <c r="J10" s="173" t="s">
        <v>22</v>
      </c>
      <c r="K10" s="187">
        <v>10</v>
      </c>
      <c r="L10" s="174"/>
      <c r="M10" s="173" t="s">
        <v>22</v>
      </c>
      <c r="N10" s="172">
        <v>10</v>
      </c>
      <c r="O10" s="171"/>
    </row>
    <row r="11" spans="1:21" ht="24.95" customHeight="1" x14ac:dyDescent="0.15">
      <c r="A11" s="263"/>
      <c r="B11" s="173"/>
      <c r="C11" s="221" t="s">
        <v>23</v>
      </c>
      <c r="D11" s="177"/>
      <c r="E11" s="123"/>
      <c r="F11" s="229"/>
      <c r="G11" s="174"/>
      <c r="H11" s="172">
        <v>10</v>
      </c>
      <c r="I11" s="177"/>
      <c r="J11" s="173" t="s">
        <v>23</v>
      </c>
      <c r="K11" s="187">
        <v>10</v>
      </c>
      <c r="L11" s="182"/>
      <c r="M11" s="181"/>
      <c r="N11" s="180"/>
      <c r="O11" s="191"/>
    </row>
    <row r="12" spans="1:21" ht="24.95" customHeight="1" x14ac:dyDescent="0.15">
      <c r="A12" s="263"/>
      <c r="B12" s="173"/>
      <c r="C12" s="221"/>
      <c r="D12" s="177"/>
      <c r="E12" s="123"/>
      <c r="F12" s="229"/>
      <c r="G12" s="174" t="s">
        <v>45</v>
      </c>
      <c r="H12" s="172" t="s">
        <v>310</v>
      </c>
      <c r="I12" s="177"/>
      <c r="J12" s="173"/>
      <c r="K12" s="187"/>
      <c r="L12" s="174" t="s">
        <v>351</v>
      </c>
      <c r="M12" s="173" t="s">
        <v>28</v>
      </c>
      <c r="N12" s="172">
        <v>5</v>
      </c>
      <c r="O12" s="171"/>
    </row>
    <row r="13" spans="1:21" ht="24.95" customHeight="1" x14ac:dyDescent="0.15">
      <c r="A13" s="263"/>
      <c r="B13" s="173"/>
      <c r="C13" s="221"/>
      <c r="D13" s="177"/>
      <c r="E13" s="123"/>
      <c r="F13" s="229"/>
      <c r="G13" s="174" t="s">
        <v>36</v>
      </c>
      <c r="H13" s="172" t="s">
        <v>309</v>
      </c>
      <c r="I13" s="177"/>
      <c r="J13" s="173"/>
      <c r="K13" s="187"/>
      <c r="L13" s="174"/>
      <c r="M13" s="173" t="s">
        <v>66</v>
      </c>
      <c r="N13" s="172">
        <v>10</v>
      </c>
      <c r="O13" s="171"/>
    </row>
    <row r="14" spans="1:21" ht="24.95" customHeight="1" x14ac:dyDescent="0.15">
      <c r="A14" s="263"/>
      <c r="B14" s="181"/>
      <c r="C14" s="223"/>
      <c r="D14" s="184"/>
      <c r="E14" s="129"/>
      <c r="F14" s="230"/>
      <c r="G14" s="182"/>
      <c r="H14" s="180"/>
      <c r="I14" s="184"/>
      <c r="J14" s="181"/>
      <c r="K14" s="183"/>
      <c r="L14" s="174"/>
      <c r="M14" s="173"/>
      <c r="N14" s="172"/>
      <c r="O14" s="171"/>
    </row>
    <row r="15" spans="1:21" ht="24.95" customHeight="1" x14ac:dyDescent="0.15">
      <c r="A15" s="263"/>
      <c r="B15" s="173" t="s">
        <v>350</v>
      </c>
      <c r="C15" s="221" t="s">
        <v>121</v>
      </c>
      <c r="D15" s="177"/>
      <c r="E15" s="123"/>
      <c r="F15" s="229"/>
      <c r="G15" s="174"/>
      <c r="H15" s="172">
        <v>10</v>
      </c>
      <c r="I15" s="177" t="s">
        <v>349</v>
      </c>
      <c r="J15" s="173" t="s">
        <v>28</v>
      </c>
      <c r="K15" s="187">
        <v>10</v>
      </c>
      <c r="L15" s="174"/>
      <c r="M15" s="173"/>
      <c r="N15" s="172"/>
      <c r="O15" s="171"/>
    </row>
    <row r="16" spans="1:21" ht="24.95" customHeight="1" x14ac:dyDescent="0.15">
      <c r="A16" s="263"/>
      <c r="B16" s="173"/>
      <c r="C16" s="221" t="s">
        <v>28</v>
      </c>
      <c r="D16" s="177"/>
      <c r="E16" s="123"/>
      <c r="F16" s="229"/>
      <c r="G16" s="174"/>
      <c r="H16" s="172">
        <v>10</v>
      </c>
      <c r="I16" s="177"/>
      <c r="J16" s="173"/>
      <c r="K16" s="187"/>
      <c r="L16" s="174"/>
      <c r="M16" s="173"/>
      <c r="N16" s="172"/>
      <c r="O16" s="171"/>
    </row>
    <row r="17" spans="1:15" ht="24.95" customHeight="1" x14ac:dyDescent="0.15">
      <c r="A17" s="263"/>
      <c r="B17" s="173"/>
      <c r="C17" s="221"/>
      <c r="D17" s="177"/>
      <c r="E17" s="123"/>
      <c r="F17" s="229"/>
      <c r="G17" s="174" t="s">
        <v>17</v>
      </c>
      <c r="H17" s="172" t="s">
        <v>310</v>
      </c>
      <c r="I17" s="184"/>
      <c r="J17" s="181"/>
      <c r="K17" s="183"/>
      <c r="L17" s="174"/>
      <c r="M17" s="173"/>
      <c r="N17" s="172"/>
      <c r="O17" s="171"/>
    </row>
    <row r="18" spans="1:15" ht="24.95" customHeight="1" x14ac:dyDescent="0.15">
      <c r="A18" s="263"/>
      <c r="B18" s="181"/>
      <c r="C18" s="223"/>
      <c r="D18" s="184"/>
      <c r="E18" s="129"/>
      <c r="F18" s="230"/>
      <c r="G18" s="182"/>
      <c r="H18" s="180"/>
      <c r="I18" s="177" t="s">
        <v>65</v>
      </c>
      <c r="J18" s="173" t="s">
        <v>66</v>
      </c>
      <c r="K18" s="187">
        <v>10</v>
      </c>
      <c r="L18" s="174"/>
      <c r="M18" s="173"/>
      <c r="N18" s="172"/>
      <c r="O18" s="171"/>
    </row>
    <row r="19" spans="1:15" ht="24.95" customHeight="1" x14ac:dyDescent="0.15">
      <c r="A19" s="263"/>
      <c r="B19" s="173" t="s">
        <v>65</v>
      </c>
      <c r="C19" s="221" t="s">
        <v>66</v>
      </c>
      <c r="D19" s="177"/>
      <c r="E19" s="123"/>
      <c r="F19" s="233"/>
      <c r="G19" s="174"/>
      <c r="H19" s="172">
        <v>10</v>
      </c>
      <c r="I19" s="177"/>
      <c r="J19" s="173"/>
      <c r="K19" s="187"/>
      <c r="L19" s="174"/>
      <c r="M19" s="173"/>
      <c r="N19" s="172"/>
      <c r="O19" s="171"/>
    </row>
    <row r="20" spans="1:15" ht="24.95" customHeight="1" x14ac:dyDescent="0.15">
      <c r="A20" s="263"/>
      <c r="B20" s="173"/>
      <c r="C20" s="221"/>
      <c r="D20" s="177"/>
      <c r="E20" s="123"/>
      <c r="F20" s="229"/>
      <c r="G20" s="174" t="s">
        <v>17</v>
      </c>
      <c r="H20" s="172" t="s">
        <v>310</v>
      </c>
      <c r="I20" s="177"/>
      <c r="J20" s="173"/>
      <c r="K20" s="187"/>
      <c r="L20" s="174"/>
      <c r="M20" s="173"/>
      <c r="N20" s="172"/>
      <c r="O20" s="171"/>
    </row>
    <row r="21" spans="1:15" ht="24.95" customHeight="1" x14ac:dyDescent="0.15">
      <c r="A21" s="263"/>
      <c r="B21" s="173"/>
      <c r="C21" s="221"/>
      <c r="D21" s="177"/>
      <c r="E21" s="123"/>
      <c r="F21" s="229"/>
      <c r="G21" s="174" t="s">
        <v>68</v>
      </c>
      <c r="H21" s="172" t="s">
        <v>309</v>
      </c>
      <c r="I21" s="177"/>
      <c r="J21" s="173"/>
      <c r="K21" s="187"/>
      <c r="L21" s="174"/>
      <c r="M21" s="173"/>
      <c r="N21" s="172"/>
      <c r="O21" s="171"/>
    </row>
    <row r="22" spans="1:15" ht="24.95" customHeight="1" thickBot="1" x14ac:dyDescent="0.2">
      <c r="A22" s="264"/>
      <c r="B22" s="165"/>
      <c r="C22" s="219"/>
      <c r="D22" s="168"/>
      <c r="E22" s="135"/>
      <c r="F22" s="227"/>
      <c r="G22" s="166"/>
      <c r="H22" s="164"/>
      <c r="I22" s="168"/>
      <c r="J22" s="165"/>
      <c r="K22" s="167"/>
      <c r="L22" s="166"/>
      <c r="M22" s="165"/>
      <c r="N22" s="164"/>
      <c r="O22" s="163"/>
    </row>
    <row r="23" spans="1:15" ht="14.25" x14ac:dyDescent="0.15">
      <c r="B23" s="91"/>
      <c r="C23" s="91"/>
      <c r="D23" s="91"/>
      <c r="G23" s="91"/>
      <c r="H23" s="162"/>
      <c r="I23" s="91"/>
      <c r="J23" s="91"/>
      <c r="K23" s="162"/>
      <c r="L23" s="91"/>
      <c r="M23" s="91"/>
      <c r="N23" s="162"/>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row r="65" spans="2:14" ht="14.25" x14ac:dyDescent="0.15">
      <c r="B65" s="91"/>
      <c r="C65" s="91"/>
      <c r="D65" s="91"/>
      <c r="G65" s="91"/>
      <c r="H65" s="162"/>
      <c r="I65" s="91"/>
      <c r="J65" s="91"/>
      <c r="K65" s="162"/>
      <c r="L65" s="91"/>
      <c r="M65" s="91"/>
      <c r="N65" s="162"/>
    </row>
    <row r="66" spans="2:14" ht="14.25" x14ac:dyDescent="0.15">
      <c r="B66" s="91"/>
      <c r="C66" s="91"/>
      <c r="D66" s="91"/>
      <c r="G66" s="91"/>
      <c r="H66" s="162"/>
      <c r="I66" s="91"/>
      <c r="J66" s="91"/>
      <c r="K66" s="162"/>
      <c r="L66" s="91"/>
      <c r="M66" s="91"/>
      <c r="N66" s="162"/>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topLeftCell="B1"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246</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50" t="s">
        <v>37</v>
      </c>
      <c r="B5" s="63" t="s">
        <v>15</v>
      </c>
      <c r="C5" s="36"/>
      <c r="D5" s="37"/>
      <c r="E5" s="42"/>
      <c r="F5" s="39"/>
      <c r="G5" s="67"/>
      <c r="H5" s="71"/>
      <c r="I5" s="37"/>
      <c r="J5" s="39"/>
      <c r="K5" s="39"/>
      <c r="L5" s="39"/>
      <c r="M5" s="75"/>
      <c r="N5" s="63"/>
      <c r="O5" s="40" t="s">
        <v>15</v>
      </c>
      <c r="P5" s="37"/>
      <c r="Q5" s="41">
        <v>110</v>
      </c>
      <c r="R5" s="87">
        <f>ROUNDUP(Q5*0.75,2)</f>
        <v>82.5</v>
      </c>
    </row>
    <row r="6" spans="1:19" ht="18.75" customHeight="1" x14ac:dyDescent="0.15">
      <c r="A6" s="251"/>
      <c r="B6" s="65"/>
      <c r="C6" s="49"/>
      <c r="D6" s="50"/>
      <c r="E6" s="51"/>
      <c r="F6" s="52"/>
      <c r="G6" s="69"/>
      <c r="H6" s="73"/>
      <c r="I6" s="50"/>
      <c r="J6" s="52"/>
      <c r="K6" s="52"/>
      <c r="L6" s="52"/>
      <c r="M6" s="77"/>
      <c r="N6" s="65"/>
      <c r="O6" s="53"/>
      <c r="P6" s="50"/>
      <c r="Q6" s="54"/>
      <c r="R6" s="88"/>
    </row>
    <row r="7" spans="1:19" ht="18.75" customHeight="1" x14ac:dyDescent="0.15">
      <c r="A7" s="251"/>
      <c r="B7" s="64" t="s">
        <v>158</v>
      </c>
      <c r="C7" s="43" t="s">
        <v>163</v>
      </c>
      <c r="D7" s="44"/>
      <c r="E7" s="45">
        <v>1</v>
      </c>
      <c r="F7" s="46" t="s">
        <v>93</v>
      </c>
      <c r="G7" s="68" t="s">
        <v>92</v>
      </c>
      <c r="H7" s="72" t="s">
        <v>163</v>
      </c>
      <c r="I7" s="44"/>
      <c r="J7" s="46">
        <f>ROUNDUP(E7*0.75,2)</f>
        <v>0.75</v>
      </c>
      <c r="K7" s="46" t="s">
        <v>93</v>
      </c>
      <c r="L7" s="46" t="s">
        <v>92</v>
      </c>
      <c r="M7" s="76" t="e">
        <f>#REF!</f>
        <v>#REF!</v>
      </c>
      <c r="N7" s="64" t="s">
        <v>280</v>
      </c>
      <c r="O7" s="47" t="s">
        <v>44</v>
      </c>
      <c r="P7" s="44"/>
      <c r="Q7" s="48">
        <v>3</v>
      </c>
      <c r="R7" s="89">
        <f t="shared" ref="R7:R12" si="0">ROUNDUP(Q7*0.75,2)</f>
        <v>2.25</v>
      </c>
    </row>
    <row r="8" spans="1:19" ht="18.75" customHeight="1" x14ac:dyDescent="0.15">
      <c r="A8" s="251"/>
      <c r="B8" s="64"/>
      <c r="C8" s="43" t="s">
        <v>51</v>
      </c>
      <c r="D8" s="44"/>
      <c r="E8" s="45">
        <v>20</v>
      </c>
      <c r="F8" s="46" t="s">
        <v>21</v>
      </c>
      <c r="G8" s="68"/>
      <c r="H8" s="72" t="s">
        <v>51</v>
      </c>
      <c r="I8" s="44"/>
      <c r="J8" s="46">
        <f>ROUNDUP(E8*0.75,2)</f>
        <v>15</v>
      </c>
      <c r="K8" s="46" t="s">
        <v>21</v>
      </c>
      <c r="L8" s="46"/>
      <c r="M8" s="76" t="e">
        <f>ROUND(#REF!+(#REF!*6/100),2)</f>
        <v>#REF!</v>
      </c>
      <c r="N8" s="64" t="s">
        <v>159</v>
      </c>
      <c r="O8" s="47" t="s">
        <v>24</v>
      </c>
      <c r="P8" s="44"/>
      <c r="Q8" s="48">
        <v>2</v>
      </c>
      <c r="R8" s="89">
        <f t="shared" si="0"/>
        <v>1.5</v>
      </c>
    </row>
    <row r="9" spans="1:19" ht="18.75" customHeight="1" x14ac:dyDescent="0.15">
      <c r="A9" s="251"/>
      <c r="B9" s="64"/>
      <c r="C9" s="43" t="s">
        <v>28</v>
      </c>
      <c r="D9" s="44"/>
      <c r="E9" s="45">
        <v>5</v>
      </c>
      <c r="F9" s="46" t="s">
        <v>21</v>
      </c>
      <c r="G9" s="68"/>
      <c r="H9" s="72" t="s">
        <v>28</v>
      </c>
      <c r="I9" s="44"/>
      <c r="J9" s="46">
        <f>ROUNDUP(E9*0.75,2)</f>
        <v>3.75</v>
      </c>
      <c r="K9" s="46" t="s">
        <v>21</v>
      </c>
      <c r="L9" s="46"/>
      <c r="M9" s="76" t="e">
        <f>ROUND(#REF!+(#REF!*10/100),2)</f>
        <v>#REF!</v>
      </c>
      <c r="N9" s="64" t="s">
        <v>160</v>
      </c>
      <c r="O9" s="47" t="s">
        <v>17</v>
      </c>
      <c r="P9" s="44"/>
      <c r="Q9" s="48">
        <v>40</v>
      </c>
      <c r="R9" s="89">
        <f t="shared" si="0"/>
        <v>30</v>
      </c>
    </row>
    <row r="10" spans="1:19" ht="18.75" customHeight="1" x14ac:dyDescent="0.15">
      <c r="A10" s="251"/>
      <c r="B10" s="64"/>
      <c r="C10" s="43" t="s">
        <v>139</v>
      </c>
      <c r="D10" s="44"/>
      <c r="E10" s="45">
        <v>5</v>
      </c>
      <c r="F10" s="46" t="s">
        <v>21</v>
      </c>
      <c r="G10" s="68"/>
      <c r="H10" s="72" t="s">
        <v>139</v>
      </c>
      <c r="I10" s="44"/>
      <c r="J10" s="46">
        <f>ROUNDUP(E10*0.75,2)</f>
        <v>3.75</v>
      </c>
      <c r="K10" s="46" t="s">
        <v>21</v>
      </c>
      <c r="L10" s="46"/>
      <c r="M10" s="76" t="e">
        <f>ROUND(#REF!+(#REF!*15/100),2)</f>
        <v>#REF!</v>
      </c>
      <c r="N10" s="64" t="s">
        <v>161</v>
      </c>
      <c r="O10" s="47" t="s">
        <v>26</v>
      </c>
      <c r="P10" s="44"/>
      <c r="Q10" s="48">
        <v>2</v>
      </c>
      <c r="R10" s="89">
        <f t="shared" si="0"/>
        <v>1.5</v>
      </c>
    </row>
    <row r="11" spans="1:19" ht="18.75" customHeight="1" x14ac:dyDescent="0.15">
      <c r="A11" s="251"/>
      <c r="B11" s="64"/>
      <c r="C11" s="43"/>
      <c r="D11" s="44"/>
      <c r="E11" s="45"/>
      <c r="F11" s="46"/>
      <c r="G11" s="68"/>
      <c r="H11" s="72"/>
      <c r="I11" s="44"/>
      <c r="J11" s="46"/>
      <c r="K11" s="46"/>
      <c r="L11" s="46"/>
      <c r="M11" s="76"/>
      <c r="N11" s="64" t="s">
        <v>162</v>
      </c>
      <c r="O11" s="47" t="s">
        <v>18</v>
      </c>
      <c r="P11" s="44" t="s">
        <v>19</v>
      </c>
      <c r="Q11" s="48">
        <v>1.5</v>
      </c>
      <c r="R11" s="89">
        <f t="shared" si="0"/>
        <v>1.1300000000000001</v>
      </c>
    </row>
    <row r="12" spans="1:19" ht="18.75" customHeight="1" x14ac:dyDescent="0.15">
      <c r="A12" s="251"/>
      <c r="B12" s="64"/>
      <c r="C12" s="43"/>
      <c r="D12" s="44"/>
      <c r="E12" s="45"/>
      <c r="F12" s="46"/>
      <c r="G12" s="68"/>
      <c r="H12" s="72"/>
      <c r="I12" s="44"/>
      <c r="J12" s="46"/>
      <c r="K12" s="46"/>
      <c r="L12" s="46"/>
      <c r="M12" s="76"/>
      <c r="N12" s="64" t="s">
        <v>14</v>
      </c>
      <c r="O12" s="47" t="s">
        <v>44</v>
      </c>
      <c r="P12" s="44"/>
      <c r="Q12" s="48">
        <v>1</v>
      </c>
      <c r="R12" s="89">
        <f t="shared" si="0"/>
        <v>0.75</v>
      </c>
    </row>
    <row r="13" spans="1:19" ht="18.75" customHeight="1" x14ac:dyDescent="0.15">
      <c r="A13" s="251"/>
      <c r="B13" s="65"/>
      <c r="C13" s="49"/>
      <c r="D13" s="50"/>
      <c r="E13" s="51"/>
      <c r="F13" s="52"/>
      <c r="G13" s="69"/>
      <c r="H13" s="73"/>
      <c r="I13" s="50"/>
      <c r="J13" s="52"/>
      <c r="K13" s="52"/>
      <c r="L13" s="52"/>
      <c r="M13" s="77"/>
      <c r="N13" s="65" t="s">
        <v>303</v>
      </c>
      <c r="O13" s="53"/>
      <c r="P13" s="50"/>
      <c r="Q13" s="54"/>
      <c r="R13" s="88"/>
    </row>
    <row r="14" spans="1:19" ht="18.75" customHeight="1" x14ac:dyDescent="0.15">
      <c r="A14" s="251"/>
      <c r="B14" s="64" t="s">
        <v>164</v>
      </c>
      <c r="C14" s="43" t="s">
        <v>52</v>
      </c>
      <c r="D14" s="44"/>
      <c r="E14" s="45">
        <v>30</v>
      </c>
      <c r="F14" s="46" t="s">
        <v>21</v>
      </c>
      <c r="G14" s="68"/>
      <c r="H14" s="72" t="s">
        <v>52</v>
      </c>
      <c r="I14" s="44"/>
      <c r="J14" s="46">
        <f>ROUNDUP(E14*0.75,2)</f>
        <v>22.5</v>
      </c>
      <c r="K14" s="46" t="s">
        <v>21</v>
      </c>
      <c r="L14" s="46"/>
      <c r="M14" s="76" t="e">
        <f>ROUND(#REF!+(#REF!*10/100),2)</f>
        <v>#REF!</v>
      </c>
      <c r="N14" s="64" t="s">
        <v>165</v>
      </c>
      <c r="O14" s="47" t="s">
        <v>17</v>
      </c>
      <c r="P14" s="44"/>
      <c r="Q14" s="48">
        <v>30</v>
      </c>
      <c r="R14" s="89">
        <f>ROUNDUP(Q14*0.75,2)</f>
        <v>22.5</v>
      </c>
    </row>
    <row r="15" spans="1:19" ht="18.75" customHeight="1" x14ac:dyDescent="0.15">
      <c r="A15" s="251"/>
      <c r="B15" s="64"/>
      <c r="C15" s="43" t="s">
        <v>167</v>
      </c>
      <c r="D15" s="44"/>
      <c r="E15" s="82">
        <v>0.05</v>
      </c>
      <c r="F15" s="46" t="s">
        <v>16</v>
      </c>
      <c r="G15" s="68"/>
      <c r="H15" s="72" t="s">
        <v>167</v>
      </c>
      <c r="I15" s="44"/>
      <c r="J15" s="46">
        <f>ROUNDUP(E15*0.75,2)</f>
        <v>0.04</v>
      </c>
      <c r="K15" s="46" t="s">
        <v>16</v>
      </c>
      <c r="L15" s="46"/>
      <c r="M15" s="76" t="e">
        <f>#REF!</f>
        <v>#REF!</v>
      </c>
      <c r="N15" s="64" t="s">
        <v>166</v>
      </c>
      <c r="O15" s="47" t="s">
        <v>25</v>
      </c>
      <c r="P15" s="44"/>
      <c r="Q15" s="48">
        <v>1</v>
      </c>
      <c r="R15" s="89">
        <f>ROUNDUP(Q15*0.75,2)</f>
        <v>0.75</v>
      </c>
    </row>
    <row r="16" spans="1:19" ht="18.75" customHeight="1" x14ac:dyDescent="0.15">
      <c r="A16" s="251"/>
      <c r="B16" s="64"/>
      <c r="C16" s="43" t="s">
        <v>55</v>
      </c>
      <c r="D16" s="44"/>
      <c r="E16" s="45">
        <v>2</v>
      </c>
      <c r="F16" s="46" t="s">
        <v>21</v>
      </c>
      <c r="G16" s="68"/>
      <c r="H16" s="72" t="s">
        <v>55</v>
      </c>
      <c r="I16" s="44"/>
      <c r="J16" s="46">
        <f>ROUNDUP(E16*0.75,2)</f>
        <v>1.5</v>
      </c>
      <c r="K16" s="46" t="s">
        <v>21</v>
      </c>
      <c r="L16" s="46"/>
      <c r="M16" s="76" t="e">
        <f>#REF!</f>
        <v>#REF!</v>
      </c>
      <c r="N16" s="64" t="s">
        <v>14</v>
      </c>
      <c r="O16" s="47" t="s">
        <v>30</v>
      </c>
      <c r="P16" s="44"/>
      <c r="Q16" s="48">
        <v>1.5</v>
      </c>
      <c r="R16" s="89">
        <f>ROUNDUP(Q16*0.75,2)</f>
        <v>1.1300000000000001</v>
      </c>
    </row>
    <row r="17" spans="1:18" ht="18.75" customHeight="1" x14ac:dyDescent="0.15">
      <c r="A17" s="251"/>
      <c r="B17" s="64"/>
      <c r="C17" s="43"/>
      <c r="D17" s="44"/>
      <c r="E17" s="45"/>
      <c r="F17" s="46"/>
      <c r="G17" s="68"/>
      <c r="H17" s="72"/>
      <c r="I17" s="44"/>
      <c r="J17" s="46"/>
      <c r="K17" s="46"/>
      <c r="L17" s="46"/>
      <c r="M17" s="76"/>
      <c r="N17" s="64"/>
      <c r="O17" s="47" t="s">
        <v>18</v>
      </c>
      <c r="P17" s="44" t="s">
        <v>19</v>
      </c>
      <c r="Q17" s="48">
        <v>1</v>
      </c>
      <c r="R17" s="89">
        <f>ROUNDUP(Q17*0.75,2)</f>
        <v>0.75</v>
      </c>
    </row>
    <row r="18" spans="1:18" ht="18.75" customHeight="1" x14ac:dyDescent="0.15">
      <c r="A18" s="251"/>
      <c r="B18" s="65"/>
      <c r="C18" s="49"/>
      <c r="D18" s="50"/>
      <c r="E18" s="51"/>
      <c r="F18" s="52"/>
      <c r="G18" s="69"/>
      <c r="H18" s="73"/>
      <c r="I18" s="50"/>
      <c r="J18" s="52"/>
      <c r="K18" s="52"/>
      <c r="L18" s="52"/>
      <c r="M18" s="77"/>
      <c r="N18" s="65"/>
      <c r="O18" s="53"/>
      <c r="P18" s="50"/>
      <c r="Q18" s="54"/>
      <c r="R18" s="88"/>
    </row>
    <row r="19" spans="1:18" ht="18.75" customHeight="1" x14ac:dyDescent="0.15">
      <c r="A19" s="251"/>
      <c r="B19" s="64" t="s">
        <v>65</v>
      </c>
      <c r="C19" s="43" t="s">
        <v>32</v>
      </c>
      <c r="D19" s="44" t="s">
        <v>33</v>
      </c>
      <c r="E19" s="55">
        <v>0.25</v>
      </c>
      <c r="F19" s="46" t="s">
        <v>34</v>
      </c>
      <c r="G19" s="68"/>
      <c r="H19" s="72" t="s">
        <v>32</v>
      </c>
      <c r="I19" s="44" t="s">
        <v>33</v>
      </c>
      <c r="J19" s="46">
        <f>ROUNDUP(E19*0.75,2)</f>
        <v>0.19</v>
      </c>
      <c r="K19" s="46" t="s">
        <v>34</v>
      </c>
      <c r="L19" s="46"/>
      <c r="M19" s="76" t="e">
        <f>#REF!</f>
        <v>#REF!</v>
      </c>
      <c r="N19" s="64" t="s">
        <v>14</v>
      </c>
      <c r="O19" s="47" t="s">
        <v>17</v>
      </c>
      <c r="P19" s="44"/>
      <c r="Q19" s="48">
        <v>100</v>
      </c>
      <c r="R19" s="89">
        <f>ROUNDUP(Q19*0.75,2)</f>
        <v>75</v>
      </c>
    </row>
    <row r="20" spans="1:18" ht="18.75" customHeight="1" x14ac:dyDescent="0.15">
      <c r="A20" s="251"/>
      <c r="B20" s="64"/>
      <c r="C20" s="43" t="s">
        <v>104</v>
      </c>
      <c r="D20" s="44"/>
      <c r="E20" s="45">
        <v>3</v>
      </c>
      <c r="F20" s="46" t="s">
        <v>21</v>
      </c>
      <c r="G20" s="68"/>
      <c r="H20" s="72" t="s">
        <v>104</v>
      </c>
      <c r="I20" s="44"/>
      <c r="J20" s="46">
        <f>ROUNDUP(E20*0.75,2)</f>
        <v>2.25</v>
      </c>
      <c r="K20" s="46" t="s">
        <v>21</v>
      </c>
      <c r="L20" s="46"/>
      <c r="M20" s="76" t="e">
        <f>ROUND(#REF!+(#REF!*40/100),2)</f>
        <v>#REF!</v>
      </c>
      <c r="N20" s="64"/>
      <c r="O20" s="47" t="s">
        <v>68</v>
      </c>
      <c r="P20" s="44"/>
      <c r="Q20" s="48">
        <v>3</v>
      </c>
      <c r="R20" s="89">
        <f>ROUNDUP(Q20*0.75,2)</f>
        <v>2.25</v>
      </c>
    </row>
    <row r="21" spans="1:18" ht="18.75" customHeight="1" x14ac:dyDescent="0.15">
      <c r="A21" s="251"/>
      <c r="B21" s="65"/>
      <c r="C21" s="49"/>
      <c r="D21" s="50"/>
      <c r="E21" s="51"/>
      <c r="F21" s="52"/>
      <c r="G21" s="69"/>
      <c r="H21" s="73"/>
      <c r="I21" s="50"/>
      <c r="J21" s="52"/>
      <c r="K21" s="52"/>
      <c r="L21" s="52"/>
      <c r="M21" s="77"/>
      <c r="N21" s="65"/>
      <c r="O21" s="53"/>
      <c r="P21" s="50"/>
      <c r="Q21" s="54"/>
      <c r="R21" s="88"/>
    </row>
    <row r="22" spans="1:18" ht="18.75" customHeight="1" x14ac:dyDescent="0.15">
      <c r="A22" s="251"/>
      <c r="B22" s="64" t="s">
        <v>75</v>
      </c>
      <c r="C22" s="43" t="s">
        <v>79</v>
      </c>
      <c r="D22" s="44" t="s">
        <v>39</v>
      </c>
      <c r="E22" s="45">
        <v>40</v>
      </c>
      <c r="F22" s="46" t="s">
        <v>21</v>
      </c>
      <c r="G22" s="68"/>
      <c r="H22" s="72" t="s">
        <v>79</v>
      </c>
      <c r="I22" s="44" t="s">
        <v>39</v>
      </c>
      <c r="J22" s="46">
        <f>ROUNDUP(E22*0.75,2)</f>
        <v>30</v>
      </c>
      <c r="K22" s="46" t="s">
        <v>21</v>
      </c>
      <c r="L22" s="46"/>
      <c r="M22" s="76" t="e">
        <f>#REF!</f>
        <v>#REF!</v>
      </c>
      <c r="N22" s="64" t="s">
        <v>76</v>
      </c>
      <c r="O22" s="47" t="s">
        <v>30</v>
      </c>
      <c r="P22" s="44"/>
      <c r="Q22" s="48">
        <v>1</v>
      </c>
      <c r="R22" s="89">
        <f>ROUNDUP(Q22*0.75,2)</f>
        <v>0.75</v>
      </c>
    </row>
    <row r="23" spans="1:18" ht="18.75" customHeight="1" x14ac:dyDescent="0.15">
      <c r="A23" s="251"/>
      <c r="B23" s="64"/>
      <c r="C23" s="43"/>
      <c r="D23" s="44"/>
      <c r="E23" s="45"/>
      <c r="F23" s="46"/>
      <c r="G23" s="68"/>
      <c r="H23" s="72"/>
      <c r="I23" s="44"/>
      <c r="J23" s="46"/>
      <c r="K23" s="46"/>
      <c r="L23" s="46"/>
      <c r="M23" s="76"/>
      <c r="N23" s="64" t="s">
        <v>77</v>
      </c>
      <c r="O23" s="47" t="s">
        <v>45</v>
      </c>
      <c r="P23" s="44"/>
      <c r="Q23" s="48">
        <v>3</v>
      </c>
      <c r="R23" s="89">
        <f>ROUNDUP(Q23*0.75,2)</f>
        <v>2.25</v>
      </c>
    </row>
    <row r="24" spans="1:18" ht="18.75" customHeight="1" x14ac:dyDescent="0.15">
      <c r="A24" s="251"/>
      <c r="B24" s="64"/>
      <c r="C24" s="43"/>
      <c r="D24" s="44"/>
      <c r="E24" s="45"/>
      <c r="F24" s="46"/>
      <c r="G24" s="68"/>
      <c r="H24" s="72"/>
      <c r="I24" s="44"/>
      <c r="J24" s="46"/>
      <c r="K24" s="46"/>
      <c r="L24" s="46"/>
      <c r="M24" s="76"/>
      <c r="N24" s="64" t="s">
        <v>78</v>
      </c>
      <c r="O24" s="47"/>
      <c r="P24" s="44"/>
      <c r="Q24" s="48"/>
      <c r="R24" s="89"/>
    </row>
    <row r="25" spans="1:18" ht="18.75" customHeight="1" x14ac:dyDescent="0.15">
      <c r="A25" s="251"/>
      <c r="B25" s="64"/>
      <c r="C25" s="43"/>
      <c r="D25" s="44"/>
      <c r="E25" s="45"/>
      <c r="F25" s="46"/>
      <c r="G25" s="68"/>
      <c r="H25" s="72"/>
      <c r="I25" s="44"/>
      <c r="J25" s="46"/>
      <c r="K25" s="46"/>
      <c r="L25" s="46"/>
      <c r="M25" s="76"/>
      <c r="N25" s="64" t="s">
        <v>14</v>
      </c>
      <c r="O25" s="47"/>
      <c r="P25" s="44"/>
      <c r="Q25" s="48"/>
      <c r="R25" s="89"/>
    </row>
    <row r="26" spans="1:18" ht="18.75" customHeight="1" thickBot="1" x14ac:dyDescent="0.2">
      <c r="A26" s="252"/>
      <c r="B26" s="66"/>
      <c r="C26" s="56"/>
      <c r="D26" s="57"/>
      <c r="E26" s="58"/>
      <c r="F26" s="59"/>
      <c r="G26" s="70"/>
      <c r="H26" s="74"/>
      <c r="I26" s="57"/>
      <c r="J26" s="59"/>
      <c r="K26" s="59"/>
      <c r="L26" s="59"/>
      <c r="M26" s="78"/>
      <c r="N26" s="66"/>
      <c r="O26" s="60"/>
      <c r="P26" s="57"/>
      <c r="Q26" s="61"/>
      <c r="R26" s="90"/>
    </row>
  </sheetData>
  <mergeCells count="4">
    <mergeCell ref="H1:N1"/>
    <mergeCell ref="A2:R2"/>
    <mergeCell ref="A3:F3"/>
    <mergeCell ref="A5:A26"/>
  </mergeCells>
  <phoneticPr fontId="20"/>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80</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50" t="s">
        <v>37</v>
      </c>
      <c r="B5" s="63" t="s">
        <v>81</v>
      </c>
      <c r="C5" s="36" t="s">
        <v>82</v>
      </c>
      <c r="D5" s="37" t="s">
        <v>83</v>
      </c>
      <c r="E5" s="38">
        <v>0.5</v>
      </c>
      <c r="F5" s="39" t="s">
        <v>16</v>
      </c>
      <c r="G5" s="67"/>
      <c r="H5" s="71" t="s">
        <v>82</v>
      </c>
      <c r="I5" s="37" t="s">
        <v>83</v>
      </c>
      <c r="J5" s="39">
        <f>ROUNDUP(E5*0.75,2)</f>
        <v>0.38</v>
      </c>
      <c r="K5" s="39" t="s">
        <v>16</v>
      </c>
      <c r="L5" s="39"/>
      <c r="M5" s="75" t="e">
        <f>#REF!</f>
        <v>#REF!</v>
      </c>
      <c r="N5" s="63"/>
      <c r="O5" s="40" t="s">
        <v>15</v>
      </c>
      <c r="P5" s="37"/>
      <c r="Q5" s="41">
        <v>110</v>
      </c>
      <c r="R5" s="87">
        <f>ROUNDUP(Q5*0.75,2)</f>
        <v>82.5</v>
      </c>
    </row>
    <row r="6" spans="1:19" ht="18.75" customHeight="1" x14ac:dyDescent="0.15">
      <c r="A6" s="251"/>
      <c r="B6" s="65"/>
      <c r="C6" s="49"/>
      <c r="D6" s="50"/>
      <c r="E6" s="51"/>
      <c r="F6" s="52"/>
      <c r="G6" s="69"/>
      <c r="H6" s="73"/>
      <c r="I6" s="50"/>
      <c r="J6" s="52"/>
      <c r="K6" s="52"/>
      <c r="L6" s="52"/>
      <c r="M6" s="77"/>
      <c r="N6" s="65"/>
      <c r="O6" s="53"/>
      <c r="P6" s="50"/>
      <c r="Q6" s="54"/>
      <c r="R6" s="88"/>
    </row>
    <row r="7" spans="1:19" ht="18.75" customHeight="1" x14ac:dyDescent="0.15">
      <c r="A7" s="251"/>
      <c r="B7" s="64" t="s">
        <v>84</v>
      </c>
      <c r="C7" s="43" t="s">
        <v>91</v>
      </c>
      <c r="D7" s="44"/>
      <c r="E7" s="45">
        <v>1</v>
      </c>
      <c r="F7" s="46" t="s">
        <v>93</v>
      </c>
      <c r="G7" s="68" t="s">
        <v>92</v>
      </c>
      <c r="H7" s="72" t="s">
        <v>91</v>
      </c>
      <c r="I7" s="44"/>
      <c r="J7" s="46">
        <f>ROUNDUP(E7*0.75,2)</f>
        <v>0.75</v>
      </c>
      <c r="K7" s="46" t="s">
        <v>93</v>
      </c>
      <c r="L7" s="46" t="s">
        <v>92</v>
      </c>
      <c r="M7" s="76" t="e">
        <f>#REF!</f>
        <v>#REF!</v>
      </c>
      <c r="N7" s="64" t="s">
        <v>85</v>
      </c>
      <c r="O7" s="47" t="s">
        <v>24</v>
      </c>
      <c r="P7" s="44"/>
      <c r="Q7" s="48">
        <v>0.5</v>
      </c>
      <c r="R7" s="89">
        <f t="shared" ref="R7:R12" si="0">ROUNDUP(Q7*0.75,2)</f>
        <v>0.38</v>
      </c>
    </row>
    <row r="8" spans="1:19" ht="18.75" customHeight="1" x14ac:dyDescent="0.15">
      <c r="A8" s="251"/>
      <c r="B8" s="64"/>
      <c r="C8" s="43" t="s">
        <v>51</v>
      </c>
      <c r="D8" s="44"/>
      <c r="E8" s="45">
        <v>10</v>
      </c>
      <c r="F8" s="46" t="s">
        <v>21</v>
      </c>
      <c r="G8" s="68"/>
      <c r="H8" s="72" t="s">
        <v>51</v>
      </c>
      <c r="I8" s="44"/>
      <c r="J8" s="46">
        <f>ROUNDUP(E8*0.75,2)</f>
        <v>7.5</v>
      </c>
      <c r="K8" s="46" t="s">
        <v>21</v>
      </c>
      <c r="L8" s="46"/>
      <c r="M8" s="76" t="e">
        <f>ROUND(#REF!+(#REF!*6/100),2)</f>
        <v>#REF!</v>
      </c>
      <c r="N8" s="64" t="s">
        <v>86</v>
      </c>
      <c r="O8" s="47" t="s">
        <v>95</v>
      </c>
      <c r="P8" s="44" t="s">
        <v>96</v>
      </c>
      <c r="Q8" s="48">
        <v>5</v>
      </c>
      <c r="R8" s="89">
        <f t="shared" si="0"/>
        <v>3.75</v>
      </c>
    </row>
    <row r="9" spans="1:19" ht="18.75" customHeight="1" x14ac:dyDescent="0.15">
      <c r="A9" s="251"/>
      <c r="B9" s="64"/>
      <c r="C9" s="43" t="s">
        <v>94</v>
      </c>
      <c r="D9" s="44"/>
      <c r="E9" s="45">
        <v>5</v>
      </c>
      <c r="F9" s="46" t="s">
        <v>21</v>
      </c>
      <c r="G9" s="68"/>
      <c r="H9" s="72" t="s">
        <v>94</v>
      </c>
      <c r="I9" s="44"/>
      <c r="J9" s="46">
        <f>ROUNDUP(E9*0.75,2)</f>
        <v>3.75</v>
      </c>
      <c r="K9" s="46" t="s">
        <v>21</v>
      </c>
      <c r="L9" s="46"/>
      <c r="M9" s="76" t="e">
        <f>#REF!</f>
        <v>#REF!</v>
      </c>
      <c r="N9" s="64" t="s">
        <v>87</v>
      </c>
      <c r="O9" s="47" t="s">
        <v>97</v>
      </c>
      <c r="P9" s="44" t="s">
        <v>19</v>
      </c>
      <c r="Q9" s="48">
        <v>3</v>
      </c>
      <c r="R9" s="89">
        <f t="shared" si="0"/>
        <v>2.25</v>
      </c>
    </row>
    <row r="10" spans="1:19" ht="18.75" customHeight="1" x14ac:dyDescent="0.15">
      <c r="A10" s="251"/>
      <c r="B10" s="64"/>
      <c r="C10" s="43" t="s">
        <v>35</v>
      </c>
      <c r="D10" s="44"/>
      <c r="E10" s="45">
        <v>20</v>
      </c>
      <c r="F10" s="46" t="s">
        <v>21</v>
      </c>
      <c r="G10" s="68"/>
      <c r="H10" s="72" t="s">
        <v>35</v>
      </c>
      <c r="I10" s="44"/>
      <c r="J10" s="46">
        <f>ROUNDUP(E10*0.75,2)</f>
        <v>15</v>
      </c>
      <c r="K10" s="46" t="s">
        <v>21</v>
      </c>
      <c r="L10" s="46"/>
      <c r="M10" s="76" t="e">
        <f>#REF!</f>
        <v>#REF!</v>
      </c>
      <c r="N10" s="64" t="s">
        <v>88</v>
      </c>
      <c r="O10" s="47" t="s">
        <v>24</v>
      </c>
      <c r="P10" s="44"/>
      <c r="Q10" s="48">
        <v>1</v>
      </c>
      <c r="R10" s="89">
        <f t="shared" si="0"/>
        <v>0.75</v>
      </c>
    </row>
    <row r="11" spans="1:19" ht="18.75" customHeight="1" x14ac:dyDescent="0.15">
      <c r="A11" s="251"/>
      <c r="B11" s="64"/>
      <c r="C11" s="43"/>
      <c r="D11" s="44"/>
      <c r="E11" s="45"/>
      <c r="F11" s="46"/>
      <c r="G11" s="68"/>
      <c r="H11" s="72"/>
      <c r="I11" s="44"/>
      <c r="J11" s="46"/>
      <c r="K11" s="46"/>
      <c r="L11" s="46"/>
      <c r="M11" s="76"/>
      <c r="N11" s="64" t="s">
        <v>89</v>
      </c>
      <c r="O11" s="47" t="s">
        <v>47</v>
      </c>
      <c r="P11" s="44" t="s">
        <v>39</v>
      </c>
      <c r="Q11" s="48">
        <v>1</v>
      </c>
      <c r="R11" s="89">
        <f t="shared" si="0"/>
        <v>0.75</v>
      </c>
    </row>
    <row r="12" spans="1:19" ht="18.75" customHeight="1" x14ac:dyDescent="0.15">
      <c r="A12" s="251"/>
      <c r="B12" s="64"/>
      <c r="C12" s="43"/>
      <c r="D12" s="44"/>
      <c r="E12" s="45"/>
      <c r="F12" s="46"/>
      <c r="G12" s="68"/>
      <c r="H12" s="72"/>
      <c r="I12" s="44"/>
      <c r="J12" s="46"/>
      <c r="K12" s="46"/>
      <c r="L12" s="46"/>
      <c r="M12" s="76"/>
      <c r="N12" s="64" t="s">
        <v>90</v>
      </c>
      <c r="O12" s="47" t="s">
        <v>36</v>
      </c>
      <c r="P12" s="44"/>
      <c r="Q12" s="48">
        <v>0.05</v>
      </c>
      <c r="R12" s="89">
        <f t="shared" si="0"/>
        <v>0.04</v>
      </c>
    </row>
    <row r="13" spans="1:19" ht="18.75" customHeight="1" x14ac:dyDescent="0.15">
      <c r="A13" s="251"/>
      <c r="B13" s="64"/>
      <c r="C13" s="43"/>
      <c r="D13" s="44"/>
      <c r="E13" s="45"/>
      <c r="F13" s="46"/>
      <c r="G13" s="68"/>
      <c r="H13" s="72"/>
      <c r="I13" s="44"/>
      <c r="J13" s="46"/>
      <c r="K13" s="46"/>
      <c r="L13" s="46"/>
      <c r="M13" s="76"/>
      <c r="N13" s="64" t="s">
        <v>14</v>
      </c>
      <c r="O13" s="47"/>
      <c r="P13" s="44"/>
      <c r="Q13" s="48"/>
      <c r="R13" s="89"/>
    </row>
    <row r="14" spans="1:19" ht="18.75" customHeight="1" x14ac:dyDescent="0.15">
      <c r="A14" s="251"/>
      <c r="B14" s="65"/>
      <c r="C14" s="49"/>
      <c r="D14" s="50"/>
      <c r="E14" s="51"/>
      <c r="F14" s="52"/>
      <c r="G14" s="69"/>
      <c r="H14" s="73"/>
      <c r="I14" s="50"/>
      <c r="J14" s="52"/>
      <c r="K14" s="52"/>
      <c r="L14" s="52"/>
      <c r="M14" s="77"/>
      <c r="N14" s="65"/>
      <c r="O14" s="53"/>
      <c r="P14" s="50"/>
      <c r="Q14" s="54"/>
      <c r="R14" s="88"/>
    </row>
    <row r="15" spans="1:19" ht="18.75" customHeight="1" x14ac:dyDescent="0.15">
      <c r="A15" s="251"/>
      <c r="B15" s="64" t="s">
        <v>98</v>
      </c>
      <c r="C15" s="43" t="s">
        <v>20</v>
      </c>
      <c r="D15" s="44"/>
      <c r="E15" s="45">
        <v>20</v>
      </c>
      <c r="F15" s="46" t="s">
        <v>21</v>
      </c>
      <c r="G15" s="68"/>
      <c r="H15" s="72" t="s">
        <v>20</v>
      </c>
      <c r="I15" s="44"/>
      <c r="J15" s="46">
        <f>ROUNDUP(E15*0.75,2)</f>
        <v>15</v>
      </c>
      <c r="K15" s="46" t="s">
        <v>21</v>
      </c>
      <c r="L15" s="46"/>
      <c r="M15" s="76" t="e">
        <f>#REF!</f>
        <v>#REF!</v>
      </c>
      <c r="N15" s="64" t="s">
        <v>99</v>
      </c>
      <c r="O15" s="47" t="s">
        <v>25</v>
      </c>
      <c r="P15" s="44"/>
      <c r="Q15" s="48">
        <v>0.5</v>
      </c>
      <c r="R15" s="89">
        <f t="shared" ref="R15:R20" si="1">ROUNDUP(Q15*0.75,2)</f>
        <v>0.38</v>
      </c>
    </row>
    <row r="16" spans="1:19" ht="18.75" customHeight="1" x14ac:dyDescent="0.15">
      <c r="A16" s="251"/>
      <c r="B16" s="64"/>
      <c r="C16" s="43" t="s">
        <v>54</v>
      </c>
      <c r="D16" s="44"/>
      <c r="E16" s="45">
        <v>30</v>
      </c>
      <c r="F16" s="46" t="s">
        <v>21</v>
      </c>
      <c r="G16" s="68"/>
      <c r="H16" s="72" t="s">
        <v>54</v>
      </c>
      <c r="I16" s="44"/>
      <c r="J16" s="46">
        <f>ROUNDUP(E16*0.75,2)</f>
        <v>22.5</v>
      </c>
      <c r="K16" s="46" t="s">
        <v>21</v>
      </c>
      <c r="L16" s="46"/>
      <c r="M16" s="76" t="e">
        <f>ROUND(#REF!+(#REF!*15/100),2)</f>
        <v>#REF!</v>
      </c>
      <c r="N16" s="64" t="s">
        <v>100</v>
      </c>
      <c r="O16" s="47" t="s">
        <v>24</v>
      </c>
      <c r="P16" s="44"/>
      <c r="Q16" s="48">
        <v>1</v>
      </c>
      <c r="R16" s="89">
        <f t="shared" si="1"/>
        <v>0.75</v>
      </c>
    </row>
    <row r="17" spans="1:18" ht="18.75" customHeight="1" x14ac:dyDescent="0.15">
      <c r="A17" s="251"/>
      <c r="B17" s="64"/>
      <c r="C17" s="43" t="s">
        <v>28</v>
      </c>
      <c r="D17" s="44"/>
      <c r="E17" s="45">
        <v>10</v>
      </c>
      <c r="F17" s="46" t="s">
        <v>21</v>
      </c>
      <c r="G17" s="68"/>
      <c r="H17" s="72" t="s">
        <v>28</v>
      </c>
      <c r="I17" s="44"/>
      <c r="J17" s="46">
        <f>ROUNDUP(E17*0.75,2)</f>
        <v>7.5</v>
      </c>
      <c r="K17" s="46" t="s">
        <v>21</v>
      </c>
      <c r="L17" s="46"/>
      <c r="M17" s="76" t="e">
        <f>ROUND(#REF!+(#REF!*10/100),2)</f>
        <v>#REF!</v>
      </c>
      <c r="N17" s="64" t="s">
        <v>27</v>
      </c>
      <c r="O17" s="47" t="s">
        <v>30</v>
      </c>
      <c r="P17" s="44"/>
      <c r="Q17" s="48">
        <v>1</v>
      </c>
      <c r="R17" s="89">
        <f t="shared" si="1"/>
        <v>0.75</v>
      </c>
    </row>
    <row r="18" spans="1:18" ht="18.75" customHeight="1" x14ac:dyDescent="0.15">
      <c r="A18" s="251"/>
      <c r="B18" s="64"/>
      <c r="C18" s="43"/>
      <c r="D18" s="44"/>
      <c r="E18" s="45"/>
      <c r="F18" s="46"/>
      <c r="G18" s="68"/>
      <c r="H18" s="72"/>
      <c r="I18" s="44"/>
      <c r="J18" s="46"/>
      <c r="K18" s="46"/>
      <c r="L18" s="46"/>
      <c r="M18" s="76"/>
      <c r="N18" s="64"/>
      <c r="O18" s="47" t="s">
        <v>26</v>
      </c>
      <c r="P18" s="44"/>
      <c r="Q18" s="48">
        <v>1</v>
      </c>
      <c r="R18" s="89">
        <f t="shared" si="1"/>
        <v>0.75</v>
      </c>
    </row>
    <row r="19" spans="1:18" ht="18.75" customHeight="1" x14ac:dyDescent="0.15">
      <c r="A19" s="251"/>
      <c r="B19" s="64"/>
      <c r="C19" s="43"/>
      <c r="D19" s="44"/>
      <c r="E19" s="45"/>
      <c r="F19" s="46"/>
      <c r="G19" s="68"/>
      <c r="H19" s="72"/>
      <c r="I19" s="44"/>
      <c r="J19" s="46"/>
      <c r="K19" s="46"/>
      <c r="L19" s="46"/>
      <c r="M19" s="76"/>
      <c r="N19" s="64"/>
      <c r="O19" s="47" t="s">
        <v>18</v>
      </c>
      <c r="P19" s="44" t="s">
        <v>19</v>
      </c>
      <c r="Q19" s="48">
        <v>1</v>
      </c>
      <c r="R19" s="89">
        <f t="shared" si="1"/>
        <v>0.75</v>
      </c>
    </row>
    <row r="20" spans="1:18" ht="18.75" customHeight="1" x14ac:dyDescent="0.15">
      <c r="A20" s="251"/>
      <c r="B20" s="64"/>
      <c r="C20" s="43"/>
      <c r="D20" s="44"/>
      <c r="E20" s="45"/>
      <c r="F20" s="46"/>
      <c r="G20" s="68"/>
      <c r="H20" s="72"/>
      <c r="I20" s="44"/>
      <c r="J20" s="46"/>
      <c r="K20" s="46"/>
      <c r="L20" s="46"/>
      <c r="M20" s="76"/>
      <c r="N20" s="64"/>
      <c r="O20" s="47" t="s">
        <v>17</v>
      </c>
      <c r="P20" s="44"/>
      <c r="Q20" s="48">
        <v>20</v>
      </c>
      <c r="R20" s="89">
        <f t="shared" si="1"/>
        <v>15</v>
      </c>
    </row>
    <row r="21" spans="1:18" ht="18.75" customHeight="1" x14ac:dyDescent="0.15">
      <c r="A21" s="251"/>
      <c r="B21" s="65"/>
      <c r="C21" s="49"/>
      <c r="D21" s="50"/>
      <c r="E21" s="51"/>
      <c r="F21" s="52"/>
      <c r="G21" s="69"/>
      <c r="H21" s="73"/>
      <c r="I21" s="50"/>
      <c r="J21" s="52"/>
      <c r="K21" s="52"/>
      <c r="L21" s="52"/>
      <c r="M21" s="77"/>
      <c r="N21" s="65"/>
      <c r="O21" s="53"/>
      <c r="P21" s="50"/>
      <c r="Q21" s="54"/>
      <c r="R21" s="88"/>
    </row>
    <row r="22" spans="1:18" ht="18.75" customHeight="1" x14ac:dyDescent="0.15">
      <c r="A22" s="251"/>
      <c r="B22" s="64" t="s">
        <v>31</v>
      </c>
      <c r="C22" s="43" t="s">
        <v>101</v>
      </c>
      <c r="D22" s="44"/>
      <c r="E22" s="45">
        <v>0.5</v>
      </c>
      <c r="F22" s="46" t="s">
        <v>21</v>
      </c>
      <c r="G22" s="68"/>
      <c r="H22" s="72" t="s">
        <v>101</v>
      </c>
      <c r="I22" s="44"/>
      <c r="J22" s="46">
        <f>ROUNDUP(E22*0.75,2)</f>
        <v>0.38</v>
      </c>
      <c r="K22" s="46" t="s">
        <v>21</v>
      </c>
      <c r="L22" s="46"/>
      <c r="M22" s="76" t="e">
        <f>#REF!</f>
        <v>#REF!</v>
      </c>
      <c r="N22" s="64" t="s">
        <v>14</v>
      </c>
      <c r="O22" s="47" t="s">
        <v>17</v>
      </c>
      <c r="P22" s="44"/>
      <c r="Q22" s="48">
        <v>100</v>
      </c>
      <c r="R22" s="89">
        <f>ROUNDUP(Q22*0.75,2)</f>
        <v>75</v>
      </c>
    </row>
    <row r="23" spans="1:18" ht="18.75" customHeight="1" x14ac:dyDescent="0.15">
      <c r="A23" s="251"/>
      <c r="B23" s="64"/>
      <c r="C23" s="43" t="s">
        <v>59</v>
      </c>
      <c r="D23" s="44"/>
      <c r="E23" s="79">
        <v>0.1</v>
      </c>
      <c r="F23" s="46" t="s">
        <v>60</v>
      </c>
      <c r="G23" s="68"/>
      <c r="H23" s="72" t="s">
        <v>59</v>
      </c>
      <c r="I23" s="44"/>
      <c r="J23" s="46">
        <f>ROUNDUP(E23*0.75,2)</f>
        <v>0.08</v>
      </c>
      <c r="K23" s="46" t="s">
        <v>60</v>
      </c>
      <c r="L23" s="46"/>
      <c r="M23" s="76" t="e">
        <f>#REF!</f>
        <v>#REF!</v>
      </c>
      <c r="N23" s="64"/>
      <c r="O23" s="47" t="s">
        <v>36</v>
      </c>
      <c r="P23" s="44"/>
      <c r="Q23" s="48">
        <v>0.1</v>
      </c>
      <c r="R23" s="89">
        <f>ROUNDUP(Q23*0.75,2)</f>
        <v>0.08</v>
      </c>
    </row>
    <row r="24" spans="1:18" ht="18.75" customHeight="1" x14ac:dyDescent="0.15">
      <c r="A24" s="251"/>
      <c r="B24" s="64"/>
      <c r="C24" s="43"/>
      <c r="D24" s="44"/>
      <c r="E24" s="45"/>
      <c r="F24" s="46"/>
      <c r="G24" s="68"/>
      <c r="H24" s="72"/>
      <c r="I24" s="44"/>
      <c r="J24" s="46"/>
      <c r="K24" s="46"/>
      <c r="L24" s="46"/>
      <c r="M24" s="76"/>
      <c r="N24" s="64"/>
      <c r="O24" s="47" t="s">
        <v>18</v>
      </c>
      <c r="P24" s="44" t="s">
        <v>19</v>
      </c>
      <c r="Q24" s="48">
        <v>0.5</v>
      </c>
      <c r="R24" s="89">
        <f>ROUNDUP(Q24*0.75,2)</f>
        <v>0.38</v>
      </c>
    </row>
    <row r="25" spans="1:18" ht="18.75" customHeight="1" x14ac:dyDescent="0.15">
      <c r="A25" s="251"/>
      <c r="B25" s="65"/>
      <c r="C25" s="49"/>
      <c r="D25" s="50"/>
      <c r="E25" s="51"/>
      <c r="F25" s="52"/>
      <c r="G25" s="69"/>
      <c r="H25" s="73"/>
      <c r="I25" s="50"/>
      <c r="J25" s="52"/>
      <c r="K25" s="52"/>
      <c r="L25" s="52"/>
      <c r="M25" s="77"/>
      <c r="N25" s="65"/>
      <c r="O25" s="53"/>
      <c r="P25" s="50"/>
      <c r="Q25" s="54"/>
      <c r="R25" s="88"/>
    </row>
    <row r="26" spans="1:18" ht="18.75" customHeight="1" x14ac:dyDescent="0.15">
      <c r="A26" s="251"/>
      <c r="B26" s="64" t="s">
        <v>56</v>
      </c>
      <c r="C26" s="43" t="s">
        <v>58</v>
      </c>
      <c r="D26" s="44"/>
      <c r="E26" s="62">
        <v>0.16666666666666666</v>
      </c>
      <c r="F26" s="46" t="s">
        <v>34</v>
      </c>
      <c r="G26" s="68"/>
      <c r="H26" s="72" t="s">
        <v>58</v>
      </c>
      <c r="I26" s="44"/>
      <c r="J26" s="46">
        <f>ROUNDUP(E26*0.75,2)</f>
        <v>0.13</v>
      </c>
      <c r="K26" s="46" t="s">
        <v>34</v>
      </c>
      <c r="L26" s="46"/>
      <c r="M26" s="76" t="e">
        <f>#REF!</f>
        <v>#REF!</v>
      </c>
      <c r="N26" s="64" t="s">
        <v>57</v>
      </c>
      <c r="O26" s="47"/>
      <c r="P26" s="44"/>
      <c r="Q26" s="48"/>
      <c r="R26" s="89"/>
    </row>
    <row r="27" spans="1:18" ht="18.75" customHeight="1" thickBot="1" x14ac:dyDescent="0.2">
      <c r="A27" s="252"/>
      <c r="B27" s="66"/>
      <c r="C27" s="56"/>
      <c r="D27" s="57"/>
      <c r="E27" s="58"/>
      <c r="F27" s="59"/>
      <c r="G27" s="70"/>
      <c r="H27" s="74"/>
      <c r="I27" s="57"/>
      <c r="J27" s="59"/>
      <c r="K27" s="59"/>
      <c r="L27" s="59"/>
      <c r="M27" s="78"/>
      <c r="N27" s="66"/>
      <c r="O27" s="60"/>
      <c r="P27" s="57"/>
      <c r="Q27" s="61"/>
      <c r="R27" s="90"/>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394</v>
      </c>
      <c r="B3" s="268"/>
      <c r="C3" s="268"/>
      <c r="D3" s="216"/>
      <c r="E3" s="269" t="s">
        <v>342</v>
      </c>
      <c r="F3" s="270"/>
      <c r="G3" s="161"/>
      <c r="H3" s="161"/>
      <c r="I3" s="161"/>
      <c r="J3" s="161"/>
      <c r="K3" s="215"/>
      <c r="L3" s="161"/>
      <c r="M3" s="161"/>
    </row>
    <row r="4" spans="1:21" ht="23.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3.1" customHeight="1" x14ac:dyDescent="0.15">
      <c r="A5" s="274"/>
      <c r="B5" s="275"/>
      <c r="C5" s="276"/>
      <c r="D5" s="254"/>
      <c r="E5" s="281"/>
      <c r="F5" s="299"/>
      <c r="G5" s="238" t="s">
        <v>327</v>
      </c>
      <c r="H5" s="237" t="s">
        <v>341</v>
      </c>
      <c r="I5" s="297" t="s">
        <v>325</v>
      </c>
      <c r="J5" s="257"/>
      <c r="K5" s="257"/>
      <c r="L5" s="259" t="s">
        <v>370</v>
      </c>
      <c r="M5" s="260"/>
      <c r="N5" s="261"/>
      <c r="O5" s="254"/>
    </row>
    <row r="6" spans="1:21" ht="23.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3.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3.1" customHeight="1" x14ac:dyDescent="0.15">
      <c r="A8" s="263"/>
      <c r="B8" s="181"/>
      <c r="C8" s="223"/>
      <c r="D8" s="184"/>
      <c r="E8" s="129"/>
      <c r="F8" s="230"/>
      <c r="G8" s="182"/>
      <c r="H8" s="180"/>
      <c r="I8" s="184"/>
      <c r="J8" s="181"/>
      <c r="K8" s="183"/>
      <c r="L8" s="182"/>
      <c r="M8" s="181"/>
      <c r="N8" s="180"/>
      <c r="O8" s="191"/>
    </row>
    <row r="9" spans="1:21" ht="23.1" customHeight="1" x14ac:dyDescent="0.15">
      <c r="A9" s="263"/>
      <c r="B9" s="173" t="s">
        <v>357</v>
      </c>
      <c r="C9" s="221" t="s">
        <v>163</v>
      </c>
      <c r="D9" s="177" t="s">
        <v>92</v>
      </c>
      <c r="E9" s="123"/>
      <c r="F9" s="229"/>
      <c r="G9" s="174"/>
      <c r="H9" s="194">
        <v>0.7</v>
      </c>
      <c r="I9" s="177" t="s">
        <v>357</v>
      </c>
      <c r="J9" s="173" t="s">
        <v>163</v>
      </c>
      <c r="K9" s="195">
        <v>0.3</v>
      </c>
      <c r="L9" s="174" t="s">
        <v>356</v>
      </c>
      <c r="M9" s="173" t="s">
        <v>163</v>
      </c>
      <c r="N9" s="193">
        <v>0.2</v>
      </c>
      <c r="O9" s="171" t="s">
        <v>92</v>
      </c>
    </row>
    <row r="10" spans="1:21" ht="23.1" customHeight="1" x14ac:dyDescent="0.15">
      <c r="A10" s="263"/>
      <c r="B10" s="173"/>
      <c r="C10" s="221" t="s">
        <v>51</v>
      </c>
      <c r="D10" s="177"/>
      <c r="E10" s="123"/>
      <c r="F10" s="229"/>
      <c r="G10" s="174"/>
      <c r="H10" s="172">
        <v>20</v>
      </c>
      <c r="I10" s="177"/>
      <c r="J10" s="173" t="s">
        <v>51</v>
      </c>
      <c r="K10" s="187">
        <v>10</v>
      </c>
      <c r="L10" s="174"/>
      <c r="M10" s="173" t="s">
        <v>51</v>
      </c>
      <c r="N10" s="172">
        <v>10</v>
      </c>
      <c r="O10" s="171"/>
    </row>
    <row r="11" spans="1:21" ht="23.1" customHeight="1" x14ac:dyDescent="0.15">
      <c r="A11" s="263"/>
      <c r="B11" s="173"/>
      <c r="C11" s="221" t="s">
        <v>28</v>
      </c>
      <c r="D11" s="177"/>
      <c r="E11" s="123"/>
      <c r="F11" s="229"/>
      <c r="G11" s="174"/>
      <c r="H11" s="172">
        <v>5</v>
      </c>
      <c r="I11" s="177"/>
      <c r="J11" s="173" t="s">
        <v>28</v>
      </c>
      <c r="K11" s="187">
        <v>5</v>
      </c>
      <c r="L11" s="174"/>
      <c r="M11" s="173" t="s">
        <v>28</v>
      </c>
      <c r="N11" s="172">
        <v>5</v>
      </c>
      <c r="O11" s="171"/>
    </row>
    <row r="12" spans="1:21" ht="23.1" customHeight="1" x14ac:dyDescent="0.15">
      <c r="A12" s="263"/>
      <c r="B12" s="173"/>
      <c r="C12" s="221" t="s">
        <v>139</v>
      </c>
      <c r="D12" s="177"/>
      <c r="E12" s="123"/>
      <c r="F12" s="229"/>
      <c r="G12" s="174"/>
      <c r="H12" s="172">
        <v>5</v>
      </c>
      <c r="I12" s="177"/>
      <c r="J12" s="173" t="s">
        <v>139</v>
      </c>
      <c r="K12" s="187">
        <v>5</v>
      </c>
      <c r="L12" s="182"/>
      <c r="M12" s="181"/>
      <c r="N12" s="180"/>
      <c r="O12" s="191"/>
    </row>
    <row r="13" spans="1:21" ht="23.1" customHeight="1" x14ac:dyDescent="0.15">
      <c r="A13" s="263"/>
      <c r="B13" s="173"/>
      <c r="C13" s="221"/>
      <c r="D13" s="177"/>
      <c r="E13" s="123"/>
      <c r="F13" s="229"/>
      <c r="G13" s="174" t="s">
        <v>17</v>
      </c>
      <c r="H13" s="172" t="s">
        <v>310</v>
      </c>
      <c r="I13" s="177"/>
      <c r="J13" s="173"/>
      <c r="K13" s="187"/>
      <c r="L13" s="174" t="s">
        <v>355</v>
      </c>
      <c r="M13" s="173" t="s">
        <v>52</v>
      </c>
      <c r="N13" s="172">
        <v>20</v>
      </c>
      <c r="O13" s="171"/>
    </row>
    <row r="14" spans="1:21" ht="23.1" customHeight="1" x14ac:dyDescent="0.15">
      <c r="A14" s="263"/>
      <c r="B14" s="181"/>
      <c r="C14" s="223"/>
      <c r="D14" s="184"/>
      <c r="E14" s="129"/>
      <c r="F14" s="230"/>
      <c r="G14" s="182"/>
      <c r="H14" s="180"/>
      <c r="I14" s="184"/>
      <c r="J14" s="181"/>
      <c r="K14" s="183"/>
      <c r="L14" s="182"/>
      <c r="M14" s="181"/>
      <c r="N14" s="180"/>
      <c r="O14" s="191"/>
    </row>
    <row r="15" spans="1:21" ht="23.1" customHeight="1" x14ac:dyDescent="0.15">
      <c r="A15" s="263"/>
      <c r="B15" s="173" t="s">
        <v>354</v>
      </c>
      <c r="C15" s="221" t="s">
        <v>52</v>
      </c>
      <c r="D15" s="177"/>
      <c r="E15" s="123"/>
      <c r="F15" s="229"/>
      <c r="G15" s="174"/>
      <c r="H15" s="172">
        <v>20</v>
      </c>
      <c r="I15" s="177" t="s">
        <v>354</v>
      </c>
      <c r="J15" s="173" t="s">
        <v>52</v>
      </c>
      <c r="K15" s="187">
        <v>20</v>
      </c>
      <c r="L15" s="174" t="s">
        <v>75</v>
      </c>
      <c r="M15" s="173" t="s">
        <v>79</v>
      </c>
      <c r="N15" s="172">
        <v>10</v>
      </c>
      <c r="O15" s="171"/>
    </row>
    <row r="16" spans="1:21" ht="23.1" customHeight="1" x14ac:dyDescent="0.15">
      <c r="A16" s="263"/>
      <c r="B16" s="173"/>
      <c r="C16" s="221"/>
      <c r="D16" s="177"/>
      <c r="E16" s="123"/>
      <c r="F16" s="229"/>
      <c r="G16" s="174" t="s">
        <v>17</v>
      </c>
      <c r="H16" s="172" t="s">
        <v>310</v>
      </c>
      <c r="I16" s="177"/>
      <c r="J16" s="173"/>
      <c r="K16" s="187"/>
      <c r="L16" s="174"/>
      <c r="M16" s="173"/>
      <c r="N16" s="172"/>
      <c r="O16" s="171"/>
    </row>
    <row r="17" spans="1:15" ht="23.1" customHeight="1" x14ac:dyDescent="0.15">
      <c r="A17" s="263"/>
      <c r="B17" s="181"/>
      <c r="C17" s="223"/>
      <c r="D17" s="184"/>
      <c r="E17" s="129"/>
      <c r="F17" s="230"/>
      <c r="G17" s="182"/>
      <c r="H17" s="180"/>
      <c r="I17" s="184"/>
      <c r="J17" s="181"/>
      <c r="K17" s="183"/>
      <c r="L17" s="174"/>
      <c r="M17" s="173"/>
      <c r="N17" s="172"/>
      <c r="O17" s="171"/>
    </row>
    <row r="18" spans="1:15" ht="23.1" customHeight="1" x14ac:dyDescent="0.15">
      <c r="A18" s="263"/>
      <c r="B18" s="173" t="s">
        <v>65</v>
      </c>
      <c r="C18" s="221" t="s">
        <v>32</v>
      </c>
      <c r="D18" s="177"/>
      <c r="E18" s="123" t="s">
        <v>33</v>
      </c>
      <c r="F18" s="229"/>
      <c r="G18" s="174"/>
      <c r="H18" s="175">
        <v>0.13</v>
      </c>
      <c r="I18" s="177" t="s">
        <v>65</v>
      </c>
      <c r="J18" s="173" t="s">
        <v>335</v>
      </c>
      <c r="K18" s="176">
        <v>0.13</v>
      </c>
      <c r="L18" s="174"/>
      <c r="M18" s="173"/>
      <c r="N18" s="172"/>
      <c r="O18" s="171"/>
    </row>
    <row r="19" spans="1:15" ht="23.1" customHeight="1" x14ac:dyDescent="0.15">
      <c r="A19" s="263"/>
      <c r="B19" s="173"/>
      <c r="C19" s="221"/>
      <c r="D19" s="177"/>
      <c r="E19" s="123"/>
      <c r="F19" s="233"/>
      <c r="G19" s="174" t="s">
        <v>17</v>
      </c>
      <c r="H19" s="172" t="s">
        <v>310</v>
      </c>
      <c r="I19" s="177"/>
      <c r="J19" s="173"/>
      <c r="K19" s="187"/>
      <c r="L19" s="174"/>
      <c r="M19" s="173"/>
      <c r="N19" s="172"/>
      <c r="O19" s="171"/>
    </row>
    <row r="20" spans="1:15" ht="23.1" customHeight="1" x14ac:dyDescent="0.15">
      <c r="A20" s="263"/>
      <c r="B20" s="173"/>
      <c r="C20" s="221"/>
      <c r="D20" s="177"/>
      <c r="E20" s="123"/>
      <c r="F20" s="229"/>
      <c r="G20" s="174" t="s">
        <v>68</v>
      </c>
      <c r="H20" s="172" t="s">
        <v>309</v>
      </c>
      <c r="I20" s="177"/>
      <c r="J20" s="173"/>
      <c r="K20" s="187"/>
      <c r="L20" s="174"/>
      <c r="M20" s="173"/>
      <c r="N20" s="172"/>
      <c r="O20" s="171"/>
    </row>
    <row r="21" spans="1:15" ht="23.1" customHeight="1" x14ac:dyDescent="0.15">
      <c r="A21" s="263"/>
      <c r="B21" s="181"/>
      <c r="C21" s="223"/>
      <c r="D21" s="184"/>
      <c r="E21" s="129"/>
      <c r="F21" s="230"/>
      <c r="G21" s="182"/>
      <c r="H21" s="180"/>
      <c r="I21" s="184"/>
      <c r="J21" s="181"/>
      <c r="K21" s="183"/>
      <c r="L21" s="174"/>
      <c r="M21" s="173"/>
      <c r="N21" s="172"/>
      <c r="O21" s="171"/>
    </row>
    <row r="22" spans="1:15" ht="23.1" customHeight="1" x14ac:dyDescent="0.15">
      <c r="A22" s="263"/>
      <c r="B22" s="173" t="s">
        <v>75</v>
      </c>
      <c r="C22" s="221" t="s">
        <v>79</v>
      </c>
      <c r="D22" s="177"/>
      <c r="E22" s="123" t="s">
        <v>39</v>
      </c>
      <c r="F22" s="229"/>
      <c r="G22" s="174"/>
      <c r="H22" s="172">
        <v>30</v>
      </c>
      <c r="I22" s="177" t="s">
        <v>75</v>
      </c>
      <c r="J22" s="173" t="s">
        <v>79</v>
      </c>
      <c r="K22" s="187">
        <v>20</v>
      </c>
      <c r="L22" s="174"/>
      <c r="M22" s="173"/>
      <c r="N22" s="172"/>
      <c r="O22" s="171"/>
    </row>
    <row r="23" spans="1:15" ht="23.1" customHeight="1" x14ac:dyDescent="0.15">
      <c r="A23" s="263"/>
      <c r="B23" s="173"/>
      <c r="C23" s="221"/>
      <c r="D23" s="177"/>
      <c r="E23" s="123"/>
      <c r="F23" s="229"/>
      <c r="G23" s="174" t="s">
        <v>30</v>
      </c>
      <c r="H23" s="172" t="s">
        <v>309</v>
      </c>
      <c r="I23" s="177"/>
      <c r="J23" s="173"/>
      <c r="K23" s="187"/>
      <c r="L23" s="174"/>
      <c r="M23" s="173"/>
      <c r="N23" s="172"/>
      <c r="O23" s="171"/>
    </row>
    <row r="24" spans="1:15" ht="23.1" customHeight="1" thickBot="1" x14ac:dyDescent="0.2">
      <c r="A24" s="264"/>
      <c r="B24" s="165"/>
      <c r="C24" s="219"/>
      <c r="D24" s="168"/>
      <c r="E24" s="135"/>
      <c r="F24" s="227"/>
      <c r="G24" s="166"/>
      <c r="H24" s="164"/>
      <c r="I24" s="168"/>
      <c r="J24" s="165"/>
      <c r="K24" s="167"/>
      <c r="L24" s="166"/>
      <c r="M24" s="165"/>
      <c r="N24" s="164"/>
      <c r="O24" s="163"/>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249</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50" t="s">
        <v>37</v>
      </c>
      <c r="B5" s="63" t="s">
        <v>176</v>
      </c>
      <c r="C5" s="36" t="s">
        <v>20</v>
      </c>
      <c r="D5" s="37"/>
      <c r="E5" s="42">
        <v>30</v>
      </c>
      <c r="F5" s="39" t="s">
        <v>21</v>
      </c>
      <c r="G5" s="67"/>
      <c r="H5" s="71" t="s">
        <v>20</v>
      </c>
      <c r="I5" s="37"/>
      <c r="J5" s="39">
        <f>ROUNDUP(E5*0.75,2)</f>
        <v>22.5</v>
      </c>
      <c r="K5" s="39" t="s">
        <v>21</v>
      </c>
      <c r="L5" s="39"/>
      <c r="M5" s="75" t="e">
        <f>#REF!</f>
        <v>#REF!</v>
      </c>
      <c r="N5" s="63" t="s">
        <v>177</v>
      </c>
      <c r="O5" s="40" t="s">
        <v>15</v>
      </c>
      <c r="P5" s="37"/>
      <c r="Q5" s="41">
        <v>110</v>
      </c>
      <c r="R5" s="87">
        <f>ROUNDUP(Q5*0.75,2)</f>
        <v>82.5</v>
      </c>
    </row>
    <row r="6" spans="1:19" ht="24.95" customHeight="1" x14ac:dyDescent="0.15">
      <c r="A6" s="251"/>
      <c r="B6" s="64"/>
      <c r="C6" s="43" t="s">
        <v>51</v>
      </c>
      <c r="D6" s="44"/>
      <c r="E6" s="45">
        <v>50</v>
      </c>
      <c r="F6" s="46" t="s">
        <v>21</v>
      </c>
      <c r="G6" s="68"/>
      <c r="H6" s="72" t="s">
        <v>51</v>
      </c>
      <c r="I6" s="44"/>
      <c r="J6" s="46">
        <f>ROUNDUP(E6*0.75,2)</f>
        <v>37.5</v>
      </c>
      <c r="K6" s="46" t="s">
        <v>21</v>
      </c>
      <c r="L6" s="46"/>
      <c r="M6" s="76" t="e">
        <f>ROUND(#REF!+(#REF!*6/100),2)</f>
        <v>#REF!</v>
      </c>
      <c r="N6" s="84" t="s">
        <v>281</v>
      </c>
      <c r="O6" s="47" t="s">
        <v>25</v>
      </c>
      <c r="P6" s="44"/>
      <c r="Q6" s="48">
        <v>0.5</v>
      </c>
      <c r="R6" s="89">
        <f>ROUNDUP(Q6*0.75,2)</f>
        <v>0.38</v>
      </c>
    </row>
    <row r="7" spans="1:19" ht="24.95" customHeight="1" x14ac:dyDescent="0.15">
      <c r="A7" s="251"/>
      <c r="B7" s="64"/>
      <c r="C7" s="43" t="s">
        <v>180</v>
      </c>
      <c r="D7" s="44"/>
      <c r="E7" s="45">
        <v>50</v>
      </c>
      <c r="F7" s="46" t="s">
        <v>21</v>
      </c>
      <c r="G7" s="68"/>
      <c r="H7" s="72" t="s">
        <v>180</v>
      </c>
      <c r="I7" s="44"/>
      <c r="J7" s="46">
        <f>ROUNDUP(E7*0.75,2)</f>
        <v>37.5</v>
      </c>
      <c r="K7" s="46" t="s">
        <v>21</v>
      </c>
      <c r="L7" s="46"/>
      <c r="M7" s="76" t="e">
        <f>#REF!</f>
        <v>#REF!</v>
      </c>
      <c r="N7" s="64" t="s">
        <v>178</v>
      </c>
      <c r="O7" s="47" t="s">
        <v>24</v>
      </c>
      <c r="P7" s="44"/>
      <c r="Q7" s="48">
        <v>1</v>
      </c>
      <c r="R7" s="89">
        <f>ROUNDUP(Q7*0.75,2)</f>
        <v>0.75</v>
      </c>
    </row>
    <row r="8" spans="1:19" ht="24.95" customHeight="1" x14ac:dyDescent="0.15">
      <c r="A8" s="251"/>
      <c r="B8" s="64"/>
      <c r="C8" s="43" t="s">
        <v>181</v>
      </c>
      <c r="D8" s="44" t="s">
        <v>19</v>
      </c>
      <c r="E8" s="45">
        <v>10</v>
      </c>
      <c r="F8" s="46" t="s">
        <v>21</v>
      </c>
      <c r="G8" s="68"/>
      <c r="H8" s="72" t="s">
        <v>181</v>
      </c>
      <c r="I8" s="44" t="s">
        <v>19</v>
      </c>
      <c r="J8" s="46">
        <f>ROUNDUP(E8*0.75,2)</f>
        <v>7.5</v>
      </c>
      <c r="K8" s="46" t="s">
        <v>21</v>
      </c>
      <c r="L8" s="46"/>
      <c r="M8" s="76" t="e">
        <f>#REF!</f>
        <v>#REF!</v>
      </c>
      <c r="N8" s="64" t="s">
        <v>179</v>
      </c>
      <c r="O8" s="47" t="s">
        <v>45</v>
      </c>
      <c r="P8" s="44"/>
      <c r="Q8" s="48">
        <v>30</v>
      </c>
      <c r="R8" s="89">
        <f>ROUNDUP(Q8*0.75,2)</f>
        <v>22.5</v>
      </c>
    </row>
    <row r="9" spans="1:19" ht="24.95" customHeight="1" x14ac:dyDescent="0.15">
      <c r="A9" s="251"/>
      <c r="B9" s="64"/>
      <c r="C9" s="43" t="s">
        <v>46</v>
      </c>
      <c r="D9" s="44"/>
      <c r="E9" s="45">
        <v>5</v>
      </c>
      <c r="F9" s="46" t="s">
        <v>21</v>
      </c>
      <c r="G9" s="68"/>
      <c r="H9" s="72" t="s">
        <v>46</v>
      </c>
      <c r="I9" s="44"/>
      <c r="J9" s="46">
        <f>ROUNDUP(E9*0.75,2)</f>
        <v>3.75</v>
      </c>
      <c r="K9" s="46" t="s">
        <v>21</v>
      </c>
      <c r="L9" s="46"/>
      <c r="M9" s="76" t="e">
        <f>#REF!</f>
        <v>#REF!</v>
      </c>
      <c r="N9" s="64" t="s">
        <v>27</v>
      </c>
      <c r="O9" s="47" t="s">
        <v>30</v>
      </c>
      <c r="P9" s="44"/>
      <c r="Q9" s="48">
        <v>1</v>
      </c>
      <c r="R9" s="89">
        <f>ROUNDUP(Q9*0.75,2)</f>
        <v>0.75</v>
      </c>
    </row>
    <row r="10" spans="1:19" ht="24.95" customHeight="1" x14ac:dyDescent="0.15">
      <c r="A10" s="251"/>
      <c r="B10" s="64"/>
      <c r="C10" s="43"/>
      <c r="D10" s="44"/>
      <c r="E10" s="45"/>
      <c r="F10" s="46"/>
      <c r="G10" s="68"/>
      <c r="H10" s="72"/>
      <c r="I10" s="44"/>
      <c r="J10" s="46"/>
      <c r="K10" s="46"/>
      <c r="L10" s="46"/>
      <c r="M10" s="76"/>
      <c r="N10" s="64"/>
      <c r="O10" s="47"/>
      <c r="P10" s="44"/>
      <c r="Q10" s="48"/>
      <c r="R10" s="89"/>
    </row>
    <row r="11" spans="1:19" ht="24.95" customHeight="1" x14ac:dyDescent="0.15">
      <c r="A11" s="251"/>
      <c r="B11" s="65"/>
      <c r="C11" s="49"/>
      <c r="D11" s="50"/>
      <c r="E11" s="51"/>
      <c r="F11" s="52"/>
      <c r="G11" s="69"/>
      <c r="H11" s="73"/>
      <c r="I11" s="50"/>
      <c r="J11" s="52"/>
      <c r="K11" s="52"/>
      <c r="L11" s="52"/>
      <c r="M11" s="77"/>
      <c r="N11" s="65"/>
      <c r="O11" s="53"/>
      <c r="P11" s="50"/>
      <c r="Q11" s="54"/>
      <c r="R11" s="88"/>
    </row>
    <row r="12" spans="1:19" ht="24.95" customHeight="1" x14ac:dyDescent="0.15">
      <c r="A12" s="251"/>
      <c r="B12" s="64" t="s">
        <v>182</v>
      </c>
      <c r="C12" s="43" t="s">
        <v>59</v>
      </c>
      <c r="D12" s="44"/>
      <c r="E12" s="62">
        <v>0.16666666666666666</v>
      </c>
      <c r="F12" s="46" t="s">
        <v>60</v>
      </c>
      <c r="G12" s="68"/>
      <c r="H12" s="72" t="s">
        <v>59</v>
      </c>
      <c r="I12" s="44"/>
      <c r="J12" s="46">
        <f>ROUNDUP(E12*0.75,2)</f>
        <v>0.13</v>
      </c>
      <c r="K12" s="46" t="s">
        <v>60</v>
      </c>
      <c r="L12" s="46"/>
      <c r="M12" s="76" t="e">
        <f>#REF!</f>
        <v>#REF!</v>
      </c>
      <c r="N12" s="64" t="s">
        <v>183</v>
      </c>
      <c r="O12" s="47" t="s">
        <v>30</v>
      </c>
      <c r="P12" s="44"/>
      <c r="Q12" s="48">
        <v>1</v>
      </c>
      <c r="R12" s="89">
        <f>ROUNDUP(Q12*0.75,2)</f>
        <v>0.75</v>
      </c>
    </row>
    <row r="13" spans="1:19" ht="24.95" customHeight="1" x14ac:dyDescent="0.15">
      <c r="A13" s="251"/>
      <c r="B13" s="64"/>
      <c r="C13" s="43" t="s">
        <v>103</v>
      </c>
      <c r="D13" s="44"/>
      <c r="E13" s="45">
        <v>10</v>
      </c>
      <c r="F13" s="46" t="s">
        <v>21</v>
      </c>
      <c r="G13" s="68"/>
      <c r="H13" s="72" t="s">
        <v>103</v>
      </c>
      <c r="I13" s="44"/>
      <c r="J13" s="46">
        <f>ROUNDUP(E13*0.75,2)</f>
        <v>7.5</v>
      </c>
      <c r="K13" s="46" t="s">
        <v>21</v>
      </c>
      <c r="L13" s="46"/>
      <c r="M13" s="76" t="e">
        <f>#REF!</f>
        <v>#REF!</v>
      </c>
      <c r="N13" s="64" t="s">
        <v>184</v>
      </c>
      <c r="O13" s="47" t="s">
        <v>36</v>
      </c>
      <c r="P13" s="44"/>
      <c r="Q13" s="48">
        <v>0.1</v>
      </c>
      <c r="R13" s="89">
        <f>ROUNDUP(Q13*0.75,2)</f>
        <v>0.08</v>
      </c>
    </row>
    <row r="14" spans="1:19" ht="24.95" customHeight="1" x14ac:dyDescent="0.15">
      <c r="A14" s="251"/>
      <c r="B14" s="64"/>
      <c r="C14" s="43" t="s">
        <v>28</v>
      </c>
      <c r="D14" s="44"/>
      <c r="E14" s="45">
        <v>10</v>
      </c>
      <c r="F14" s="46" t="s">
        <v>21</v>
      </c>
      <c r="G14" s="68"/>
      <c r="H14" s="72" t="s">
        <v>28</v>
      </c>
      <c r="I14" s="44"/>
      <c r="J14" s="46">
        <f>ROUNDUP(E14*0.75,2)</f>
        <v>7.5</v>
      </c>
      <c r="K14" s="46" t="s">
        <v>21</v>
      </c>
      <c r="L14" s="46"/>
      <c r="M14" s="76" t="e">
        <f>ROUND(#REF!+(#REF!*10/100),2)</f>
        <v>#REF!</v>
      </c>
      <c r="N14" s="64" t="s">
        <v>27</v>
      </c>
      <c r="O14" s="47" t="s">
        <v>18</v>
      </c>
      <c r="P14" s="44" t="s">
        <v>19</v>
      </c>
      <c r="Q14" s="48">
        <v>0.5</v>
      </c>
      <c r="R14" s="89">
        <f>ROUNDUP(Q14*0.75,2)</f>
        <v>0.38</v>
      </c>
    </row>
    <row r="15" spans="1:19" ht="24.95" customHeight="1" x14ac:dyDescent="0.15">
      <c r="A15" s="251"/>
      <c r="B15" s="64"/>
      <c r="C15" s="43" t="s">
        <v>94</v>
      </c>
      <c r="D15" s="44"/>
      <c r="E15" s="45">
        <v>5</v>
      </c>
      <c r="F15" s="46" t="s">
        <v>21</v>
      </c>
      <c r="G15" s="68"/>
      <c r="H15" s="72" t="s">
        <v>94</v>
      </c>
      <c r="I15" s="44"/>
      <c r="J15" s="46">
        <f>ROUNDUP(E15*0.75,2)</f>
        <v>3.75</v>
      </c>
      <c r="K15" s="46" t="s">
        <v>21</v>
      </c>
      <c r="L15" s="46"/>
      <c r="M15" s="76" t="e">
        <f>#REF!</f>
        <v>#REF!</v>
      </c>
      <c r="N15" s="64"/>
      <c r="O15" s="47" t="s">
        <v>64</v>
      </c>
      <c r="P15" s="44"/>
      <c r="Q15" s="48">
        <v>2</v>
      </c>
      <c r="R15" s="89">
        <f>ROUNDUP(Q15*0.75,2)</f>
        <v>1.5</v>
      </c>
    </row>
    <row r="16" spans="1:19" ht="24.95" customHeight="1" x14ac:dyDescent="0.15">
      <c r="A16" s="251"/>
      <c r="B16" s="64"/>
      <c r="C16" s="43"/>
      <c r="D16" s="44"/>
      <c r="E16" s="45"/>
      <c r="F16" s="46"/>
      <c r="G16" s="68"/>
      <c r="H16" s="72"/>
      <c r="I16" s="44"/>
      <c r="J16" s="46"/>
      <c r="K16" s="46"/>
      <c r="L16" s="46"/>
      <c r="M16" s="76"/>
      <c r="N16" s="64"/>
      <c r="O16" s="47" t="s">
        <v>24</v>
      </c>
      <c r="P16" s="44"/>
      <c r="Q16" s="48">
        <v>2</v>
      </c>
      <c r="R16" s="89">
        <f>ROUNDUP(Q16*0.75,2)</f>
        <v>1.5</v>
      </c>
    </row>
    <row r="17" spans="1:18" ht="24.95" customHeight="1" x14ac:dyDescent="0.15">
      <c r="A17" s="251"/>
      <c r="B17" s="65"/>
      <c r="C17" s="49"/>
      <c r="D17" s="50"/>
      <c r="E17" s="51"/>
      <c r="F17" s="52"/>
      <c r="G17" s="69"/>
      <c r="H17" s="73"/>
      <c r="I17" s="50"/>
      <c r="J17" s="52"/>
      <c r="K17" s="52"/>
      <c r="L17" s="52"/>
      <c r="M17" s="77"/>
      <c r="N17" s="65"/>
      <c r="O17" s="53"/>
      <c r="P17" s="50"/>
      <c r="Q17" s="54"/>
      <c r="R17" s="88"/>
    </row>
    <row r="18" spans="1:18" ht="24.95" customHeight="1" x14ac:dyDescent="0.15">
      <c r="A18" s="251"/>
      <c r="B18" s="64" t="s">
        <v>56</v>
      </c>
      <c r="C18" s="43" t="s">
        <v>58</v>
      </c>
      <c r="D18" s="44"/>
      <c r="E18" s="62">
        <v>0.16666666666666666</v>
      </c>
      <c r="F18" s="46" t="s">
        <v>34</v>
      </c>
      <c r="G18" s="68"/>
      <c r="H18" s="72" t="s">
        <v>58</v>
      </c>
      <c r="I18" s="44"/>
      <c r="J18" s="46">
        <f>ROUNDUP(E18*0.75,2)</f>
        <v>0.13</v>
      </c>
      <c r="K18" s="46" t="s">
        <v>34</v>
      </c>
      <c r="L18" s="46"/>
      <c r="M18" s="76" t="e">
        <f>#REF!</f>
        <v>#REF!</v>
      </c>
      <c r="N18" s="64" t="s">
        <v>57</v>
      </c>
      <c r="O18" s="47"/>
      <c r="P18" s="44"/>
      <c r="Q18" s="48"/>
      <c r="R18" s="89"/>
    </row>
    <row r="19" spans="1:18" ht="24.95" customHeight="1" thickBot="1" x14ac:dyDescent="0.2">
      <c r="A19" s="252"/>
      <c r="B19" s="66"/>
      <c r="C19" s="56"/>
      <c r="D19" s="57"/>
      <c r="E19" s="58"/>
      <c r="F19" s="59"/>
      <c r="G19" s="70"/>
      <c r="H19" s="74"/>
      <c r="I19" s="57"/>
      <c r="J19" s="59"/>
      <c r="K19" s="59"/>
      <c r="L19" s="59"/>
      <c r="M19" s="78"/>
      <c r="N19" s="66"/>
      <c r="O19" s="60"/>
      <c r="P19" s="57"/>
      <c r="Q19" s="61"/>
      <c r="R19" s="90"/>
    </row>
  </sheetData>
  <mergeCells count="4">
    <mergeCell ref="H1:N1"/>
    <mergeCell ref="A2:R2"/>
    <mergeCell ref="A3:F3"/>
    <mergeCell ref="A5:A19"/>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400</v>
      </c>
      <c r="B3" s="268"/>
      <c r="C3" s="268"/>
      <c r="D3" s="216"/>
      <c r="E3" s="269" t="s">
        <v>380</v>
      </c>
      <c r="F3" s="270"/>
      <c r="G3" s="161"/>
      <c r="H3" s="161"/>
      <c r="I3" s="161"/>
      <c r="J3" s="161"/>
      <c r="K3" s="215"/>
      <c r="L3" s="161"/>
      <c r="M3" s="161"/>
    </row>
    <row r="4" spans="1:21" ht="24.95"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4.95" customHeight="1" x14ac:dyDescent="0.15">
      <c r="A5" s="274"/>
      <c r="B5" s="275"/>
      <c r="C5" s="276"/>
      <c r="D5" s="254"/>
      <c r="E5" s="281"/>
      <c r="F5" s="299"/>
      <c r="G5" s="238" t="s">
        <v>327</v>
      </c>
      <c r="H5" s="237" t="s">
        <v>341</v>
      </c>
      <c r="I5" s="297" t="s">
        <v>325</v>
      </c>
      <c r="J5" s="257"/>
      <c r="K5" s="257"/>
      <c r="L5" s="259" t="s">
        <v>323</v>
      </c>
      <c r="M5" s="260"/>
      <c r="N5" s="261"/>
      <c r="O5" s="254"/>
    </row>
    <row r="6" spans="1:21" ht="24.95"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4.95"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4.95" customHeight="1" x14ac:dyDescent="0.15">
      <c r="A8" s="263"/>
      <c r="B8" s="181"/>
      <c r="C8" s="223"/>
      <c r="D8" s="184"/>
      <c r="E8" s="129"/>
      <c r="F8" s="230"/>
      <c r="G8" s="182"/>
      <c r="H8" s="180"/>
      <c r="I8" s="184"/>
      <c r="J8" s="181"/>
      <c r="K8" s="183"/>
      <c r="L8" s="182"/>
      <c r="M8" s="181"/>
      <c r="N8" s="180"/>
      <c r="O8" s="191"/>
    </row>
    <row r="9" spans="1:21" ht="24.95" customHeight="1" x14ac:dyDescent="0.15">
      <c r="A9" s="263"/>
      <c r="B9" s="173" t="s">
        <v>399</v>
      </c>
      <c r="C9" s="221" t="s">
        <v>20</v>
      </c>
      <c r="D9" s="177"/>
      <c r="E9" s="123"/>
      <c r="F9" s="229"/>
      <c r="G9" s="174"/>
      <c r="H9" s="172">
        <v>15</v>
      </c>
      <c r="I9" s="177" t="s">
        <v>398</v>
      </c>
      <c r="J9" s="192" t="s">
        <v>148</v>
      </c>
      <c r="K9" s="187">
        <v>10</v>
      </c>
      <c r="L9" s="174" t="s">
        <v>397</v>
      </c>
      <c r="M9" s="173" t="s">
        <v>51</v>
      </c>
      <c r="N9" s="172">
        <v>20</v>
      </c>
      <c r="O9" s="171"/>
    </row>
    <row r="10" spans="1:21" ht="24.95" customHeight="1" x14ac:dyDescent="0.15">
      <c r="A10" s="263"/>
      <c r="B10" s="173"/>
      <c r="C10" s="221" t="s">
        <v>51</v>
      </c>
      <c r="D10" s="177"/>
      <c r="E10" s="123"/>
      <c r="F10" s="229"/>
      <c r="G10" s="174"/>
      <c r="H10" s="172">
        <v>30</v>
      </c>
      <c r="I10" s="177"/>
      <c r="J10" s="173" t="s">
        <v>51</v>
      </c>
      <c r="K10" s="187">
        <v>30</v>
      </c>
      <c r="L10" s="174"/>
      <c r="M10" s="173" t="s">
        <v>180</v>
      </c>
      <c r="N10" s="172">
        <v>10</v>
      </c>
      <c r="O10" s="171"/>
    </row>
    <row r="11" spans="1:21" ht="24.95" customHeight="1" x14ac:dyDescent="0.15">
      <c r="A11" s="263"/>
      <c r="B11" s="173"/>
      <c r="C11" s="221" t="s">
        <v>180</v>
      </c>
      <c r="D11" s="177"/>
      <c r="E11" s="123"/>
      <c r="F11" s="229"/>
      <c r="G11" s="174"/>
      <c r="H11" s="172">
        <v>20</v>
      </c>
      <c r="I11" s="177"/>
      <c r="J11" s="173" t="s">
        <v>180</v>
      </c>
      <c r="K11" s="187">
        <v>15</v>
      </c>
      <c r="L11" s="182"/>
      <c r="M11" s="181"/>
      <c r="N11" s="180"/>
      <c r="O11" s="191"/>
    </row>
    <row r="12" spans="1:21" ht="24.95" customHeight="1" x14ac:dyDescent="0.15">
      <c r="A12" s="263"/>
      <c r="B12" s="173"/>
      <c r="C12" s="221"/>
      <c r="D12" s="177"/>
      <c r="E12" s="123"/>
      <c r="F12" s="229"/>
      <c r="G12" s="174" t="s">
        <v>45</v>
      </c>
      <c r="H12" s="172" t="s">
        <v>310</v>
      </c>
      <c r="I12" s="177"/>
      <c r="J12" s="173"/>
      <c r="K12" s="187"/>
      <c r="L12" s="174" t="s">
        <v>396</v>
      </c>
      <c r="M12" s="173" t="s">
        <v>59</v>
      </c>
      <c r="N12" s="188">
        <v>0.1</v>
      </c>
      <c r="O12" s="171"/>
    </row>
    <row r="13" spans="1:21" ht="24.95" customHeight="1" x14ac:dyDescent="0.15">
      <c r="A13" s="263"/>
      <c r="B13" s="173"/>
      <c r="C13" s="221"/>
      <c r="D13" s="177"/>
      <c r="E13" s="123"/>
      <c r="F13" s="229"/>
      <c r="G13" s="174" t="s">
        <v>36</v>
      </c>
      <c r="H13" s="172" t="s">
        <v>309</v>
      </c>
      <c r="I13" s="177"/>
      <c r="J13" s="173"/>
      <c r="K13" s="187"/>
      <c r="L13" s="174"/>
      <c r="M13" s="173" t="s">
        <v>28</v>
      </c>
      <c r="N13" s="172">
        <v>10</v>
      </c>
      <c r="O13" s="171"/>
    </row>
    <row r="14" spans="1:21" ht="24.95" customHeight="1" x14ac:dyDescent="0.15">
      <c r="A14" s="263"/>
      <c r="B14" s="181"/>
      <c r="C14" s="223"/>
      <c r="D14" s="184"/>
      <c r="E14" s="129"/>
      <c r="F14" s="230"/>
      <c r="G14" s="182"/>
      <c r="H14" s="180"/>
      <c r="I14" s="184"/>
      <c r="J14" s="181"/>
      <c r="K14" s="183"/>
      <c r="L14" s="174"/>
      <c r="M14" s="173" t="s">
        <v>94</v>
      </c>
      <c r="N14" s="172">
        <v>5</v>
      </c>
      <c r="O14" s="171"/>
    </row>
    <row r="15" spans="1:21" ht="24.95" customHeight="1" x14ac:dyDescent="0.15">
      <c r="A15" s="263"/>
      <c r="B15" s="173" t="s">
        <v>395</v>
      </c>
      <c r="C15" s="221" t="s">
        <v>59</v>
      </c>
      <c r="D15" s="177"/>
      <c r="E15" s="123"/>
      <c r="F15" s="229"/>
      <c r="G15" s="174"/>
      <c r="H15" s="188">
        <v>0.1</v>
      </c>
      <c r="I15" s="177" t="s">
        <v>395</v>
      </c>
      <c r="J15" s="173" t="s">
        <v>59</v>
      </c>
      <c r="K15" s="189">
        <v>0.1</v>
      </c>
      <c r="L15" s="182"/>
      <c r="M15" s="181"/>
      <c r="N15" s="180"/>
      <c r="O15" s="191"/>
    </row>
    <row r="16" spans="1:21" ht="24.95" customHeight="1" x14ac:dyDescent="0.15">
      <c r="A16" s="263"/>
      <c r="B16" s="173"/>
      <c r="C16" s="221" t="s">
        <v>28</v>
      </c>
      <c r="D16" s="177"/>
      <c r="E16" s="123"/>
      <c r="F16" s="229"/>
      <c r="G16" s="174"/>
      <c r="H16" s="172">
        <v>10</v>
      </c>
      <c r="I16" s="177"/>
      <c r="J16" s="173" t="s">
        <v>28</v>
      </c>
      <c r="K16" s="187">
        <v>10</v>
      </c>
      <c r="L16" s="174" t="s">
        <v>56</v>
      </c>
      <c r="M16" s="173" t="s">
        <v>58</v>
      </c>
      <c r="N16" s="188">
        <v>0.1</v>
      </c>
      <c r="O16" s="171"/>
    </row>
    <row r="17" spans="1:15" ht="24.95" customHeight="1" x14ac:dyDescent="0.15">
      <c r="A17" s="263"/>
      <c r="B17" s="173"/>
      <c r="C17" s="221" t="s">
        <v>94</v>
      </c>
      <c r="D17" s="177"/>
      <c r="E17" s="123"/>
      <c r="F17" s="229"/>
      <c r="G17" s="174"/>
      <c r="H17" s="172">
        <v>5</v>
      </c>
      <c r="I17" s="177"/>
      <c r="J17" s="173" t="s">
        <v>94</v>
      </c>
      <c r="K17" s="187">
        <v>5</v>
      </c>
      <c r="L17" s="174"/>
      <c r="M17" s="173"/>
      <c r="N17" s="172"/>
      <c r="O17" s="171"/>
    </row>
    <row r="18" spans="1:15" ht="24.95" customHeight="1" x14ac:dyDescent="0.15">
      <c r="A18" s="263"/>
      <c r="B18" s="181"/>
      <c r="C18" s="223"/>
      <c r="D18" s="184"/>
      <c r="E18" s="129"/>
      <c r="F18" s="230"/>
      <c r="G18" s="182"/>
      <c r="H18" s="180"/>
      <c r="I18" s="184"/>
      <c r="J18" s="181"/>
      <c r="K18" s="183"/>
      <c r="L18" s="174"/>
      <c r="M18" s="173"/>
      <c r="N18" s="172"/>
      <c r="O18" s="171"/>
    </row>
    <row r="19" spans="1:15" ht="24.95" customHeight="1" x14ac:dyDescent="0.15">
      <c r="A19" s="263"/>
      <c r="B19" s="173" t="s">
        <v>56</v>
      </c>
      <c r="C19" s="221" t="s">
        <v>58</v>
      </c>
      <c r="D19" s="177"/>
      <c r="E19" s="123"/>
      <c r="F19" s="233"/>
      <c r="G19" s="174"/>
      <c r="H19" s="175">
        <v>0.13</v>
      </c>
      <c r="I19" s="177" t="s">
        <v>56</v>
      </c>
      <c r="J19" s="173" t="s">
        <v>58</v>
      </c>
      <c r="K19" s="176">
        <v>0.13</v>
      </c>
      <c r="L19" s="174"/>
      <c r="M19" s="173"/>
      <c r="N19" s="172"/>
      <c r="O19" s="171"/>
    </row>
    <row r="20" spans="1:15" ht="24.95" customHeight="1" thickBot="1" x14ac:dyDescent="0.2">
      <c r="A20" s="264"/>
      <c r="B20" s="165"/>
      <c r="C20" s="219"/>
      <c r="D20" s="168"/>
      <c r="E20" s="135"/>
      <c r="F20" s="227"/>
      <c r="G20" s="166"/>
      <c r="H20" s="164"/>
      <c r="I20" s="168"/>
      <c r="J20" s="165"/>
      <c r="K20" s="167"/>
      <c r="L20" s="166"/>
      <c r="M20" s="165"/>
      <c r="N20" s="164"/>
      <c r="O20" s="163"/>
    </row>
    <row r="21" spans="1:15" ht="14.25" x14ac:dyDescent="0.15">
      <c r="B21" s="91"/>
      <c r="C21" s="91"/>
      <c r="D21" s="91"/>
      <c r="G21" s="91"/>
      <c r="H21" s="162"/>
      <c r="I21" s="91"/>
      <c r="J21" s="91"/>
      <c r="K21" s="162"/>
      <c r="L21" s="91"/>
      <c r="M21" s="91"/>
      <c r="N21" s="162"/>
    </row>
    <row r="22" spans="1:15" ht="14.25" x14ac:dyDescent="0.15">
      <c r="B22" s="91"/>
      <c r="C22" s="91"/>
      <c r="D22" s="91"/>
      <c r="G22" s="91"/>
      <c r="H22" s="162"/>
      <c r="I22" s="91"/>
      <c r="J22" s="91"/>
      <c r="K22" s="162"/>
      <c r="L22" s="91"/>
      <c r="M22" s="91"/>
      <c r="N22" s="162"/>
    </row>
    <row r="23" spans="1:15" ht="14.25" x14ac:dyDescent="0.15">
      <c r="B23" s="91"/>
      <c r="C23" s="91"/>
      <c r="D23" s="91"/>
      <c r="G23" s="91"/>
      <c r="H23" s="162"/>
      <c r="I23" s="91"/>
      <c r="J23" s="91"/>
      <c r="K23" s="162"/>
      <c r="L23" s="91"/>
      <c r="M23" s="91"/>
      <c r="N23" s="162"/>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row r="65" spans="2:14" ht="14.25" x14ac:dyDescent="0.15">
      <c r="B65" s="91"/>
      <c r="C65" s="91"/>
      <c r="D65" s="91"/>
      <c r="G65" s="91"/>
      <c r="H65" s="162"/>
      <c r="I65" s="91"/>
      <c r="J65" s="91"/>
      <c r="K65" s="162"/>
      <c r="L65" s="91"/>
      <c r="M65" s="91"/>
      <c r="N65" s="162"/>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250</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250" t="s">
        <v>37</v>
      </c>
      <c r="B5" s="63" t="s">
        <v>81</v>
      </c>
      <c r="C5" s="36" t="s">
        <v>168</v>
      </c>
      <c r="D5" s="37" t="s">
        <v>169</v>
      </c>
      <c r="E5" s="38">
        <v>0.5</v>
      </c>
      <c r="F5" s="39" t="s">
        <v>16</v>
      </c>
      <c r="G5" s="67"/>
      <c r="H5" s="71" t="s">
        <v>168</v>
      </c>
      <c r="I5" s="37" t="s">
        <v>169</v>
      </c>
      <c r="J5" s="39">
        <f>ROUNDUP(E5*0.75,2)</f>
        <v>0.38</v>
      </c>
      <c r="K5" s="39" t="s">
        <v>16</v>
      </c>
      <c r="L5" s="39"/>
      <c r="M5" s="75" t="e">
        <f>#REF!</f>
        <v>#REF!</v>
      </c>
      <c r="N5" s="63"/>
      <c r="O5" s="40" t="s">
        <v>15</v>
      </c>
      <c r="P5" s="37"/>
      <c r="Q5" s="41">
        <v>110</v>
      </c>
      <c r="R5" s="87">
        <f>ROUNDUP(Q5*0.75,2)</f>
        <v>82.5</v>
      </c>
    </row>
    <row r="6" spans="1:19" ht="24.95" customHeight="1" x14ac:dyDescent="0.15">
      <c r="A6" s="251"/>
      <c r="B6" s="65"/>
      <c r="C6" s="49"/>
      <c r="D6" s="50"/>
      <c r="E6" s="51"/>
      <c r="F6" s="52"/>
      <c r="G6" s="69"/>
      <c r="H6" s="73"/>
      <c r="I6" s="50"/>
      <c r="J6" s="52"/>
      <c r="K6" s="52"/>
      <c r="L6" s="52"/>
      <c r="M6" s="77"/>
      <c r="N6" s="65"/>
      <c r="O6" s="53"/>
      <c r="P6" s="50"/>
      <c r="Q6" s="54"/>
      <c r="R6" s="88"/>
    </row>
    <row r="7" spans="1:19" ht="24.95" customHeight="1" x14ac:dyDescent="0.15">
      <c r="A7" s="251"/>
      <c r="B7" s="64" t="s">
        <v>186</v>
      </c>
      <c r="C7" s="43" t="s">
        <v>20</v>
      </c>
      <c r="D7" s="44"/>
      <c r="E7" s="45">
        <v>40</v>
      </c>
      <c r="F7" s="46" t="s">
        <v>21</v>
      </c>
      <c r="G7" s="68"/>
      <c r="H7" s="72" t="s">
        <v>20</v>
      </c>
      <c r="I7" s="44"/>
      <c r="J7" s="46">
        <f>ROUNDUP(E7*0.75,2)</f>
        <v>30</v>
      </c>
      <c r="K7" s="46" t="s">
        <v>21</v>
      </c>
      <c r="L7" s="46"/>
      <c r="M7" s="76" t="e">
        <f>#REF!</f>
        <v>#REF!</v>
      </c>
      <c r="N7" s="64" t="s">
        <v>187</v>
      </c>
      <c r="O7" s="47" t="s">
        <v>30</v>
      </c>
      <c r="P7" s="44"/>
      <c r="Q7" s="48">
        <v>0.5</v>
      </c>
      <c r="R7" s="89">
        <f>ROUNDUP(Q7*0.75,2)</f>
        <v>0.38</v>
      </c>
    </row>
    <row r="8" spans="1:19" ht="24.95" customHeight="1" x14ac:dyDescent="0.15">
      <c r="A8" s="251"/>
      <c r="B8" s="64"/>
      <c r="C8" s="43" t="s">
        <v>189</v>
      </c>
      <c r="D8" s="44"/>
      <c r="E8" s="45">
        <v>2</v>
      </c>
      <c r="F8" s="46" t="s">
        <v>21</v>
      </c>
      <c r="G8" s="68"/>
      <c r="H8" s="72" t="s">
        <v>189</v>
      </c>
      <c r="I8" s="44"/>
      <c r="J8" s="46">
        <f>ROUNDUP(E8*0.75,2)</f>
        <v>1.5</v>
      </c>
      <c r="K8" s="46" t="s">
        <v>21</v>
      </c>
      <c r="L8" s="46"/>
      <c r="M8" s="76" t="e">
        <f>#REF!</f>
        <v>#REF!</v>
      </c>
      <c r="N8" s="64" t="s">
        <v>188</v>
      </c>
      <c r="O8" s="47" t="s">
        <v>18</v>
      </c>
      <c r="P8" s="44" t="s">
        <v>19</v>
      </c>
      <c r="Q8" s="48">
        <v>1.5</v>
      </c>
      <c r="R8" s="89">
        <f>ROUNDUP(Q8*0.75,2)</f>
        <v>1.1300000000000001</v>
      </c>
    </row>
    <row r="9" spans="1:19" ht="24.95" customHeight="1" x14ac:dyDescent="0.15">
      <c r="A9" s="251"/>
      <c r="B9" s="64"/>
      <c r="C9" s="43" t="s">
        <v>51</v>
      </c>
      <c r="D9" s="44"/>
      <c r="E9" s="45">
        <v>20</v>
      </c>
      <c r="F9" s="46" t="s">
        <v>21</v>
      </c>
      <c r="G9" s="68"/>
      <c r="H9" s="72" t="s">
        <v>51</v>
      </c>
      <c r="I9" s="44"/>
      <c r="J9" s="46">
        <f>ROUNDUP(E9*0.75,2)</f>
        <v>15</v>
      </c>
      <c r="K9" s="46" t="s">
        <v>21</v>
      </c>
      <c r="L9" s="46"/>
      <c r="M9" s="76" t="e">
        <f>ROUND(#REF!+(#REF!*6/100),2)</f>
        <v>#REF!</v>
      </c>
      <c r="N9" s="64" t="s">
        <v>27</v>
      </c>
      <c r="O9" s="47" t="s">
        <v>26</v>
      </c>
      <c r="P9" s="44"/>
      <c r="Q9" s="48">
        <v>1</v>
      </c>
      <c r="R9" s="89">
        <f>ROUNDUP(Q9*0.75,2)</f>
        <v>0.75</v>
      </c>
    </row>
    <row r="10" spans="1:19" ht="24.95" customHeight="1" x14ac:dyDescent="0.15">
      <c r="A10" s="251"/>
      <c r="B10" s="64"/>
      <c r="C10" s="43" t="s">
        <v>22</v>
      </c>
      <c r="D10" s="44"/>
      <c r="E10" s="45">
        <v>10</v>
      </c>
      <c r="F10" s="46" t="s">
        <v>21</v>
      </c>
      <c r="G10" s="68"/>
      <c r="H10" s="72" t="s">
        <v>22</v>
      </c>
      <c r="I10" s="44"/>
      <c r="J10" s="46">
        <f>ROUNDUP(E10*0.75,2)</f>
        <v>7.5</v>
      </c>
      <c r="K10" s="46" t="s">
        <v>21</v>
      </c>
      <c r="L10" s="46"/>
      <c r="M10" s="76" t="e">
        <f>#REF!</f>
        <v>#REF!</v>
      </c>
      <c r="N10" s="64"/>
      <c r="O10" s="47" t="s">
        <v>25</v>
      </c>
      <c r="P10" s="44"/>
      <c r="Q10" s="48">
        <v>1</v>
      </c>
      <c r="R10" s="89">
        <f>ROUNDUP(Q10*0.75,2)</f>
        <v>0.75</v>
      </c>
    </row>
    <row r="11" spans="1:19" ht="24.95" customHeight="1" x14ac:dyDescent="0.15">
      <c r="A11" s="251"/>
      <c r="B11" s="64"/>
      <c r="C11" s="43" t="s">
        <v>138</v>
      </c>
      <c r="D11" s="44"/>
      <c r="E11" s="45">
        <v>5</v>
      </c>
      <c r="F11" s="46" t="s">
        <v>21</v>
      </c>
      <c r="G11" s="68"/>
      <c r="H11" s="72" t="s">
        <v>138</v>
      </c>
      <c r="I11" s="44"/>
      <c r="J11" s="46">
        <f>ROUNDUP(E11*0.75,2)</f>
        <v>3.75</v>
      </c>
      <c r="K11" s="46" t="s">
        <v>21</v>
      </c>
      <c r="L11" s="46"/>
      <c r="M11" s="76" t="e">
        <f>ROUND(#REF!+(#REF!*10/100),2)</f>
        <v>#REF!</v>
      </c>
      <c r="N11" s="64"/>
      <c r="O11" s="47" t="s">
        <v>61</v>
      </c>
      <c r="P11" s="44"/>
      <c r="Q11" s="48">
        <v>2</v>
      </c>
      <c r="R11" s="89">
        <f>ROUNDUP(Q11*0.75,2)</f>
        <v>1.5</v>
      </c>
    </row>
    <row r="12" spans="1:19" ht="24.95" customHeight="1" x14ac:dyDescent="0.15">
      <c r="A12" s="251"/>
      <c r="B12" s="65"/>
      <c r="C12" s="49"/>
      <c r="D12" s="50"/>
      <c r="E12" s="51"/>
      <c r="F12" s="52"/>
      <c r="G12" s="69"/>
      <c r="H12" s="73"/>
      <c r="I12" s="50"/>
      <c r="J12" s="52"/>
      <c r="K12" s="52"/>
      <c r="L12" s="52"/>
      <c r="M12" s="77"/>
      <c r="N12" s="65"/>
      <c r="O12" s="53"/>
      <c r="P12" s="50"/>
      <c r="Q12" s="54"/>
      <c r="R12" s="88"/>
    </row>
    <row r="13" spans="1:19" ht="24.95" customHeight="1" x14ac:dyDescent="0.15">
      <c r="A13" s="251"/>
      <c r="B13" s="64" t="s">
        <v>191</v>
      </c>
      <c r="C13" s="43" t="s">
        <v>52</v>
      </c>
      <c r="D13" s="44"/>
      <c r="E13" s="45">
        <v>50</v>
      </c>
      <c r="F13" s="46" t="s">
        <v>21</v>
      </c>
      <c r="G13" s="68"/>
      <c r="H13" s="72" t="s">
        <v>52</v>
      </c>
      <c r="I13" s="44"/>
      <c r="J13" s="46">
        <f>ROUNDUP(E13*0.75,2)</f>
        <v>37.5</v>
      </c>
      <c r="K13" s="46" t="s">
        <v>21</v>
      </c>
      <c r="L13" s="46"/>
      <c r="M13" s="76" t="e">
        <f>ROUND(#REF!+(#REF!*10/100),2)</f>
        <v>#REF!</v>
      </c>
      <c r="N13" s="64" t="s">
        <v>192</v>
      </c>
      <c r="O13" s="47" t="s">
        <v>26</v>
      </c>
      <c r="P13" s="44"/>
      <c r="Q13" s="48">
        <v>2</v>
      </c>
      <c r="R13" s="89">
        <f>ROUNDUP(Q13*0.75,2)</f>
        <v>1.5</v>
      </c>
    </row>
    <row r="14" spans="1:19" ht="24.95" customHeight="1" x14ac:dyDescent="0.15">
      <c r="A14" s="251"/>
      <c r="B14" s="64"/>
      <c r="C14" s="43"/>
      <c r="D14" s="44"/>
      <c r="E14" s="45"/>
      <c r="F14" s="46"/>
      <c r="G14" s="68"/>
      <c r="H14" s="72"/>
      <c r="I14" s="44"/>
      <c r="J14" s="46"/>
      <c r="K14" s="46"/>
      <c r="L14" s="46"/>
      <c r="M14" s="76"/>
      <c r="N14" s="64" t="s">
        <v>193</v>
      </c>
      <c r="O14" s="47" t="s">
        <v>18</v>
      </c>
      <c r="P14" s="44" t="s">
        <v>19</v>
      </c>
      <c r="Q14" s="48">
        <v>0.5</v>
      </c>
      <c r="R14" s="89">
        <f>ROUNDUP(Q14*0.75,2)</f>
        <v>0.38</v>
      </c>
    </row>
    <row r="15" spans="1:19" ht="24.95" customHeight="1" x14ac:dyDescent="0.15">
      <c r="A15" s="251"/>
      <c r="B15" s="64"/>
      <c r="C15" s="43"/>
      <c r="D15" s="44"/>
      <c r="E15" s="45"/>
      <c r="F15" s="46"/>
      <c r="G15" s="68"/>
      <c r="H15" s="72"/>
      <c r="I15" s="44"/>
      <c r="J15" s="46"/>
      <c r="K15" s="46"/>
      <c r="L15" s="46"/>
      <c r="M15" s="76"/>
      <c r="N15" s="64" t="s">
        <v>14</v>
      </c>
      <c r="O15" s="47" t="s">
        <v>17</v>
      </c>
      <c r="P15" s="44"/>
      <c r="Q15" s="48">
        <v>30</v>
      </c>
      <c r="R15" s="89">
        <f>ROUNDUP(Q15*0.75,2)</f>
        <v>22.5</v>
      </c>
    </row>
    <row r="16" spans="1:19" ht="24.95" customHeight="1" x14ac:dyDescent="0.15">
      <c r="A16" s="251"/>
      <c r="B16" s="65"/>
      <c r="C16" s="49"/>
      <c r="D16" s="50"/>
      <c r="E16" s="51"/>
      <c r="F16" s="52"/>
      <c r="G16" s="69"/>
      <c r="H16" s="73"/>
      <c r="I16" s="50"/>
      <c r="J16" s="52"/>
      <c r="K16" s="52"/>
      <c r="L16" s="52"/>
      <c r="M16" s="77"/>
      <c r="N16" s="65"/>
      <c r="O16" s="53"/>
      <c r="P16" s="50"/>
      <c r="Q16" s="54"/>
      <c r="R16" s="88"/>
    </row>
    <row r="17" spans="1:18" ht="24.95" customHeight="1" x14ac:dyDescent="0.15">
      <c r="A17" s="251"/>
      <c r="B17" s="64" t="s">
        <v>31</v>
      </c>
      <c r="C17" s="43" t="s">
        <v>66</v>
      </c>
      <c r="D17" s="44"/>
      <c r="E17" s="45">
        <v>20</v>
      </c>
      <c r="F17" s="46" t="s">
        <v>21</v>
      </c>
      <c r="G17" s="68"/>
      <c r="H17" s="72" t="s">
        <v>66</v>
      </c>
      <c r="I17" s="44"/>
      <c r="J17" s="46">
        <f>ROUNDUP(E17*0.75,2)</f>
        <v>15</v>
      </c>
      <c r="K17" s="46" t="s">
        <v>21</v>
      </c>
      <c r="L17" s="46"/>
      <c r="M17" s="76" t="e">
        <f>ROUND(#REF!+(#REF!*6/100),2)</f>
        <v>#REF!</v>
      </c>
      <c r="N17" s="64" t="s">
        <v>27</v>
      </c>
      <c r="O17" s="47" t="s">
        <v>17</v>
      </c>
      <c r="P17" s="44"/>
      <c r="Q17" s="48">
        <v>100</v>
      </c>
      <c r="R17" s="89">
        <f>ROUNDUP(Q17*0.75,2)</f>
        <v>75</v>
      </c>
    </row>
    <row r="18" spans="1:18" ht="24.95" customHeight="1" x14ac:dyDescent="0.15">
      <c r="A18" s="251"/>
      <c r="B18" s="64"/>
      <c r="C18" s="43" t="s">
        <v>101</v>
      </c>
      <c r="D18" s="44"/>
      <c r="E18" s="45">
        <v>0.5</v>
      </c>
      <c r="F18" s="46" t="s">
        <v>21</v>
      </c>
      <c r="G18" s="68"/>
      <c r="H18" s="72" t="s">
        <v>101</v>
      </c>
      <c r="I18" s="44"/>
      <c r="J18" s="46">
        <f>ROUNDUP(E18*0.75,2)</f>
        <v>0.38</v>
      </c>
      <c r="K18" s="46" t="s">
        <v>21</v>
      </c>
      <c r="L18" s="46"/>
      <c r="M18" s="76" t="e">
        <f>#REF!</f>
        <v>#REF!</v>
      </c>
      <c r="N18" s="64"/>
      <c r="O18" s="47" t="s">
        <v>36</v>
      </c>
      <c r="P18" s="44"/>
      <c r="Q18" s="48">
        <v>0.1</v>
      </c>
      <c r="R18" s="89">
        <f>ROUNDUP(Q18*0.75,2)</f>
        <v>0.08</v>
      </c>
    </row>
    <row r="19" spans="1:18" ht="24.95" customHeight="1" x14ac:dyDescent="0.15">
      <c r="A19" s="251"/>
      <c r="B19" s="64"/>
      <c r="C19" s="43"/>
      <c r="D19" s="44"/>
      <c r="E19" s="45"/>
      <c r="F19" s="46"/>
      <c r="G19" s="68"/>
      <c r="H19" s="72"/>
      <c r="I19" s="44"/>
      <c r="J19" s="46"/>
      <c r="K19" s="46"/>
      <c r="L19" s="46"/>
      <c r="M19" s="76"/>
      <c r="N19" s="64"/>
      <c r="O19" s="47" t="s">
        <v>18</v>
      </c>
      <c r="P19" s="44" t="s">
        <v>19</v>
      </c>
      <c r="Q19" s="48">
        <v>0.5</v>
      </c>
      <c r="R19" s="89">
        <f>ROUNDUP(Q19*0.75,2)</f>
        <v>0.38</v>
      </c>
    </row>
    <row r="20" spans="1:18" ht="24.95" customHeight="1" thickBot="1" x14ac:dyDescent="0.2">
      <c r="A20" s="252"/>
      <c r="B20" s="66"/>
      <c r="C20" s="56"/>
      <c r="D20" s="57"/>
      <c r="E20" s="58"/>
      <c r="F20" s="59"/>
      <c r="G20" s="70"/>
      <c r="H20" s="74"/>
      <c r="I20" s="57"/>
      <c r="J20" s="59"/>
      <c r="K20" s="59"/>
      <c r="L20" s="59"/>
      <c r="M20" s="78"/>
      <c r="N20" s="66"/>
      <c r="O20" s="60"/>
      <c r="P20" s="57"/>
      <c r="Q20" s="61"/>
      <c r="R20" s="90"/>
    </row>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250</v>
      </c>
      <c r="B3" s="268"/>
      <c r="C3" s="268"/>
      <c r="D3" s="216"/>
      <c r="E3" s="269" t="s">
        <v>380</v>
      </c>
      <c r="F3" s="270"/>
      <c r="G3" s="161"/>
      <c r="H3" s="161"/>
      <c r="I3" s="161"/>
      <c r="J3" s="161"/>
      <c r="K3" s="215"/>
      <c r="L3" s="161"/>
      <c r="M3" s="161"/>
    </row>
    <row r="4" spans="1:21" ht="23.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3.1" customHeight="1" x14ac:dyDescent="0.15">
      <c r="A5" s="274"/>
      <c r="B5" s="275"/>
      <c r="C5" s="276"/>
      <c r="D5" s="254"/>
      <c r="E5" s="281"/>
      <c r="F5" s="299"/>
      <c r="G5" s="238" t="s">
        <v>327</v>
      </c>
      <c r="H5" s="237" t="s">
        <v>326</v>
      </c>
      <c r="I5" s="297" t="s">
        <v>325</v>
      </c>
      <c r="J5" s="257"/>
      <c r="K5" s="257"/>
      <c r="L5" s="259" t="s">
        <v>401</v>
      </c>
      <c r="M5" s="260"/>
      <c r="N5" s="261"/>
      <c r="O5" s="254"/>
    </row>
    <row r="6" spans="1:21" ht="23.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3.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3.1" customHeight="1" x14ac:dyDescent="0.15">
      <c r="A8" s="263"/>
      <c r="B8" s="181"/>
      <c r="C8" s="223"/>
      <c r="D8" s="184"/>
      <c r="E8" s="129"/>
      <c r="F8" s="230"/>
      <c r="G8" s="182"/>
      <c r="H8" s="180"/>
      <c r="I8" s="184"/>
      <c r="J8" s="181"/>
      <c r="K8" s="183"/>
      <c r="L8" s="182"/>
      <c r="M8" s="181"/>
      <c r="N8" s="180"/>
      <c r="O8" s="191"/>
    </row>
    <row r="9" spans="1:21" ht="23.1" customHeight="1" x14ac:dyDescent="0.15">
      <c r="A9" s="263"/>
      <c r="B9" s="173" t="s">
        <v>362</v>
      </c>
      <c r="C9" s="221" t="s">
        <v>20</v>
      </c>
      <c r="D9" s="177"/>
      <c r="E9" s="123"/>
      <c r="F9" s="229"/>
      <c r="G9" s="174"/>
      <c r="H9" s="172">
        <v>20</v>
      </c>
      <c r="I9" s="177" t="s">
        <v>361</v>
      </c>
      <c r="J9" s="192" t="s">
        <v>148</v>
      </c>
      <c r="K9" s="187">
        <v>10</v>
      </c>
      <c r="L9" s="174" t="s">
        <v>360</v>
      </c>
      <c r="M9" s="173" t="s">
        <v>51</v>
      </c>
      <c r="N9" s="172">
        <v>10</v>
      </c>
      <c r="O9" s="171"/>
    </row>
    <row r="10" spans="1:21" ht="23.1" customHeight="1" x14ac:dyDescent="0.15">
      <c r="A10" s="263"/>
      <c r="B10" s="173"/>
      <c r="C10" s="221" t="s">
        <v>51</v>
      </c>
      <c r="D10" s="177"/>
      <c r="E10" s="123"/>
      <c r="F10" s="229"/>
      <c r="G10" s="174"/>
      <c r="H10" s="172">
        <v>10</v>
      </c>
      <c r="I10" s="177"/>
      <c r="J10" s="173" t="s">
        <v>51</v>
      </c>
      <c r="K10" s="187">
        <v>10</v>
      </c>
      <c r="L10" s="174"/>
      <c r="M10" s="173" t="s">
        <v>22</v>
      </c>
      <c r="N10" s="172">
        <v>5</v>
      </c>
      <c r="O10" s="171"/>
    </row>
    <row r="11" spans="1:21" ht="23.1" customHeight="1" x14ac:dyDescent="0.15">
      <c r="A11" s="263"/>
      <c r="B11" s="173"/>
      <c r="C11" s="221" t="s">
        <v>22</v>
      </c>
      <c r="D11" s="177"/>
      <c r="E11" s="123"/>
      <c r="F11" s="229"/>
      <c r="G11" s="174"/>
      <c r="H11" s="172">
        <v>10</v>
      </c>
      <c r="I11" s="177"/>
      <c r="J11" s="173" t="s">
        <v>22</v>
      </c>
      <c r="K11" s="187">
        <v>5</v>
      </c>
      <c r="L11" s="182"/>
      <c r="M11" s="181"/>
      <c r="N11" s="180"/>
      <c r="O11" s="191"/>
    </row>
    <row r="12" spans="1:21" ht="23.1" customHeight="1" x14ac:dyDescent="0.15">
      <c r="A12" s="263"/>
      <c r="B12" s="173"/>
      <c r="C12" s="221" t="s">
        <v>138</v>
      </c>
      <c r="D12" s="177"/>
      <c r="E12" s="123"/>
      <c r="F12" s="229"/>
      <c r="G12" s="174"/>
      <c r="H12" s="172">
        <v>5</v>
      </c>
      <c r="I12" s="177"/>
      <c r="J12" s="173" t="s">
        <v>138</v>
      </c>
      <c r="K12" s="187">
        <v>5</v>
      </c>
      <c r="L12" s="174" t="s">
        <v>359</v>
      </c>
      <c r="M12" s="173" t="s">
        <v>52</v>
      </c>
      <c r="N12" s="172">
        <v>20</v>
      </c>
      <c r="O12" s="171"/>
    </row>
    <row r="13" spans="1:21" ht="23.1" customHeight="1" x14ac:dyDescent="0.15">
      <c r="A13" s="263"/>
      <c r="B13" s="173"/>
      <c r="C13" s="221"/>
      <c r="D13" s="177"/>
      <c r="E13" s="123"/>
      <c r="F13" s="229"/>
      <c r="G13" s="174" t="s">
        <v>17</v>
      </c>
      <c r="H13" s="172" t="s">
        <v>310</v>
      </c>
      <c r="I13" s="177"/>
      <c r="J13" s="173"/>
      <c r="K13" s="187"/>
      <c r="L13" s="174"/>
      <c r="M13" s="173" t="s">
        <v>66</v>
      </c>
      <c r="N13" s="172">
        <v>5</v>
      </c>
      <c r="O13" s="171"/>
    </row>
    <row r="14" spans="1:21" ht="23.1" customHeight="1" x14ac:dyDescent="0.15">
      <c r="A14" s="263"/>
      <c r="B14" s="173"/>
      <c r="C14" s="221"/>
      <c r="D14" s="177"/>
      <c r="E14" s="123"/>
      <c r="F14" s="229"/>
      <c r="G14" s="174" t="s">
        <v>30</v>
      </c>
      <c r="H14" s="172" t="s">
        <v>309</v>
      </c>
      <c r="I14" s="177"/>
      <c r="J14" s="173"/>
      <c r="K14" s="187"/>
      <c r="L14" s="174"/>
      <c r="M14" s="173"/>
      <c r="N14" s="172"/>
      <c r="O14" s="171"/>
    </row>
    <row r="15" spans="1:21" ht="23.1" customHeight="1" x14ac:dyDescent="0.15">
      <c r="A15" s="263"/>
      <c r="B15" s="173"/>
      <c r="C15" s="221"/>
      <c r="D15" s="177"/>
      <c r="E15" s="123"/>
      <c r="F15" s="229" t="s">
        <v>19</v>
      </c>
      <c r="G15" s="174" t="s">
        <v>18</v>
      </c>
      <c r="H15" s="172" t="s">
        <v>309</v>
      </c>
      <c r="I15" s="177"/>
      <c r="J15" s="173"/>
      <c r="K15" s="187"/>
      <c r="L15" s="174"/>
      <c r="M15" s="173"/>
      <c r="N15" s="172"/>
      <c r="O15" s="171"/>
    </row>
    <row r="16" spans="1:21" ht="23.1" customHeight="1" x14ac:dyDescent="0.15">
      <c r="A16" s="263"/>
      <c r="B16" s="181"/>
      <c r="C16" s="223"/>
      <c r="D16" s="184"/>
      <c r="E16" s="129"/>
      <c r="F16" s="230"/>
      <c r="G16" s="182"/>
      <c r="H16" s="180"/>
      <c r="I16" s="184"/>
      <c r="J16" s="181"/>
      <c r="K16" s="183"/>
      <c r="L16" s="174"/>
      <c r="M16" s="173"/>
      <c r="N16" s="172"/>
      <c r="O16" s="171"/>
    </row>
    <row r="17" spans="1:15" ht="23.1" customHeight="1" x14ac:dyDescent="0.15">
      <c r="A17" s="263"/>
      <c r="B17" s="173" t="s">
        <v>354</v>
      </c>
      <c r="C17" s="221" t="s">
        <v>52</v>
      </c>
      <c r="D17" s="177"/>
      <c r="E17" s="123"/>
      <c r="F17" s="229"/>
      <c r="G17" s="174"/>
      <c r="H17" s="172">
        <v>20</v>
      </c>
      <c r="I17" s="177" t="s">
        <v>354</v>
      </c>
      <c r="J17" s="173" t="s">
        <v>52</v>
      </c>
      <c r="K17" s="187">
        <v>20</v>
      </c>
      <c r="L17" s="174"/>
      <c r="M17" s="173"/>
      <c r="N17" s="172"/>
      <c r="O17" s="171"/>
    </row>
    <row r="18" spans="1:15" ht="23.1" customHeight="1" x14ac:dyDescent="0.15">
      <c r="A18" s="263"/>
      <c r="B18" s="173"/>
      <c r="C18" s="221"/>
      <c r="D18" s="177"/>
      <c r="E18" s="123"/>
      <c r="F18" s="229"/>
      <c r="G18" s="174" t="s">
        <v>17</v>
      </c>
      <c r="H18" s="172" t="s">
        <v>310</v>
      </c>
      <c r="I18" s="177"/>
      <c r="J18" s="173"/>
      <c r="K18" s="187"/>
      <c r="L18" s="174"/>
      <c r="M18" s="173"/>
      <c r="N18" s="172"/>
      <c r="O18" s="171"/>
    </row>
    <row r="19" spans="1:15" ht="23.1" customHeight="1" x14ac:dyDescent="0.15">
      <c r="A19" s="263"/>
      <c r="B19" s="181"/>
      <c r="C19" s="223"/>
      <c r="D19" s="184"/>
      <c r="E19" s="129"/>
      <c r="F19" s="241"/>
      <c r="G19" s="182"/>
      <c r="H19" s="180"/>
      <c r="I19" s="184"/>
      <c r="J19" s="181"/>
      <c r="K19" s="183"/>
      <c r="L19" s="174"/>
      <c r="M19" s="173"/>
      <c r="N19" s="172"/>
      <c r="O19" s="171"/>
    </row>
    <row r="20" spans="1:15" ht="23.1" customHeight="1" x14ac:dyDescent="0.15">
      <c r="A20" s="263"/>
      <c r="B20" s="173" t="s">
        <v>31</v>
      </c>
      <c r="C20" s="221" t="s">
        <v>66</v>
      </c>
      <c r="D20" s="177"/>
      <c r="E20" s="123"/>
      <c r="F20" s="229"/>
      <c r="G20" s="174"/>
      <c r="H20" s="172">
        <v>10</v>
      </c>
      <c r="I20" s="177" t="s">
        <v>31</v>
      </c>
      <c r="J20" s="173" t="s">
        <v>66</v>
      </c>
      <c r="K20" s="187">
        <v>5</v>
      </c>
      <c r="L20" s="174"/>
      <c r="M20" s="173"/>
      <c r="N20" s="172"/>
      <c r="O20" s="171"/>
    </row>
    <row r="21" spans="1:15" ht="23.1" customHeight="1" x14ac:dyDescent="0.15">
      <c r="A21" s="263"/>
      <c r="B21" s="173"/>
      <c r="C21" s="221" t="s">
        <v>101</v>
      </c>
      <c r="D21" s="177"/>
      <c r="E21" s="123"/>
      <c r="F21" s="229"/>
      <c r="G21" s="174"/>
      <c r="H21" s="172">
        <v>0.5</v>
      </c>
      <c r="I21" s="177"/>
      <c r="J21" s="173" t="s">
        <v>101</v>
      </c>
      <c r="K21" s="187">
        <v>0.5</v>
      </c>
      <c r="L21" s="174"/>
      <c r="M21" s="173"/>
      <c r="N21" s="172"/>
      <c r="O21" s="171"/>
    </row>
    <row r="22" spans="1:15" ht="23.1" customHeight="1" x14ac:dyDescent="0.15">
      <c r="A22" s="263"/>
      <c r="B22" s="173"/>
      <c r="C22" s="221"/>
      <c r="D22" s="177"/>
      <c r="E22" s="123"/>
      <c r="F22" s="229"/>
      <c r="G22" s="174" t="s">
        <v>17</v>
      </c>
      <c r="H22" s="172" t="s">
        <v>310</v>
      </c>
      <c r="I22" s="177"/>
      <c r="J22" s="173"/>
      <c r="K22" s="187"/>
      <c r="L22" s="174"/>
      <c r="M22" s="173"/>
      <c r="N22" s="172"/>
      <c r="O22" s="171"/>
    </row>
    <row r="23" spans="1:15" ht="23.1" customHeight="1" x14ac:dyDescent="0.15">
      <c r="A23" s="263"/>
      <c r="B23" s="173"/>
      <c r="C23" s="221"/>
      <c r="D23" s="177"/>
      <c r="E23" s="123"/>
      <c r="F23" s="229" t="s">
        <v>19</v>
      </c>
      <c r="G23" s="174" t="s">
        <v>18</v>
      </c>
      <c r="H23" s="172" t="s">
        <v>309</v>
      </c>
      <c r="I23" s="177"/>
      <c r="J23" s="173"/>
      <c r="K23" s="187"/>
      <c r="L23" s="174"/>
      <c r="M23" s="173"/>
      <c r="N23" s="172"/>
      <c r="O23" s="171"/>
    </row>
    <row r="24" spans="1:15" ht="23.1" customHeight="1" thickBot="1" x14ac:dyDescent="0.2">
      <c r="A24" s="264"/>
      <c r="B24" s="165"/>
      <c r="C24" s="219"/>
      <c r="D24" s="168"/>
      <c r="E24" s="135"/>
      <c r="F24" s="227"/>
      <c r="G24" s="166"/>
      <c r="H24" s="164"/>
      <c r="I24" s="168"/>
      <c r="J24" s="165"/>
      <c r="K24" s="167"/>
      <c r="L24" s="166"/>
      <c r="M24" s="165"/>
      <c r="N24" s="164"/>
      <c r="O24" s="163"/>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251</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0" t="s">
        <v>37</v>
      </c>
      <c r="B5" s="63" t="s">
        <v>197</v>
      </c>
      <c r="C5" s="36" t="s">
        <v>154</v>
      </c>
      <c r="D5" s="37" t="s">
        <v>19</v>
      </c>
      <c r="E5" s="42">
        <v>40</v>
      </c>
      <c r="F5" s="39" t="s">
        <v>21</v>
      </c>
      <c r="G5" s="67"/>
      <c r="H5" s="71" t="s">
        <v>154</v>
      </c>
      <c r="I5" s="37" t="s">
        <v>19</v>
      </c>
      <c r="J5" s="39">
        <f>ROUNDUP(E5*0.75,2)</f>
        <v>30</v>
      </c>
      <c r="K5" s="39" t="s">
        <v>21</v>
      </c>
      <c r="L5" s="39"/>
      <c r="M5" s="75" t="e">
        <f>#REF!</f>
        <v>#REF!</v>
      </c>
      <c r="N5" s="63" t="s">
        <v>198</v>
      </c>
      <c r="O5" s="40" t="s">
        <v>47</v>
      </c>
      <c r="P5" s="37" t="s">
        <v>39</v>
      </c>
      <c r="Q5" s="41">
        <v>2</v>
      </c>
      <c r="R5" s="87">
        <f t="shared" ref="R5:R10" si="0">ROUNDUP(Q5*0.75,2)</f>
        <v>1.5</v>
      </c>
    </row>
    <row r="6" spans="1:19" ht="23.1" customHeight="1" x14ac:dyDescent="0.15">
      <c r="A6" s="251"/>
      <c r="B6" s="64"/>
      <c r="C6" s="43" t="s">
        <v>20</v>
      </c>
      <c r="D6" s="44"/>
      <c r="E6" s="45">
        <v>20</v>
      </c>
      <c r="F6" s="46" t="s">
        <v>21</v>
      </c>
      <c r="G6" s="68"/>
      <c r="H6" s="72" t="s">
        <v>20</v>
      </c>
      <c r="I6" s="44"/>
      <c r="J6" s="46">
        <f>ROUNDUP(E6*0.75,2)</f>
        <v>15</v>
      </c>
      <c r="K6" s="46" t="s">
        <v>21</v>
      </c>
      <c r="L6" s="46"/>
      <c r="M6" s="76" t="e">
        <f>#REF!</f>
        <v>#REF!</v>
      </c>
      <c r="N6" s="64" t="s">
        <v>252</v>
      </c>
      <c r="O6" s="47" t="s">
        <v>25</v>
      </c>
      <c r="P6" s="44"/>
      <c r="Q6" s="48">
        <v>0.5</v>
      </c>
      <c r="R6" s="89">
        <f t="shared" si="0"/>
        <v>0.38</v>
      </c>
    </row>
    <row r="7" spans="1:19" ht="23.1" customHeight="1" x14ac:dyDescent="0.15">
      <c r="A7" s="251"/>
      <c r="B7" s="64"/>
      <c r="C7" s="43" t="s">
        <v>51</v>
      </c>
      <c r="D7" s="44"/>
      <c r="E7" s="45">
        <v>30</v>
      </c>
      <c r="F7" s="46" t="s">
        <v>21</v>
      </c>
      <c r="G7" s="68"/>
      <c r="H7" s="72" t="s">
        <v>51</v>
      </c>
      <c r="I7" s="44"/>
      <c r="J7" s="46">
        <f>ROUNDUP(E7*0.75,2)</f>
        <v>22.5</v>
      </c>
      <c r="K7" s="46" t="s">
        <v>21</v>
      </c>
      <c r="L7" s="46"/>
      <c r="M7" s="76" t="e">
        <f>ROUND(#REF!+(#REF!*6/100),2)</f>
        <v>#REF!</v>
      </c>
      <c r="N7" s="64" t="s">
        <v>253</v>
      </c>
      <c r="O7" s="47" t="s">
        <v>24</v>
      </c>
      <c r="P7" s="44"/>
      <c r="Q7" s="48">
        <v>2</v>
      </c>
      <c r="R7" s="89">
        <f t="shared" si="0"/>
        <v>1.5</v>
      </c>
    </row>
    <row r="8" spans="1:19" ht="23.1" customHeight="1" x14ac:dyDescent="0.15">
      <c r="A8" s="251"/>
      <c r="B8" s="64"/>
      <c r="C8" s="43" t="s">
        <v>53</v>
      </c>
      <c r="D8" s="44"/>
      <c r="E8" s="45">
        <v>10</v>
      </c>
      <c r="F8" s="46" t="s">
        <v>21</v>
      </c>
      <c r="G8" s="68"/>
      <c r="H8" s="72" t="s">
        <v>53</v>
      </c>
      <c r="I8" s="44"/>
      <c r="J8" s="46">
        <f>ROUNDUP(E8*0.75,2)</f>
        <v>7.5</v>
      </c>
      <c r="K8" s="46" t="s">
        <v>21</v>
      </c>
      <c r="L8" s="46"/>
      <c r="M8" s="76" t="e">
        <f>ROUND(#REF!+(#REF!*10/100),2)</f>
        <v>#REF!</v>
      </c>
      <c r="N8" s="84" t="s">
        <v>294</v>
      </c>
      <c r="O8" s="47" t="s">
        <v>113</v>
      </c>
      <c r="P8" s="44"/>
      <c r="Q8" s="48">
        <v>10</v>
      </c>
      <c r="R8" s="89">
        <f t="shared" si="0"/>
        <v>7.5</v>
      </c>
    </row>
    <row r="9" spans="1:19" ht="23.1" customHeight="1" x14ac:dyDescent="0.15">
      <c r="A9" s="251"/>
      <c r="B9" s="64"/>
      <c r="C9" s="43" t="s">
        <v>46</v>
      </c>
      <c r="D9" s="44"/>
      <c r="E9" s="45">
        <v>5</v>
      </c>
      <c r="F9" s="46" t="s">
        <v>21</v>
      </c>
      <c r="G9" s="68"/>
      <c r="H9" s="72" t="s">
        <v>46</v>
      </c>
      <c r="I9" s="44"/>
      <c r="J9" s="46">
        <f>ROUNDUP(E9*0.75,2)</f>
        <v>3.75</v>
      </c>
      <c r="K9" s="46" t="s">
        <v>21</v>
      </c>
      <c r="L9" s="46"/>
      <c r="M9" s="76" t="e">
        <f>#REF!</f>
        <v>#REF!</v>
      </c>
      <c r="N9" s="64" t="s">
        <v>14</v>
      </c>
      <c r="O9" s="47" t="s">
        <v>201</v>
      </c>
      <c r="P9" s="44"/>
      <c r="Q9" s="48">
        <v>2</v>
      </c>
      <c r="R9" s="89">
        <f t="shared" si="0"/>
        <v>1.5</v>
      </c>
    </row>
    <row r="10" spans="1:19" ht="23.1" customHeight="1" x14ac:dyDescent="0.15">
      <c r="A10" s="251"/>
      <c r="B10" s="64"/>
      <c r="C10" s="43"/>
      <c r="D10" s="44"/>
      <c r="E10" s="45"/>
      <c r="F10" s="46"/>
      <c r="G10" s="68"/>
      <c r="H10" s="72"/>
      <c r="I10" s="44"/>
      <c r="J10" s="46"/>
      <c r="K10" s="46"/>
      <c r="L10" s="46"/>
      <c r="M10" s="76"/>
      <c r="N10" s="64"/>
      <c r="O10" s="47" t="s">
        <v>30</v>
      </c>
      <c r="P10" s="44"/>
      <c r="Q10" s="48">
        <v>0.5</v>
      </c>
      <c r="R10" s="89">
        <f t="shared" si="0"/>
        <v>0.38</v>
      </c>
    </row>
    <row r="11" spans="1:19" ht="23.1" customHeight="1" x14ac:dyDescent="0.15">
      <c r="A11" s="251"/>
      <c r="B11" s="65"/>
      <c r="C11" s="49"/>
      <c r="D11" s="50"/>
      <c r="E11" s="51"/>
      <c r="F11" s="52"/>
      <c r="G11" s="69"/>
      <c r="H11" s="73"/>
      <c r="I11" s="50"/>
      <c r="J11" s="52"/>
      <c r="K11" s="52"/>
      <c r="L11" s="52"/>
      <c r="M11" s="77"/>
      <c r="N11" s="65"/>
      <c r="O11" s="53"/>
      <c r="P11" s="50"/>
      <c r="Q11" s="54"/>
      <c r="R11" s="88"/>
    </row>
    <row r="12" spans="1:19" ht="23.1" customHeight="1" x14ac:dyDescent="0.15">
      <c r="A12" s="251"/>
      <c r="B12" s="64" t="s">
        <v>202</v>
      </c>
      <c r="C12" s="43" t="s">
        <v>54</v>
      </c>
      <c r="D12" s="44"/>
      <c r="E12" s="45">
        <v>30</v>
      </c>
      <c r="F12" s="46" t="s">
        <v>21</v>
      </c>
      <c r="G12" s="68"/>
      <c r="H12" s="72" t="s">
        <v>54</v>
      </c>
      <c r="I12" s="44"/>
      <c r="J12" s="46">
        <f>ROUNDUP(E12*0.75,2)</f>
        <v>22.5</v>
      </c>
      <c r="K12" s="46" t="s">
        <v>21</v>
      </c>
      <c r="L12" s="46"/>
      <c r="M12" s="76" t="e">
        <f>ROUND(#REF!+(#REF!*15/100),2)</f>
        <v>#REF!</v>
      </c>
      <c r="N12" s="64" t="s">
        <v>203</v>
      </c>
      <c r="O12" s="47" t="s">
        <v>30</v>
      </c>
      <c r="P12" s="44"/>
      <c r="Q12" s="48">
        <v>1</v>
      </c>
      <c r="R12" s="89">
        <f>ROUNDUP(Q12*0.75,2)</f>
        <v>0.75</v>
      </c>
    </row>
    <row r="13" spans="1:19" ht="23.1" customHeight="1" x14ac:dyDescent="0.15">
      <c r="A13" s="251"/>
      <c r="B13" s="64"/>
      <c r="C13" s="43" t="s">
        <v>63</v>
      </c>
      <c r="D13" s="44"/>
      <c r="E13" s="45">
        <v>5</v>
      </c>
      <c r="F13" s="46" t="s">
        <v>21</v>
      </c>
      <c r="G13" s="68"/>
      <c r="H13" s="72" t="s">
        <v>63</v>
      </c>
      <c r="I13" s="44"/>
      <c r="J13" s="46">
        <f>ROUNDUP(E13*0.75,2)</f>
        <v>3.75</v>
      </c>
      <c r="K13" s="46" t="s">
        <v>21</v>
      </c>
      <c r="L13" s="46"/>
      <c r="M13" s="76" t="e">
        <f>ROUND(#REF!+(#REF!*2/100),2)</f>
        <v>#REF!</v>
      </c>
      <c r="N13" s="64" t="s">
        <v>204</v>
      </c>
      <c r="O13" s="47" t="s">
        <v>36</v>
      </c>
      <c r="P13" s="44"/>
      <c r="Q13" s="48">
        <v>0.1</v>
      </c>
      <c r="R13" s="89">
        <f>ROUNDUP(Q13*0.75,2)</f>
        <v>0.08</v>
      </c>
    </row>
    <row r="14" spans="1:19" ht="23.1" customHeight="1" x14ac:dyDescent="0.15">
      <c r="A14" s="251"/>
      <c r="B14" s="64"/>
      <c r="C14" s="43" t="s">
        <v>32</v>
      </c>
      <c r="D14" s="44" t="s">
        <v>33</v>
      </c>
      <c r="E14" s="80">
        <v>0.5</v>
      </c>
      <c r="F14" s="46" t="s">
        <v>34</v>
      </c>
      <c r="G14" s="68"/>
      <c r="H14" s="72" t="s">
        <v>32</v>
      </c>
      <c r="I14" s="44" t="s">
        <v>33</v>
      </c>
      <c r="J14" s="46">
        <f>ROUNDUP(E14*0.75,2)</f>
        <v>0.38</v>
      </c>
      <c r="K14" s="46" t="s">
        <v>34</v>
      </c>
      <c r="L14" s="46"/>
      <c r="M14" s="76" t="e">
        <f>#REF!</f>
        <v>#REF!</v>
      </c>
      <c r="N14" s="84" t="s">
        <v>284</v>
      </c>
      <c r="O14" s="47" t="s">
        <v>24</v>
      </c>
      <c r="P14" s="44"/>
      <c r="Q14" s="48">
        <v>2</v>
      </c>
      <c r="R14" s="89">
        <f>ROUNDUP(Q14*0.75,2)</f>
        <v>1.5</v>
      </c>
    </row>
    <row r="15" spans="1:19" ht="23.1" customHeight="1" x14ac:dyDescent="0.15">
      <c r="A15" s="251"/>
      <c r="B15" s="64"/>
      <c r="C15" s="43"/>
      <c r="D15" s="44"/>
      <c r="E15" s="45"/>
      <c r="F15" s="46"/>
      <c r="G15" s="68"/>
      <c r="H15" s="72"/>
      <c r="I15" s="44"/>
      <c r="J15" s="46"/>
      <c r="K15" s="46"/>
      <c r="L15" s="46"/>
      <c r="M15" s="76"/>
      <c r="N15" s="64" t="s">
        <v>14</v>
      </c>
      <c r="O15" s="47" t="s">
        <v>64</v>
      </c>
      <c r="P15" s="44"/>
      <c r="Q15" s="48">
        <v>2</v>
      </c>
      <c r="R15" s="89">
        <f>ROUNDUP(Q15*0.75,2)</f>
        <v>1.5</v>
      </c>
    </row>
    <row r="16" spans="1:19" ht="23.1" customHeight="1" x14ac:dyDescent="0.15">
      <c r="A16" s="251"/>
      <c r="B16" s="65"/>
      <c r="C16" s="49"/>
      <c r="D16" s="50"/>
      <c r="E16" s="51"/>
      <c r="F16" s="52"/>
      <c r="G16" s="69"/>
      <c r="H16" s="73"/>
      <c r="I16" s="50"/>
      <c r="J16" s="52"/>
      <c r="K16" s="52"/>
      <c r="L16" s="52"/>
      <c r="M16" s="77"/>
      <c r="N16" s="65"/>
      <c r="O16" s="53"/>
      <c r="P16" s="50"/>
      <c r="Q16" s="54"/>
      <c r="R16" s="88"/>
    </row>
    <row r="17" spans="1:18" ht="23.1" customHeight="1" x14ac:dyDescent="0.15">
      <c r="A17" s="251"/>
      <c r="B17" s="64" t="s">
        <v>206</v>
      </c>
      <c r="C17" s="43" t="s">
        <v>41</v>
      </c>
      <c r="D17" s="44"/>
      <c r="E17" s="45">
        <v>20</v>
      </c>
      <c r="F17" s="46" t="s">
        <v>21</v>
      </c>
      <c r="G17" s="68"/>
      <c r="H17" s="72" t="s">
        <v>41</v>
      </c>
      <c r="I17" s="44"/>
      <c r="J17" s="46">
        <f>ROUNDUP(E17*0.75,2)</f>
        <v>15</v>
      </c>
      <c r="K17" s="46" t="s">
        <v>21</v>
      </c>
      <c r="L17" s="46"/>
      <c r="M17" s="76" t="e">
        <f>ROUND(#REF!+(#REF!*10/100),2)</f>
        <v>#REF!</v>
      </c>
      <c r="N17" s="64" t="s">
        <v>207</v>
      </c>
      <c r="O17" s="47" t="s">
        <v>45</v>
      </c>
      <c r="P17" s="44"/>
      <c r="Q17" s="48">
        <v>60</v>
      </c>
      <c r="R17" s="89">
        <f>ROUNDUP(Q17*0.75,2)</f>
        <v>45</v>
      </c>
    </row>
    <row r="18" spans="1:18" ht="23.1" customHeight="1" x14ac:dyDescent="0.15">
      <c r="A18" s="251"/>
      <c r="B18" s="64"/>
      <c r="C18" s="43" t="s">
        <v>35</v>
      </c>
      <c r="D18" s="44"/>
      <c r="E18" s="45">
        <v>10</v>
      </c>
      <c r="F18" s="46" t="s">
        <v>21</v>
      </c>
      <c r="G18" s="68"/>
      <c r="H18" s="72" t="s">
        <v>35</v>
      </c>
      <c r="I18" s="44"/>
      <c r="J18" s="46">
        <f>ROUNDUP(E18*0.75,2)</f>
        <v>7.5</v>
      </c>
      <c r="K18" s="46" t="s">
        <v>21</v>
      </c>
      <c r="L18" s="46"/>
      <c r="M18" s="76" t="e">
        <f>#REF!</f>
        <v>#REF!</v>
      </c>
      <c r="N18" s="64" t="s">
        <v>267</v>
      </c>
      <c r="O18" s="47" t="s">
        <v>48</v>
      </c>
      <c r="P18" s="44" t="s">
        <v>49</v>
      </c>
      <c r="Q18" s="48">
        <v>0.5</v>
      </c>
      <c r="R18" s="89">
        <f>ROUNDUP(Q18*0.75,2)</f>
        <v>0.38</v>
      </c>
    </row>
    <row r="19" spans="1:18" ht="23.1" customHeight="1" x14ac:dyDescent="0.15">
      <c r="A19" s="251"/>
      <c r="B19" s="64"/>
      <c r="C19" s="43" t="s">
        <v>38</v>
      </c>
      <c r="D19" s="44" t="s">
        <v>39</v>
      </c>
      <c r="E19" s="45">
        <v>40</v>
      </c>
      <c r="F19" s="46" t="s">
        <v>40</v>
      </c>
      <c r="G19" s="68"/>
      <c r="H19" s="72" t="s">
        <v>38</v>
      </c>
      <c r="I19" s="44" t="s">
        <v>39</v>
      </c>
      <c r="J19" s="46">
        <f>ROUNDUP(E19*0.75,2)</f>
        <v>30</v>
      </c>
      <c r="K19" s="46" t="s">
        <v>40</v>
      </c>
      <c r="L19" s="46"/>
      <c r="M19" s="76" t="e">
        <f>#REF!</f>
        <v>#REF!</v>
      </c>
      <c r="N19" s="64" t="s">
        <v>268</v>
      </c>
      <c r="O19" s="47" t="s">
        <v>36</v>
      </c>
      <c r="P19" s="44"/>
      <c r="Q19" s="48">
        <v>0.1</v>
      </c>
      <c r="R19" s="89">
        <f>ROUNDUP(Q19*0.75,2)</f>
        <v>0.08</v>
      </c>
    </row>
    <row r="20" spans="1:18" ht="23.1" customHeight="1" x14ac:dyDescent="0.15">
      <c r="A20" s="251"/>
      <c r="B20" s="64"/>
      <c r="C20" s="43"/>
      <c r="D20" s="44"/>
      <c r="E20" s="45"/>
      <c r="F20" s="46"/>
      <c r="G20" s="68"/>
      <c r="H20" s="72"/>
      <c r="I20" s="44"/>
      <c r="J20" s="46"/>
      <c r="K20" s="46"/>
      <c r="L20" s="46"/>
      <c r="M20" s="76"/>
      <c r="N20" s="64" t="s">
        <v>208</v>
      </c>
      <c r="O20" s="47" t="s">
        <v>47</v>
      </c>
      <c r="P20" s="44" t="s">
        <v>39</v>
      </c>
      <c r="Q20" s="48">
        <v>1</v>
      </c>
      <c r="R20" s="89">
        <f>ROUNDUP(Q20*0.75,2)</f>
        <v>0.75</v>
      </c>
    </row>
    <row r="21" spans="1:18" ht="23.1" customHeight="1" x14ac:dyDescent="0.15">
      <c r="A21" s="251"/>
      <c r="B21" s="64"/>
      <c r="C21" s="43"/>
      <c r="D21" s="44"/>
      <c r="E21" s="45"/>
      <c r="F21" s="46"/>
      <c r="G21" s="68"/>
      <c r="H21" s="72"/>
      <c r="I21" s="44"/>
      <c r="J21" s="46"/>
      <c r="K21" s="46"/>
      <c r="L21" s="46"/>
      <c r="M21" s="76"/>
      <c r="N21" s="64" t="s">
        <v>209</v>
      </c>
      <c r="O21" s="47" t="s">
        <v>44</v>
      </c>
      <c r="P21" s="44"/>
      <c r="Q21" s="48">
        <v>1</v>
      </c>
      <c r="R21" s="89">
        <f>ROUNDUP(Q21*0.75,2)</f>
        <v>0.75</v>
      </c>
    </row>
    <row r="22" spans="1:18" ht="23.1" customHeight="1" x14ac:dyDescent="0.15">
      <c r="A22" s="251"/>
      <c r="B22" s="64"/>
      <c r="C22" s="43"/>
      <c r="D22" s="44"/>
      <c r="E22" s="45"/>
      <c r="F22" s="46"/>
      <c r="G22" s="68"/>
      <c r="H22" s="72"/>
      <c r="I22" s="44"/>
      <c r="J22" s="46"/>
      <c r="K22" s="46"/>
      <c r="L22" s="46"/>
      <c r="M22" s="76"/>
      <c r="N22" s="64" t="s">
        <v>27</v>
      </c>
      <c r="O22" s="47"/>
      <c r="P22" s="44"/>
      <c r="Q22" s="48"/>
      <c r="R22" s="89"/>
    </row>
    <row r="23" spans="1:18" ht="23.1" customHeight="1" thickBot="1" x14ac:dyDescent="0.2">
      <c r="A23" s="252"/>
      <c r="B23" s="66"/>
      <c r="C23" s="56"/>
      <c r="D23" s="57"/>
      <c r="E23" s="58"/>
      <c r="F23" s="59"/>
      <c r="G23" s="70"/>
      <c r="H23" s="74"/>
      <c r="I23" s="57"/>
      <c r="J23" s="59"/>
      <c r="K23" s="59"/>
      <c r="L23" s="59"/>
      <c r="M23" s="78"/>
      <c r="N23" s="66"/>
      <c r="O23" s="60"/>
      <c r="P23" s="57"/>
      <c r="Q23" s="61"/>
      <c r="R23" s="90"/>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403</v>
      </c>
      <c r="B3" s="268"/>
      <c r="C3" s="268"/>
      <c r="D3" s="216"/>
      <c r="E3" s="269" t="s">
        <v>333</v>
      </c>
      <c r="F3" s="270"/>
      <c r="G3" s="161"/>
      <c r="H3" s="161"/>
      <c r="I3" s="161"/>
      <c r="J3" s="161"/>
      <c r="K3" s="215"/>
      <c r="L3" s="161"/>
      <c r="M3" s="161"/>
    </row>
    <row r="4" spans="1:21" ht="23.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3.1" customHeight="1" x14ac:dyDescent="0.15">
      <c r="A5" s="274"/>
      <c r="B5" s="275"/>
      <c r="C5" s="276"/>
      <c r="D5" s="254"/>
      <c r="E5" s="281"/>
      <c r="F5" s="299"/>
      <c r="G5" s="238" t="s">
        <v>327</v>
      </c>
      <c r="H5" s="237" t="s">
        <v>326</v>
      </c>
      <c r="I5" s="297" t="s">
        <v>325</v>
      </c>
      <c r="J5" s="257"/>
      <c r="K5" s="257"/>
      <c r="L5" s="259" t="s">
        <v>370</v>
      </c>
      <c r="M5" s="260"/>
      <c r="N5" s="261"/>
      <c r="O5" s="254"/>
    </row>
    <row r="6" spans="1:21" ht="23.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3.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3.1" customHeight="1" x14ac:dyDescent="0.15">
      <c r="A8" s="263"/>
      <c r="B8" s="181"/>
      <c r="C8" s="223"/>
      <c r="D8" s="184"/>
      <c r="E8" s="129"/>
      <c r="F8" s="230"/>
      <c r="G8" s="182"/>
      <c r="H8" s="180"/>
      <c r="I8" s="184"/>
      <c r="J8" s="181"/>
      <c r="K8" s="183"/>
      <c r="L8" s="182"/>
      <c r="M8" s="181"/>
      <c r="N8" s="180"/>
      <c r="O8" s="191"/>
    </row>
    <row r="9" spans="1:21" ht="23.1" customHeight="1" x14ac:dyDescent="0.15">
      <c r="A9" s="263"/>
      <c r="B9" s="173" t="s">
        <v>402</v>
      </c>
      <c r="C9" s="221" t="s">
        <v>20</v>
      </c>
      <c r="D9" s="177"/>
      <c r="E9" s="123"/>
      <c r="F9" s="229"/>
      <c r="G9" s="174"/>
      <c r="H9" s="172">
        <v>10</v>
      </c>
      <c r="I9" s="177" t="s">
        <v>391</v>
      </c>
      <c r="J9" s="192" t="s">
        <v>148</v>
      </c>
      <c r="K9" s="187">
        <v>5</v>
      </c>
      <c r="L9" s="174" t="s">
        <v>367</v>
      </c>
      <c r="M9" s="173" t="s">
        <v>54</v>
      </c>
      <c r="N9" s="172">
        <v>10</v>
      </c>
      <c r="O9" s="171"/>
    </row>
    <row r="10" spans="1:21" ht="23.1" customHeight="1" x14ac:dyDescent="0.15">
      <c r="A10" s="263"/>
      <c r="B10" s="173"/>
      <c r="C10" s="221" t="s">
        <v>51</v>
      </c>
      <c r="D10" s="177"/>
      <c r="E10" s="123"/>
      <c r="F10" s="229"/>
      <c r="G10" s="174"/>
      <c r="H10" s="172">
        <v>10</v>
      </c>
      <c r="I10" s="177"/>
      <c r="J10" s="173" t="s">
        <v>51</v>
      </c>
      <c r="K10" s="187">
        <v>10</v>
      </c>
      <c r="L10" s="174"/>
      <c r="M10" s="173" t="s">
        <v>51</v>
      </c>
      <c r="N10" s="172">
        <v>10</v>
      </c>
      <c r="O10" s="171"/>
    </row>
    <row r="11" spans="1:21" ht="23.1" customHeight="1" x14ac:dyDescent="0.15">
      <c r="A11" s="263"/>
      <c r="B11" s="173"/>
      <c r="C11" s="221" t="s">
        <v>53</v>
      </c>
      <c r="D11" s="177"/>
      <c r="E11" s="123"/>
      <c r="F11" s="229"/>
      <c r="G11" s="174"/>
      <c r="H11" s="172">
        <v>5</v>
      </c>
      <c r="I11" s="177"/>
      <c r="J11" s="173" t="s">
        <v>53</v>
      </c>
      <c r="K11" s="187">
        <v>5</v>
      </c>
      <c r="L11" s="182"/>
      <c r="M11" s="181"/>
      <c r="N11" s="180"/>
      <c r="O11" s="191"/>
    </row>
    <row r="12" spans="1:21" ht="23.1" customHeight="1" x14ac:dyDescent="0.15">
      <c r="A12" s="263"/>
      <c r="B12" s="173"/>
      <c r="C12" s="221"/>
      <c r="D12" s="177"/>
      <c r="E12" s="123"/>
      <c r="F12" s="229"/>
      <c r="G12" s="174" t="s">
        <v>17</v>
      </c>
      <c r="H12" s="172" t="s">
        <v>310</v>
      </c>
      <c r="I12" s="177"/>
      <c r="J12" s="173"/>
      <c r="K12" s="187"/>
      <c r="L12" s="174" t="s">
        <v>366</v>
      </c>
      <c r="M12" s="173" t="s">
        <v>41</v>
      </c>
      <c r="N12" s="172">
        <v>10</v>
      </c>
      <c r="O12" s="171"/>
    </row>
    <row r="13" spans="1:21" ht="23.1" customHeight="1" x14ac:dyDescent="0.15">
      <c r="A13" s="263"/>
      <c r="B13" s="173"/>
      <c r="C13" s="221"/>
      <c r="D13" s="177"/>
      <c r="E13" s="123"/>
      <c r="F13" s="229"/>
      <c r="G13" s="174" t="s">
        <v>30</v>
      </c>
      <c r="H13" s="172" t="s">
        <v>309</v>
      </c>
      <c r="I13" s="177"/>
      <c r="J13" s="173"/>
      <c r="K13" s="187"/>
      <c r="L13" s="174"/>
      <c r="M13" s="173" t="s">
        <v>35</v>
      </c>
      <c r="N13" s="172">
        <v>5</v>
      </c>
      <c r="O13" s="171"/>
    </row>
    <row r="14" spans="1:21" ht="23.1" customHeight="1" x14ac:dyDescent="0.15">
      <c r="A14" s="263"/>
      <c r="B14" s="173"/>
      <c r="C14" s="221"/>
      <c r="D14" s="177"/>
      <c r="E14" s="123"/>
      <c r="F14" s="229" t="s">
        <v>19</v>
      </c>
      <c r="G14" s="174" t="s">
        <v>18</v>
      </c>
      <c r="H14" s="172" t="s">
        <v>309</v>
      </c>
      <c r="I14" s="177"/>
      <c r="J14" s="173"/>
      <c r="K14" s="187"/>
      <c r="L14" s="174"/>
      <c r="M14" s="173"/>
      <c r="N14" s="172"/>
      <c r="O14" s="171"/>
    </row>
    <row r="15" spans="1:21" ht="23.1" customHeight="1" x14ac:dyDescent="0.15">
      <c r="A15" s="263"/>
      <c r="B15" s="181"/>
      <c r="C15" s="223"/>
      <c r="D15" s="184"/>
      <c r="E15" s="129"/>
      <c r="F15" s="230"/>
      <c r="G15" s="182"/>
      <c r="H15" s="180"/>
      <c r="I15" s="184"/>
      <c r="J15" s="181"/>
      <c r="K15" s="183"/>
      <c r="L15" s="174"/>
      <c r="M15" s="173"/>
      <c r="N15" s="172"/>
      <c r="O15" s="171"/>
    </row>
    <row r="16" spans="1:21" ht="23.1" customHeight="1" x14ac:dyDescent="0.15">
      <c r="A16" s="263"/>
      <c r="B16" s="173" t="s">
        <v>202</v>
      </c>
      <c r="C16" s="221" t="s">
        <v>54</v>
      </c>
      <c r="D16" s="177"/>
      <c r="E16" s="123"/>
      <c r="F16" s="229"/>
      <c r="G16" s="174"/>
      <c r="H16" s="172">
        <v>20</v>
      </c>
      <c r="I16" s="177" t="s">
        <v>202</v>
      </c>
      <c r="J16" s="173" t="s">
        <v>54</v>
      </c>
      <c r="K16" s="187">
        <v>15</v>
      </c>
      <c r="L16" s="174"/>
      <c r="M16" s="173"/>
      <c r="N16" s="172"/>
      <c r="O16" s="171"/>
    </row>
    <row r="17" spans="1:15" ht="23.1" customHeight="1" x14ac:dyDescent="0.15">
      <c r="A17" s="263"/>
      <c r="B17" s="173"/>
      <c r="C17" s="221" t="s">
        <v>63</v>
      </c>
      <c r="D17" s="177"/>
      <c r="E17" s="123"/>
      <c r="F17" s="229"/>
      <c r="G17" s="174"/>
      <c r="H17" s="172">
        <v>5</v>
      </c>
      <c r="I17" s="177"/>
      <c r="J17" s="173" t="s">
        <v>63</v>
      </c>
      <c r="K17" s="187">
        <v>5</v>
      </c>
      <c r="L17" s="174"/>
      <c r="M17" s="173"/>
      <c r="N17" s="172"/>
      <c r="O17" s="171"/>
    </row>
    <row r="18" spans="1:15" ht="23.1" customHeight="1" x14ac:dyDescent="0.15">
      <c r="A18" s="263"/>
      <c r="B18" s="173"/>
      <c r="C18" s="221" t="s">
        <v>32</v>
      </c>
      <c r="D18" s="177"/>
      <c r="E18" s="123" t="s">
        <v>33</v>
      </c>
      <c r="F18" s="229"/>
      <c r="G18" s="174"/>
      <c r="H18" s="175">
        <v>0.13</v>
      </c>
      <c r="I18" s="177"/>
      <c r="J18" s="173" t="s">
        <v>335</v>
      </c>
      <c r="K18" s="176">
        <v>0.13</v>
      </c>
      <c r="L18" s="174"/>
      <c r="M18" s="173"/>
      <c r="N18" s="172"/>
      <c r="O18" s="171"/>
    </row>
    <row r="19" spans="1:15" ht="23.1" customHeight="1" x14ac:dyDescent="0.15">
      <c r="A19" s="263"/>
      <c r="B19" s="181"/>
      <c r="C19" s="223"/>
      <c r="D19" s="184"/>
      <c r="E19" s="129"/>
      <c r="F19" s="241"/>
      <c r="G19" s="182"/>
      <c r="H19" s="180"/>
      <c r="I19" s="184"/>
      <c r="J19" s="181"/>
      <c r="K19" s="183"/>
      <c r="L19" s="174"/>
      <c r="M19" s="173"/>
      <c r="N19" s="172"/>
      <c r="O19" s="171"/>
    </row>
    <row r="20" spans="1:15" ht="23.1" customHeight="1" x14ac:dyDescent="0.15">
      <c r="A20" s="263"/>
      <c r="B20" s="173" t="s">
        <v>206</v>
      </c>
      <c r="C20" s="221" t="s">
        <v>41</v>
      </c>
      <c r="D20" s="177"/>
      <c r="E20" s="123"/>
      <c r="F20" s="229"/>
      <c r="G20" s="174"/>
      <c r="H20" s="172">
        <v>10</v>
      </c>
      <c r="I20" s="177" t="s">
        <v>206</v>
      </c>
      <c r="J20" s="173" t="s">
        <v>41</v>
      </c>
      <c r="K20" s="187">
        <v>10</v>
      </c>
      <c r="L20" s="174"/>
      <c r="M20" s="173"/>
      <c r="N20" s="172"/>
      <c r="O20" s="171"/>
    </row>
    <row r="21" spans="1:15" ht="23.1" customHeight="1" x14ac:dyDescent="0.15">
      <c r="A21" s="263"/>
      <c r="B21" s="173"/>
      <c r="C21" s="221" t="s">
        <v>35</v>
      </c>
      <c r="D21" s="177"/>
      <c r="E21" s="123"/>
      <c r="F21" s="229"/>
      <c r="G21" s="174"/>
      <c r="H21" s="172">
        <v>5</v>
      </c>
      <c r="I21" s="177"/>
      <c r="J21" s="173" t="s">
        <v>35</v>
      </c>
      <c r="K21" s="187">
        <v>5</v>
      </c>
      <c r="L21" s="174"/>
      <c r="M21" s="173"/>
      <c r="N21" s="172"/>
      <c r="O21" s="171"/>
    </row>
    <row r="22" spans="1:15" ht="23.1" customHeight="1" x14ac:dyDescent="0.15">
      <c r="A22" s="263"/>
      <c r="B22" s="173"/>
      <c r="C22" s="221" t="s">
        <v>38</v>
      </c>
      <c r="D22" s="177"/>
      <c r="E22" s="123" t="s">
        <v>39</v>
      </c>
      <c r="F22" s="229"/>
      <c r="G22" s="174"/>
      <c r="H22" s="172">
        <v>20</v>
      </c>
      <c r="I22" s="177"/>
      <c r="J22" s="173" t="s">
        <v>38</v>
      </c>
      <c r="K22" s="187">
        <v>15</v>
      </c>
      <c r="L22" s="174"/>
      <c r="M22" s="173"/>
      <c r="N22" s="172"/>
      <c r="O22" s="171"/>
    </row>
    <row r="23" spans="1:15" ht="23.1" customHeight="1" x14ac:dyDescent="0.15">
      <c r="A23" s="263"/>
      <c r="B23" s="173"/>
      <c r="C23" s="221"/>
      <c r="D23" s="177"/>
      <c r="E23" s="123"/>
      <c r="F23" s="229"/>
      <c r="G23" s="174" t="s">
        <v>45</v>
      </c>
      <c r="H23" s="172" t="s">
        <v>310</v>
      </c>
      <c r="I23" s="177"/>
      <c r="J23" s="173"/>
      <c r="K23" s="187"/>
      <c r="L23" s="174"/>
      <c r="M23" s="173"/>
      <c r="N23" s="172"/>
      <c r="O23" s="171"/>
    </row>
    <row r="24" spans="1:15" ht="23.1" customHeight="1" thickBot="1" x14ac:dyDescent="0.2">
      <c r="A24" s="264"/>
      <c r="B24" s="165"/>
      <c r="C24" s="219"/>
      <c r="D24" s="168"/>
      <c r="E24" s="135"/>
      <c r="F24" s="227"/>
      <c r="G24" s="166"/>
      <c r="H24" s="164"/>
      <c r="I24" s="168"/>
      <c r="J24" s="165"/>
      <c r="K24" s="167"/>
      <c r="L24" s="166"/>
      <c r="M24" s="165"/>
      <c r="N24" s="164"/>
      <c r="O24" s="163"/>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254</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0" t="s">
        <v>37</v>
      </c>
      <c r="B5" s="63" t="s">
        <v>212</v>
      </c>
      <c r="C5" s="36" t="s">
        <v>50</v>
      </c>
      <c r="D5" s="37"/>
      <c r="E5" s="42">
        <v>10</v>
      </c>
      <c r="F5" s="39" t="s">
        <v>21</v>
      </c>
      <c r="G5" s="67"/>
      <c r="H5" s="71" t="s">
        <v>50</v>
      </c>
      <c r="I5" s="37"/>
      <c r="J5" s="39">
        <f>ROUNDUP(E5*0.75,2)</f>
        <v>7.5</v>
      </c>
      <c r="K5" s="39" t="s">
        <v>21</v>
      </c>
      <c r="L5" s="39"/>
      <c r="M5" s="75" t="e">
        <f>#REF!</f>
        <v>#REF!</v>
      </c>
      <c r="N5" s="86" t="s">
        <v>287</v>
      </c>
      <c r="O5" s="40" t="s">
        <v>15</v>
      </c>
      <c r="P5" s="37"/>
      <c r="Q5" s="41">
        <v>110</v>
      </c>
      <c r="R5" s="87">
        <f>ROUNDUP(Q5*0.75,2)</f>
        <v>82.5</v>
      </c>
    </row>
    <row r="6" spans="1:19" ht="23.1" customHeight="1" x14ac:dyDescent="0.15">
      <c r="A6" s="251"/>
      <c r="B6" s="64"/>
      <c r="C6" s="43" t="s">
        <v>213</v>
      </c>
      <c r="D6" s="44"/>
      <c r="E6" s="45">
        <v>10</v>
      </c>
      <c r="F6" s="46" t="s">
        <v>21</v>
      </c>
      <c r="G6" s="68"/>
      <c r="H6" s="72" t="s">
        <v>213</v>
      </c>
      <c r="I6" s="44"/>
      <c r="J6" s="46">
        <f>ROUNDUP(E6*0.75,2)</f>
        <v>7.5</v>
      </c>
      <c r="K6" s="46" t="s">
        <v>21</v>
      </c>
      <c r="L6" s="46"/>
      <c r="M6" s="76" t="e">
        <f>#REF!</f>
        <v>#REF!</v>
      </c>
      <c r="N6" s="64" t="s">
        <v>285</v>
      </c>
      <c r="O6" s="47" t="s">
        <v>47</v>
      </c>
      <c r="P6" s="44" t="s">
        <v>39</v>
      </c>
      <c r="Q6" s="48">
        <v>1.5</v>
      </c>
      <c r="R6" s="89">
        <f>ROUNDUP(Q6*0.75,2)</f>
        <v>1.1300000000000001</v>
      </c>
    </row>
    <row r="7" spans="1:19" ht="23.1" customHeight="1" x14ac:dyDescent="0.15">
      <c r="A7" s="251"/>
      <c r="B7" s="64"/>
      <c r="C7" s="43"/>
      <c r="D7" s="44"/>
      <c r="E7" s="45"/>
      <c r="F7" s="46"/>
      <c r="G7" s="68"/>
      <c r="H7" s="72"/>
      <c r="I7" s="44"/>
      <c r="J7" s="46"/>
      <c r="K7" s="46"/>
      <c r="L7" s="46"/>
      <c r="M7" s="76"/>
      <c r="N7" s="64" t="s">
        <v>14</v>
      </c>
      <c r="O7" s="47" t="s">
        <v>48</v>
      </c>
      <c r="P7" s="44" t="s">
        <v>49</v>
      </c>
      <c r="Q7" s="48">
        <v>0.5</v>
      </c>
      <c r="R7" s="89">
        <f>ROUNDUP(Q7*0.75,2)</f>
        <v>0.38</v>
      </c>
    </row>
    <row r="8" spans="1:19" ht="23.1" customHeight="1" x14ac:dyDescent="0.15">
      <c r="A8" s="251"/>
      <c r="B8" s="65"/>
      <c r="C8" s="49"/>
      <c r="D8" s="50"/>
      <c r="E8" s="51"/>
      <c r="F8" s="52"/>
      <c r="G8" s="69"/>
      <c r="H8" s="73"/>
      <c r="I8" s="50"/>
      <c r="J8" s="52"/>
      <c r="K8" s="52"/>
      <c r="L8" s="52"/>
      <c r="M8" s="77"/>
      <c r="N8" s="65"/>
      <c r="O8" s="53"/>
      <c r="P8" s="50"/>
      <c r="Q8" s="54"/>
      <c r="R8" s="88"/>
    </row>
    <row r="9" spans="1:19" ht="23.1" customHeight="1" x14ac:dyDescent="0.15">
      <c r="A9" s="251"/>
      <c r="B9" s="64" t="s">
        <v>214</v>
      </c>
      <c r="C9" s="43" t="s">
        <v>52</v>
      </c>
      <c r="D9" s="44"/>
      <c r="E9" s="45">
        <v>50</v>
      </c>
      <c r="F9" s="46" t="s">
        <v>21</v>
      </c>
      <c r="G9" s="68"/>
      <c r="H9" s="72" t="s">
        <v>52</v>
      </c>
      <c r="I9" s="44"/>
      <c r="J9" s="46">
        <f>ROUNDUP(E9*0.75,2)</f>
        <v>37.5</v>
      </c>
      <c r="K9" s="46" t="s">
        <v>21</v>
      </c>
      <c r="L9" s="46"/>
      <c r="M9" s="76" t="e">
        <f>ROUND(#REF!+(#REF!*10/100),2)</f>
        <v>#REF!</v>
      </c>
      <c r="N9" s="64" t="s">
        <v>215</v>
      </c>
      <c r="O9" s="47" t="s">
        <v>24</v>
      </c>
      <c r="P9" s="44"/>
      <c r="Q9" s="48">
        <v>1</v>
      </c>
      <c r="R9" s="89">
        <f t="shared" ref="R9:R17" si="0">ROUNDUP(Q9*0.75,2)</f>
        <v>0.75</v>
      </c>
    </row>
    <row r="10" spans="1:19" ht="23.1" customHeight="1" x14ac:dyDescent="0.15">
      <c r="A10" s="251"/>
      <c r="B10" s="64"/>
      <c r="C10" s="43" t="s">
        <v>51</v>
      </c>
      <c r="D10" s="44"/>
      <c r="E10" s="45">
        <v>20</v>
      </c>
      <c r="F10" s="46" t="s">
        <v>21</v>
      </c>
      <c r="G10" s="68"/>
      <c r="H10" s="72" t="s">
        <v>51</v>
      </c>
      <c r="I10" s="44"/>
      <c r="J10" s="46">
        <f>ROUNDUP(E10*0.75,2)</f>
        <v>15</v>
      </c>
      <c r="K10" s="46" t="s">
        <v>21</v>
      </c>
      <c r="L10" s="46"/>
      <c r="M10" s="76" t="e">
        <f>ROUND(#REF!+(#REF!*6/100),2)</f>
        <v>#REF!</v>
      </c>
      <c r="N10" s="64" t="s">
        <v>216</v>
      </c>
      <c r="O10" s="47" t="s">
        <v>36</v>
      </c>
      <c r="P10" s="44"/>
      <c r="Q10" s="48">
        <v>0.05</v>
      </c>
      <c r="R10" s="89">
        <f t="shared" si="0"/>
        <v>0.04</v>
      </c>
    </row>
    <row r="11" spans="1:19" ht="23.1" customHeight="1" x14ac:dyDescent="0.15">
      <c r="A11" s="251"/>
      <c r="B11" s="64"/>
      <c r="C11" s="43" t="s">
        <v>103</v>
      </c>
      <c r="D11" s="44"/>
      <c r="E11" s="45">
        <v>20</v>
      </c>
      <c r="F11" s="46" t="s">
        <v>21</v>
      </c>
      <c r="G11" s="68"/>
      <c r="H11" s="72" t="s">
        <v>103</v>
      </c>
      <c r="I11" s="44"/>
      <c r="J11" s="46">
        <f>ROUNDUP(E11*0.75,2)</f>
        <v>15</v>
      </c>
      <c r="K11" s="46" t="s">
        <v>21</v>
      </c>
      <c r="L11" s="46"/>
      <c r="M11" s="76" t="e">
        <f>#REF!</f>
        <v>#REF!</v>
      </c>
      <c r="N11" s="64" t="s">
        <v>269</v>
      </c>
      <c r="O11" s="47" t="s">
        <v>73</v>
      </c>
      <c r="P11" s="44"/>
      <c r="Q11" s="48">
        <v>0.01</v>
      </c>
      <c r="R11" s="89">
        <f t="shared" si="0"/>
        <v>0.01</v>
      </c>
    </row>
    <row r="12" spans="1:19" ht="23.1" customHeight="1" x14ac:dyDescent="0.15">
      <c r="A12" s="251"/>
      <c r="B12" s="64"/>
      <c r="C12" s="43" t="s">
        <v>22</v>
      </c>
      <c r="D12" s="44"/>
      <c r="E12" s="45">
        <v>20</v>
      </c>
      <c r="F12" s="46" t="s">
        <v>21</v>
      </c>
      <c r="G12" s="68"/>
      <c r="H12" s="72" t="s">
        <v>22</v>
      </c>
      <c r="I12" s="44"/>
      <c r="J12" s="46">
        <f>ROUNDUP(E12*0.75,2)</f>
        <v>15</v>
      </c>
      <c r="K12" s="46" t="s">
        <v>21</v>
      </c>
      <c r="L12" s="46"/>
      <c r="M12" s="76" t="e">
        <f>#REF!</f>
        <v>#REF!</v>
      </c>
      <c r="N12" s="64" t="s">
        <v>270</v>
      </c>
      <c r="O12" s="47" t="s">
        <v>97</v>
      </c>
      <c r="P12" s="44" t="s">
        <v>19</v>
      </c>
      <c r="Q12" s="48">
        <v>4</v>
      </c>
      <c r="R12" s="89">
        <f t="shared" si="0"/>
        <v>3</v>
      </c>
    </row>
    <row r="13" spans="1:19" ht="23.1" customHeight="1" x14ac:dyDescent="0.15">
      <c r="A13" s="251"/>
      <c r="B13" s="64"/>
      <c r="C13" s="43"/>
      <c r="D13" s="44"/>
      <c r="E13" s="45"/>
      <c r="F13" s="46"/>
      <c r="G13" s="68"/>
      <c r="H13" s="72"/>
      <c r="I13" s="44"/>
      <c r="J13" s="46"/>
      <c r="K13" s="46"/>
      <c r="L13" s="46"/>
      <c r="M13" s="76"/>
      <c r="N13" s="64" t="s">
        <v>217</v>
      </c>
      <c r="O13" s="47" t="s">
        <v>97</v>
      </c>
      <c r="P13" s="44" t="s">
        <v>19</v>
      </c>
      <c r="Q13" s="48">
        <v>4</v>
      </c>
      <c r="R13" s="89">
        <f t="shared" si="0"/>
        <v>3</v>
      </c>
    </row>
    <row r="14" spans="1:19" ht="23.1" customHeight="1" x14ac:dyDescent="0.15">
      <c r="A14" s="251"/>
      <c r="B14" s="64"/>
      <c r="C14" s="43"/>
      <c r="D14" s="44"/>
      <c r="E14" s="45"/>
      <c r="F14" s="46"/>
      <c r="G14" s="68"/>
      <c r="H14" s="72"/>
      <c r="I14" s="44"/>
      <c r="J14" s="46"/>
      <c r="K14" s="46"/>
      <c r="L14" s="46"/>
      <c r="M14" s="76"/>
      <c r="N14" s="64" t="s">
        <v>27</v>
      </c>
      <c r="O14" s="47" t="s">
        <v>45</v>
      </c>
      <c r="P14" s="44"/>
      <c r="Q14" s="48">
        <v>8</v>
      </c>
      <c r="R14" s="89">
        <f t="shared" si="0"/>
        <v>6</v>
      </c>
    </row>
    <row r="15" spans="1:19" ht="23.1" customHeight="1" x14ac:dyDescent="0.15">
      <c r="A15" s="251"/>
      <c r="B15" s="64"/>
      <c r="C15" s="43"/>
      <c r="D15" s="44"/>
      <c r="E15" s="45"/>
      <c r="F15" s="46"/>
      <c r="G15" s="68"/>
      <c r="H15" s="72"/>
      <c r="I15" s="44"/>
      <c r="J15" s="46"/>
      <c r="K15" s="46"/>
      <c r="L15" s="46"/>
      <c r="M15" s="76"/>
      <c r="N15" s="64"/>
      <c r="O15" s="47" t="s">
        <v>119</v>
      </c>
      <c r="P15" s="44" t="s">
        <v>19</v>
      </c>
      <c r="Q15" s="48">
        <v>5</v>
      </c>
      <c r="R15" s="89">
        <f t="shared" si="0"/>
        <v>3.75</v>
      </c>
    </row>
    <row r="16" spans="1:19" ht="23.1" customHeight="1" x14ac:dyDescent="0.15">
      <c r="A16" s="251"/>
      <c r="B16" s="64"/>
      <c r="C16" s="43"/>
      <c r="D16" s="44"/>
      <c r="E16" s="45"/>
      <c r="F16" s="46"/>
      <c r="G16" s="68"/>
      <c r="H16" s="72"/>
      <c r="I16" s="44"/>
      <c r="J16" s="46"/>
      <c r="K16" s="46"/>
      <c r="L16" s="46"/>
      <c r="M16" s="76"/>
      <c r="N16" s="64"/>
      <c r="O16" s="47" t="s">
        <v>24</v>
      </c>
      <c r="P16" s="44"/>
      <c r="Q16" s="48">
        <v>5</v>
      </c>
      <c r="R16" s="89">
        <f t="shared" si="0"/>
        <v>3.75</v>
      </c>
    </row>
    <row r="17" spans="1:18" ht="23.1" customHeight="1" x14ac:dyDescent="0.15">
      <c r="A17" s="251"/>
      <c r="B17" s="64"/>
      <c r="C17" s="43"/>
      <c r="D17" s="44"/>
      <c r="E17" s="45"/>
      <c r="F17" s="46"/>
      <c r="G17" s="68"/>
      <c r="H17" s="72"/>
      <c r="I17" s="44"/>
      <c r="J17" s="46"/>
      <c r="K17" s="46"/>
      <c r="L17" s="46"/>
      <c r="M17" s="76"/>
      <c r="N17" s="64"/>
      <c r="O17" s="47" t="s">
        <v>201</v>
      </c>
      <c r="P17" s="44"/>
      <c r="Q17" s="48">
        <v>3</v>
      </c>
      <c r="R17" s="89">
        <f t="shared" si="0"/>
        <v>2.25</v>
      </c>
    </row>
    <row r="18" spans="1:18" ht="23.1" customHeight="1" x14ac:dyDescent="0.15">
      <c r="A18" s="251"/>
      <c r="B18" s="65"/>
      <c r="C18" s="49"/>
      <c r="D18" s="50"/>
      <c r="E18" s="51"/>
      <c r="F18" s="52"/>
      <c r="G18" s="69"/>
      <c r="H18" s="73"/>
      <c r="I18" s="50"/>
      <c r="J18" s="52"/>
      <c r="K18" s="52"/>
      <c r="L18" s="52"/>
      <c r="M18" s="77"/>
      <c r="N18" s="65"/>
      <c r="O18" s="53"/>
      <c r="P18" s="50"/>
      <c r="Q18" s="54"/>
      <c r="R18" s="88"/>
    </row>
    <row r="19" spans="1:18" ht="23.1" customHeight="1" x14ac:dyDescent="0.15">
      <c r="A19" s="251"/>
      <c r="B19" s="64" t="s">
        <v>156</v>
      </c>
      <c r="C19" s="43" t="s">
        <v>32</v>
      </c>
      <c r="D19" s="44" t="s">
        <v>33</v>
      </c>
      <c r="E19" s="55">
        <v>0.25</v>
      </c>
      <c r="F19" s="46" t="s">
        <v>34</v>
      </c>
      <c r="G19" s="68"/>
      <c r="H19" s="72" t="s">
        <v>32</v>
      </c>
      <c r="I19" s="44" t="s">
        <v>33</v>
      </c>
      <c r="J19" s="46">
        <f>ROUNDUP(E19*0.75,2)</f>
        <v>0.19</v>
      </c>
      <c r="K19" s="46" t="s">
        <v>34</v>
      </c>
      <c r="L19" s="46"/>
      <c r="M19" s="76" t="e">
        <f>#REF!</f>
        <v>#REF!</v>
      </c>
      <c r="N19" s="64" t="s">
        <v>14</v>
      </c>
      <c r="O19" s="47" t="s">
        <v>45</v>
      </c>
      <c r="P19" s="44"/>
      <c r="Q19" s="48">
        <v>100</v>
      </c>
      <c r="R19" s="89">
        <f>ROUNDUP(Q19*0.75,2)</f>
        <v>75</v>
      </c>
    </row>
    <row r="20" spans="1:18" ht="23.1" customHeight="1" x14ac:dyDescent="0.15">
      <c r="A20" s="251"/>
      <c r="B20" s="64"/>
      <c r="C20" s="43" t="s">
        <v>62</v>
      </c>
      <c r="D20" s="44"/>
      <c r="E20" s="45">
        <v>10</v>
      </c>
      <c r="F20" s="46" t="s">
        <v>21</v>
      </c>
      <c r="G20" s="68"/>
      <c r="H20" s="72" t="s">
        <v>62</v>
      </c>
      <c r="I20" s="44"/>
      <c r="J20" s="46">
        <f>ROUNDUP(E20*0.75,2)</f>
        <v>7.5</v>
      </c>
      <c r="K20" s="46" t="s">
        <v>21</v>
      </c>
      <c r="L20" s="46"/>
      <c r="M20" s="76" t="e">
        <f>#REF!</f>
        <v>#REF!</v>
      </c>
      <c r="N20" s="64"/>
      <c r="O20" s="47" t="s">
        <v>48</v>
      </c>
      <c r="P20" s="44" t="s">
        <v>49</v>
      </c>
      <c r="Q20" s="48">
        <v>0.5</v>
      </c>
      <c r="R20" s="89">
        <f>ROUNDUP(Q20*0.75,2)</f>
        <v>0.38</v>
      </c>
    </row>
    <row r="21" spans="1:18" ht="23.1" customHeight="1" x14ac:dyDescent="0.15">
      <c r="A21" s="251"/>
      <c r="B21" s="64"/>
      <c r="C21" s="43"/>
      <c r="D21" s="44"/>
      <c r="E21" s="45"/>
      <c r="F21" s="46"/>
      <c r="G21" s="68"/>
      <c r="H21" s="72"/>
      <c r="I21" s="44"/>
      <c r="J21" s="46"/>
      <c r="K21" s="46"/>
      <c r="L21" s="46"/>
      <c r="M21" s="76"/>
      <c r="N21" s="64"/>
      <c r="O21" s="47" t="s">
        <v>36</v>
      </c>
      <c r="P21" s="44"/>
      <c r="Q21" s="48">
        <v>0.1</v>
      </c>
      <c r="R21" s="89">
        <f>ROUNDUP(Q21*0.75,2)</f>
        <v>0.08</v>
      </c>
    </row>
    <row r="22" spans="1:18" ht="23.1" customHeight="1" x14ac:dyDescent="0.15">
      <c r="A22" s="251"/>
      <c r="B22" s="65"/>
      <c r="C22" s="49"/>
      <c r="D22" s="50"/>
      <c r="E22" s="51"/>
      <c r="F22" s="52"/>
      <c r="G22" s="69"/>
      <c r="H22" s="73"/>
      <c r="I22" s="50"/>
      <c r="J22" s="52"/>
      <c r="K22" s="52"/>
      <c r="L22" s="52"/>
      <c r="M22" s="77"/>
      <c r="N22" s="65"/>
      <c r="O22" s="53"/>
      <c r="P22" s="50"/>
      <c r="Q22" s="54"/>
      <c r="R22" s="88"/>
    </row>
    <row r="23" spans="1:18" ht="23.1" customHeight="1" x14ac:dyDescent="0.15">
      <c r="A23" s="251"/>
      <c r="B23" s="64" t="s">
        <v>247</v>
      </c>
      <c r="C23" s="43" t="s">
        <v>248</v>
      </c>
      <c r="D23" s="44"/>
      <c r="E23" s="81">
        <v>0.125</v>
      </c>
      <c r="F23" s="46" t="s">
        <v>34</v>
      </c>
      <c r="G23" s="68"/>
      <c r="H23" s="72" t="s">
        <v>248</v>
      </c>
      <c r="I23" s="44"/>
      <c r="J23" s="46">
        <f>ROUNDUP(E23*0.75,2)</f>
        <v>9.9999999999999992E-2</v>
      </c>
      <c r="K23" s="46" t="s">
        <v>34</v>
      </c>
      <c r="L23" s="46"/>
      <c r="M23" s="76" t="e">
        <f>#REF!</f>
        <v>#REF!</v>
      </c>
      <c r="N23" s="64" t="s">
        <v>57</v>
      </c>
      <c r="O23" s="47"/>
      <c r="P23" s="44"/>
      <c r="Q23" s="48"/>
      <c r="R23" s="89"/>
    </row>
    <row r="24" spans="1:18" ht="23.1" customHeight="1" thickBot="1" x14ac:dyDescent="0.2">
      <c r="A24" s="252"/>
      <c r="B24" s="66"/>
      <c r="C24" s="56"/>
      <c r="D24" s="57"/>
      <c r="E24" s="58"/>
      <c r="F24" s="59"/>
      <c r="G24" s="70"/>
      <c r="H24" s="74"/>
      <c r="I24" s="57"/>
      <c r="J24" s="59"/>
      <c r="K24" s="59"/>
      <c r="L24" s="59"/>
      <c r="M24" s="78"/>
      <c r="N24" s="66"/>
      <c r="O24" s="60"/>
      <c r="P24" s="57"/>
      <c r="Q24" s="61"/>
      <c r="R24" s="90"/>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405</v>
      </c>
      <c r="B3" s="268"/>
      <c r="C3" s="268"/>
      <c r="D3" s="216"/>
      <c r="E3" s="269" t="s">
        <v>333</v>
      </c>
      <c r="F3" s="270"/>
      <c r="G3" s="161"/>
      <c r="H3" s="161"/>
      <c r="I3" s="161"/>
      <c r="J3" s="161"/>
      <c r="K3" s="215"/>
      <c r="L3" s="161"/>
      <c r="M3" s="161"/>
    </row>
    <row r="4" spans="1:21" ht="24.95"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4.95" customHeight="1" x14ac:dyDescent="0.15">
      <c r="A5" s="274"/>
      <c r="B5" s="275"/>
      <c r="C5" s="276"/>
      <c r="D5" s="254"/>
      <c r="E5" s="281"/>
      <c r="F5" s="299"/>
      <c r="G5" s="238" t="s">
        <v>327</v>
      </c>
      <c r="H5" s="237" t="s">
        <v>326</v>
      </c>
      <c r="I5" s="297" t="s">
        <v>325</v>
      </c>
      <c r="J5" s="257"/>
      <c r="K5" s="257"/>
      <c r="L5" s="259" t="s">
        <v>323</v>
      </c>
      <c r="M5" s="260"/>
      <c r="N5" s="261"/>
      <c r="O5" s="254"/>
    </row>
    <row r="6" spans="1:21" ht="24.95"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4.95" customHeight="1" x14ac:dyDescent="0.15">
      <c r="A7" s="262" t="s">
        <v>37</v>
      </c>
      <c r="B7" s="198" t="s">
        <v>374</v>
      </c>
      <c r="C7" s="225" t="s">
        <v>315</v>
      </c>
      <c r="D7" s="201"/>
      <c r="E7" s="117"/>
      <c r="F7" s="234"/>
      <c r="G7" s="199"/>
      <c r="H7" s="197" t="s">
        <v>319</v>
      </c>
      <c r="I7" s="201" t="s">
        <v>374</v>
      </c>
      <c r="J7" s="198" t="s">
        <v>315</v>
      </c>
      <c r="K7" s="200" t="s">
        <v>317</v>
      </c>
      <c r="L7" s="199" t="s">
        <v>373</v>
      </c>
      <c r="M7" s="198" t="s">
        <v>315</v>
      </c>
      <c r="N7" s="197">
        <v>30</v>
      </c>
      <c r="O7" s="196"/>
    </row>
    <row r="8" spans="1:21" ht="24.95" customHeight="1" x14ac:dyDescent="0.15">
      <c r="A8" s="263"/>
      <c r="B8" s="173"/>
      <c r="C8" s="221" t="s">
        <v>213</v>
      </c>
      <c r="D8" s="177"/>
      <c r="E8" s="123"/>
      <c r="F8" s="229"/>
      <c r="G8" s="174"/>
      <c r="H8" s="172">
        <v>10</v>
      </c>
      <c r="I8" s="177"/>
      <c r="J8" s="173" t="s">
        <v>213</v>
      </c>
      <c r="K8" s="187">
        <v>5</v>
      </c>
      <c r="L8" s="174"/>
      <c r="M8" s="173" t="s">
        <v>213</v>
      </c>
      <c r="N8" s="172">
        <v>5</v>
      </c>
      <c r="O8" s="171"/>
    </row>
    <row r="9" spans="1:21" ht="24.95" customHeight="1" x14ac:dyDescent="0.15">
      <c r="A9" s="263"/>
      <c r="B9" s="173"/>
      <c r="C9" s="221" t="s">
        <v>50</v>
      </c>
      <c r="D9" s="177"/>
      <c r="E9" s="123"/>
      <c r="F9" s="229"/>
      <c r="G9" s="174"/>
      <c r="H9" s="172">
        <v>10</v>
      </c>
      <c r="I9" s="177"/>
      <c r="J9" s="192" t="s">
        <v>148</v>
      </c>
      <c r="K9" s="187">
        <v>10</v>
      </c>
      <c r="L9" s="182"/>
      <c r="M9" s="181"/>
      <c r="N9" s="180"/>
      <c r="O9" s="191"/>
    </row>
    <row r="10" spans="1:21" ht="24.95" customHeight="1" x14ac:dyDescent="0.15">
      <c r="A10" s="263"/>
      <c r="B10" s="181"/>
      <c r="C10" s="223"/>
      <c r="D10" s="184"/>
      <c r="E10" s="129"/>
      <c r="F10" s="230"/>
      <c r="G10" s="182"/>
      <c r="H10" s="180"/>
      <c r="I10" s="184"/>
      <c r="J10" s="181"/>
      <c r="K10" s="183"/>
      <c r="L10" s="174" t="s">
        <v>372</v>
      </c>
      <c r="M10" s="173" t="s">
        <v>52</v>
      </c>
      <c r="N10" s="172">
        <v>10</v>
      </c>
      <c r="O10" s="171"/>
    </row>
    <row r="11" spans="1:21" ht="24.95" customHeight="1" x14ac:dyDescent="0.15">
      <c r="A11" s="263"/>
      <c r="B11" s="173" t="s">
        <v>371</v>
      </c>
      <c r="C11" s="221" t="s">
        <v>52</v>
      </c>
      <c r="D11" s="177"/>
      <c r="E11" s="123"/>
      <c r="F11" s="229"/>
      <c r="G11" s="174"/>
      <c r="H11" s="172">
        <v>20</v>
      </c>
      <c r="I11" s="177" t="s">
        <v>371</v>
      </c>
      <c r="J11" s="173" t="s">
        <v>52</v>
      </c>
      <c r="K11" s="187">
        <v>20</v>
      </c>
      <c r="L11" s="174"/>
      <c r="M11" s="173" t="s">
        <v>62</v>
      </c>
      <c r="N11" s="172">
        <v>5</v>
      </c>
      <c r="O11" s="171"/>
    </row>
    <row r="12" spans="1:21" ht="24.95" customHeight="1" x14ac:dyDescent="0.15">
      <c r="A12" s="263"/>
      <c r="B12" s="173"/>
      <c r="C12" s="221" t="s">
        <v>51</v>
      </c>
      <c r="D12" s="177"/>
      <c r="E12" s="123"/>
      <c r="F12" s="229"/>
      <c r="G12" s="174"/>
      <c r="H12" s="172">
        <v>10</v>
      </c>
      <c r="I12" s="177"/>
      <c r="J12" s="173" t="s">
        <v>51</v>
      </c>
      <c r="K12" s="187">
        <v>10</v>
      </c>
      <c r="L12" s="182"/>
      <c r="M12" s="181"/>
      <c r="N12" s="180"/>
      <c r="O12" s="191"/>
    </row>
    <row r="13" spans="1:21" ht="24.95" customHeight="1" x14ac:dyDescent="0.15">
      <c r="A13" s="263"/>
      <c r="B13" s="173"/>
      <c r="C13" s="221" t="s">
        <v>22</v>
      </c>
      <c r="D13" s="177"/>
      <c r="E13" s="123"/>
      <c r="F13" s="229"/>
      <c r="G13" s="174"/>
      <c r="H13" s="172">
        <v>10</v>
      </c>
      <c r="I13" s="177"/>
      <c r="J13" s="173" t="s">
        <v>22</v>
      </c>
      <c r="K13" s="187">
        <v>10</v>
      </c>
      <c r="L13" s="174" t="s">
        <v>360</v>
      </c>
      <c r="M13" s="173" t="s">
        <v>51</v>
      </c>
      <c r="N13" s="172">
        <v>10</v>
      </c>
      <c r="O13" s="171"/>
    </row>
    <row r="14" spans="1:21" ht="24.95" customHeight="1" x14ac:dyDescent="0.15">
      <c r="A14" s="263"/>
      <c r="B14" s="173"/>
      <c r="C14" s="221"/>
      <c r="D14" s="177"/>
      <c r="E14" s="123"/>
      <c r="F14" s="229"/>
      <c r="G14" s="174" t="s">
        <v>17</v>
      </c>
      <c r="H14" s="172" t="s">
        <v>310</v>
      </c>
      <c r="I14" s="177"/>
      <c r="J14" s="173"/>
      <c r="K14" s="187"/>
      <c r="L14" s="174"/>
      <c r="M14" s="173" t="s">
        <v>22</v>
      </c>
      <c r="N14" s="172">
        <v>10</v>
      </c>
      <c r="O14" s="171"/>
    </row>
    <row r="15" spans="1:21" ht="24.95" customHeight="1" x14ac:dyDescent="0.15">
      <c r="A15" s="263"/>
      <c r="B15" s="181"/>
      <c r="C15" s="223"/>
      <c r="D15" s="184"/>
      <c r="E15" s="129"/>
      <c r="F15" s="230"/>
      <c r="G15" s="182"/>
      <c r="H15" s="180"/>
      <c r="I15" s="184"/>
      <c r="J15" s="181"/>
      <c r="K15" s="183"/>
      <c r="L15" s="182"/>
      <c r="M15" s="181"/>
      <c r="N15" s="180"/>
      <c r="O15" s="191"/>
    </row>
    <row r="16" spans="1:21" ht="24.95" customHeight="1" x14ac:dyDescent="0.15">
      <c r="A16" s="263"/>
      <c r="B16" s="173" t="s">
        <v>156</v>
      </c>
      <c r="C16" s="221" t="s">
        <v>32</v>
      </c>
      <c r="D16" s="177"/>
      <c r="E16" s="123" t="s">
        <v>33</v>
      </c>
      <c r="F16" s="229"/>
      <c r="G16" s="174"/>
      <c r="H16" s="175">
        <v>0.13</v>
      </c>
      <c r="I16" s="177" t="s">
        <v>156</v>
      </c>
      <c r="J16" s="173" t="s">
        <v>335</v>
      </c>
      <c r="K16" s="176">
        <v>0.13</v>
      </c>
      <c r="L16" s="174" t="s">
        <v>404</v>
      </c>
      <c r="M16" s="173" t="s">
        <v>248</v>
      </c>
      <c r="N16" s="245">
        <v>0.08</v>
      </c>
      <c r="O16" s="171"/>
    </row>
    <row r="17" spans="1:15" ht="24.95" customHeight="1" x14ac:dyDescent="0.15">
      <c r="A17" s="263"/>
      <c r="B17" s="173"/>
      <c r="C17" s="221" t="s">
        <v>62</v>
      </c>
      <c r="D17" s="177"/>
      <c r="E17" s="123"/>
      <c r="F17" s="229"/>
      <c r="G17" s="174"/>
      <c r="H17" s="172">
        <v>10</v>
      </c>
      <c r="I17" s="177"/>
      <c r="J17" s="173" t="s">
        <v>62</v>
      </c>
      <c r="K17" s="187">
        <v>5</v>
      </c>
      <c r="L17" s="174"/>
      <c r="M17" s="173"/>
      <c r="N17" s="172"/>
      <c r="O17" s="171"/>
    </row>
    <row r="18" spans="1:15" ht="24.95" customHeight="1" x14ac:dyDescent="0.15">
      <c r="A18" s="263"/>
      <c r="B18" s="173"/>
      <c r="C18" s="221"/>
      <c r="D18" s="177"/>
      <c r="E18" s="123"/>
      <c r="F18" s="229"/>
      <c r="G18" s="174" t="s">
        <v>45</v>
      </c>
      <c r="H18" s="172" t="s">
        <v>310</v>
      </c>
      <c r="I18" s="177"/>
      <c r="J18" s="173"/>
      <c r="K18" s="187"/>
      <c r="L18" s="174"/>
      <c r="M18" s="173"/>
      <c r="N18" s="172"/>
      <c r="O18" s="171"/>
    </row>
    <row r="19" spans="1:15" ht="24.95" customHeight="1" x14ac:dyDescent="0.15">
      <c r="A19" s="263"/>
      <c r="B19" s="181"/>
      <c r="C19" s="223"/>
      <c r="D19" s="184"/>
      <c r="E19" s="129"/>
      <c r="F19" s="241"/>
      <c r="G19" s="182"/>
      <c r="H19" s="180"/>
      <c r="I19" s="184"/>
      <c r="J19" s="181"/>
      <c r="K19" s="183"/>
      <c r="L19" s="174"/>
      <c r="M19" s="173"/>
      <c r="N19" s="172"/>
      <c r="O19" s="171"/>
    </row>
    <row r="20" spans="1:15" ht="24.95" customHeight="1" x14ac:dyDescent="0.15">
      <c r="A20" s="263"/>
      <c r="B20" s="173" t="s">
        <v>247</v>
      </c>
      <c r="C20" s="221" t="s">
        <v>248</v>
      </c>
      <c r="D20" s="177"/>
      <c r="E20" s="123"/>
      <c r="F20" s="229"/>
      <c r="G20" s="174"/>
      <c r="H20" s="188">
        <v>0.1</v>
      </c>
      <c r="I20" s="177" t="s">
        <v>247</v>
      </c>
      <c r="J20" s="173" t="s">
        <v>248</v>
      </c>
      <c r="K20" s="189">
        <v>0.1</v>
      </c>
      <c r="L20" s="174"/>
      <c r="M20" s="173"/>
      <c r="N20" s="172"/>
      <c r="O20" s="171"/>
    </row>
    <row r="21" spans="1:15" ht="24.95" customHeight="1" thickBot="1" x14ac:dyDescent="0.2">
      <c r="A21" s="264"/>
      <c r="B21" s="165"/>
      <c r="C21" s="219"/>
      <c r="D21" s="168"/>
      <c r="E21" s="135"/>
      <c r="F21" s="227"/>
      <c r="G21" s="166"/>
      <c r="H21" s="164"/>
      <c r="I21" s="168"/>
      <c r="J21" s="165"/>
      <c r="K21" s="167"/>
      <c r="L21" s="166"/>
      <c r="M21" s="165"/>
      <c r="N21" s="164"/>
      <c r="O21" s="163"/>
    </row>
    <row r="22" spans="1:15" ht="14.25" x14ac:dyDescent="0.15">
      <c r="B22" s="91"/>
      <c r="C22" s="91"/>
      <c r="D22" s="91"/>
      <c r="G22" s="91"/>
      <c r="H22" s="162"/>
      <c r="I22" s="91"/>
      <c r="J22" s="91"/>
      <c r="K22" s="162"/>
      <c r="L22" s="91"/>
      <c r="M22" s="91"/>
      <c r="N22" s="162"/>
    </row>
    <row r="23" spans="1:15" ht="14.25" x14ac:dyDescent="0.15">
      <c r="B23" s="91"/>
      <c r="C23" s="91"/>
      <c r="D23" s="91"/>
      <c r="G23" s="91"/>
      <c r="H23" s="162"/>
      <c r="I23" s="91"/>
      <c r="J23" s="91"/>
      <c r="K23" s="162"/>
      <c r="L23" s="91"/>
      <c r="M23" s="91"/>
      <c r="N23" s="162"/>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255</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0" t="s">
        <v>37</v>
      </c>
      <c r="B5" s="63" t="s">
        <v>15</v>
      </c>
      <c r="C5" s="36"/>
      <c r="D5" s="37"/>
      <c r="E5" s="42"/>
      <c r="F5" s="39"/>
      <c r="G5" s="67"/>
      <c r="H5" s="71"/>
      <c r="I5" s="37"/>
      <c r="J5" s="39"/>
      <c r="K5" s="39"/>
      <c r="L5" s="39"/>
      <c r="M5" s="75"/>
      <c r="N5" s="63"/>
      <c r="O5" s="40" t="s">
        <v>15</v>
      </c>
      <c r="P5" s="37"/>
      <c r="Q5" s="41">
        <v>110</v>
      </c>
      <c r="R5" s="87">
        <f>ROUNDUP(Q5*0.75,2)</f>
        <v>82.5</v>
      </c>
    </row>
    <row r="6" spans="1:19" ht="23.1" customHeight="1" x14ac:dyDescent="0.15">
      <c r="A6" s="251"/>
      <c r="B6" s="65"/>
      <c r="C6" s="49"/>
      <c r="D6" s="50"/>
      <c r="E6" s="51"/>
      <c r="F6" s="52"/>
      <c r="G6" s="69"/>
      <c r="H6" s="73"/>
      <c r="I6" s="50"/>
      <c r="J6" s="52"/>
      <c r="K6" s="52"/>
      <c r="L6" s="52"/>
      <c r="M6" s="77"/>
      <c r="N6" s="65"/>
      <c r="O6" s="53"/>
      <c r="P6" s="50"/>
      <c r="Q6" s="54"/>
      <c r="R6" s="88"/>
    </row>
    <row r="7" spans="1:19" ht="23.1" customHeight="1" x14ac:dyDescent="0.15">
      <c r="A7" s="251"/>
      <c r="B7" s="64" t="s">
        <v>256</v>
      </c>
      <c r="C7" s="43" t="s">
        <v>170</v>
      </c>
      <c r="D7" s="44"/>
      <c r="E7" s="45">
        <v>1</v>
      </c>
      <c r="F7" s="46" t="s">
        <v>93</v>
      </c>
      <c r="G7" s="68" t="s">
        <v>92</v>
      </c>
      <c r="H7" s="72" t="s">
        <v>170</v>
      </c>
      <c r="I7" s="44"/>
      <c r="J7" s="46">
        <f>ROUNDUP(E7*0.75,2)</f>
        <v>0.75</v>
      </c>
      <c r="K7" s="46" t="s">
        <v>93</v>
      </c>
      <c r="L7" s="46" t="s">
        <v>92</v>
      </c>
      <c r="M7" s="76" t="e">
        <f>#REF!</f>
        <v>#REF!</v>
      </c>
      <c r="N7" s="84" t="s">
        <v>295</v>
      </c>
      <c r="O7" s="47" t="s">
        <v>44</v>
      </c>
      <c r="P7" s="44"/>
      <c r="Q7" s="48">
        <v>3</v>
      </c>
      <c r="R7" s="89">
        <f t="shared" ref="R7:R12" si="0">ROUNDUP(Q7*0.75,2)</f>
        <v>2.25</v>
      </c>
    </row>
    <row r="8" spans="1:19" ht="23.1" customHeight="1" x14ac:dyDescent="0.15">
      <c r="A8" s="251"/>
      <c r="B8" s="64"/>
      <c r="C8" s="43" t="s">
        <v>155</v>
      </c>
      <c r="D8" s="44"/>
      <c r="E8" s="45">
        <v>20</v>
      </c>
      <c r="F8" s="46" t="s">
        <v>21</v>
      </c>
      <c r="G8" s="68"/>
      <c r="H8" s="72" t="s">
        <v>155</v>
      </c>
      <c r="I8" s="44"/>
      <c r="J8" s="46">
        <f>ROUNDUP(E8*0.75,2)</f>
        <v>15</v>
      </c>
      <c r="K8" s="46" t="s">
        <v>21</v>
      </c>
      <c r="L8" s="46"/>
      <c r="M8" s="76" t="e">
        <f>ROUND(#REF!+(#REF!*10/100),2)</f>
        <v>#REF!</v>
      </c>
      <c r="N8" s="64" t="s">
        <v>296</v>
      </c>
      <c r="O8" s="47" t="s">
        <v>24</v>
      </c>
      <c r="P8" s="44"/>
      <c r="Q8" s="48">
        <v>3</v>
      </c>
      <c r="R8" s="89">
        <f t="shared" si="0"/>
        <v>2.25</v>
      </c>
    </row>
    <row r="9" spans="1:19" ht="23.1" customHeight="1" x14ac:dyDescent="0.15">
      <c r="A9" s="251"/>
      <c r="B9" s="64"/>
      <c r="C9" s="43" t="s">
        <v>189</v>
      </c>
      <c r="D9" s="44"/>
      <c r="E9" s="45">
        <v>1</v>
      </c>
      <c r="F9" s="46" t="s">
        <v>21</v>
      </c>
      <c r="G9" s="68"/>
      <c r="H9" s="72" t="s">
        <v>189</v>
      </c>
      <c r="I9" s="44"/>
      <c r="J9" s="46">
        <f>ROUNDUP(E9*0.75,2)</f>
        <v>0.75</v>
      </c>
      <c r="K9" s="46" t="s">
        <v>21</v>
      </c>
      <c r="L9" s="46"/>
      <c r="M9" s="76" t="e">
        <f>#REF!</f>
        <v>#REF!</v>
      </c>
      <c r="N9" s="64" t="s">
        <v>257</v>
      </c>
      <c r="O9" s="47" t="s">
        <v>45</v>
      </c>
      <c r="P9" s="44"/>
      <c r="Q9" s="48">
        <v>3</v>
      </c>
      <c r="R9" s="89">
        <f t="shared" si="0"/>
        <v>2.25</v>
      </c>
    </row>
    <row r="10" spans="1:19" ht="23.1" customHeight="1" x14ac:dyDescent="0.15">
      <c r="A10" s="251"/>
      <c r="B10" s="64"/>
      <c r="C10" s="43"/>
      <c r="D10" s="44"/>
      <c r="E10" s="45"/>
      <c r="F10" s="46"/>
      <c r="G10" s="68"/>
      <c r="H10" s="72"/>
      <c r="I10" s="44"/>
      <c r="J10" s="46"/>
      <c r="K10" s="46"/>
      <c r="L10" s="46"/>
      <c r="M10" s="76"/>
      <c r="N10" s="64" t="s">
        <v>258</v>
      </c>
      <c r="O10" s="47" t="s">
        <v>18</v>
      </c>
      <c r="P10" s="44" t="s">
        <v>19</v>
      </c>
      <c r="Q10" s="48">
        <v>1.5</v>
      </c>
      <c r="R10" s="89">
        <f t="shared" si="0"/>
        <v>1.1300000000000001</v>
      </c>
    </row>
    <row r="11" spans="1:19" ht="23.1" customHeight="1" x14ac:dyDescent="0.15">
      <c r="A11" s="251"/>
      <c r="B11" s="64"/>
      <c r="C11" s="43"/>
      <c r="D11" s="44"/>
      <c r="E11" s="45"/>
      <c r="F11" s="46"/>
      <c r="G11" s="68"/>
      <c r="H11" s="72"/>
      <c r="I11" s="44"/>
      <c r="J11" s="46"/>
      <c r="K11" s="46"/>
      <c r="L11" s="46"/>
      <c r="M11" s="76"/>
      <c r="N11" s="64" t="s">
        <v>259</v>
      </c>
      <c r="O11" s="47" t="s">
        <v>30</v>
      </c>
      <c r="P11" s="44"/>
      <c r="Q11" s="48">
        <v>2</v>
      </c>
      <c r="R11" s="89">
        <f t="shared" si="0"/>
        <v>1.5</v>
      </c>
    </row>
    <row r="12" spans="1:19" ht="23.1" customHeight="1" x14ac:dyDescent="0.15">
      <c r="A12" s="251"/>
      <c r="B12" s="64"/>
      <c r="C12" s="43"/>
      <c r="D12" s="44"/>
      <c r="E12" s="45"/>
      <c r="F12" s="46"/>
      <c r="G12" s="68"/>
      <c r="H12" s="72"/>
      <c r="I12" s="44"/>
      <c r="J12" s="46"/>
      <c r="K12" s="46"/>
      <c r="L12" s="46"/>
      <c r="M12" s="76"/>
      <c r="N12" s="64" t="s">
        <v>260</v>
      </c>
      <c r="O12" s="47" t="s">
        <v>26</v>
      </c>
      <c r="P12" s="44"/>
      <c r="Q12" s="48">
        <v>1</v>
      </c>
      <c r="R12" s="89">
        <f t="shared" si="0"/>
        <v>0.75</v>
      </c>
    </row>
    <row r="13" spans="1:19" ht="23.1" customHeight="1" x14ac:dyDescent="0.15">
      <c r="A13" s="251"/>
      <c r="B13" s="65"/>
      <c r="C13" s="49"/>
      <c r="D13" s="50"/>
      <c r="E13" s="51"/>
      <c r="F13" s="52"/>
      <c r="G13" s="69"/>
      <c r="H13" s="73"/>
      <c r="I13" s="50"/>
      <c r="J13" s="52"/>
      <c r="K13" s="52"/>
      <c r="L13" s="52"/>
      <c r="M13" s="77"/>
      <c r="N13" s="65" t="s">
        <v>14</v>
      </c>
      <c r="O13" s="53"/>
      <c r="P13" s="50"/>
      <c r="Q13" s="54"/>
      <c r="R13" s="88"/>
    </row>
    <row r="14" spans="1:19" ht="23.1" customHeight="1" x14ac:dyDescent="0.15">
      <c r="A14" s="251"/>
      <c r="B14" s="64" t="s">
        <v>223</v>
      </c>
      <c r="C14" s="43" t="s">
        <v>148</v>
      </c>
      <c r="D14" s="44"/>
      <c r="E14" s="45">
        <v>20</v>
      </c>
      <c r="F14" s="46" t="s">
        <v>21</v>
      </c>
      <c r="G14" s="68"/>
      <c r="H14" s="72" t="s">
        <v>148</v>
      </c>
      <c r="I14" s="44"/>
      <c r="J14" s="46">
        <f>ROUNDUP(E14*0.75,2)</f>
        <v>15</v>
      </c>
      <c r="K14" s="46" t="s">
        <v>21</v>
      </c>
      <c r="L14" s="46"/>
      <c r="M14" s="76" t="e">
        <f>#REF!</f>
        <v>#REF!</v>
      </c>
      <c r="N14" s="64" t="s">
        <v>271</v>
      </c>
      <c r="O14" s="47" t="s">
        <v>25</v>
      </c>
      <c r="P14" s="44"/>
      <c r="Q14" s="48">
        <v>1</v>
      </c>
      <c r="R14" s="89">
        <f>ROUNDUP(Q14*0.75,2)</f>
        <v>0.75</v>
      </c>
    </row>
    <row r="15" spans="1:19" ht="23.1" customHeight="1" x14ac:dyDescent="0.15">
      <c r="A15" s="251"/>
      <c r="B15" s="64"/>
      <c r="C15" s="43" t="s">
        <v>72</v>
      </c>
      <c r="D15" s="44"/>
      <c r="E15" s="45">
        <v>30</v>
      </c>
      <c r="F15" s="46" t="s">
        <v>21</v>
      </c>
      <c r="G15" s="68"/>
      <c r="H15" s="72" t="s">
        <v>72</v>
      </c>
      <c r="I15" s="44"/>
      <c r="J15" s="46">
        <f>ROUNDUP(E15*0.75,2)</f>
        <v>22.5</v>
      </c>
      <c r="K15" s="46" t="s">
        <v>21</v>
      </c>
      <c r="L15" s="46"/>
      <c r="M15" s="76" t="e">
        <f>#REF!</f>
        <v>#REF!</v>
      </c>
      <c r="N15" s="64" t="s">
        <v>272</v>
      </c>
      <c r="O15" s="47" t="s">
        <v>30</v>
      </c>
      <c r="P15" s="44"/>
      <c r="Q15" s="48">
        <v>1</v>
      </c>
      <c r="R15" s="89">
        <f>ROUNDUP(Q15*0.75,2)</f>
        <v>0.75</v>
      </c>
    </row>
    <row r="16" spans="1:19" ht="23.1" customHeight="1" x14ac:dyDescent="0.15">
      <c r="A16" s="251"/>
      <c r="B16" s="64"/>
      <c r="C16" s="43" t="s">
        <v>28</v>
      </c>
      <c r="D16" s="44"/>
      <c r="E16" s="45">
        <v>10</v>
      </c>
      <c r="F16" s="46" t="s">
        <v>21</v>
      </c>
      <c r="G16" s="68"/>
      <c r="H16" s="72" t="s">
        <v>28</v>
      </c>
      <c r="I16" s="44"/>
      <c r="J16" s="46">
        <f>ROUNDUP(E16*0.75,2)</f>
        <v>7.5</v>
      </c>
      <c r="K16" s="46" t="s">
        <v>21</v>
      </c>
      <c r="L16" s="46"/>
      <c r="M16" s="76" t="e">
        <f>ROUND(#REF!+(#REF!*10/100),2)</f>
        <v>#REF!</v>
      </c>
      <c r="N16" s="64" t="s">
        <v>224</v>
      </c>
      <c r="O16" s="47" t="s">
        <v>18</v>
      </c>
      <c r="P16" s="44" t="s">
        <v>19</v>
      </c>
      <c r="Q16" s="48">
        <v>1</v>
      </c>
      <c r="R16" s="89">
        <f>ROUNDUP(Q16*0.75,2)</f>
        <v>0.75</v>
      </c>
    </row>
    <row r="17" spans="1:18" ht="23.1" customHeight="1" x14ac:dyDescent="0.15">
      <c r="A17" s="251"/>
      <c r="B17" s="64"/>
      <c r="C17" s="43"/>
      <c r="D17" s="44"/>
      <c r="E17" s="45"/>
      <c r="F17" s="46"/>
      <c r="G17" s="68"/>
      <c r="H17" s="72"/>
      <c r="I17" s="44"/>
      <c r="J17" s="46"/>
      <c r="K17" s="46"/>
      <c r="L17" s="46"/>
      <c r="M17" s="76"/>
      <c r="N17" s="64" t="s">
        <v>264</v>
      </c>
      <c r="O17" s="47" t="s">
        <v>64</v>
      </c>
      <c r="P17" s="44"/>
      <c r="Q17" s="48">
        <v>2</v>
      </c>
      <c r="R17" s="89">
        <f>ROUNDUP(Q17*0.75,2)</f>
        <v>1.5</v>
      </c>
    </row>
    <row r="18" spans="1:18" ht="23.1" customHeight="1" x14ac:dyDescent="0.15">
      <c r="A18" s="251"/>
      <c r="B18" s="64"/>
      <c r="C18" s="43"/>
      <c r="D18" s="44"/>
      <c r="E18" s="45"/>
      <c r="F18" s="46"/>
      <c r="G18" s="68"/>
      <c r="H18" s="72"/>
      <c r="I18" s="44"/>
      <c r="J18" s="46"/>
      <c r="K18" s="46"/>
      <c r="L18" s="46"/>
      <c r="M18" s="76"/>
      <c r="N18" s="64" t="s">
        <v>265</v>
      </c>
      <c r="O18" s="47" t="s">
        <v>61</v>
      </c>
      <c r="P18" s="44"/>
      <c r="Q18" s="48">
        <v>2</v>
      </c>
      <c r="R18" s="89">
        <f>ROUNDUP(Q18*0.75,2)</f>
        <v>1.5</v>
      </c>
    </row>
    <row r="19" spans="1:18" ht="23.1" customHeight="1" x14ac:dyDescent="0.15">
      <c r="A19" s="251"/>
      <c r="B19" s="65"/>
      <c r="C19" s="49"/>
      <c r="D19" s="50"/>
      <c r="E19" s="51"/>
      <c r="F19" s="52"/>
      <c r="G19" s="69"/>
      <c r="H19" s="73"/>
      <c r="I19" s="50"/>
      <c r="J19" s="52"/>
      <c r="K19" s="52"/>
      <c r="L19" s="52"/>
      <c r="M19" s="77"/>
      <c r="N19" s="65" t="s">
        <v>14</v>
      </c>
      <c r="O19" s="53"/>
      <c r="P19" s="50"/>
      <c r="Q19" s="54"/>
      <c r="R19" s="88"/>
    </row>
    <row r="20" spans="1:18" ht="23.1" customHeight="1" x14ac:dyDescent="0.15">
      <c r="A20" s="251"/>
      <c r="B20" s="64" t="s">
        <v>65</v>
      </c>
      <c r="C20" s="43" t="s">
        <v>51</v>
      </c>
      <c r="D20" s="44"/>
      <c r="E20" s="45">
        <v>20</v>
      </c>
      <c r="F20" s="46" t="s">
        <v>21</v>
      </c>
      <c r="G20" s="68"/>
      <c r="H20" s="72" t="s">
        <v>51</v>
      </c>
      <c r="I20" s="44"/>
      <c r="J20" s="46">
        <f>ROUNDUP(E20*0.75,2)</f>
        <v>15</v>
      </c>
      <c r="K20" s="46" t="s">
        <v>21</v>
      </c>
      <c r="L20" s="46"/>
      <c r="M20" s="76" t="e">
        <f>ROUND(#REF!+(#REF!*6/100),2)</f>
        <v>#REF!</v>
      </c>
      <c r="N20" s="64" t="s">
        <v>14</v>
      </c>
      <c r="O20" s="47" t="s">
        <v>17</v>
      </c>
      <c r="P20" s="44"/>
      <c r="Q20" s="48">
        <v>100</v>
      </c>
      <c r="R20" s="89">
        <f>ROUNDUP(Q20*0.75,2)</f>
        <v>75</v>
      </c>
    </row>
    <row r="21" spans="1:18" ht="23.1" customHeight="1" x14ac:dyDescent="0.15">
      <c r="A21" s="251"/>
      <c r="B21" s="64"/>
      <c r="C21" s="43" t="s">
        <v>210</v>
      </c>
      <c r="D21" s="44" t="s">
        <v>19</v>
      </c>
      <c r="E21" s="79">
        <v>0.1</v>
      </c>
      <c r="F21" s="46" t="s">
        <v>16</v>
      </c>
      <c r="G21" s="68"/>
      <c r="H21" s="72" t="s">
        <v>210</v>
      </c>
      <c r="I21" s="44" t="s">
        <v>19</v>
      </c>
      <c r="J21" s="46">
        <f>ROUNDUP(E21*0.75,2)</f>
        <v>0.08</v>
      </c>
      <c r="K21" s="46" t="s">
        <v>16</v>
      </c>
      <c r="L21" s="46"/>
      <c r="M21" s="76" t="e">
        <f>#REF!</f>
        <v>#REF!</v>
      </c>
      <c r="N21" s="64"/>
      <c r="O21" s="47" t="s">
        <v>68</v>
      </c>
      <c r="P21" s="44"/>
      <c r="Q21" s="48">
        <v>3</v>
      </c>
      <c r="R21" s="89">
        <f>ROUNDUP(Q21*0.75,2)</f>
        <v>2.25</v>
      </c>
    </row>
    <row r="22" spans="1:18" ht="23.1" customHeight="1" x14ac:dyDescent="0.15">
      <c r="A22" s="251"/>
      <c r="B22" s="65"/>
      <c r="C22" s="49"/>
      <c r="D22" s="50"/>
      <c r="E22" s="51"/>
      <c r="F22" s="52"/>
      <c r="G22" s="69"/>
      <c r="H22" s="73"/>
      <c r="I22" s="50"/>
      <c r="J22" s="52"/>
      <c r="K22" s="52"/>
      <c r="L22" s="52"/>
      <c r="M22" s="77"/>
      <c r="N22" s="65"/>
      <c r="O22" s="53"/>
      <c r="P22" s="50"/>
      <c r="Q22" s="54"/>
      <c r="R22" s="88"/>
    </row>
    <row r="23" spans="1:18" ht="23.1" customHeight="1" x14ac:dyDescent="0.15">
      <c r="A23" s="251"/>
      <c r="B23" s="64" t="s">
        <v>140</v>
      </c>
      <c r="C23" s="43" t="s">
        <v>141</v>
      </c>
      <c r="D23" s="44"/>
      <c r="E23" s="55">
        <v>0.25</v>
      </c>
      <c r="F23" s="46" t="s">
        <v>129</v>
      </c>
      <c r="G23" s="68"/>
      <c r="H23" s="72" t="s">
        <v>141</v>
      </c>
      <c r="I23" s="44"/>
      <c r="J23" s="46">
        <f>ROUNDUP(E23*0.75,2)</f>
        <v>0.19</v>
      </c>
      <c r="K23" s="46" t="s">
        <v>129</v>
      </c>
      <c r="L23" s="46"/>
      <c r="M23" s="76" t="e">
        <f>#REF!</f>
        <v>#REF!</v>
      </c>
      <c r="N23" s="64" t="s">
        <v>57</v>
      </c>
      <c r="O23" s="47"/>
      <c r="P23" s="44"/>
      <c r="Q23" s="48"/>
      <c r="R23" s="89"/>
    </row>
    <row r="24" spans="1:18" ht="23.1" customHeight="1" thickBot="1" x14ac:dyDescent="0.2">
      <c r="A24" s="252"/>
      <c r="B24" s="66"/>
      <c r="C24" s="56"/>
      <c r="D24" s="57"/>
      <c r="E24" s="58"/>
      <c r="F24" s="59"/>
      <c r="G24" s="70"/>
      <c r="H24" s="74"/>
      <c r="I24" s="57"/>
      <c r="J24" s="59"/>
      <c r="K24" s="59"/>
      <c r="L24" s="59"/>
      <c r="M24" s="78"/>
      <c r="N24" s="66"/>
      <c r="O24" s="60"/>
      <c r="P24" s="57"/>
      <c r="Q24" s="61"/>
      <c r="R24" s="90"/>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80</v>
      </c>
      <c r="B3" s="268"/>
      <c r="C3" s="268"/>
      <c r="D3" s="216"/>
      <c r="E3" s="269" t="s">
        <v>333</v>
      </c>
      <c r="F3" s="270"/>
      <c r="G3" s="161"/>
      <c r="H3" s="161"/>
      <c r="I3" s="161"/>
      <c r="J3" s="161"/>
      <c r="K3" s="215"/>
      <c r="L3" s="161"/>
      <c r="M3" s="161"/>
    </row>
    <row r="4" spans="1:21" ht="18.75" customHeight="1" x14ac:dyDescent="0.15">
      <c r="A4" s="271"/>
      <c r="B4" s="272"/>
      <c r="C4" s="273"/>
      <c r="D4" s="277" t="s">
        <v>6</v>
      </c>
      <c r="E4" s="280" t="s">
        <v>332</v>
      </c>
      <c r="F4" s="283" t="s">
        <v>322</v>
      </c>
      <c r="G4" s="214" t="s">
        <v>331</v>
      </c>
      <c r="H4" s="213" t="s">
        <v>330</v>
      </c>
      <c r="I4" s="286" t="s">
        <v>329</v>
      </c>
      <c r="J4" s="287"/>
      <c r="K4" s="288"/>
      <c r="L4" s="289" t="s">
        <v>328</v>
      </c>
      <c r="M4" s="290"/>
      <c r="N4" s="291"/>
      <c r="O4" s="253" t="s">
        <v>6</v>
      </c>
    </row>
    <row r="5" spans="1:21" ht="18.75" customHeight="1" x14ac:dyDescent="0.15">
      <c r="A5" s="274"/>
      <c r="B5" s="275"/>
      <c r="C5" s="276"/>
      <c r="D5" s="278"/>
      <c r="E5" s="281"/>
      <c r="F5" s="284"/>
      <c r="G5" s="212" t="s">
        <v>327</v>
      </c>
      <c r="H5" s="211" t="s">
        <v>326</v>
      </c>
      <c r="I5" s="256" t="s">
        <v>325</v>
      </c>
      <c r="J5" s="257"/>
      <c r="K5" s="258"/>
      <c r="L5" s="259" t="s">
        <v>324</v>
      </c>
      <c r="M5" s="260"/>
      <c r="N5" s="261"/>
      <c r="O5" s="254"/>
    </row>
    <row r="6" spans="1:21" ht="18.75" customHeight="1" thickBot="1" x14ac:dyDescent="0.2">
      <c r="A6" s="210"/>
      <c r="B6" s="209" t="s">
        <v>1</v>
      </c>
      <c r="C6" s="207" t="s">
        <v>321</v>
      </c>
      <c r="D6" s="279"/>
      <c r="E6" s="282"/>
      <c r="F6" s="285"/>
      <c r="G6" s="208" t="s">
        <v>322</v>
      </c>
      <c r="H6" s="205" t="s">
        <v>320</v>
      </c>
      <c r="I6" s="206" t="s">
        <v>1</v>
      </c>
      <c r="J6" s="207" t="s">
        <v>321</v>
      </c>
      <c r="K6" s="204" t="s">
        <v>320</v>
      </c>
      <c r="L6" s="206" t="s">
        <v>1</v>
      </c>
      <c r="M6" s="205" t="s">
        <v>321</v>
      </c>
      <c r="N6" s="204" t="s">
        <v>320</v>
      </c>
      <c r="O6" s="255"/>
    </row>
    <row r="7" spans="1:21" ht="20.100000000000001" customHeight="1" x14ac:dyDescent="0.15">
      <c r="A7" s="262" t="s">
        <v>37</v>
      </c>
      <c r="B7" s="198" t="s">
        <v>318</v>
      </c>
      <c r="C7" s="198" t="s">
        <v>315</v>
      </c>
      <c r="D7" s="203"/>
      <c r="E7" s="202"/>
      <c r="F7" s="140"/>
      <c r="G7" s="201"/>
      <c r="H7" s="200" t="s">
        <v>319</v>
      </c>
      <c r="I7" s="199" t="s">
        <v>318</v>
      </c>
      <c r="J7" s="198" t="s">
        <v>315</v>
      </c>
      <c r="K7" s="197" t="s">
        <v>317</v>
      </c>
      <c r="L7" s="199" t="s">
        <v>316</v>
      </c>
      <c r="M7" s="198" t="s">
        <v>315</v>
      </c>
      <c r="N7" s="197">
        <v>30</v>
      </c>
      <c r="O7" s="196"/>
    </row>
    <row r="8" spans="1:21" ht="20.100000000000001" customHeight="1" x14ac:dyDescent="0.15">
      <c r="A8" s="263"/>
      <c r="B8" s="181"/>
      <c r="C8" s="181"/>
      <c r="D8" s="186"/>
      <c r="E8" s="185"/>
      <c r="F8" s="142"/>
      <c r="G8" s="184"/>
      <c r="H8" s="183"/>
      <c r="I8" s="182"/>
      <c r="J8" s="181"/>
      <c r="K8" s="180"/>
      <c r="L8" s="182"/>
      <c r="M8" s="181"/>
      <c r="N8" s="180"/>
      <c r="O8" s="191"/>
    </row>
    <row r="9" spans="1:21" ht="20.100000000000001" customHeight="1" x14ac:dyDescent="0.15">
      <c r="A9" s="263"/>
      <c r="B9" s="173" t="s">
        <v>314</v>
      </c>
      <c r="C9" s="173" t="s">
        <v>91</v>
      </c>
      <c r="D9" s="179" t="s">
        <v>92</v>
      </c>
      <c r="E9" s="178"/>
      <c r="F9" s="141"/>
      <c r="G9" s="177"/>
      <c r="H9" s="195">
        <v>0.7</v>
      </c>
      <c r="I9" s="174" t="s">
        <v>314</v>
      </c>
      <c r="J9" s="173" t="s">
        <v>91</v>
      </c>
      <c r="K9" s="194">
        <v>0.3</v>
      </c>
      <c r="L9" s="174" t="s">
        <v>313</v>
      </c>
      <c r="M9" s="173" t="s">
        <v>59</v>
      </c>
      <c r="N9" s="188">
        <v>0.1</v>
      </c>
      <c r="O9" s="171"/>
    </row>
    <row r="10" spans="1:21" ht="20.100000000000001" customHeight="1" x14ac:dyDescent="0.15">
      <c r="A10" s="263"/>
      <c r="B10" s="173"/>
      <c r="C10" s="173" t="s">
        <v>51</v>
      </c>
      <c r="D10" s="179"/>
      <c r="E10" s="178"/>
      <c r="F10" s="141"/>
      <c r="G10" s="177"/>
      <c r="H10" s="187">
        <v>10</v>
      </c>
      <c r="I10" s="174"/>
      <c r="J10" s="173" t="s">
        <v>51</v>
      </c>
      <c r="K10" s="172">
        <v>10</v>
      </c>
      <c r="L10" s="174"/>
      <c r="M10" s="173" t="s">
        <v>54</v>
      </c>
      <c r="N10" s="172">
        <v>10</v>
      </c>
      <c r="O10" s="171"/>
    </row>
    <row r="11" spans="1:21" ht="20.100000000000001" customHeight="1" x14ac:dyDescent="0.15">
      <c r="A11" s="263"/>
      <c r="B11" s="173"/>
      <c r="C11" s="173" t="s">
        <v>35</v>
      </c>
      <c r="D11" s="179"/>
      <c r="E11" s="178"/>
      <c r="F11" s="141"/>
      <c r="G11" s="177"/>
      <c r="H11" s="187">
        <v>20</v>
      </c>
      <c r="I11" s="174"/>
      <c r="J11" s="173" t="s">
        <v>35</v>
      </c>
      <c r="K11" s="172">
        <v>20</v>
      </c>
      <c r="L11" s="174"/>
      <c r="M11" s="173" t="s">
        <v>28</v>
      </c>
      <c r="N11" s="172">
        <v>5</v>
      </c>
      <c r="O11" s="171"/>
    </row>
    <row r="12" spans="1:21" ht="20.100000000000001" customHeight="1" x14ac:dyDescent="0.15">
      <c r="A12" s="263"/>
      <c r="B12" s="173"/>
      <c r="C12" s="173"/>
      <c r="D12" s="179"/>
      <c r="E12" s="178"/>
      <c r="F12" s="141"/>
      <c r="G12" s="177" t="s">
        <v>17</v>
      </c>
      <c r="H12" s="187" t="s">
        <v>310</v>
      </c>
      <c r="I12" s="174"/>
      <c r="J12" s="173"/>
      <c r="K12" s="172"/>
      <c r="L12" s="182"/>
      <c r="M12" s="181"/>
      <c r="N12" s="180"/>
      <c r="O12" s="191"/>
    </row>
    <row r="13" spans="1:21" ht="20.100000000000001" customHeight="1" x14ac:dyDescent="0.15">
      <c r="A13" s="263"/>
      <c r="B13" s="181"/>
      <c r="C13" s="181"/>
      <c r="D13" s="186"/>
      <c r="E13" s="185"/>
      <c r="F13" s="142"/>
      <c r="G13" s="184"/>
      <c r="H13" s="183"/>
      <c r="I13" s="182"/>
      <c r="J13" s="181"/>
      <c r="K13" s="180"/>
      <c r="L13" s="174" t="s">
        <v>312</v>
      </c>
      <c r="M13" s="173" t="s">
        <v>91</v>
      </c>
      <c r="N13" s="193">
        <v>0.2</v>
      </c>
      <c r="O13" s="171" t="s">
        <v>92</v>
      </c>
    </row>
    <row r="14" spans="1:21" ht="20.100000000000001" customHeight="1" x14ac:dyDescent="0.15">
      <c r="A14" s="263"/>
      <c r="B14" s="173" t="s">
        <v>98</v>
      </c>
      <c r="C14" s="173" t="s">
        <v>20</v>
      </c>
      <c r="D14" s="179"/>
      <c r="E14" s="178"/>
      <c r="F14" s="141"/>
      <c r="G14" s="177"/>
      <c r="H14" s="187">
        <v>5</v>
      </c>
      <c r="I14" s="174" t="s">
        <v>311</v>
      </c>
      <c r="J14" s="192" t="s">
        <v>148</v>
      </c>
      <c r="K14" s="172">
        <v>5</v>
      </c>
      <c r="L14" s="174"/>
      <c r="M14" s="173" t="s">
        <v>51</v>
      </c>
      <c r="N14" s="172">
        <v>5</v>
      </c>
      <c r="O14" s="171"/>
    </row>
    <row r="15" spans="1:21" ht="20.100000000000001" customHeight="1" x14ac:dyDescent="0.15">
      <c r="A15" s="263"/>
      <c r="B15" s="173"/>
      <c r="C15" s="173" t="s">
        <v>54</v>
      </c>
      <c r="D15" s="179"/>
      <c r="E15" s="178"/>
      <c r="F15" s="141"/>
      <c r="G15" s="177"/>
      <c r="H15" s="187">
        <v>20</v>
      </c>
      <c r="I15" s="174"/>
      <c r="J15" s="173" t="s">
        <v>54</v>
      </c>
      <c r="K15" s="172">
        <v>10</v>
      </c>
      <c r="L15" s="174"/>
      <c r="M15" s="173" t="s">
        <v>35</v>
      </c>
      <c r="N15" s="172">
        <v>10</v>
      </c>
      <c r="O15" s="171"/>
    </row>
    <row r="16" spans="1:21" ht="20.100000000000001" customHeight="1" x14ac:dyDescent="0.15">
      <c r="A16" s="263"/>
      <c r="B16" s="173"/>
      <c r="C16" s="173" t="s">
        <v>28</v>
      </c>
      <c r="D16" s="179"/>
      <c r="E16" s="178"/>
      <c r="F16" s="141"/>
      <c r="G16" s="177"/>
      <c r="H16" s="187">
        <v>5</v>
      </c>
      <c r="I16" s="174"/>
      <c r="J16" s="173" t="s">
        <v>28</v>
      </c>
      <c r="K16" s="172">
        <v>5</v>
      </c>
      <c r="L16" s="182"/>
      <c r="M16" s="181"/>
      <c r="N16" s="180"/>
      <c r="O16" s="191"/>
    </row>
    <row r="17" spans="1:15" ht="20.100000000000001" customHeight="1" x14ac:dyDescent="0.15">
      <c r="A17" s="263"/>
      <c r="B17" s="173"/>
      <c r="C17" s="173"/>
      <c r="D17" s="179"/>
      <c r="E17" s="178"/>
      <c r="F17" s="141"/>
      <c r="G17" s="177" t="s">
        <v>17</v>
      </c>
      <c r="H17" s="187" t="s">
        <v>310</v>
      </c>
      <c r="I17" s="174"/>
      <c r="J17" s="173"/>
      <c r="K17" s="172"/>
      <c r="L17" s="174" t="s">
        <v>56</v>
      </c>
      <c r="M17" s="173" t="s">
        <v>58</v>
      </c>
      <c r="N17" s="188">
        <v>0.1</v>
      </c>
      <c r="O17" s="171"/>
    </row>
    <row r="18" spans="1:15" ht="20.100000000000001" customHeight="1" x14ac:dyDescent="0.15">
      <c r="A18" s="263"/>
      <c r="B18" s="173"/>
      <c r="C18" s="173"/>
      <c r="D18" s="179"/>
      <c r="E18" s="178"/>
      <c r="F18" s="141" t="s">
        <v>19</v>
      </c>
      <c r="G18" s="177" t="s">
        <v>18</v>
      </c>
      <c r="H18" s="187" t="s">
        <v>309</v>
      </c>
      <c r="I18" s="174"/>
      <c r="J18" s="173"/>
      <c r="K18" s="172"/>
      <c r="L18" s="174"/>
      <c r="M18" s="173"/>
      <c r="N18" s="172"/>
      <c r="O18" s="171"/>
    </row>
    <row r="19" spans="1:15" ht="20.100000000000001" customHeight="1" x14ac:dyDescent="0.15">
      <c r="A19" s="263"/>
      <c r="B19" s="173"/>
      <c r="C19" s="173"/>
      <c r="D19" s="179"/>
      <c r="E19" s="178"/>
      <c r="F19" s="190"/>
      <c r="G19" s="177" t="s">
        <v>30</v>
      </c>
      <c r="H19" s="187" t="s">
        <v>309</v>
      </c>
      <c r="I19" s="174"/>
      <c r="J19" s="173"/>
      <c r="K19" s="172"/>
      <c r="L19" s="174"/>
      <c r="M19" s="173"/>
      <c r="N19" s="172"/>
      <c r="O19" s="171"/>
    </row>
    <row r="20" spans="1:15" ht="20.100000000000001" customHeight="1" x14ac:dyDescent="0.15">
      <c r="A20" s="263"/>
      <c r="B20" s="181"/>
      <c r="C20" s="181"/>
      <c r="D20" s="186"/>
      <c r="E20" s="185"/>
      <c r="F20" s="142"/>
      <c r="G20" s="184"/>
      <c r="H20" s="183"/>
      <c r="I20" s="182"/>
      <c r="J20" s="181"/>
      <c r="K20" s="180"/>
      <c r="L20" s="174"/>
      <c r="M20" s="173"/>
      <c r="N20" s="172"/>
      <c r="O20" s="171"/>
    </row>
    <row r="21" spans="1:15" ht="20.100000000000001" customHeight="1" x14ac:dyDescent="0.15">
      <c r="A21" s="263"/>
      <c r="B21" s="173" t="s">
        <v>31</v>
      </c>
      <c r="C21" s="173" t="s">
        <v>101</v>
      </c>
      <c r="D21" s="179"/>
      <c r="E21" s="178"/>
      <c r="F21" s="141"/>
      <c r="G21" s="177"/>
      <c r="H21" s="187">
        <v>0.5</v>
      </c>
      <c r="I21" s="174" t="s">
        <v>31</v>
      </c>
      <c r="J21" s="173" t="s">
        <v>101</v>
      </c>
      <c r="K21" s="172">
        <v>0.5</v>
      </c>
      <c r="L21" s="174"/>
      <c r="M21" s="173"/>
      <c r="N21" s="172"/>
      <c r="O21" s="171"/>
    </row>
    <row r="22" spans="1:15" ht="20.100000000000001" customHeight="1" x14ac:dyDescent="0.15">
      <c r="A22" s="263"/>
      <c r="B22" s="173"/>
      <c r="C22" s="173" t="s">
        <v>59</v>
      </c>
      <c r="D22" s="179"/>
      <c r="E22" s="178"/>
      <c r="F22" s="141"/>
      <c r="G22" s="177"/>
      <c r="H22" s="189">
        <v>0.1</v>
      </c>
      <c r="I22" s="174"/>
      <c r="J22" s="173" t="s">
        <v>59</v>
      </c>
      <c r="K22" s="188">
        <v>0.1</v>
      </c>
      <c r="L22" s="174"/>
      <c r="M22" s="173"/>
      <c r="N22" s="172"/>
      <c r="O22" s="171"/>
    </row>
    <row r="23" spans="1:15" ht="20.100000000000001" customHeight="1" x14ac:dyDescent="0.15">
      <c r="A23" s="263"/>
      <c r="B23" s="173"/>
      <c r="C23" s="173"/>
      <c r="D23" s="179"/>
      <c r="E23" s="178"/>
      <c r="F23" s="141"/>
      <c r="G23" s="177" t="s">
        <v>45</v>
      </c>
      <c r="H23" s="187" t="s">
        <v>310</v>
      </c>
      <c r="I23" s="174"/>
      <c r="J23" s="173"/>
      <c r="K23" s="172"/>
      <c r="L23" s="174"/>
      <c r="M23" s="173"/>
      <c r="N23" s="172"/>
      <c r="O23" s="171"/>
    </row>
    <row r="24" spans="1:15" ht="20.100000000000001" customHeight="1" x14ac:dyDescent="0.15">
      <c r="A24" s="263"/>
      <c r="B24" s="173"/>
      <c r="C24" s="173"/>
      <c r="D24" s="179"/>
      <c r="E24" s="178"/>
      <c r="F24" s="141" t="s">
        <v>19</v>
      </c>
      <c r="G24" s="177" t="s">
        <v>18</v>
      </c>
      <c r="H24" s="187" t="s">
        <v>309</v>
      </c>
      <c r="I24" s="174"/>
      <c r="J24" s="173"/>
      <c r="K24" s="172"/>
      <c r="L24" s="174"/>
      <c r="M24" s="173"/>
      <c r="N24" s="172"/>
      <c r="O24" s="171"/>
    </row>
    <row r="25" spans="1:15" ht="20.100000000000001" customHeight="1" x14ac:dyDescent="0.15">
      <c r="A25" s="263"/>
      <c r="B25" s="181"/>
      <c r="C25" s="181"/>
      <c r="D25" s="186"/>
      <c r="E25" s="185"/>
      <c r="F25" s="142"/>
      <c r="G25" s="184"/>
      <c r="H25" s="183"/>
      <c r="I25" s="182"/>
      <c r="J25" s="181"/>
      <c r="K25" s="180"/>
      <c r="L25" s="174"/>
      <c r="M25" s="173"/>
      <c r="N25" s="172"/>
      <c r="O25" s="171"/>
    </row>
    <row r="26" spans="1:15" ht="20.100000000000001" customHeight="1" x14ac:dyDescent="0.15">
      <c r="A26" s="263"/>
      <c r="B26" s="173" t="s">
        <v>56</v>
      </c>
      <c r="C26" s="173" t="s">
        <v>58</v>
      </c>
      <c r="D26" s="179"/>
      <c r="E26" s="178"/>
      <c r="F26" s="141"/>
      <c r="G26" s="177"/>
      <c r="H26" s="176">
        <v>0.13</v>
      </c>
      <c r="I26" s="174" t="s">
        <v>56</v>
      </c>
      <c r="J26" s="173" t="s">
        <v>58</v>
      </c>
      <c r="K26" s="175">
        <v>0.13</v>
      </c>
      <c r="L26" s="174"/>
      <c r="M26" s="173"/>
      <c r="N26" s="172"/>
      <c r="O26" s="171"/>
    </row>
    <row r="27" spans="1:15" ht="20.100000000000001" customHeight="1" thickBot="1" x14ac:dyDescent="0.2">
      <c r="A27" s="264"/>
      <c r="B27" s="165"/>
      <c r="C27" s="165"/>
      <c r="D27" s="170"/>
      <c r="E27" s="169"/>
      <c r="F27" s="143"/>
      <c r="G27" s="168"/>
      <c r="H27" s="167"/>
      <c r="I27" s="166"/>
      <c r="J27" s="165"/>
      <c r="K27" s="164"/>
      <c r="L27" s="166"/>
      <c r="M27" s="165"/>
      <c r="N27" s="164"/>
      <c r="O27" s="163"/>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row r="65" spans="2:14" ht="14.25" x14ac:dyDescent="0.15">
      <c r="B65" s="91"/>
      <c r="C65" s="91"/>
      <c r="D65" s="91"/>
      <c r="G65" s="91"/>
      <c r="H65" s="162"/>
      <c r="I65" s="91"/>
      <c r="J65" s="91"/>
      <c r="K65" s="162"/>
      <c r="L65" s="91"/>
      <c r="M65" s="91"/>
      <c r="N65" s="162"/>
    </row>
  </sheetData>
  <mergeCells count="14">
    <mergeCell ref="O4:O6"/>
    <mergeCell ref="I5:K5"/>
    <mergeCell ref="L5:N5"/>
    <mergeCell ref="A7:A27"/>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408</v>
      </c>
      <c r="B3" s="268"/>
      <c r="C3" s="268"/>
      <c r="D3" s="216"/>
      <c r="E3" s="269" t="s">
        <v>333</v>
      </c>
      <c r="F3" s="270"/>
      <c r="G3" s="161"/>
      <c r="H3" s="161"/>
      <c r="I3" s="161"/>
      <c r="J3" s="161"/>
      <c r="K3" s="215"/>
      <c r="L3" s="161"/>
      <c r="M3" s="161"/>
    </row>
    <row r="4" spans="1:21" ht="23.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3.1" customHeight="1" x14ac:dyDescent="0.15">
      <c r="A5" s="274"/>
      <c r="B5" s="275"/>
      <c r="C5" s="276"/>
      <c r="D5" s="254"/>
      <c r="E5" s="281"/>
      <c r="F5" s="299"/>
      <c r="G5" s="238" t="s">
        <v>327</v>
      </c>
      <c r="H5" s="237" t="s">
        <v>341</v>
      </c>
      <c r="I5" s="297" t="s">
        <v>325</v>
      </c>
      <c r="J5" s="257"/>
      <c r="K5" s="257"/>
      <c r="L5" s="259" t="s">
        <v>323</v>
      </c>
      <c r="M5" s="260"/>
      <c r="N5" s="261"/>
      <c r="O5" s="254"/>
    </row>
    <row r="6" spans="1:21" ht="23.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3.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3.1" customHeight="1" x14ac:dyDescent="0.15">
      <c r="A8" s="263"/>
      <c r="B8" s="181"/>
      <c r="C8" s="223"/>
      <c r="D8" s="184"/>
      <c r="E8" s="129"/>
      <c r="F8" s="230"/>
      <c r="G8" s="182"/>
      <c r="H8" s="180"/>
      <c r="I8" s="184"/>
      <c r="J8" s="181"/>
      <c r="K8" s="183"/>
      <c r="L8" s="182"/>
      <c r="M8" s="181"/>
      <c r="N8" s="180"/>
      <c r="O8" s="191"/>
    </row>
    <row r="9" spans="1:21" ht="23.1" customHeight="1" x14ac:dyDescent="0.15">
      <c r="A9" s="263"/>
      <c r="B9" s="173" t="s">
        <v>407</v>
      </c>
      <c r="C9" s="221" t="s">
        <v>170</v>
      </c>
      <c r="D9" s="177" t="s">
        <v>92</v>
      </c>
      <c r="E9" s="123"/>
      <c r="F9" s="229"/>
      <c r="G9" s="174"/>
      <c r="H9" s="194">
        <v>0.7</v>
      </c>
      <c r="I9" s="177" t="s">
        <v>407</v>
      </c>
      <c r="J9" s="173" t="s">
        <v>170</v>
      </c>
      <c r="K9" s="195">
        <v>0.3</v>
      </c>
      <c r="L9" s="174" t="s">
        <v>378</v>
      </c>
      <c r="M9" s="173" t="s">
        <v>72</v>
      </c>
      <c r="N9" s="172">
        <v>20</v>
      </c>
      <c r="O9" s="171"/>
    </row>
    <row r="10" spans="1:21" ht="23.1" customHeight="1" x14ac:dyDescent="0.15">
      <c r="A10" s="263"/>
      <c r="B10" s="173"/>
      <c r="C10" s="221" t="s">
        <v>155</v>
      </c>
      <c r="D10" s="177"/>
      <c r="E10" s="123"/>
      <c r="F10" s="229"/>
      <c r="G10" s="174"/>
      <c r="H10" s="172">
        <v>20</v>
      </c>
      <c r="I10" s="177"/>
      <c r="J10" s="173" t="s">
        <v>155</v>
      </c>
      <c r="K10" s="187">
        <v>10</v>
      </c>
      <c r="L10" s="174"/>
      <c r="M10" s="173" t="s">
        <v>28</v>
      </c>
      <c r="N10" s="172">
        <v>5</v>
      </c>
      <c r="O10" s="171"/>
    </row>
    <row r="11" spans="1:21" ht="23.1" customHeight="1" x14ac:dyDescent="0.15">
      <c r="A11" s="263"/>
      <c r="B11" s="173"/>
      <c r="C11" s="221" t="s">
        <v>28</v>
      </c>
      <c r="D11" s="177"/>
      <c r="E11" s="123"/>
      <c r="F11" s="229"/>
      <c r="G11" s="174"/>
      <c r="H11" s="172">
        <v>5</v>
      </c>
      <c r="I11" s="177"/>
      <c r="J11" s="173" t="s">
        <v>28</v>
      </c>
      <c r="K11" s="187">
        <v>5</v>
      </c>
      <c r="L11" s="182"/>
      <c r="M11" s="181"/>
      <c r="N11" s="180"/>
      <c r="O11" s="191"/>
    </row>
    <row r="12" spans="1:21" ht="23.1" customHeight="1" x14ac:dyDescent="0.15">
      <c r="A12" s="263"/>
      <c r="B12" s="173"/>
      <c r="C12" s="221"/>
      <c r="D12" s="177"/>
      <c r="E12" s="123"/>
      <c r="F12" s="229"/>
      <c r="G12" s="174" t="s">
        <v>17</v>
      </c>
      <c r="H12" s="172" t="s">
        <v>310</v>
      </c>
      <c r="I12" s="177"/>
      <c r="J12" s="173"/>
      <c r="K12" s="187"/>
      <c r="L12" s="174" t="s">
        <v>406</v>
      </c>
      <c r="M12" s="173" t="s">
        <v>170</v>
      </c>
      <c r="N12" s="193">
        <v>0.2</v>
      </c>
      <c r="O12" s="171" t="s">
        <v>92</v>
      </c>
    </row>
    <row r="13" spans="1:21" ht="23.1" customHeight="1" x14ac:dyDescent="0.15">
      <c r="A13" s="263"/>
      <c r="B13" s="181"/>
      <c r="C13" s="223"/>
      <c r="D13" s="184"/>
      <c r="E13" s="129"/>
      <c r="F13" s="230"/>
      <c r="G13" s="182"/>
      <c r="H13" s="180"/>
      <c r="I13" s="184"/>
      <c r="J13" s="181"/>
      <c r="K13" s="183"/>
      <c r="L13" s="174"/>
      <c r="M13" s="173" t="s">
        <v>155</v>
      </c>
      <c r="N13" s="172">
        <v>10</v>
      </c>
      <c r="O13" s="171"/>
    </row>
    <row r="14" spans="1:21" ht="23.1" customHeight="1" x14ac:dyDescent="0.15">
      <c r="A14" s="263"/>
      <c r="B14" s="173" t="s">
        <v>376</v>
      </c>
      <c r="C14" s="221" t="s">
        <v>148</v>
      </c>
      <c r="D14" s="177"/>
      <c r="E14" s="123"/>
      <c r="F14" s="229"/>
      <c r="G14" s="174"/>
      <c r="H14" s="172">
        <v>10</v>
      </c>
      <c r="I14" s="177" t="s">
        <v>376</v>
      </c>
      <c r="J14" s="173" t="s">
        <v>148</v>
      </c>
      <c r="K14" s="187">
        <v>10</v>
      </c>
      <c r="L14" s="174"/>
      <c r="M14" s="173" t="s">
        <v>51</v>
      </c>
      <c r="N14" s="172">
        <v>5</v>
      </c>
      <c r="O14" s="171"/>
    </row>
    <row r="15" spans="1:21" ht="23.1" customHeight="1" x14ac:dyDescent="0.15">
      <c r="A15" s="263"/>
      <c r="B15" s="173"/>
      <c r="C15" s="221" t="s">
        <v>72</v>
      </c>
      <c r="D15" s="177"/>
      <c r="E15" s="123"/>
      <c r="F15" s="229"/>
      <c r="G15" s="174"/>
      <c r="H15" s="172">
        <v>20</v>
      </c>
      <c r="I15" s="177"/>
      <c r="J15" s="173" t="s">
        <v>72</v>
      </c>
      <c r="K15" s="187">
        <v>20</v>
      </c>
      <c r="L15" s="182"/>
      <c r="M15" s="181"/>
      <c r="N15" s="180"/>
      <c r="O15" s="191"/>
    </row>
    <row r="16" spans="1:21" ht="23.1" customHeight="1" x14ac:dyDescent="0.15">
      <c r="A16" s="263"/>
      <c r="B16" s="173"/>
      <c r="C16" s="221"/>
      <c r="D16" s="177"/>
      <c r="E16" s="123"/>
      <c r="F16" s="229"/>
      <c r="G16" s="174" t="s">
        <v>17</v>
      </c>
      <c r="H16" s="172" t="s">
        <v>309</v>
      </c>
      <c r="I16" s="177"/>
      <c r="J16" s="173"/>
      <c r="K16" s="187"/>
      <c r="L16" s="174" t="s">
        <v>344</v>
      </c>
      <c r="M16" s="173" t="s">
        <v>141</v>
      </c>
      <c r="N16" s="175">
        <v>0.13</v>
      </c>
      <c r="O16" s="171"/>
    </row>
    <row r="17" spans="1:15" ht="23.1" customHeight="1" x14ac:dyDescent="0.15">
      <c r="A17" s="263"/>
      <c r="B17" s="181"/>
      <c r="C17" s="223"/>
      <c r="D17" s="184"/>
      <c r="E17" s="129"/>
      <c r="F17" s="230"/>
      <c r="G17" s="182"/>
      <c r="H17" s="180"/>
      <c r="I17" s="184"/>
      <c r="J17" s="181"/>
      <c r="K17" s="183"/>
      <c r="L17" s="174"/>
      <c r="M17" s="173"/>
      <c r="N17" s="172"/>
      <c r="O17" s="171"/>
    </row>
    <row r="18" spans="1:15" ht="23.1" customHeight="1" x14ac:dyDescent="0.15">
      <c r="A18" s="263"/>
      <c r="B18" s="173" t="s">
        <v>65</v>
      </c>
      <c r="C18" s="221" t="s">
        <v>51</v>
      </c>
      <c r="D18" s="177"/>
      <c r="E18" s="123"/>
      <c r="F18" s="229"/>
      <c r="G18" s="174"/>
      <c r="H18" s="172">
        <v>10</v>
      </c>
      <c r="I18" s="177" t="s">
        <v>65</v>
      </c>
      <c r="J18" s="173" t="s">
        <v>51</v>
      </c>
      <c r="K18" s="187">
        <v>10</v>
      </c>
      <c r="L18" s="174"/>
      <c r="M18" s="173"/>
      <c r="N18" s="172"/>
      <c r="O18" s="171"/>
    </row>
    <row r="19" spans="1:15" ht="23.1" customHeight="1" x14ac:dyDescent="0.15">
      <c r="A19" s="263"/>
      <c r="B19" s="173"/>
      <c r="C19" s="221" t="s">
        <v>210</v>
      </c>
      <c r="D19" s="177"/>
      <c r="E19" s="123" t="s">
        <v>19</v>
      </c>
      <c r="F19" s="233"/>
      <c r="G19" s="174"/>
      <c r="H19" s="232">
        <v>0.05</v>
      </c>
      <c r="I19" s="177"/>
      <c r="J19" s="173" t="s">
        <v>210</v>
      </c>
      <c r="K19" s="231">
        <v>0.05</v>
      </c>
      <c r="L19" s="174"/>
      <c r="M19" s="173"/>
      <c r="N19" s="172"/>
      <c r="O19" s="171"/>
    </row>
    <row r="20" spans="1:15" ht="23.1" customHeight="1" x14ac:dyDescent="0.15">
      <c r="A20" s="263"/>
      <c r="B20" s="173"/>
      <c r="C20" s="221"/>
      <c r="D20" s="177"/>
      <c r="E20" s="123"/>
      <c r="F20" s="229"/>
      <c r="G20" s="174" t="s">
        <v>17</v>
      </c>
      <c r="H20" s="172" t="s">
        <v>310</v>
      </c>
      <c r="I20" s="177"/>
      <c r="J20" s="173"/>
      <c r="K20" s="187"/>
      <c r="L20" s="174"/>
      <c r="M20" s="173"/>
      <c r="N20" s="172"/>
      <c r="O20" s="171"/>
    </row>
    <row r="21" spans="1:15" ht="23.1" customHeight="1" x14ac:dyDescent="0.15">
      <c r="A21" s="263"/>
      <c r="B21" s="173"/>
      <c r="C21" s="221"/>
      <c r="D21" s="177"/>
      <c r="E21" s="123"/>
      <c r="F21" s="229"/>
      <c r="G21" s="174" t="s">
        <v>68</v>
      </c>
      <c r="H21" s="172" t="s">
        <v>309</v>
      </c>
      <c r="I21" s="177"/>
      <c r="J21" s="173"/>
      <c r="K21" s="187"/>
      <c r="L21" s="174"/>
      <c r="M21" s="173"/>
      <c r="N21" s="172"/>
      <c r="O21" s="171"/>
    </row>
    <row r="22" spans="1:15" ht="23.1" customHeight="1" x14ac:dyDescent="0.15">
      <c r="A22" s="263"/>
      <c r="B22" s="181"/>
      <c r="C22" s="223"/>
      <c r="D22" s="184"/>
      <c r="E22" s="129"/>
      <c r="F22" s="230"/>
      <c r="G22" s="182"/>
      <c r="H22" s="180"/>
      <c r="I22" s="184"/>
      <c r="J22" s="181"/>
      <c r="K22" s="183"/>
      <c r="L22" s="174"/>
      <c r="M22" s="173"/>
      <c r="N22" s="172"/>
      <c r="O22" s="171"/>
    </row>
    <row r="23" spans="1:15" ht="23.1" customHeight="1" x14ac:dyDescent="0.15">
      <c r="A23" s="263"/>
      <c r="B23" s="173" t="s">
        <v>140</v>
      </c>
      <c r="C23" s="221" t="s">
        <v>141</v>
      </c>
      <c r="D23" s="177"/>
      <c r="E23" s="123"/>
      <c r="F23" s="229"/>
      <c r="G23" s="174"/>
      <c r="H23" s="193">
        <v>0.17</v>
      </c>
      <c r="I23" s="177" t="s">
        <v>140</v>
      </c>
      <c r="J23" s="173" t="s">
        <v>141</v>
      </c>
      <c r="K23" s="228">
        <v>0.17</v>
      </c>
      <c r="L23" s="174"/>
      <c r="M23" s="173"/>
      <c r="N23" s="172"/>
      <c r="O23" s="171"/>
    </row>
    <row r="24" spans="1:15" ht="23.1" customHeight="1" thickBot="1" x14ac:dyDescent="0.2">
      <c r="A24" s="264"/>
      <c r="B24" s="165"/>
      <c r="C24" s="219"/>
      <c r="D24" s="168"/>
      <c r="E24" s="135"/>
      <c r="F24" s="227"/>
      <c r="G24" s="166"/>
      <c r="H24" s="164"/>
      <c r="I24" s="168"/>
      <c r="J24" s="165"/>
      <c r="K24" s="167"/>
      <c r="L24" s="166"/>
      <c r="M24" s="165"/>
      <c r="N24" s="164"/>
      <c r="O24" s="163"/>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261</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50" t="s">
        <v>37</v>
      </c>
      <c r="B5" s="63" t="s">
        <v>81</v>
      </c>
      <c r="C5" s="36" t="s">
        <v>82</v>
      </c>
      <c r="D5" s="37" t="s">
        <v>83</v>
      </c>
      <c r="E5" s="38">
        <v>0.5</v>
      </c>
      <c r="F5" s="39" t="s">
        <v>16</v>
      </c>
      <c r="G5" s="67"/>
      <c r="H5" s="71" t="s">
        <v>82</v>
      </c>
      <c r="I5" s="37" t="s">
        <v>83</v>
      </c>
      <c r="J5" s="39">
        <f>ROUNDUP(E5*0.75,2)</f>
        <v>0.38</v>
      </c>
      <c r="K5" s="39" t="s">
        <v>16</v>
      </c>
      <c r="L5" s="39"/>
      <c r="M5" s="75" t="e">
        <f>#REF!</f>
        <v>#REF!</v>
      </c>
      <c r="N5" s="63"/>
      <c r="O5" s="40" t="s">
        <v>15</v>
      </c>
      <c r="P5" s="37"/>
      <c r="Q5" s="41">
        <v>110</v>
      </c>
      <c r="R5" s="87">
        <f>ROUNDUP(Q5*0.75,2)</f>
        <v>82.5</v>
      </c>
    </row>
    <row r="6" spans="1:19" ht="18.75" customHeight="1" x14ac:dyDescent="0.15">
      <c r="A6" s="251"/>
      <c r="B6" s="65"/>
      <c r="C6" s="49"/>
      <c r="D6" s="50"/>
      <c r="E6" s="51"/>
      <c r="F6" s="52"/>
      <c r="G6" s="69"/>
      <c r="H6" s="73"/>
      <c r="I6" s="50"/>
      <c r="J6" s="52"/>
      <c r="K6" s="52"/>
      <c r="L6" s="52"/>
      <c r="M6" s="77"/>
      <c r="N6" s="65"/>
      <c r="O6" s="53"/>
      <c r="P6" s="50"/>
      <c r="Q6" s="54"/>
      <c r="R6" s="88"/>
    </row>
    <row r="7" spans="1:19" ht="18.75" customHeight="1" x14ac:dyDescent="0.15">
      <c r="A7" s="251"/>
      <c r="B7" s="64" t="s">
        <v>84</v>
      </c>
      <c r="C7" s="43" t="s">
        <v>91</v>
      </c>
      <c r="D7" s="44"/>
      <c r="E7" s="45">
        <v>1</v>
      </c>
      <c r="F7" s="46" t="s">
        <v>93</v>
      </c>
      <c r="G7" s="68" t="s">
        <v>92</v>
      </c>
      <c r="H7" s="72" t="s">
        <v>91</v>
      </c>
      <c r="I7" s="44"/>
      <c r="J7" s="46">
        <f>ROUNDUP(E7*0.75,2)</f>
        <v>0.75</v>
      </c>
      <c r="K7" s="46" t="s">
        <v>93</v>
      </c>
      <c r="L7" s="46" t="s">
        <v>92</v>
      </c>
      <c r="M7" s="76" t="e">
        <f>#REF!</f>
        <v>#REF!</v>
      </c>
      <c r="N7" s="64" t="s">
        <v>85</v>
      </c>
      <c r="O7" s="47" t="s">
        <v>24</v>
      </c>
      <c r="P7" s="44"/>
      <c r="Q7" s="48">
        <v>0.5</v>
      </c>
      <c r="R7" s="89">
        <f t="shared" ref="R7:R12" si="0">ROUNDUP(Q7*0.75,2)</f>
        <v>0.38</v>
      </c>
    </row>
    <row r="8" spans="1:19" ht="18.75" customHeight="1" x14ac:dyDescent="0.15">
      <c r="A8" s="251"/>
      <c r="B8" s="64"/>
      <c r="C8" s="43" t="s">
        <v>51</v>
      </c>
      <c r="D8" s="44"/>
      <c r="E8" s="45">
        <v>10</v>
      </c>
      <c r="F8" s="46" t="s">
        <v>21</v>
      </c>
      <c r="G8" s="68"/>
      <c r="H8" s="72" t="s">
        <v>51</v>
      </c>
      <c r="I8" s="44"/>
      <c r="J8" s="46">
        <f>ROUNDUP(E8*0.75,2)</f>
        <v>7.5</v>
      </c>
      <c r="K8" s="46" t="s">
        <v>21</v>
      </c>
      <c r="L8" s="46"/>
      <c r="M8" s="76" t="e">
        <f>ROUND(#REF!+(#REF!*6/100),2)</f>
        <v>#REF!</v>
      </c>
      <c r="N8" s="64" t="s">
        <v>86</v>
      </c>
      <c r="O8" s="47" t="s">
        <v>95</v>
      </c>
      <c r="P8" s="44" t="s">
        <v>96</v>
      </c>
      <c r="Q8" s="48">
        <v>5</v>
      </c>
      <c r="R8" s="89">
        <f t="shared" si="0"/>
        <v>3.75</v>
      </c>
    </row>
    <row r="9" spans="1:19" ht="18.75" customHeight="1" x14ac:dyDescent="0.15">
      <c r="A9" s="251"/>
      <c r="B9" s="64"/>
      <c r="C9" s="43" t="s">
        <v>94</v>
      </c>
      <c r="D9" s="44"/>
      <c r="E9" s="45">
        <v>5</v>
      </c>
      <c r="F9" s="46" t="s">
        <v>21</v>
      </c>
      <c r="G9" s="68"/>
      <c r="H9" s="72" t="s">
        <v>94</v>
      </c>
      <c r="I9" s="44"/>
      <c r="J9" s="46">
        <f>ROUNDUP(E9*0.75,2)</f>
        <v>3.75</v>
      </c>
      <c r="K9" s="46" t="s">
        <v>21</v>
      </c>
      <c r="L9" s="46"/>
      <c r="M9" s="76" t="e">
        <f>#REF!</f>
        <v>#REF!</v>
      </c>
      <c r="N9" s="64" t="s">
        <v>87</v>
      </c>
      <c r="O9" s="47" t="s">
        <v>97</v>
      </c>
      <c r="P9" s="44" t="s">
        <v>19</v>
      </c>
      <c r="Q9" s="48">
        <v>3</v>
      </c>
      <c r="R9" s="89">
        <f t="shared" si="0"/>
        <v>2.25</v>
      </c>
    </row>
    <row r="10" spans="1:19" ht="18.75" customHeight="1" x14ac:dyDescent="0.15">
      <c r="A10" s="251"/>
      <c r="B10" s="64"/>
      <c r="C10" s="43" t="s">
        <v>35</v>
      </c>
      <c r="D10" s="44"/>
      <c r="E10" s="45">
        <v>20</v>
      </c>
      <c r="F10" s="46" t="s">
        <v>21</v>
      </c>
      <c r="G10" s="68"/>
      <c r="H10" s="72" t="s">
        <v>35</v>
      </c>
      <c r="I10" s="44"/>
      <c r="J10" s="46">
        <f>ROUNDUP(E10*0.75,2)</f>
        <v>15</v>
      </c>
      <c r="K10" s="46" t="s">
        <v>21</v>
      </c>
      <c r="L10" s="46"/>
      <c r="M10" s="76" t="e">
        <f>#REF!</f>
        <v>#REF!</v>
      </c>
      <c r="N10" s="64" t="s">
        <v>88</v>
      </c>
      <c r="O10" s="47" t="s">
        <v>24</v>
      </c>
      <c r="P10" s="44"/>
      <c r="Q10" s="48">
        <v>1</v>
      </c>
      <c r="R10" s="89">
        <f t="shared" si="0"/>
        <v>0.75</v>
      </c>
    </row>
    <row r="11" spans="1:19" ht="18.75" customHeight="1" x14ac:dyDescent="0.15">
      <c r="A11" s="251"/>
      <c r="B11" s="64"/>
      <c r="C11" s="43"/>
      <c r="D11" s="44"/>
      <c r="E11" s="45"/>
      <c r="F11" s="46"/>
      <c r="G11" s="68"/>
      <c r="H11" s="72"/>
      <c r="I11" s="44"/>
      <c r="J11" s="46"/>
      <c r="K11" s="46"/>
      <c r="L11" s="46"/>
      <c r="M11" s="76"/>
      <c r="N11" s="64" t="s">
        <v>89</v>
      </c>
      <c r="O11" s="47" t="s">
        <v>47</v>
      </c>
      <c r="P11" s="44" t="s">
        <v>39</v>
      </c>
      <c r="Q11" s="48">
        <v>1</v>
      </c>
      <c r="R11" s="89">
        <f t="shared" si="0"/>
        <v>0.75</v>
      </c>
    </row>
    <row r="12" spans="1:19" ht="18.75" customHeight="1" x14ac:dyDescent="0.15">
      <c r="A12" s="251"/>
      <c r="B12" s="64"/>
      <c r="C12" s="43"/>
      <c r="D12" s="44"/>
      <c r="E12" s="45"/>
      <c r="F12" s="46"/>
      <c r="G12" s="68"/>
      <c r="H12" s="72"/>
      <c r="I12" s="44"/>
      <c r="J12" s="46"/>
      <c r="K12" s="46"/>
      <c r="L12" s="46"/>
      <c r="M12" s="76"/>
      <c r="N12" s="64" t="s">
        <v>90</v>
      </c>
      <c r="O12" s="47" t="s">
        <v>36</v>
      </c>
      <c r="P12" s="44"/>
      <c r="Q12" s="48">
        <v>0.05</v>
      </c>
      <c r="R12" s="89">
        <f t="shared" si="0"/>
        <v>0.04</v>
      </c>
    </row>
    <row r="13" spans="1:19" ht="18.75" customHeight="1" x14ac:dyDescent="0.15">
      <c r="A13" s="251"/>
      <c r="B13" s="64"/>
      <c r="C13" s="43"/>
      <c r="D13" s="44"/>
      <c r="E13" s="45"/>
      <c r="F13" s="46"/>
      <c r="G13" s="68"/>
      <c r="H13" s="72"/>
      <c r="I13" s="44"/>
      <c r="J13" s="46"/>
      <c r="K13" s="46"/>
      <c r="L13" s="46"/>
      <c r="M13" s="76"/>
      <c r="N13" s="64" t="s">
        <v>14</v>
      </c>
      <c r="O13" s="47"/>
      <c r="P13" s="44"/>
      <c r="Q13" s="48"/>
      <c r="R13" s="89"/>
    </row>
    <row r="14" spans="1:19" ht="18.75" customHeight="1" x14ac:dyDescent="0.15">
      <c r="A14" s="251"/>
      <c r="B14" s="65"/>
      <c r="C14" s="49"/>
      <c r="D14" s="50"/>
      <c r="E14" s="51"/>
      <c r="F14" s="52"/>
      <c r="G14" s="69"/>
      <c r="H14" s="73"/>
      <c r="I14" s="50"/>
      <c r="J14" s="52"/>
      <c r="K14" s="52"/>
      <c r="L14" s="52"/>
      <c r="M14" s="77"/>
      <c r="N14" s="65"/>
      <c r="O14" s="53"/>
      <c r="P14" s="50"/>
      <c r="Q14" s="54"/>
      <c r="R14" s="88"/>
    </row>
    <row r="15" spans="1:19" ht="18.75" customHeight="1" x14ac:dyDescent="0.15">
      <c r="A15" s="251"/>
      <c r="B15" s="64" t="s">
        <v>98</v>
      </c>
      <c r="C15" s="43" t="s">
        <v>20</v>
      </c>
      <c r="D15" s="44"/>
      <c r="E15" s="45">
        <v>20</v>
      </c>
      <c r="F15" s="46" t="s">
        <v>21</v>
      </c>
      <c r="G15" s="68"/>
      <c r="H15" s="72" t="s">
        <v>20</v>
      </c>
      <c r="I15" s="44"/>
      <c r="J15" s="46">
        <f>ROUNDUP(E15*0.75,2)</f>
        <v>15</v>
      </c>
      <c r="K15" s="46" t="s">
        <v>21</v>
      </c>
      <c r="L15" s="46"/>
      <c r="M15" s="76" t="e">
        <f>#REF!</f>
        <v>#REF!</v>
      </c>
      <c r="N15" s="64" t="s">
        <v>99</v>
      </c>
      <c r="O15" s="47" t="s">
        <v>25</v>
      </c>
      <c r="P15" s="44"/>
      <c r="Q15" s="48">
        <v>0.5</v>
      </c>
      <c r="R15" s="89">
        <f t="shared" ref="R15:R20" si="1">ROUNDUP(Q15*0.75,2)</f>
        <v>0.38</v>
      </c>
    </row>
    <row r="16" spans="1:19" ht="18.75" customHeight="1" x14ac:dyDescent="0.15">
      <c r="A16" s="251"/>
      <c r="B16" s="64"/>
      <c r="C16" s="43" t="s">
        <v>54</v>
      </c>
      <c r="D16" s="44"/>
      <c r="E16" s="45">
        <v>30</v>
      </c>
      <c r="F16" s="46" t="s">
        <v>21</v>
      </c>
      <c r="G16" s="68"/>
      <c r="H16" s="72" t="s">
        <v>54</v>
      </c>
      <c r="I16" s="44"/>
      <c r="J16" s="46">
        <f>ROUNDUP(E16*0.75,2)</f>
        <v>22.5</v>
      </c>
      <c r="K16" s="46" t="s">
        <v>21</v>
      </c>
      <c r="L16" s="46"/>
      <c r="M16" s="76" t="e">
        <f>ROUND(#REF!+(#REF!*15/100),2)</f>
        <v>#REF!</v>
      </c>
      <c r="N16" s="64" t="s">
        <v>100</v>
      </c>
      <c r="O16" s="47" t="s">
        <v>24</v>
      </c>
      <c r="P16" s="44"/>
      <c r="Q16" s="48">
        <v>1</v>
      </c>
      <c r="R16" s="89">
        <f t="shared" si="1"/>
        <v>0.75</v>
      </c>
    </row>
    <row r="17" spans="1:18" ht="18.75" customHeight="1" x14ac:dyDescent="0.15">
      <c r="A17" s="251"/>
      <c r="B17" s="64"/>
      <c r="C17" s="43" t="s">
        <v>28</v>
      </c>
      <c r="D17" s="44"/>
      <c r="E17" s="45">
        <v>10</v>
      </c>
      <c r="F17" s="46" t="s">
        <v>21</v>
      </c>
      <c r="G17" s="68"/>
      <c r="H17" s="72" t="s">
        <v>28</v>
      </c>
      <c r="I17" s="44"/>
      <c r="J17" s="46">
        <f>ROUNDUP(E17*0.75,2)</f>
        <v>7.5</v>
      </c>
      <c r="K17" s="46" t="s">
        <v>21</v>
      </c>
      <c r="L17" s="46"/>
      <c r="M17" s="76" t="e">
        <f>ROUND(#REF!+(#REF!*10/100),2)</f>
        <v>#REF!</v>
      </c>
      <c r="N17" s="64" t="s">
        <v>27</v>
      </c>
      <c r="O17" s="47" t="s">
        <v>30</v>
      </c>
      <c r="P17" s="44"/>
      <c r="Q17" s="48">
        <v>1</v>
      </c>
      <c r="R17" s="89">
        <f t="shared" si="1"/>
        <v>0.75</v>
      </c>
    </row>
    <row r="18" spans="1:18" ht="18.75" customHeight="1" x14ac:dyDescent="0.15">
      <c r="A18" s="251"/>
      <c r="B18" s="64"/>
      <c r="C18" s="43"/>
      <c r="D18" s="44"/>
      <c r="E18" s="45"/>
      <c r="F18" s="46"/>
      <c r="G18" s="68"/>
      <c r="H18" s="72"/>
      <c r="I18" s="44"/>
      <c r="J18" s="46"/>
      <c r="K18" s="46"/>
      <c r="L18" s="46"/>
      <c r="M18" s="76"/>
      <c r="N18" s="64"/>
      <c r="O18" s="47" t="s">
        <v>26</v>
      </c>
      <c r="P18" s="44"/>
      <c r="Q18" s="48">
        <v>1</v>
      </c>
      <c r="R18" s="89">
        <f t="shared" si="1"/>
        <v>0.75</v>
      </c>
    </row>
    <row r="19" spans="1:18" ht="18.75" customHeight="1" x14ac:dyDescent="0.15">
      <c r="A19" s="251"/>
      <c r="B19" s="64"/>
      <c r="C19" s="43"/>
      <c r="D19" s="44"/>
      <c r="E19" s="45"/>
      <c r="F19" s="46"/>
      <c r="G19" s="68"/>
      <c r="H19" s="72"/>
      <c r="I19" s="44"/>
      <c r="J19" s="46"/>
      <c r="K19" s="46"/>
      <c r="L19" s="46"/>
      <c r="M19" s="76"/>
      <c r="N19" s="64"/>
      <c r="O19" s="47" t="s">
        <v>18</v>
      </c>
      <c r="P19" s="44" t="s">
        <v>19</v>
      </c>
      <c r="Q19" s="48">
        <v>1</v>
      </c>
      <c r="R19" s="89">
        <f t="shared" si="1"/>
        <v>0.75</v>
      </c>
    </row>
    <row r="20" spans="1:18" ht="18.75" customHeight="1" x14ac:dyDescent="0.15">
      <c r="A20" s="251"/>
      <c r="B20" s="64"/>
      <c r="C20" s="43"/>
      <c r="D20" s="44"/>
      <c r="E20" s="45"/>
      <c r="F20" s="46"/>
      <c r="G20" s="68"/>
      <c r="H20" s="72"/>
      <c r="I20" s="44"/>
      <c r="J20" s="46"/>
      <c r="K20" s="46"/>
      <c r="L20" s="46"/>
      <c r="M20" s="76"/>
      <c r="N20" s="64"/>
      <c r="O20" s="47" t="s">
        <v>17</v>
      </c>
      <c r="P20" s="44"/>
      <c r="Q20" s="48">
        <v>20</v>
      </c>
      <c r="R20" s="89">
        <f t="shared" si="1"/>
        <v>15</v>
      </c>
    </row>
    <row r="21" spans="1:18" ht="18.75" customHeight="1" x14ac:dyDescent="0.15">
      <c r="A21" s="251"/>
      <c r="B21" s="65"/>
      <c r="C21" s="49"/>
      <c r="D21" s="50"/>
      <c r="E21" s="51"/>
      <c r="F21" s="52"/>
      <c r="G21" s="69"/>
      <c r="H21" s="73"/>
      <c r="I21" s="50"/>
      <c r="J21" s="52"/>
      <c r="K21" s="52"/>
      <c r="L21" s="52"/>
      <c r="M21" s="77"/>
      <c r="N21" s="65"/>
      <c r="O21" s="53"/>
      <c r="P21" s="50"/>
      <c r="Q21" s="54"/>
      <c r="R21" s="88"/>
    </row>
    <row r="22" spans="1:18" ht="18.75" customHeight="1" x14ac:dyDescent="0.15">
      <c r="A22" s="251"/>
      <c r="B22" s="64" t="s">
        <v>31</v>
      </c>
      <c r="C22" s="43" t="s">
        <v>101</v>
      </c>
      <c r="D22" s="44"/>
      <c r="E22" s="45">
        <v>0.5</v>
      </c>
      <c r="F22" s="46" t="s">
        <v>21</v>
      </c>
      <c r="G22" s="68"/>
      <c r="H22" s="72" t="s">
        <v>101</v>
      </c>
      <c r="I22" s="44"/>
      <c r="J22" s="46">
        <f>ROUNDUP(E22*0.75,2)</f>
        <v>0.38</v>
      </c>
      <c r="K22" s="46" t="s">
        <v>21</v>
      </c>
      <c r="L22" s="46"/>
      <c r="M22" s="76" t="e">
        <f>#REF!</f>
        <v>#REF!</v>
      </c>
      <c r="N22" s="64" t="s">
        <v>14</v>
      </c>
      <c r="O22" s="47" t="s">
        <v>17</v>
      </c>
      <c r="P22" s="44"/>
      <c r="Q22" s="48">
        <v>100</v>
      </c>
      <c r="R22" s="89">
        <f>ROUNDUP(Q22*0.75,2)</f>
        <v>75</v>
      </c>
    </row>
    <row r="23" spans="1:18" ht="18.75" customHeight="1" x14ac:dyDescent="0.15">
      <c r="A23" s="251"/>
      <c r="B23" s="64"/>
      <c r="C23" s="43" t="s">
        <v>59</v>
      </c>
      <c r="D23" s="44"/>
      <c r="E23" s="79">
        <v>0.1</v>
      </c>
      <c r="F23" s="46" t="s">
        <v>60</v>
      </c>
      <c r="G23" s="68"/>
      <c r="H23" s="72" t="s">
        <v>59</v>
      </c>
      <c r="I23" s="44"/>
      <c r="J23" s="46">
        <f>ROUNDUP(E23*0.75,2)</f>
        <v>0.08</v>
      </c>
      <c r="K23" s="46" t="s">
        <v>60</v>
      </c>
      <c r="L23" s="46"/>
      <c r="M23" s="76" t="e">
        <f>#REF!</f>
        <v>#REF!</v>
      </c>
      <c r="N23" s="64"/>
      <c r="O23" s="47" t="s">
        <v>36</v>
      </c>
      <c r="P23" s="44"/>
      <c r="Q23" s="48">
        <v>0.1</v>
      </c>
      <c r="R23" s="89">
        <f>ROUNDUP(Q23*0.75,2)</f>
        <v>0.08</v>
      </c>
    </row>
    <row r="24" spans="1:18" ht="18.75" customHeight="1" x14ac:dyDescent="0.15">
      <c r="A24" s="251"/>
      <c r="B24" s="64"/>
      <c r="C24" s="43"/>
      <c r="D24" s="44"/>
      <c r="E24" s="45"/>
      <c r="F24" s="46"/>
      <c r="G24" s="68"/>
      <c r="H24" s="72"/>
      <c r="I24" s="44"/>
      <c r="J24" s="46"/>
      <c r="K24" s="46"/>
      <c r="L24" s="46"/>
      <c r="M24" s="76"/>
      <c r="N24" s="64"/>
      <c r="O24" s="47" t="s">
        <v>18</v>
      </c>
      <c r="P24" s="44" t="s">
        <v>19</v>
      </c>
      <c r="Q24" s="48">
        <v>0.5</v>
      </c>
      <c r="R24" s="89">
        <f>ROUNDUP(Q24*0.75,2)</f>
        <v>0.38</v>
      </c>
    </row>
    <row r="25" spans="1:18" ht="18.75" customHeight="1" x14ac:dyDescent="0.15">
      <c r="A25" s="251"/>
      <c r="B25" s="65"/>
      <c r="C25" s="49"/>
      <c r="D25" s="50"/>
      <c r="E25" s="51"/>
      <c r="F25" s="52"/>
      <c r="G25" s="69"/>
      <c r="H25" s="73"/>
      <c r="I25" s="50"/>
      <c r="J25" s="52"/>
      <c r="K25" s="52"/>
      <c r="L25" s="52"/>
      <c r="M25" s="77"/>
      <c r="N25" s="65"/>
      <c r="O25" s="53"/>
      <c r="P25" s="50"/>
      <c r="Q25" s="54"/>
      <c r="R25" s="88"/>
    </row>
    <row r="26" spans="1:18" ht="18.75" customHeight="1" x14ac:dyDescent="0.15">
      <c r="A26" s="251"/>
      <c r="B26" s="64" t="s">
        <v>56</v>
      </c>
      <c r="C26" s="43" t="s">
        <v>58</v>
      </c>
      <c r="D26" s="44"/>
      <c r="E26" s="62">
        <v>0.16666666666666666</v>
      </c>
      <c r="F26" s="46" t="s">
        <v>34</v>
      </c>
      <c r="G26" s="68"/>
      <c r="H26" s="72" t="s">
        <v>58</v>
      </c>
      <c r="I26" s="44"/>
      <c r="J26" s="46">
        <f>ROUNDUP(E26*0.75,2)</f>
        <v>0.13</v>
      </c>
      <c r="K26" s="46" t="s">
        <v>34</v>
      </c>
      <c r="L26" s="46"/>
      <c r="M26" s="76" t="e">
        <f>#REF!</f>
        <v>#REF!</v>
      </c>
      <c r="N26" s="64" t="s">
        <v>57</v>
      </c>
      <c r="O26" s="47"/>
      <c r="P26" s="44"/>
      <c r="Q26" s="48"/>
      <c r="R26" s="89"/>
    </row>
    <row r="27" spans="1:18" ht="18.75" customHeight="1" thickBot="1" x14ac:dyDescent="0.2">
      <c r="A27" s="252"/>
      <c r="B27" s="66"/>
      <c r="C27" s="56"/>
      <c r="D27" s="57"/>
      <c r="E27" s="58"/>
      <c r="F27" s="59"/>
      <c r="G27" s="70"/>
      <c r="H27" s="74"/>
      <c r="I27" s="57"/>
      <c r="J27" s="59"/>
      <c r="K27" s="59"/>
      <c r="L27" s="59"/>
      <c r="M27" s="78"/>
      <c r="N27" s="66"/>
      <c r="O27" s="60"/>
      <c r="P27" s="57"/>
      <c r="Q27" s="61"/>
      <c r="R27" s="90"/>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410</v>
      </c>
      <c r="B3" s="268"/>
      <c r="C3" s="268"/>
      <c r="D3" s="216"/>
      <c r="E3" s="269" t="s">
        <v>333</v>
      </c>
      <c r="F3" s="270"/>
      <c r="G3" s="161"/>
      <c r="H3" s="161"/>
      <c r="I3" s="161"/>
      <c r="J3" s="161"/>
      <c r="K3" s="215"/>
      <c r="L3" s="161"/>
      <c r="M3" s="161"/>
    </row>
    <row r="4" spans="1:21" ht="20.10000000000000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0.100000000000001" customHeight="1" x14ac:dyDescent="0.15">
      <c r="A5" s="274"/>
      <c r="B5" s="275"/>
      <c r="C5" s="276"/>
      <c r="D5" s="254"/>
      <c r="E5" s="281"/>
      <c r="F5" s="299"/>
      <c r="G5" s="238" t="s">
        <v>327</v>
      </c>
      <c r="H5" s="237" t="s">
        <v>326</v>
      </c>
      <c r="I5" s="297" t="s">
        <v>325</v>
      </c>
      <c r="J5" s="257"/>
      <c r="K5" s="257"/>
      <c r="L5" s="259" t="s">
        <v>409</v>
      </c>
      <c r="M5" s="260"/>
      <c r="N5" s="261"/>
      <c r="O5" s="254"/>
    </row>
    <row r="6" spans="1:21" ht="20.10000000000000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0.10000000000000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0.100000000000001" customHeight="1" x14ac:dyDescent="0.15">
      <c r="A8" s="263"/>
      <c r="B8" s="181"/>
      <c r="C8" s="223"/>
      <c r="D8" s="184"/>
      <c r="E8" s="129"/>
      <c r="F8" s="230"/>
      <c r="G8" s="182"/>
      <c r="H8" s="180"/>
      <c r="I8" s="184"/>
      <c r="J8" s="181"/>
      <c r="K8" s="183"/>
      <c r="L8" s="182"/>
      <c r="M8" s="181"/>
      <c r="N8" s="180"/>
      <c r="O8" s="191"/>
    </row>
    <row r="9" spans="1:21" ht="20.100000000000001" customHeight="1" x14ac:dyDescent="0.15">
      <c r="A9" s="263"/>
      <c r="B9" s="173" t="s">
        <v>314</v>
      </c>
      <c r="C9" s="221" t="s">
        <v>91</v>
      </c>
      <c r="D9" s="177" t="s">
        <v>92</v>
      </c>
      <c r="E9" s="123"/>
      <c r="F9" s="229"/>
      <c r="G9" s="174"/>
      <c r="H9" s="194">
        <v>0.7</v>
      </c>
      <c r="I9" s="177" t="s">
        <v>314</v>
      </c>
      <c r="J9" s="173" t="s">
        <v>91</v>
      </c>
      <c r="K9" s="195">
        <v>0.3</v>
      </c>
      <c r="L9" s="174" t="s">
        <v>313</v>
      </c>
      <c r="M9" s="173" t="s">
        <v>59</v>
      </c>
      <c r="N9" s="188">
        <v>0.1</v>
      </c>
      <c r="O9" s="171"/>
    </row>
    <row r="10" spans="1:21" ht="20.100000000000001" customHeight="1" x14ac:dyDescent="0.15">
      <c r="A10" s="263"/>
      <c r="B10" s="173"/>
      <c r="C10" s="221" t="s">
        <v>51</v>
      </c>
      <c r="D10" s="177"/>
      <c r="E10" s="123"/>
      <c r="F10" s="229"/>
      <c r="G10" s="174"/>
      <c r="H10" s="172">
        <v>10</v>
      </c>
      <c r="I10" s="177"/>
      <c r="J10" s="173" t="s">
        <v>51</v>
      </c>
      <c r="K10" s="187">
        <v>10</v>
      </c>
      <c r="L10" s="174"/>
      <c r="M10" s="173" t="s">
        <v>54</v>
      </c>
      <c r="N10" s="172">
        <v>10</v>
      </c>
      <c r="O10" s="171"/>
    </row>
    <row r="11" spans="1:21" ht="20.100000000000001" customHeight="1" x14ac:dyDescent="0.15">
      <c r="A11" s="263"/>
      <c r="B11" s="173"/>
      <c r="C11" s="221" t="s">
        <v>35</v>
      </c>
      <c r="D11" s="177"/>
      <c r="E11" s="123"/>
      <c r="F11" s="229"/>
      <c r="G11" s="174"/>
      <c r="H11" s="172">
        <v>20</v>
      </c>
      <c r="I11" s="177"/>
      <c r="J11" s="173" t="s">
        <v>35</v>
      </c>
      <c r="K11" s="187">
        <v>20</v>
      </c>
      <c r="L11" s="174"/>
      <c r="M11" s="173" t="s">
        <v>28</v>
      </c>
      <c r="N11" s="172">
        <v>5</v>
      </c>
      <c r="O11" s="171"/>
    </row>
    <row r="12" spans="1:21" ht="20.100000000000001" customHeight="1" x14ac:dyDescent="0.15">
      <c r="A12" s="263"/>
      <c r="B12" s="173"/>
      <c r="C12" s="221"/>
      <c r="D12" s="177"/>
      <c r="E12" s="123"/>
      <c r="F12" s="229"/>
      <c r="G12" s="174" t="s">
        <v>17</v>
      </c>
      <c r="H12" s="172" t="s">
        <v>310</v>
      </c>
      <c r="I12" s="177"/>
      <c r="J12" s="173"/>
      <c r="K12" s="187"/>
      <c r="L12" s="182"/>
      <c r="M12" s="181"/>
      <c r="N12" s="180"/>
      <c r="O12" s="191"/>
    </row>
    <row r="13" spans="1:21" ht="20.100000000000001" customHeight="1" x14ac:dyDescent="0.15">
      <c r="A13" s="263"/>
      <c r="B13" s="181"/>
      <c r="C13" s="223"/>
      <c r="D13" s="184"/>
      <c r="E13" s="129"/>
      <c r="F13" s="230"/>
      <c r="G13" s="182"/>
      <c r="H13" s="180"/>
      <c r="I13" s="184"/>
      <c r="J13" s="181"/>
      <c r="K13" s="183"/>
      <c r="L13" s="174" t="s">
        <v>312</v>
      </c>
      <c r="M13" s="173" t="s">
        <v>91</v>
      </c>
      <c r="N13" s="193">
        <v>0.2</v>
      </c>
      <c r="O13" s="171" t="s">
        <v>92</v>
      </c>
    </row>
    <row r="14" spans="1:21" ht="20.100000000000001" customHeight="1" x14ac:dyDescent="0.15">
      <c r="A14" s="263"/>
      <c r="B14" s="173" t="s">
        <v>98</v>
      </c>
      <c r="C14" s="221" t="s">
        <v>20</v>
      </c>
      <c r="D14" s="177"/>
      <c r="E14" s="123"/>
      <c r="F14" s="229"/>
      <c r="G14" s="174"/>
      <c r="H14" s="172">
        <v>5</v>
      </c>
      <c r="I14" s="177" t="s">
        <v>311</v>
      </c>
      <c r="J14" s="192" t="s">
        <v>148</v>
      </c>
      <c r="K14" s="187">
        <v>5</v>
      </c>
      <c r="L14" s="174"/>
      <c r="M14" s="173" t="s">
        <v>51</v>
      </c>
      <c r="N14" s="172">
        <v>5</v>
      </c>
      <c r="O14" s="171"/>
    </row>
    <row r="15" spans="1:21" ht="20.100000000000001" customHeight="1" x14ac:dyDescent="0.15">
      <c r="A15" s="263"/>
      <c r="B15" s="173"/>
      <c r="C15" s="221" t="s">
        <v>54</v>
      </c>
      <c r="D15" s="177"/>
      <c r="E15" s="123"/>
      <c r="F15" s="229"/>
      <c r="G15" s="174"/>
      <c r="H15" s="172">
        <v>20</v>
      </c>
      <c r="I15" s="177"/>
      <c r="J15" s="173" t="s">
        <v>54</v>
      </c>
      <c r="K15" s="187">
        <v>10</v>
      </c>
      <c r="L15" s="174"/>
      <c r="M15" s="173" t="s">
        <v>35</v>
      </c>
      <c r="N15" s="172">
        <v>10</v>
      </c>
      <c r="O15" s="171"/>
    </row>
    <row r="16" spans="1:21" ht="20.100000000000001" customHeight="1" x14ac:dyDescent="0.15">
      <c r="A16" s="263"/>
      <c r="B16" s="173"/>
      <c r="C16" s="221" t="s">
        <v>28</v>
      </c>
      <c r="D16" s="177"/>
      <c r="E16" s="123"/>
      <c r="F16" s="229"/>
      <c r="G16" s="174"/>
      <c r="H16" s="172">
        <v>5</v>
      </c>
      <c r="I16" s="177"/>
      <c r="J16" s="173" t="s">
        <v>28</v>
      </c>
      <c r="K16" s="187">
        <v>5</v>
      </c>
      <c r="L16" s="182"/>
      <c r="M16" s="181"/>
      <c r="N16" s="180"/>
      <c r="O16" s="191"/>
    </row>
    <row r="17" spans="1:15" ht="20.100000000000001" customHeight="1" x14ac:dyDescent="0.15">
      <c r="A17" s="263"/>
      <c r="B17" s="173"/>
      <c r="C17" s="221"/>
      <c r="D17" s="177"/>
      <c r="E17" s="123"/>
      <c r="F17" s="229"/>
      <c r="G17" s="174" t="s">
        <v>17</v>
      </c>
      <c r="H17" s="172" t="s">
        <v>310</v>
      </c>
      <c r="I17" s="177"/>
      <c r="J17" s="173"/>
      <c r="K17" s="187"/>
      <c r="L17" s="174" t="s">
        <v>56</v>
      </c>
      <c r="M17" s="173" t="s">
        <v>58</v>
      </c>
      <c r="N17" s="188">
        <v>0.1</v>
      </c>
      <c r="O17" s="171"/>
    </row>
    <row r="18" spans="1:15" ht="20.100000000000001" customHeight="1" x14ac:dyDescent="0.15">
      <c r="A18" s="263"/>
      <c r="B18" s="173"/>
      <c r="C18" s="221"/>
      <c r="D18" s="177"/>
      <c r="E18" s="123"/>
      <c r="F18" s="229" t="s">
        <v>19</v>
      </c>
      <c r="G18" s="174" t="s">
        <v>18</v>
      </c>
      <c r="H18" s="172" t="s">
        <v>309</v>
      </c>
      <c r="I18" s="177"/>
      <c r="J18" s="173"/>
      <c r="K18" s="187"/>
      <c r="L18" s="174"/>
      <c r="M18" s="173"/>
      <c r="N18" s="172"/>
      <c r="O18" s="171"/>
    </row>
    <row r="19" spans="1:15" ht="20.100000000000001" customHeight="1" x14ac:dyDescent="0.15">
      <c r="A19" s="263"/>
      <c r="B19" s="173"/>
      <c r="C19" s="221"/>
      <c r="D19" s="177"/>
      <c r="E19" s="123"/>
      <c r="F19" s="233"/>
      <c r="G19" s="174" t="s">
        <v>30</v>
      </c>
      <c r="H19" s="172" t="s">
        <v>309</v>
      </c>
      <c r="I19" s="177"/>
      <c r="J19" s="173"/>
      <c r="K19" s="187"/>
      <c r="L19" s="174"/>
      <c r="M19" s="173"/>
      <c r="N19" s="172"/>
      <c r="O19" s="171"/>
    </row>
    <row r="20" spans="1:15" ht="20.100000000000001" customHeight="1" x14ac:dyDescent="0.15">
      <c r="A20" s="263"/>
      <c r="B20" s="181"/>
      <c r="C20" s="223"/>
      <c r="D20" s="184"/>
      <c r="E20" s="129"/>
      <c r="F20" s="230"/>
      <c r="G20" s="182"/>
      <c r="H20" s="180"/>
      <c r="I20" s="184"/>
      <c r="J20" s="181"/>
      <c r="K20" s="183"/>
      <c r="L20" s="174"/>
      <c r="M20" s="173"/>
      <c r="N20" s="172"/>
      <c r="O20" s="171"/>
    </row>
    <row r="21" spans="1:15" ht="20.100000000000001" customHeight="1" x14ac:dyDescent="0.15">
      <c r="A21" s="263"/>
      <c r="B21" s="173" t="s">
        <v>31</v>
      </c>
      <c r="C21" s="221" t="s">
        <v>101</v>
      </c>
      <c r="D21" s="177"/>
      <c r="E21" s="123"/>
      <c r="F21" s="229"/>
      <c r="G21" s="174"/>
      <c r="H21" s="172">
        <v>0.5</v>
      </c>
      <c r="I21" s="177" t="s">
        <v>31</v>
      </c>
      <c r="J21" s="173" t="s">
        <v>101</v>
      </c>
      <c r="K21" s="187">
        <v>0.5</v>
      </c>
      <c r="L21" s="174"/>
      <c r="M21" s="173"/>
      <c r="N21" s="172"/>
      <c r="O21" s="171"/>
    </row>
    <row r="22" spans="1:15" ht="20.100000000000001" customHeight="1" x14ac:dyDescent="0.15">
      <c r="A22" s="263"/>
      <c r="B22" s="173"/>
      <c r="C22" s="221" t="s">
        <v>59</v>
      </c>
      <c r="D22" s="177"/>
      <c r="E22" s="123"/>
      <c r="F22" s="229"/>
      <c r="G22" s="174"/>
      <c r="H22" s="188">
        <v>0.1</v>
      </c>
      <c r="I22" s="177"/>
      <c r="J22" s="173" t="s">
        <v>59</v>
      </c>
      <c r="K22" s="189">
        <v>0.1</v>
      </c>
      <c r="L22" s="174"/>
      <c r="M22" s="173"/>
      <c r="N22" s="172"/>
      <c r="O22" s="171"/>
    </row>
    <row r="23" spans="1:15" ht="20.100000000000001" customHeight="1" x14ac:dyDescent="0.15">
      <c r="A23" s="263"/>
      <c r="B23" s="173"/>
      <c r="C23" s="221"/>
      <c r="D23" s="177"/>
      <c r="E23" s="123"/>
      <c r="F23" s="229"/>
      <c r="G23" s="174" t="s">
        <v>45</v>
      </c>
      <c r="H23" s="172" t="s">
        <v>310</v>
      </c>
      <c r="I23" s="177"/>
      <c r="J23" s="173"/>
      <c r="K23" s="187"/>
      <c r="L23" s="174"/>
      <c r="M23" s="173"/>
      <c r="N23" s="172"/>
      <c r="O23" s="171"/>
    </row>
    <row r="24" spans="1:15" ht="20.100000000000001" customHeight="1" x14ac:dyDescent="0.15">
      <c r="A24" s="263"/>
      <c r="B24" s="173"/>
      <c r="C24" s="221"/>
      <c r="D24" s="177"/>
      <c r="E24" s="123"/>
      <c r="F24" s="229" t="s">
        <v>19</v>
      </c>
      <c r="G24" s="174" t="s">
        <v>18</v>
      </c>
      <c r="H24" s="172" t="s">
        <v>309</v>
      </c>
      <c r="I24" s="177"/>
      <c r="J24" s="173"/>
      <c r="K24" s="187"/>
      <c r="L24" s="174"/>
      <c r="M24" s="173"/>
      <c r="N24" s="172"/>
      <c r="O24" s="171"/>
    </row>
    <row r="25" spans="1:15" ht="20.100000000000001" customHeight="1" x14ac:dyDescent="0.15">
      <c r="A25" s="263"/>
      <c r="B25" s="181"/>
      <c r="C25" s="223"/>
      <c r="D25" s="184"/>
      <c r="E25" s="129"/>
      <c r="F25" s="230"/>
      <c r="G25" s="182"/>
      <c r="H25" s="180"/>
      <c r="I25" s="184"/>
      <c r="J25" s="181"/>
      <c r="K25" s="183"/>
      <c r="L25" s="174"/>
      <c r="M25" s="173"/>
      <c r="N25" s="172"/>
      <c r="O25" s="171"/>
    </row>
    <row r="26" spans="1:15" ht="20.100000000000001" customHeight="1" x14ac:dyDescent="0.15">
      <c r="A26" s="263"/>
      <c r="B26" s="173" t="s">
        <v>56</v>
      </c>
      <c r="C26" s="221" t="s">
        <v>58</v>
      </c>
      <c r="D26" s="177"/>
      <c r="E26" s="123"/>
      <c r="F26" s="229"/>
      <c r="G26" s="174"/>
      <c r="H26" s="175">
        <v>0.13</v>
      </c>
      <c r="I26" s="177" t="s">
        <v>56</v>
      </c>
      <c r="J26" s="173" t="s">
        <v>58</v>
      </c>
      <c r="K26" s="176">
        <v>0.13</v>
      </c>
      <c r="L26" s="174"/>
      <c r="M26" s="173"/>
      <c r="N26" s="172"/>
      <c r="O26" s="171"/>
    </row>
    <row r="27" spans="1:15" ht="20.100000000000001" customHeight="1" thickBot="1" x14ac:dyDescent="0.2">
      <c r="A27" s="264"/>
      <c r="B27" s="165"/>
      <c r="C27" s="219"/>
      <c r="D27" s="168"/>
      <c r="E27" s="135"/>
      <c r="F27" s="227"/>
      <c r="G27" s="166"/>
      <c r="H27" s="164"/>
      <c r="I27" s="168"/>
      <c r="J27" s="165"/>
      <c r="K27" s="167"/>
      <c r="L27" s="166"/>
      <c r="M27" s="165"/>
      <c r="N27" s="164"/>
      <c r="O27" s="163"/>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row r="65" spans="2:14" ht="14.25" x14ac:dyDescent="0.15">
      <c r="B65" s="91"/>
      <c r="C65" s="91"/>
      <c r="D65" s="91"/>
      <c r="G65" s="91"/>
      <c r="H65" s="162"/>
      <c r="I65" s="91"/>
      <c r="J65" s="91"/>
      <c r="K65" s="162"/>
      <c r="L65" s="91"/>
      <c r="M65" s="91"/>
      <c r="N65" s="162"/>
    </row>
  </sheetData>
  <mergeCells count="14">
    <mergeCell ref="O4:O6"/>
    <mergeCell ref="I5:K5"/>
    <mergeCell ref="L5:N5"/>
    <mergeCell ref="A7:A27"/>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106</v>
      </c>
      <c r="B3" s="249"/>
      <c r="C3" s="249"/>
      <c r="D3" s="249"/>
      <c r="E3" s="249"/>
      <c r="F3" s="249"/>
      <c r="G3" s="2"/>
      <c r="H3" s="2"/>
      <c r="I3" s="12"/>
      <c r="J3" s="2"/>
      <c r="K3" s="7"/>
      <c r="L3" s="7"/>
      <c r="M3" s="10"/>
      <c r="N3" s="2"/>
      <c r="O3" s="13"/>
      <c r="P3" s="12"/>
      <c r="Q3" s="14"/>
      <c r="R3" s="14"/>
      <c r="S3" s="11"/>
    </row>
    <row r="4" spans="1:19" customFormat="1" ht="42" customHeight="1" thickBot="1" x14ac:dyDescent="0.2">
      <c r="A4" s="103"/>
      <c r="B4" s="104" t="s">
        <v>1</v>
      </c>
      <c r="C4" s="105" t="s">
        <v>2</v>
      </c>
      <c r="D4" s="106" t="s">
        <v>3</v>
      </c>
      <c r="E4" s="114" t="s">
        <v>7</v>
      </c>
      <c r="F4" s="107" t="s">
        <v>5</v>
      </c>
      <c r="G4" s="105" t="s">
        <v>6</v>
      </c>
      <c r="H4" s="104" t="s">
        <v>2</v>
      </c>
      <c r="I4" s="106" t="s">
        <v>3</v>
      </c>
      <c r="J4" s="115" t="s">
        <v>4</v>
      </c>
      <c r="K4" s="107" t="s">
        <v>5</v>
      </c>
      <c r="L4" s="107" t="s">
        <v>6</v>
      </c>
      <c r="M4" s="109" t="s">
        <v>8</v>
      </c>
      <c r="N4" s="110" t="s">
        <v>9</v>
      </c>
      <c r="O4" s="107" t="s">
        <v>10</v>
      </c>
      <c r="P4" s="111" t="s">
        <v>3</v>
      </c>
      <c r="Q4" s="108" t="s">
        <v>12</v>
      </c>
      <c r="R4" s="112" t="s">
        <v>11</v>
      </c>
      <c r="S4" s="25"/>
    </row>
    <row r="5" spans="1:19" ht="24.95" customHeight="1" x14ac:dyDescent="0.15">
      <c r="A5" s="250" t="s">
        <v>37</v>
      </c>
      <c r="B5" s="144" t="s">
        <v>107</v>
      </c>
      <c r="C5" s="116" t="s">
        <v>20</v>
      </c>
      <c r="D5" s="117"/>
      <c r="E5" s="121">
        <v>30</v>
      </c>
      <c r="F5" s="118" t="s">
        <v>21</v>
      </c>
      <c r="G5" s="148"/>
      <c r="H5" s="152" t="s">
        <v>20</v>
      </c>
      <c r="I5" s="117"/>
      <c r="J5" s="118">
        <f t="shared" ref="J5:J10" si="0">ROUNDUP(E5*0.75,2)</f>
        <v>22.5</v>
      </c>
      <c r="K5" s="118" t="s">
        <v>21</v>
      </c>
      <c r="L5" s="118"/>
      <c r="M5" s="156" t="e">
        <f>#REF!</f>
        <v>#REF!</v>
      </c>
      <c r="N5" s="144" t="s">
        <v>108</v>
      </c>
      <c r="O5" s="119" t="s">
        <v>15</v>
      </c>
      <c r="P5" s="117"/>
      <c r="Q5" s="120">
        <v>110</v>
      </c>
      <c r="R5" s="87">
        <f t="shared" ref="R5:R10" si="1">ROUNDUP(Q5*0.75,2)</f>
        <v>82.5</v>
      </c>
    </row>
    <row r="6" spans="1:19" ht="24.95" customHeight="1" x14ac:dyDescent="0.15">
      <c r="A6" s="251"/>
      <c r="B6" s="145"/>
      <c r="C6" s="122" t="s">
        <v>51</v>
      </c>
      <c r="D6" s="123"/>
      <c r="E6" s="124">
        <v>30</v>
      </c>
      <c r="F6" s="125" t="s">
        <v>21</v>
      </c>
      <c r="G6" s="149"/>
      <c r="H6" s="153" t="s">
        <v>51</v>
      </c>
      <c r="I6" s="123"/>
      <c r="J6" s="125">
        <f t="shared" si="0"/>
        <v>22.5</v>
      </c>
      <c r="K6" s="125" t="s">
        <v>21</v>
      </c>
      <c r="L6" s="125"/>
      <c r="M6" s="157" t="e">
        <f>ROUND(#REF!+(#REF!*6/100),2)</f>
        <v>#REF!</v>
      </c>
      <c r="N6" s="145" t="s">
        <v>109</v>
      </c>
      <c r="O6" s="126" t="s">
        <v>25</v>
      </c>
      <c r="P6" s="123"/>
      <c r="Q6" s="127">
        <v>0.5</v>
      </c>
      <c r="R6" s="89">
        <f t="shared" si="1"/>
        <v>0.38</v>
      </c>
    </row>
    <row r="7" spans="1:19" ht="24.95" customHeight="1" x14ac:dyDescent="0.15">
      <c r="A7" s="251"/>
      <c r="B7" s="145"/>
      <c r="C7" s="122" t="s">
        <v>41</v>
      </c>
      <c r="D7" s="123"/>
      <c r="E7" s="124">
        <v>40</v>
      </c>
      <c r="F7" s="125" t="s">
        <v>21</v>
      </c>
      <c r="G7" s="149"/>
      <c r="H7" s="153" t="s">
        <v>41</v>
      </c>
      <c r="I7" s="123"/>
      <c r="J7" s="125">
        <f t="shared" si="0"/>
        <v>30</v>
      </c>
      <c r="K7" s="125" t="s">
        <v>21</v>
      </c>
      <c r="L7" s="125"/>
      <c r="M7" s="157" t="e">
        <f>ROUND(#REF!+(#REF!*10/100),2)</f>
        <v>#REF!</v>
      </c>
      <c r="N7" s="145" t="s">
        <v>110</v>
      </c>
      <c r="O7" s="126" t="s">
        <v>24</v>
      </c>
      <c r="P7" s="123"/>
      <c r="Q7" s="127">
        <v>1</v>
      </c>
      <c r="R7" s="89">
        <f t="shared" si="1"/>
        <v>0.75</v>
      </c>
    </row>
    <row r="8" spans="1:19" ht="24.95" customHeight="1" x14ac:dyDescent="0.15">
      <c r="A8" s="251"/>
      <c r="B8" s="145"/>
      <c r="C8" s="122" t="s">
        <v>28</v>
      </c>
      <c r="D8" s="123"/>
      <c r="E8" s="124">
        <v>10</v>
      </c>
      <c r="F8" s="125" t="s">
        <v>21</v>
      </c>
      <c r="G8" s="149"/>
      <c r="H8" s="153" t="s">
        <v>28</v>
      </c>
      <c r="I8" s="123"/>
      <c r="J8" s="125">
        <f t="shared" si="0"/>
        <v>7.5</v>
      </c>
      <c r="K8" s="125" t="s">
        <v>21</v>
      </c>
      <c r="L8" s="125"/>
      <c r="M8" s="157" t="e">
        <f>ROUND(#REF!+(#REF!*10/100),2)</f>
        <v>#REF!</v>
      </c>
      <c r="N8" s="145" t="s">
        <v>111</v>
      </c>
      <c r="O8" s="126" t="s">
        <v>45</v>
      </c>
      <c r="P8" s="123"/>
      <c r="Q8" s="127">
        <v>40</v>
      </c>
      <c r="R8" s="89">
        <f t="shared" si="1"/>
        <v>30</v>
      </c>
    </row>
    <row r="9" spans="1:19" ht="24.95" customHeight="1" x14ac:dyDescent="0.15">
      <c r="A9" s="251"/>
      <c r="B9" s="145"/>
      <c r="C9" s="122" t="s">
        <v>112</v>
      </c>
      <c r="D9" s="123" t="s">
        <v>19</v>
      </c>
      <c r="E9" s="124">
        <v>9</v>
      </c>
      <c r="F9" s="125" t="s">
        <v>21</v>
      </c>
      <c r="G9" s="149"/>
      <c r="H9" s="153" t="s">
        <v>112</v>
      </c>
      <c r="I9" s="123" t="s">
        <v>19</v>
      </c>
      <c r="J9" s="125">
        <f t="shared" si="0"/>
        <v>6.75</v>
      </c>
      <c r="K9" s="125" t="s">
        <v>21</v>
      </c>
      <c r="L9" s="125"/>
      <c r="M9" s="157" t="e">
        <f>#REF!</f>
        <v>#REF!</v>
      </c>
      <c r="N9" s="145" t="s">
        <v>262</v>
      </c>
      <c r="O9" s="126" t="s">
        <v>30</v>
      </c>
      <c r="P9" s="123"/>
      <c r="Q9" s="127">
        <v>0.5</v>
      </c>
      <c r="R9" s="89">
        <f t="shared" si="1"/>
        <v>0.38</v>
      </c>
    </row>
    <row r="10" spans="1:19" ht="24.95" customHeight="1" x14ac:dyDescent="0.15">
      <c r="A10" s="251"/>
      <c r="B10" s="145"/>
      <c r="C10" s="122" t="s">
        <v>38</v>
      </c>
      <c r="D10" s="123" t="s">
        <v>39</v>
      </c>
      <c r="E10" s="124">
        <v>30</v>
      </c>
      <c r="F10" s="125" t="s">
        <v>40</v>
      </c>
      <c r="G10" s="149"/>
      <c r="H10" s="153" t="s">
        <v>38</v>
      </c>
      <c r="I10" s="123" t="s">
        <v>39</v>
      </c>
      <c r="J10" s="125">
        <f t="shared" si="0"/>
        <v>22.5</v>
      </c>
      <c r="K10" s="125" t="s">
        <v>40</v>
      </c>
      <c r="L10" s="125"/>
      <c r="M10" s="157" t="e">
        <f>#REF!</f>
        <v>#REF!</v>
      </c>
      <c r="N10" s="145" t="s">
        <v>305</v>
      </c>
      <c r="O10" s="126" t="s">
        <v>113</v>
      </c>
      <c r="P10" s="123"/>
      <c r="Q10" s="127">
        <v>2</v>
      </c>
      <c r="R10" s="89">
        <f t="shared" si="1"/>
        <v>1.5</v>
      </c>
    </row>
    <row r="11" spans="1:19" ht="24.95" customHeight="1" x14ac:dyDescent="0.15">
      <c r="A11" s="251"/>
      <c r="B11" s="146"/>
      <c r="C11" s="128"/>
      <c r="D11" s="129"/>
      <c r="E11" s="130"/>
      <c r="F11" s="131"/>
      <c r="G11" s="150"/>
      <c r="H11" s="154"/>
      <c r="I11" s="129"/>
      <c r="J11" s="131"/>
      <c r="K11" s="131"/>
      <c r="L11" s="131"/>
      <c r="M11" s="158"/>
      <c r="N11" s="146" t="s">
        <v>14</v>
      </c>
      <c r="O11" s="132"/>
      <c r="P11" s="129"/>
      <c r="Q11" s="133"/>
      <c r="R11" s="88"/>
    </row>
    <row r="12" spans="1:19" ht="24.95" customHeight="1" x14ac:dyDescent="0.15">
      <c r="A12" s="251"/>
      <c r="B12" s="145" t="s">
        <v>300</v>
      </c>
      <c r="C12" s="122" t="s">
        <v>115</v>
      </c>
      <c r="D12" s="123"/>
      <c r="E12" s="124">
        <v>20</v>
      </c>
      <c r="F12" s="125" t="s">
        <v>21</v>
      </c>
      <c r="G12" s="149"/>
      <c r="H12" s="153" t="s">
        <v>115</v>
      </c>
      <c r="I12" s="123"/>
      <c r="J12" s="125">
        <f>ROUNDUP(E12*0.75,2)</f>
        <v>15</v>
      </c>
      <c r="K12" s="125" t="s">
        <v>21</v>
      </c>
      <c r="L12" s="125"/>
      <c r="M12" s="157" t="e">
        <f>ROUND(#REF!+(#REF!*10/100),2)</f>
        <v>#REF!</v>
      </c>
      <c r="N12" s="145" t="s">
        <v>289</v>
      </c>
      <c r="O12" s="126" t="s">
        <v>30</v>
      </c>
      <c r="P12" s="123"/>
      <c r="Q12" s="127">
        <v>0.3</v>
      </c>
      <c r="R12" s="89">
        <f>ROUNDUP(Q12*0.75,2)</f>
        <v>0.23</v>
      </c>
    </row>
    <row r="13" spans="1:19" ht="24.95" customHeight="1" x14ac:dyDescent="0.15">
      <c r="A13" s="251"/>
      <c r="B13" s="145" t="s">
        <v>301</v>
      </c>
      <c r="C13" s="122" t="s">
        <v>63</v>
      </c>
      <c r="D13" s="123"/>
      <c r="E13" s="124">
        <v>20</v>
      </c>
      <c r="F13" s="125" t="s">
        <v>21</v>
      </c>
      <c r="G13" s="149"/>
      <c r="H13" s="153" t="s">
        <v>63</v>
      </c>
      <c r="I13" s="123"/>
      <c r="J13" s="125">
        <f>ROUNDUP(E13*0.75,2)</f>
        <v>15</v>
      </c>
      <c r="K13" s="125" t="s">
        <v>21</v>
      </c>
      <c r="L13" s="125"/>
      <c r="M13" s="157" t="e">
        <f>ROUND(#REF!+(#REF!*2/100),2)</f>
        <v>#REF!</v>
      </c>
      <c r="N13" s="145" t="s">
        <v>291</v>
      </c>
      <c r="O13" s="126" t="s">
        <v>36</v>
      </c>
      <c r="P13" s="123"/>
      <c r="Q13" s="127">
        <v>0.1</v>
      </c>
      <c r="R13" s="89">
        <f>ROUNDUP(Q13*0.75,2)</f>
        <v>0.08</v>
      </c>
    </row>
    <row r="14" spans="1:19" ht="24.95" customHeight="1" x14ac:dyDescent="0.15">
      <c r="A14" s="251"/>
      <c r="B14" s="145"/>
      <c r="C14" s="122" t="s">
        <v>32</v>
      </c>
      <c r="D14" s="123" t="s">
        <v>33</v>
      </c>
      <c r="E14" s="160">
        <v>0.5</v>
      </c>
      <c r="F14" s="125" t="s">
        <v>34</v>
      </c>
      <c r="G14" s="149"/>
      <c r="H14" s="153" t="s">
        <v>32</v>
      </c>
      <c r="I14" s="123" t="s">
        <v>33</v>
      </c>
      <c r="J14" s="125">
        <f>ROUNDUP(E14*0.75,2)</f>
        <v>0.38</v>
      </c>
      <c r="K14" s="125" t="s">
        <v>34</v>
      </c>
      <c r="L14" s="125"/>
      <c r="M14" s="157" t="e">
        <f>#REF!</f>
        <v>#REF!</v>
      </c>
      <c r="N14" s="145" t="s">
        <v>114</v>
      </c>
      <c r="O14" s="126" t="s">
        <v>95</v>
      </c>
      <c r="P14" s="123" t="s">
        <v>96</v>
      </c>
      <c r="Q14" s="127">
        <v>4</v>
      </c>
      <c r="R14" s="89">
        <f>ROUNDUP(Q14*0.75,2)</f>
        <v>3</v>
      </c>
    </row>
    <row r="15" spans="1:19" ht="24.95" customHeight="1" x14ac:dyDescent="0.15">
      <c r="A15" s="251"/>
      <c r="B15" s="145"/>
      <c r="C15" s="122"/>
      <c r="D15" s="123"/>
      <c r="E15" s="124"/>
      <c r="F15" s="125"/>
      <c r="G15" s="149"/>
      <c r="H15" s="153"/>
      <c r="I15" s="123"/>
      <c r="J15" s="125"/>
      <c r="K15" s="125"/>
      <c r="L15" s="125"/>
      <c r="M15" s="157"/>
      <c r="N15" s="145" t="s">
        <v>27</v>
      </c>
      <c r="O15" s="126"/>
      <c r="P15" s="123"/>
      <c r="Q15" s="127"/>
      <c r="R15" s="89"/>
    </row>
    <row r="16" spans="1:19" ht="24.95" customHeight="1" x14ac:dyDescent="0.15">
      <c r="A16" s="251"/>
      <c r="B16" s="146"/>
      <c r="C16" s="128"/>
      <c r="D16" s="129"/>
      <c r="E16" s="130"/>
      <c r="F16" s="131"/>
      <c r="G16" s="150"/>
      <c r="H16" s="154"/>
      <c r="I16" s="129"/>
      <c r="J16" s="131"/>
      <c r="K16" s="131"/>
      <c r="L16" s="131"/>
      <c r="M16" s="158"/>
      <c r="N16" s="146"/>
      <c r="O16" s="132"/>
      <c r="P16" s="129"/>
      <c r="Q16" s="133"/>
      <c r="R16" s="88"/>
    </row>
    <row r="17" spans="1:18" ht="24.95" customHeight="1" x14ac:dyDescent="0.15">
      <c r="A17" s="251"/>
      <c r="B17" s="145" t="s">
        <v>116</v>
      </c>
      <c r="C17" s="122" t="s">
        <v>117</v>
      </c>
      <c r="D17" s="123"/>
      <c r="E17" s="124">
        <v>25</v>
      </c>
      <c r="F17" s="125" t="s">
        <v>21</v>
      </c>
      <c r="G17" s="149"/>
      <c r="H17" s="153" t="s">
        <v>117</v>
      </c>
      <c r="I17" s="123"/>
      <c r="J17" s="125">
        <f>ROUNDUP(E17*0.75,2)</f>
        <v>18.75</v>
      </c>
      <c r="K17" s="125" t="s">
        <v>21</v>
      </c>
      <c r="L17" s="125"/>
      <c r="M17" s="157" t="e">
        <f>#REF!</f>
        <v>#REF!</v>
      </c>
      <c r="N17" s="145"/>
      <c r="O17" s="126"/>
      <c r="P17" s="123"/>
      <c r="Q17" s="127"/>
      <c r="R17" s="89"/>
    </row>
    <row r="18" spans="1:18" ht="24.95" customHeight="1" thickBot="1" x14ac:dyDescent="0.2">
      <c r="A18" s="252"/>
      <c r="B18" s="147"/>
      <c r="C18" s="134"/>
      <c r="D18" s="135"/>
      <c r="E18" s="136"/>
      <c r="F18" s="137"/>
      <c r="G18" s="151"/>
      <c r="H18" s="155"/>
      <c r="I18" s="135"/>
      <c r="J18" s="137"/>
      <c r="K18" s="137"/>
      <c r="L18" s="137"/>
      <c r="M18" s="159"/>
      <c r="N18" s="147"/>
      <c r="O18" s="138"/>
      <c r="P18" s="135"/>
      <c r="Q18" s="139"/>
      <c r="R18" s="90"/>
    </row>
  </sheetData>
  <mergeCells count="4">
    <mergeCell ref="H1:N1"/>
    <mergeCell ref="A2:R2"/>
    <mergeCell ref="A3:F3"/>
    <mergeCell ref="A5:A18"/>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343</v>
      </c>
      <c r="B3" s="268"/>
      <c r="C3" s="268"/>
      <c r="D3" s="216"/>
      <c r="E3" s="269" t="s">
        <v>342</v>
      </c>
      <c r="F3" s="270"/>
      <c r="G3" s="161"/>
      <c r="H3" s="161"/>
      <c r="I3" s="161"/>
      <c r="J3" s="161"/>
      <c r="K3" s="215"/>
      <c r="L3" s="161"/>
      <c r="M3" s="161"/>
    </row>
    <row r="4" spans="1:21" ht="20.100000000000001" customHeight="1" x14ac:dyDescent="0.15">
      <c r="A4" s="271"/>
      <c r="B4" s="272"/>
      <c r="C4" s="273"/>
      <c r="D4" s="292" t="s">
        <v>6</v>
      </c>
      <c r="E4" s="280" t="s">
        <v>332</v>
      </c>
      <c r="F4" s="283" t="s">
        <v>322</v>
      </c>
      <c r="G4" s="214" t="s">
        <v>331</v>
      </c>
      <c r="H4" s="213" t="s">
        <v>330</v>
      </c>
      <c r="I4" s="286" t="s">
        <v>329</v>
      </c>
      <c r="J4" s="287"/>
      <c r="K4" s="288"/>
      <c r="L4" s="289" t="s">
        <v>328</v>
      </c>
      <c r="M4" s="290"/>
      <c r="N4" s="291"/>
      <c r="O4" s="253" t="s">
        <v>6</v>
      </c>
    </row>
    <row r="5" spans="1:21" ht="20.100000000000001" customHeight="1" x14ac:dyDescent="0.15">
      <c r="A5" s="274"/>
      <c r="B5" s="275"/>
      <c r="C5" s="276"/>
      <c r="D5" s="293"/>
      <c r="E5" s="281"/>
      <c r="F5" s="284"/>
      <c r="G5" s="212" t="s">
        <v>327</v>
      </c>
      <c r="H5" s="211" t="s">
        <v>341</v>
      </c>
      <c r="I5" s="256" t="s">
        <v>325</v>
      </c>
      <c r="J5" s="257"/>
      <c r="K5" s="258"/>
      <c r="L5" s="259" t="s">
        <v>323</v>
      </c>
      <c r="M5" s="260"/>
      <c r="N5" s="261"/>
      <c r="O5" s="254"/>
    </row>
    <row r="6" spans="1:21" ht="20.100000000000001" customHeight="1" thickBot="1" x14ac:dyDescent="0.2">
      <c r="A6" s="210"/>
      <c r="B6" s="209" t="s">
        <v>1</v>
      </c>
      <c r="C6" s="226" t="s">
        <v>321</v>
      </c>
      <c r="D6" s="294"/>
      <c r="E6" s="282"/>
      <c r="F6" s="285"/>
      <c r="G6" s="208" t="s">
        <v>322</v>
      </c>
      <c r="H6" s="205" t="s">
        <v>320</v>
      </c>
      <c r="I6" s="206" t="s">
        <v>1</v>
      </c>
      <c r="J6" s="207" t="s">
        <v>321</v>
      </c>
      <c r="K6" s="204" t="s">
        <v>320</v>
      </c>
      <c r="L6" s="206" t="s">
        <v>1</v>
      </c>
      <c r="M6" s="205" t="s">
        <v>321</v>
      </c>
      <c r="N6" s="204" t="s">
        <v>320</v>
      </c>
      <c r="O6" s="255"/>
    </row>
    <row r="7" spans="1:21" ht="24.95" customHeight="1" x14ac:dyDescent="0.15">
      <c r="A7" s="262" t="s">
        <v>37</v>
      </c>
      <c r="B7" s="198" t="s">
        <v>318</v>
      </c>
      <c r="C7" s="225" t="s">
        <v>315</v>
      </c>
      <c r="D7" s="224"/>
      <c r="E7" s="202"/>
      <c r="F7" s="140"/>
      <c r="G7" s="201"/>
      <c r="H7" s="200" t="s">
        <v>319</v>
      </c>
      <c r="I7" s="199" t="s">
        <v>318</v>
      </c>
      <c r="J7" s="198" t="s">
        <v>315</v>
      </c>
      <c r="K7" s="197" t="s">
        <v>317</v>
      </c>
      <c r="L7" s="199" t="s">
        <v>316</v>
      </c>
      <c r="M7" s="198" t="s">
        <v>315</v>
      </c>
      <c r="N7" s="197">
        <v>30</v>
      </c>
      <c r="O7" s="196"/>
    </row>
    <row r="8" spans="1:21" ht="24.95" customHeight="1" x14ac:dyDescent="0.15">
      <c r="A8" s="263"/>
      <c r="B8" s="181"/>
      <c r="C8" s="223"/>
      <c r="D8" s="222"/>
      <c r="E8" s="185"/>
      <c r="F8" s="142"/>
      <c r="G8" s="184"/>
      <c r="H8" s="183"/>
      <c r="I8" s="182"/>
      <c r="J8" s="181"/>
      <c r="K8" s="180"/>
      <c r="L8" s="182"/>
      <c r="M8" s="181"/>
      <c r="N8" s="180"/>
      <c r="O8" s="191"/>
    </row>
    <row r="9" spans="1:21" ht="24.95" customHeight="1" x14ac:dyDescent="0.15">
      <c r="A9" s="263"/>
      <c r="B9" s="173" t="s">
        <v>340</v>
      </c>
      <c r="C9" s="221" t="s">
        <v>20</v>
      </c>
      <c r="D9" s="220"/>
      <c r="E9" s="178"/>
      <c r="F9" s="141"/>
      <c r="G9" s="177"/>
      <c r="H9" s="187">
        <v>15</v>
      </c>
      <c r="I9" s="174" t="s">
        <v>339</v>
      </c>
      <c r="J9" s="192" t="s">
        <v>148</v>
      </c>
      <c r="K9" s="172">
        <v>10</v>
      </c>
      <c r="L9" s="174" t="s">
        <v>338</v>
      </c>
      <c r="M9" s="173" t="s">
        <v>51</v>
      </c>
      <c r="N9" s="172">
        <v>10</v>
      </c>
      <c r="O9" s="171"/>
    </row>
    <row r="10" spans="1:21" ht="24.95" customHeight="1" x14ac:dyDescent="0.15">
      <c r="A10" s="263"/>
      <c r="B10" s="173"/>
      <c r="C10" s="221" t="s">
        <v>51</v>
      </c>
      <c r="D10" s="220"/>
      <c r="E10" s="178"/>
      <c r="F10" s="141"/>
      <c r="G10" s="177"/>
      <c r="H10" s="187">
        <v>10</v>
      </c>
      <c r="I10" s="174"/>
      <c r="J10" s="173" t="s">
        <v>51</v>
      </c>
      <c r="K10" s="172">
        <v>10</v>
      </c>
      <c r="L10" s="174"/>
      <c r="M10" s="173" t="s">
        <v>28</v>
      </c>
      <c r="N10" s="172">
        <v>5</v>
      </c>
      <c r="O10" s="171"/>
    </row>
    <row r="11" spans="1:21" ht="24.95" customHeight="1" x14ac:dyDescent="0.15">
      <c r="A11" s="263"/>
      <c r="B11" s="173"/>
      <c r="C11" s="221" t="s">
        <v>41</v>
      </c>
      <c r="D11" s="220"/>
      <c r="E11" s="178"/>
      <c r="F11" s="141"/>
      <c r="G11" s="177"/>
      <c r="H11" s="187">
        <v>20</v>
      </c>
      <c r="I11" s="174"/>
      <c r="J11" s="173" t="s">
        <v>41</v>
      </c>
      <c r="K11" s="172">
        <v>20</v>
      </c>
      <c r="L11" s="182"/>
      <c r="M11" s="181"/>
      <c r="N11" s="180"/>
      <c r="O11" s="191"/>
    </row>
    <row r="12" spans="1:21" ht="24.95" customHeight="1" x14ac:dyDescent="0.15">
      <c r="A12" s="263"/>
      <c r="B12" s="173"/>
      <c r="C12" s="221" t="s">
        <v>28</v>
      </c>
      <c r="D12" s="220"/>
      <c r="E12" s="178"/>
      <c r="F12" s="141"/>
      <c r="G12" s="177"/>
      <c r="H12" s="187">
        <v>5</v>
      </c>
      <c r="I12" s="174"/>
      <c r="J12" s="173" t="s">
        <v>28</v>
      </c>
      <c r="K12" s="172">
        <v>5</v>
      </c>
      <c r="L12" s="174" t="s">
        <v>337</v>
      </c>
      <c r="M12" s="173" t="s">
        <v>41</v>
      </c>
      <c r="N12" s="172">
        <v>20</v>
      </c>
      <c r="O12" s="171"/>
    </row>
    <row r="13" spans="1:21" ht="24.95" customHeight="1" x14ac:dyDescent="0.15">
      <c r="A13" s="263"/>
      <c r="B13" s="173"/>
      <c r="C13" s="221" t="s">
        <v>38</v>
      </c>
      <c r="D13" s="220"/>
      <c r="E13" s="178" t="s">
        <v>39</v>
      </c>
      <c r="F13" s="141"/>
      <c r="G13" s="177"/>
      <c r="H13" s="187">
        <v>20</v>
      </c>
      <c r="I13" s="174"/>
      <c r="J13" s="173" t="s">
        <v>38</v>
      </c>
      <c r="K13" s="172">
        <v>15</v>
      </c>
      <c r="L13" s="174"/>
      <c r="M13" s="173"/>
      <c r="N13" s="172"/>
      <c r="O13" s="171"/>
    </row>
    <row r="14" spans="1:21" ht="24.95" customHeight="1" x14ac:dyDescent="0.15">
      <c r="A14" s="263"/>
      <c r="B14" s="173"/>
      <c r="C14" s="221"/>
      <c r="D14" s="220"/>
      <c r="E14" s="178"/>
      <c r="F14" s="141"/>
      <c r="G14" s="177" t="s">
        <v>45</v>
      </c>
      <c r="H14" s="187" t="s">
        <v>310</v>
      </c>
      <c r="I14" s="174"/>
      <c r="J14" s="173"/>
      <c r="K14" s="172"/>
      <c r="L14" s="174"/>
      <c r="M14" s="173"/>
      <c r="N14" s="172"/>
      <c r="O14" s="171"/>
    </row>
    <row r="15" spans="1:21" ht="24.95" customHeight="1" x14ac:dyDescent="0.15">
      <c r="A15" s="263"/>
      <c r="B15" s="173"/>
      <c r="C15" s="221"/>
      <c r="D15" s="220"/>
      <c r="E15" s="178"/>
      <c r="F15" s="141"/>
      <c r="G15" s="177" t="s">
        <v>36</v>
      </c>
      <c r="H15" s="187" t="s">
        <v>309</v>
      </c>
      <c r="I15" s="174"/>
      <c r="J15" s="173"/>
      <c r="K15" s="172"/>
      <c r="L15" s="174"/>
      <c r="M15" s="173"/>
      <c r="N15" s="172"/>
      <c r="O15" s="171"/>
    </row>
    <row r="16" spans="1:21" ht="24.95" customHeight="1" x14ac:dyDescent="0.15">
      <c r="A16" s="263"/>
      <c r="B16" s="181"/>
      <c r="C16" s="223"/>
      <c r="D16" s="222"/>
      <c r="E16" s="185"/>
      <c r="F16" s="142"/>
      <c r="G16" s="184"/>
      <c r="H16" s="183"/>
      <c r="I16" s="182"/>
      <c r="J16" s="181"/>
      <c r="K16" s="180"/>
      <c r="L16" s="174"/>
      <c r="M16" s="173"/>
      <c r="N16" s="172"/>
      <c r="O16" s="171"/>
    </row>
    <row r="17" spans="1:15" ht="24.95" customHeight="1" x14ac:dyDescent="0.15">
      <c r="A17" s="263"/>
      <c r="B17" s="173" t="s">
        <v>336</v>
      </c>
      <c r="C17" s="221" t="s">
        <v>63</v>
      </c>
      <c r="D17" s="220"/>
      <c r="E17" s="178"/>
      <c r="F17" s="141"/>
      <c r="G17" s="177"/>
      <c r="H17" s="187">
        <v>20</v>
      </c>
      <c r="I17" s="174" t="s">
        <v>336</v>
      </c>
      <c r="J17" s="173" t="s">
        <v>63</v>
      </c>
      <c r="K17" s="172">
        <v>10</v>
      </c>
      <c r="L17" s="174"/>
      <c r="M17" s="173"/>
      <c r="N17" s="172"/>
      <c r="O17" s="171"/>
    </row>
    <row r="18" spans="1:15" ht="24.95" customHeight="1" x14ac:dyDescent="0.15">
      <c r="A18" s="263"/>
      <c r="B18" s="173"/>
      <c r="C18" s="221" t="s">
        <v>32</v>
      </c>
      <c r="D18" s="220"/>
      <c r="E18" s="178" t="s">
        <v>33</v>
      </c>
      <c r="F18" s="141"/>
      <c r="G18" s="177"/>
      <c r="H18" s="176">
        <v>0.13</v>
      </c>
      <c r="I18" s="174"/>
      <c r="J18" s="173" t="s">
        <v>335</v>
      </c>
      <c r="K18" s="175">
        <v>0.13</v>
      </c>
      <c r="L18" s="174"/>
      <c r="M18" s="173"/>
      <c r="N18" s="172"/>
      <c r="O18" s="171"/>
    </row>
    <row r="19" spans="1:15" ht="24.95" customHeight="1" thickBot="1" x14ac:dyDescent="0.2">
      <c r="A19" s="264"/>
      <c r="B19" s="165"/>
      <c r="C19" s="219"/>
      <c r="D19" s="218"/>
      <c r="E19" s="169"/>
      <c r="F19" s="217"/>
      <c r="G19" s="168"/>
      <c r="H19" s="167"/>
      <c r="I19" s="166"/>
      <c r="J19" s="165"/>
      <c r="K19" s="164"/>
      <c r="L19" s="166"/>
      <c r="M19" s="165"/>
      <c r="N19" s="164"/>
      <c r="O19" s="163"/>
    </row>
    <row r="20" spans="1:15" ht="14.25" x14ac:dyDescent="0.15">
      <c r="B20" s="91"/>
      <c r="C20" s="91"/>
      <c r="D20" s="91"/>
      <c r="G20" s="91"/>
      <c r="H20" s="162"/>
      <c r="I20" s="91"/>
      <c r="J20" s="91"/>
      <c r="K20" s="162"/>
      <c r="L20" s="91"/>
      <c r="M20" s="91"/>
      <c r="N20" s="162"/>
    </row>
    <row r="21" spans="1:15" ht="14.25" x14ac:dyDescent="0.15">
      <c r="B21" s="91"/>
      <c r="C21" s="91"/>
      <c r="D21" s="91"/>
      <c r="G21" s="91"/>
      <c r="H21" s="162"/>
      <c r="I21" s="91"/>
      <c r="J21" s="91"/>
      <c r="K21" s="162"/>
      <c r="L21" s="91"/>
      <c r="M21" s="91"/>
      <c r="N21" s="162"/>
    </row>
    <row r="22" spans="1:15" ht="14.25" x14ac:dyDescent="0.15">
      <c r="B22" s="91"/>
      <c r="C22" s="91"/>
      <c r="D22" s="91"/>
      <c r="G22" s="91"/>
      <c r="H22" s="162"/>
      <c r="I22" s="91"/>
      <c r="J22" s="91"/>
      <c r="K22" s="162"/>
      <c r="L22" s="91"/>
      <c r="M22" s="91"/>
      <c r="N22" s="162"/>
    </row>
    <row r="23" spans="1:15" ht="14.25" x14ac:dyDescent="0.15">
      <c r="B23" s="91"/>
      <c r="C23" s="91"/>
      <c r="D23" s="91"/>
      <c r="G23" s="91"/>
      <c r="H23" s="162"/>
      <c r="I23" s="91"/>
      <c r="J23" s="91"/>
      <c r="K23" s="162"/>
      <c r="L23" s="91"/>
      <c r="M23" s="91"/>
      <c r="N23" s="162"/>
    </row>
    <row r="24" spans="1:15" ht="14.25" x14ac:dyDescent="0.15">
      <c r="B24" s="91"/>
      <c r="C24" s="91"/>
      <c r="D24" s="91"/>
      <c r="G24" s="91"/>
      <c r="H24" s="162"/>
      <c r="I24" s="91"/>
      <c r="J24" s="91"/>
      <c r="K24" s="162"/>
      <c r="L24" s="91"/>
      <c r="M24" s="91"/>
      <c r="N24" s="162"/>
    </row>
    <row r="25" spans="1:15" ht="14.25" x14ac:dyDescent="0.15">
      <c r="B25" s="91"/>
      <c r="C25" s="91"/>
      <c r="D25" s="91"/>
      <c r="G25" s="91"/>
      <c r="H25" s="162"/>
      <c r="I25" s="91"/>
      <c r="J25" s="91"/>
      <c r="K25" s="162"/>
      <c r="L25" s="91"/>
      <c r="M25" s="91"/>
      <c r="N25" s="162"/>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row r="64" spans="2:14" ht="14.25" x14ac:dyDescent="0.15">
      <c r="B64" s="91"/>
      <c r="C64" s="91"/>
      <c r="D64" s="91"/>
      <c r="G64" s="91"/>
      <c r="H64" s="162"/>
      <c r="I64" s="91"/>
      <c r="J64" s="91"/>
      <c r="K64" s="162"/>
      <c r="L64" s="91"/>
      <c r="M64" s="91"/>
      <c r="N64" s="162"/>
    </row>
    <row r="65" spans="2:14" ht="14.25" x14ac:dyDescent="0.15">
      <c r="B65" s="91"/>
      <c r="C65" s="91"/>
      <c r="D65" s="91"/>
      <c r="G65" s="91"/>
      <c r="H65" s="162"/>
      <c r="I65" s="91"/>
      <c r="J65" s="91"/>
      <c r="K65" s="162"/>
      <c r="L65" s="91"/>
      <c r="M65" s="91"/>
      <c r="N65" s="162"/>
    </row>
    <row r="66" spans="2:14" ht="14.25" x14ac:dyDescent="0.15">
      <c r="B66" s="91"/>
      <c r="C66" s="91"/>
      <c r="D66" s="91"/>
      <c r="G66" s="91"/>
      <c r="H66" s="162"/>
      <c r="I66" s="91"/>
      <c r="J66" s="91"/>
      <c r="K66" s="162"/>
      <c r="L66" s="91"/>
      <c r="M66" s="91"/>
      <c r="N66" s="162"/>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36.75" customHeight="1" x14ac:dyDescent="0.15">
      <c r="A3" s="94"/>
      <c r="B3" s="295" t="s">
        <v>307</v>
      </c>
      <c r="C3" s="295"/>
      <c r="D3" s="93"/>
      <c r="E3" s="95"/>
      <c r="F3" s="92"/>
      <c r="G3" s="92"/>
      <c r="H3" s="92"/>
      <c r="I3" s="93"/>
      <c r="J3" s="92"/>
      <c r="K3" s="96"/>
      <c r="L3" s="96"/>
      <c r="M3" s="96"/>
      <c r="N3" s="97"/>
      <c r="O3" s="3"/>
      <c r="P3" s="113"/>
      <c r="Q3" s="113"/>
      <c r="R3" s="113"/>
      <c r="S3"/>
    </row>
    <row r="4" spans="1:19" ht="36.75" customHeight="1" x14ac:dyDescent="0.15">
      <c r="A4" s="94"/>
      <c r="B4" s="295"/>
      <c r="C4" s="295"/>
      <c r="D4" s="98"/>
      <c r="E4" s="95"/>
      <c r="F4" s="92"/>
      <c r="G4" s="92"/>
      <c r="H4" s="92"/>
      <c r="I4" s="98"/>
      <c r="J4" s="92"/>
      <c r="K4" s="96"/>
      <c r="L4" s="96"/>
      <c r="M4" s="96"/>
      <c r="N4" s="97"/>
      <c r="O4" s="92"/>
      <c r="P4"/>
      <c r="Q4"/>
      <c r="R4"/>
      <c r="S4"/>
    </row>
    <row r="5" spans="1:19" ht="27.75" customHeight="1" thickBot="1" x14ac:dyDescent="0.3">
      <c r="A5" s="248" t="s">
        <v>122</v>
      </c>
      <c r="B5" s="249"/>
      <c r="C5" s="249"/>
      <c r="D5" s="249"/>
      <c r="E5" s="249"/>
      <c r="F5" s="249"/>
      <c r="G5" s="2"/>
      <c r="H5" s="2"/>
      <c r="I5" s="12"/>
      <c r="J5" s="2"/>
      <c r="K5" s="7"/>
      <c r="L5" s="7"/>
      <c r="M5" s="10"/>
      <c r="N5" s="2"/>
      <c r="O5" s="296" t="s">
        <v>308</v>
      </c>
      <c r="P5" s="296"/>
      <c r="Q5" s="296"/>
      <c r="R5" s="296"/>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20.100000000000001" customHeight="1" x14ac:dyDescent="0.15">
      <c r="A7" s="250" t="s">
        <v>37</v>
      </c>
      <c r="B7" s="63" t="s">
        <v>123</v>
      </c>
      <c r="C7" s="36" t="s">
        <v>51</v>
      </c>
      <c r="D7" s="37"/>
      <c r="E7" s="42">
        <v>10</v>
      </c>
      <c r="F7" s="39" t="s">
        <v>21</v>
      </c>
      <c r="G7" s="67"/>
      <c r="H7" s="71" t="s">
        <v>51</v>
      </c>
      <c r="I7" s="37"/>
      <c r="J7" s="39">
        <f>ROUNDUP(E7*0.75,2)</f>
        <v>7.5</v>
      </c>
      <c r="K7" s="39" t="s">
        <v>21</v>
      </c>
      <c r="L7" s="39"/>
      <c r="M7" s="75" t="e">
        <f>ROUND(#REF!+(#REF!*6/100),2)</f>
        <v>#REF!</v>
      </c>
      <c r="N7" s="63" t="s">
        <v>124</v>
      </c>
      <c r="O7" s="40" t="s">
        <v>15</v>
      </c>
      <c r="P7" s="37"/>
      <c r="Q7" s="41">
        <v>110</v>
      </c>
      <c r="R7" s="87">
        <f>ROUNDUP(Q7*0.75,2)</f>
        <v>82.5</v>
      </c>
    </row>
    <row r="8" spans="1:19" ht="20.100000000000001" customHeight="1" x14ac:dyDescent="0.15">
      <c r="A8" s="251"/>
      <c r="B8" s="64"/>
      <c r="C8" s="43" t="s">
        <v>128</v>
      </c>
      <c r="D8" s="44" t="s">
        <v>33</v>
      </c>
      <c r="E8" s="45">
        <v>1</v>
      </c>
      <c r="F8" s="46" t="s">
        <v>129</v>
      </c>
      <c r="G8" s="68"/>
      <c r="H8" s="72" t="s">
        <v>128</v>
      </c>
      <c r="I8" s="44" t="s">
        <v>33</v>
      </c>
      <c r="J8" s="46">
        <f>ROUNDUP(E8*0.75,2)</f>
        <v>0.75</v>
      </c>
      <c r="K8" s="46" t="s">
        <v>129</v>
      </c>
      <c r="L8" s="46"/>
      <c r="M8" s="76" t="e">
        <f>#REF!</f>
        <v>#REF!</v>
      </c>
      <c r="N8" s="64" t="s">
        <v>286</v>
      </c>
      <c r="O8" s="47" t="s">
        <v>47</v>
      </c>
      <c r="P8" s="44" t="s">
        <v>39</v>
      </c>
      <c r="Q8" s="48">
        <v>1</v>
      </c>
      <c r="R8" s="89">
        <f>ROUNDUP(Q8*0.75,2)</f>
        <v>0.75</v>
      </c>
    </row>
    <row r="9" spans="1:19" ht="20.100000000000001" customHeight="1" x14ac:dyDescent="0.15">
      <c r="A9" s="251"/>
      <c r="B9" s="64"/>
      <c r="C9" s="43" t="s">
        <v>130</v>
      </c>
      <c r="D9" s="44" t="s">
        <v>276</v>
      </c>
      <c r="E9" s="79">
        <v>0.1</v>
      </c>
      <c r="F9" s="46" t="s">
        <v>16</v>
      </c>
      <c r="G9" s="68"/>
      <c r="H9" s="72" t="s">
        <v>130</v>
      </c>
      <c r="I9" s="44" t="s">
        <v>276</v>
      </c>
      <c r="J9" s="46">
        <f>ROUNDUP(E9*0.75,2)</f>
        <v>0.08</v>
      </c>
      <c r="K9" s="46" t="s">
        <v>16</v>
      </c>
      <c r="L9" s="46"/>
      <c r="M9" s="76" t="e">
        <f>#REF!</f>
        <v>#REF!</v>
      </c>
      <c r="N9" s="64" t="s">
        <v>277</v>
      </c>
      <c r="O9" s="47" t="s">
        <v>113</v>
      </c>
      <c r="P9" s="44"/>
      <c r="Q9" s="48">
        <v>7</v>
      </c>
      <c r="R9" s="89">
        <f>ROUNDUP(Q9*0.75,2)</f>
        <v>5.25</v>
      </c>
    </row>
    <row r="10" spans="1:19" ht="20.100000000000001" customHeight="1" x14ac:dyDescent="0.15">
      <c r="A10" s="251"/>
      <c r="B10" s="64"/>
      <c r="C10" s="43" t="s">
        <v>132</v>
      </c>
      <c r="D10" s="44" t="s">
        <v>133</v>
      </c>
      <c r="E10" s="79">
        <v>0.1</v>
      </c>
      <c r="F10" s="46" t="s">
        <v>16</v>
      </c>
      <c r="G10" s="68"/>
      <c r="H10" s="72" t="s">
        <v>132</v>
      </c>
      <c r="I10" s="44" t="s">
        <v>133</v>
      </c>
      <c r="J10" s="46">
        <f>ROUNDUP(E10*0.75,2)</f>
        <v>0.08</v>
      </c>
      <c r="K10" s="46" t="s">
        <v>16</v>
      </c>
      <c r="L10" s="46"/>
      <c r="M10" s="76" t="e">
        <f>#REF!</f>
        <v>#REF!</v>
      </c>
      <c r="N10" s="64" t="s">
        <v>125</v>
      </c>
      <c r="O10" s="47"/>
      <c r="P10" s="44"/>
      <c r="Q10" s="48"/>
      <c r="R10" s="89"/>
    </row>
    <row r="11" spans="1:19" ht="20.100000000000001" customHeight="1" x14ac:dyDescent="0.15">
      <c r="A11" s="251"/>
      <c r="B11" s="64"/>
      <c r="C11" s="43"/>
      <c r="D11" s="44"/>
      <c r="E11" s="45"/>
      <c r="F11" s="46"/>
      <c r="G11" s="68"/>
      <c r="H11" s="72"/>
      <c r="I11" s="44"/>
      <c r="J11" s="46"/>
      <c r="K11" s="46"/>
      <c r="L11" s="46"/>
      <c r="M11" s="76"/>
      <c r="N11" s="64" t="s">
        <v>126</v>
      </c>
      <c r="O11" s="47"/>
      <c r="P11" s="44"/>
      <c r="Q11" s="48"/>
      <c r="R11" s="89"/>
    </row>
    <row r="12" spans="1:19" ht="20.100000000000001" customHeight="1" x14ac:dyDescent="0.15">
      <c r="A12" s="251"/>
      <c r="B12" s="64"/>
      <c r="C12" s="43"/>
      <c r="D12" s="44"/>
      <c r="E12" s="45"/>
      <c r="F12" s="46"/>
      <c r="G12" s="68"/>
      <c r="H12" s="72"/>
      <c r="I12" s="44"/>
      <c r="J12" s="46"/>
      <c r="K12" s="46"/>
      <c r="L12" s="46"/>
      <c r="M12" s="76"/>
      <c r="N12" s="64" t="s">
        <v>278</v>
      </c>
      <c r="O12" s="47"/>
      <c r="P12" s="44"/>
      <c r="Q12" s="48"/>
      <c r="R12" s="89"/>
    </row>
    <row r="13" spans="1:19" ht="20.100000000000001" customHeight="1" x14ac:dyDescent="0.15">
      <c r="A13" s="251"/>
      <c r="B13" s="64"/>
      <c r="C13" s="43"/>
      <c r="D13" s="44"/>
      <c r="E13" s="45"/>
      <c r="F13" s="46"/>
      <c r="G13" s="68"/>
      <c r="H13" s="72"/>
      <c r="I13" s="44"/>
      <c r="J13" s="46"/>
      <c r="K13" s="46"/>
      <c r="L13" s="46"/>
      <c r="M13" s="76"/>
      <c r="N13" s="64" t="s">
        <v>263</v>
      </c>
      <c r="O13" s="47"/>
      <c r="P13" s="44"/>
      <c r="Q13" s="48"/>
      <c r="R13" s="89"/>
    </row>
    <row r="14" spans="1:19" ht="20.100000000000001" customHeight="1" x14ac:dyDescent="0.15">
      <c r="A14" s="251"/>
      <c r="B14" s="64"/>
      <c r="C14" s="43"/>
      <c r="D14" s="44"/>
      <c r="E14" s="45"/>
      <c r="F14" s="46"/>
      <c r="G14" s="68"/>
      <c r="H14" s="72"/>
      <c r="I14" s="44"/>
      <c r="J14" s="46"/>
      <c r="K14" s="46"/>
      <c r="L14" s="46"/>
      <c r="M14" s="76"/>
      <c r="N14" s="64" t="s">
        <v>127</v>
      </c>
      <c r="O14" s="47"/>
      <c r="P14" s="44"/>
      <c r="Q14" s="48"/>
      <c r="R14" s="89"/>
    </row>
    <row r="15" spans="1:19" ht="20.100000000000001" customHeight="1" x14ac:dyDescent="0.15">
      <c r="A15" s="251"/>
      <c r="B15" s="65"/>
      <c r="C15" s="49"/>
      <c r="D15" s="50"/>
      <c r="E15" s="51"/>
      <c r="F15" s="52"/>
      <c r="G15" s="69"/>
      <c r="H15" s="73"/>
      <c r="I15" s="50"/>
      <c r="J15" s="52"/>
      <c r="K15" s="52"/>
      <c r="L15" s="52"/>
      <c r="M15" s="77"/>
      <c r="N15" s="65" t="s">
        <v>27</v>
      </c>
      <c r="O15" s="53"/>
      <c r="P15" s="50"/>
      <c r="Q15" s="54"/>
      <c r="R15" s="88"/>
    </row>
    <row r="16" spans="1:19" ht="20.100000000000001" customHeight="1" x14ac:dyDescent="0.15">
      <c r="A16" s="251"/>
      <c r="B16" s="64" t="s">
        <v>134</v>
      </c>
      <c r="C16" s="43" t="s">
        <v>50</v>
      </c>
      <c r="D16" s="44"/>
      <c r="E16" s="45">
        <v>20</v>
      </c>
      <c r="F16" s="46" t="s">
        <v>21</v>
      </c>
      <c r="G16" s="68"/>
      <c r="H16" s="72" t="s">
        <v>50</v>
      </c>
      <c r="I16" s="44"/>
      <c r="J16" s="46">
        <f>ROUNDUP(E16*0.75,2)</f>
        <v>15</v>
      </c>
      <c r="K16" s="46" t="s">
        <v>21</v>
      </c>
      <c r="L16" s="46"/>
      <c r="M16" s="76" t="e">
        <f>#REF!</f>
        <v>#REF!</v>
      </c>
      <c r="N16" s="64" t="s">
        <v>135</v>
      </c>
      <c r="O16" s="47" t="s">
        <v>61</v>
      </c>
      <c r="P16" s="44"/>
      <c r="Q16" s="48">
        <v>1</v>
      </c>
      <c r="R16" s="89">
        <f>ROUNDUP(Q16*0.75,2)</f>
        <v>0.75</v>
      </c>
    </row>
    <row r="17" spans="1:18" ht="20.100000000000001" customHeight="1" x14ac:dyDescent="0.15">
      <c r="A17" s="251"/>
      <c r="B17" s="64"/>
      <c r="C17" s="43" t="s">
        <v>32</v>
      </c>
      <c r="D17" s="44" t="s">
        <v>33</v>
      </c>
      <c r="E17" s="80">
        <v>0.5</v>
      </c>
      <c r="F17" s="46" t="s">
        <v>34</v>
      </c>
      <c r="G17" s="68"/>
      <c r="H17" s="72" t="s">
        <v>32</v>
      </c>
      <c r="I17" s="44" t="s">
        <v>33</v>
      </c>
      <c r="J17" s="46">
        <f>ROUNDUP(E17*0.75,2)</f>
        <v>0.38</v>
      </c>
      <c r="K17" s="46" t="s">
        <v>34</v>
      </c>
      <c r="L17" s="46"/>
      <c r="M17" s="76" t="e">
        <f>#REF!</f>
        <v>#REF!</v>
      </c>
      <c r="N17" s="64" t="s">
        <v>136</v>
      </c>
      <c r="O17" s="47" t="s">
        <v>61</v>
      </c>
      <c r="P17" s="44"/>
      <c r="Q17" s="48">
        <v>1</v>
      </c>
      <c r="R17" s="89">
        <f>ROUNDUP(Q17*0.75,2)</f>
        <v>0.75</v>
      </c>
    </row>
    <row r="18" spans="1:18" ht="20.100000000000001" customHeight="1" x14ac:dyDescent="0.15">
      <c r="A18" s="251"/>
      <c r="B18" s="64"/>
      <c r="C18" s="43" t="s">
        <v>53</v>
      </c>
      <c r="D18" s="44"/>
      <c r="E18" s="45">
        <v>20</v>
      </c>
      <c r="F18" s="46" t="s">
        <v>21</v>
      </c>
      <c r="G18" s="68"/>
      <c r="H18" s="72" t="s">
        <v>53</v>
      </c>
      <c r="I18" s="44"/>
      <c r="J18" s="46">
        <f>ROUNDUP(E18*0.75,2)</f>
        <v>15</v>
      </c>
      <c r="K18" s="46" t="s">
        <v>21</v>
      </c>
      <c r="L18" s="46"/>
      <c r="M18" s="76" t="e">
        <f>ROUND(#REF!+(#REF!*10/100),2)</f>
        <v>#REF!</v>
      </c>
      <c r="N18" s="64" t="s">
        <v>137</v>
      </c>
      <c r="O18" s="47" t="s">
        <v>105</v>
      </c>
      <c r="P18" s="44"/>
      <c r="Q18" s="48">
        <v>0.5</v>
      </c>
      <c r="R18" s="89">
        <f>ROUNDUP(Q18*0.75,2)</f>
        <v>0.38</v>
      </c>
    </row>
    <row r="19" spans="1:18" ht="20.100000000000001" customHeight="1" x14ac:dyDescent="0.15">
      <c r="A19" s="251"/>
      <c r="B19" s="64"/>
      <c r="C19" s="43" t="s">
        <v>138</v>
      </c>
      <c r="D19" s="44"/>
      <c r="E19" s="45">
        <v>5</v>
      </c>
      <c r="F19" s="46" t="s">
        <v>21</v>
      </c>
      <c r="G19" s="68"/>
      <c r="H19" s="72" t="s">
        <v>138</v>
      </c>
      <c r="I19" s="44"/>
      <c r="J19" s="46">
        <f>ROUNDUP(E19*0.75,2)</f>
        <v>3.75</v>
      </c>
      <c r="K19" s="46" t="s">
        <v>21</v>
      </c>
      <c r="L19" s="46"/>
      <c r="M19" s="76" t="e">
        <f>ROUND(#REF!+(#REF!*10/100),2)</f>
        <v>#REF!</v>
      </c>
      <c r="N19" s="64" t="s">
        <v>14</v>
      </c>
      <c r="O19" s="47" t="s">
        <v>18</v>
      </c>
      <c r="P19" s="44" t="s">
        <v>19</v>
      </c>
      <c r="Q19" s="48">
        <v>0.3</v>
      </c>
      <c r="R19" s="89">
        <f>ROUNDUP(Q19*0.75,2)</f>
        <v>0.23</v>
      </c>
    </row>
    <row r="20" spans="1:18" ht="20.100000000000001" customHeight="1" x14ac:dyDescent="0.15">
      <c r="A20" s="251"/>
      <c r="B20" s="64"/>
      <c r="C20" s="43" t="s">
        <v>139</v>
      </c>
      <c r="D20" s="44"/>
      <c r="E20" s="45">
        <v>5</v>
      </c>
      <c r="F20" s="46" t="s">
        <v>21</v>
      </c>
      <c r="G20" s="68"/>
      <c r="H20" s="72" t="s">
        <v>139</v>
      </c>
      <c r="I20" s="44"/>
      <c r="J20" s="46">
        <f>ROUNDUP(E20*0.75,2)</f>
        <v>3.75</v>
      </c>
      <c r="K20" s="46" t="s">
        <v>21</v>
      </c>
      <c r="L20" s="46"/>
      <c r="M20" s="76" t="e">
        <f>ROUND(#REF!+(#REF!*15/100),2)</f>
        <v>#REF!</v>
      </c>
      <c r="N20" s="64"/>
      <c r="O20" s="47"/>
      <c r="P20" s="44"/>
      <c r="Q20" s="48"/>
      <c r="R20" s="89"/>
    </row>
    <row r="21" spans="1:18" ht="20.100000000000001" customHeight="1" x14ac:dyDescent="0.15">
      <c r="A21" s="251"/>
      <c r="B21" s="65"/>
      <c r="C21" s="49"/>
      <c r="D21" s="50"/>
      <c r="E21" s="51"/>
      <c r="F21" s="52"/>
      <c r="G21" s="69"/>
      <c r="H21" s="73"/>
      <c r="I21" s="50"/>
      <c r="J21" s="52"/>
      <c r="K21" s="52"/>
      <c r="L21" s="52"/>
      <c r="M21" s="77"/>
      <c r="N21" s="65"/>
      <c r="O21" s="53"/>
      <c r="P21" s="50"/>
      <c r="Q21" s="54"/>
      <c r="R21" s="88"/>
    </row>
    <row r="22" spans="1:18" ht="20.100000000000001" customHeight="1" x14ac:dyDescent="0.15">
      <c r="A22" s="251"/>
      <c r="B22" s="64" t="s">
        <v>65</v>
      </c>
      <c r="C22" s="43" t="s">
        <v>74</v>
      </c>
      <c r="D22" s="44"/>
      <c r="E22" s="45">
        <v>20</v>
      </c>
      <c r="F22" s="46" t="s">
        <v>21</v>
      </c>
      <c r="G22" s="68"/>
      <c r="H22" s="72" t="s">
        <v>74</v>
      </c>
      <c r="I22" s="44"/>
      <c r="J22" s="46">
        <f>ROUNDUP(E22*0.75,2)</f>
        <v>15</v>
      </c>
      <c r="K22" s="46" t="s">
        <v>21</v>
      </c>
      <c r="L22" s="46"/>
      <c r="M22" s="76" t="e">
        <f>ROUND(#REF!+(#REF!*15/100),2)</f>
        <v>#REF!</v>
      </c>
      <c r="N22" s="64" t="s">
        <v>27</v>
      </c>
      <c r="O22" s="47" t="s">
        <v>17</v>
      </c>
      <c r="P22" s="44"/>
      <c r="Q22" s="48">
        <v>100</v>
      </c>
      <c r="R22" s="89">
        <f>ROUNDUP(Q22*0.75,2)</f>
        <v>75</v>
      </c>
    </row>
    <row r="23" spans="1:18" ht="20.100000000000001" customHeight="1" x14ac:dyDescent="0.15">
      <c r="A23" s="251"/>
      <c r="B23" s="64"/>
      <c r="C23" s="43" t="s">
        <v>67</v>
      </c>
      <c r="D23" s="44" t="s">
        <v>19</v>
      </c>
      <c r="E23" s="79">
        <v>0.1</v>
      </c>
      <c r="F23" s="46" t="s">
        <v>16</v>
      </c>
      <c r="G23" s="68"/>
      <c r="H23" s="72" t="s">
        <v>67</v>
      </c>
      <c r="I23" s="44" t="s">
        <v>19</v>
      </c>
      <c r="J23" s="46">
        <f>ROUNDUP(E23*0.75,2)</f>
        <v>0.08</v>
      </c>
      <c r="K23" s="46" t="s">
        <v>16</v>
      </c>
      <c r="L23" s="46"/>
      <c r="M23" s="76" t="e">
        <f>#REF!</f>
        <v>#REF!</v>
      </c>
      <c r="N23" s="64"/>
      <c r="O23" s="47" t="s">
        <v>68</v>
      </c>
      <c r="P23" s="44"/>
      <c r="Q23" s="48">
        <v>3</v>
      </c>
      <c r="R23" s="89">
        <f>ROUNDUP(Q23*0.75,2)</f>
        <v>2.25</v>
      </c>
    </row>
    <row r="24" spans="1:18" ht="20.100000000000001" customHeight="1" x14ac:dyDescent="0.15">
      <c r="A24" s="251"/>
      <c r="B24" s="65"/>
      <c r="C24" s="49"/>
      <c r="D24" s="50"/>
      <c r="E24" s="51"/>
      <c r="F24" s="52"/>
      <c r="G24" s="69"/>
      <c r="H24" s="73"/>
      <c r="I24" s="50"/>
      <c r="J24" s="52"/>
      <c r="K24" s="52"/>
      <c r="L24" s="52"/>
      <c r="M24" s="77"/>
      <c r="N24" s="65"/>
      <c r="O24" s="53"/>
      <c r="P24" s="50"/>
      <c r="Q24" s="54"/>
      <c r="R24" s="88"/>
    </row>
    <row r="25" spans="1:18" ht="20.100000000000001" customHeight="1" x14ac:dyDescent="0.15">
      <c r="A25" s="251"/>
      <c r="B25" s="64" t="s">
        <v>140</v>
      </c>
      <c r="C25" s="43" t="s">
        <v>141</v>
      </c>
      <c r="D25" s="44"/>
      <c r="E25" s="55">
        <v>0.25</v>
      </c>
      <c r="F25" s="46" t="s">
        <v>129</v>
      </c>
      <c r="G25" s="68"/>
      <c r="H25" s="72" t="s">
        <v>141</v>
      </c>
      <c r="I25" s="44"/>
      <c r="J25" s="46">
        <f>ROUNDUP(E25*0.75,2)</f>
        <v>0.19</v>
      </c>
      <c r="K25" s="46" t="s">
        <v>129</v>
      </c>
      <c r="L25" s="46"/>
      <c r="M25" s="76" t="e">
        <f>#REF!</f>
        <v>#REF!</v>
      </c>
      <c r="N25" s="64" t="s">
        <v>57</v>
      </c>
      <c r="O25" s="47"/>
      <c r="P25" s="44"/>
      <c r="Q25" s="48"/>
      <c r="R25" s="89"/>
    </row>
    <row r="26" spans="1:18" ht="20.100000000000001" customHeight="1" thickBot="1" x14ac:dyDescent="0.2">
      <c r="A26" s="252"/>
      <c r="B26" s="66"/>
      <c r="C26" s="56"/>
      <c r="D26" s="57"/>
      <c r="E26" s="58"/>
      <c r="F26" s="59"/>
      <c r="G26" s="70"/>
      <c r="H26" s="74"/>
      <c r="I26" s="57"/>
      <c r="J26" s="59"/>
      <c r="K26" s="59"/>
      <c r="L26" s="59"/>
      <c r="M26" s="78"/>
      <c r="N26" s="66"/>
      <c r="O26" s="60"/>
      <c r="P26" s="57"/>
      <c r="Q26" s="61"/>
      <c r="R26" s="90"/>
    </row>
  </sheetData>
  <mergeCells count="6">
    <mergeCell ref="H1:N1"/>
    <mergeCell ref="A2:R2"/>
    <mergeCell ref="A5:F5"/>
    <mergeCell ref="A7:A26"/>
    <mergeCell ref="B3:C4"/>
    <mergeCell ref="O5:R5"/>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101" customWidth="1"/>
    <col min="2" max="2" width="24.375" style="101" customWidth="1"/>
    <col min="3" max="3" width="28.25" style="101" customWidth="1"/>
    <col min="4" max="4" width="12.5" style="101" hidden="1" customWidth="1"/>
    <col min="5" max="6" width="10.375" style="113" customWidth="1"/>
    <col min="7" max="7" width="10" style="101" customWidth="1"/>
    <col min="8" max="8" width="18.75" style="101" customWidth="1"/>
    <col min="9" max="9" width="22.5" style="101" customWidth="1"/>
    <col min="10" max="10" width="21.25" style="101" customWidth="1"/>
    <col min="11" max="11" width="11.125" style="101" customWidth="1"/>
    <col min="12" max="12" width="22.375" style="101" customWidth="1"/>
    <col min="13" max="13" width="21.25" style="101" customWidth="1"/>
    <col min="14" max="14" width="11.25" style="101" customWidth="1"/>
    <col min="15" max="15" width="12.5" style="99" hidden="1" customWidth="1"/>
    <col min="16" max="16384" width="9" style="99"/>
  </cols>
  <sheetData>
    <row r="1" spans="1:21" s="101" customFormat="1" ht="37.5" customHeight="1" x14ac:dyDescent="0.15">
      <c r="A1" s="100" t="s">
        <v>334</v>
      </c>
      <c r="B1" s="102"/>
      <c r="C1" s="100"/>
      <c r="D1" s="100"/>
      <c r="E1" s="265"/>
      <c r="F1" s="266"/>
      <c r="G1" s="266"/>
      <c r="H1" s="266"/>
      <c r="I1" s="266"/>
      <c r="J1" s="266"/>
      <c r="K1" s="266"/>
      <c r="L1" s="266"/>
      <c r="M1" s="266"/>
      <c r="N1" s="266"/>
      <c r="O1" s="99"/>
      <c r="P1" s="99"/>
      <c r="Q1" s="99"/>
      <c r="R1" s="99"/>
      <c r="S1" s="99"/>
      <c r="T1" s="99"/>
      <c r="U1" s="99"/>
    </row>
    <row r="2" spans="1:21" s="101" customFormat="1" ht="36" customHeight="1" x14ac:dyDescent="0.15">
      <c r="A2" s="246" t="s">
        <v>0</v>
      </c>
      <c r="B2" s="247"/>
      <c r="C2" s="247"/>
      <c r="D2" s="247"/>
      <c r="E2" s="247"/>
      <c r="F2" s="247"/>
      <c r="G2" s="247"/>
      <c r="H2" s="247"/>
      <c r="I2" s="247"/>
      <c r="J2" s="247"/>
      <c r="K2" s="247"/>
      <c r="L2" s="247"/>
      <c r="M2" s="247"/>
      <c r="N2" s="247"/>
      <c r="O2" s="266"/>
      <c r="P2" s="99"/>
      <c r="Q2" s="99"/>
      <c r="R2" s="99"/>
      <c r="S2" s="99"/>
      <c r="T2" s="99"/>
      <c r="U2" s="99"/>
    </row>
    <row r="3" spans="1:21" ht="33.75" customHeight="1" thickBot="1" x14ac:dyDescent="0.3">
      <c r="A3" s="267" t="s">
        <v>348</v>
      </c>
      <c r="B3" s="268"/>
      <c r="C3" s="268"/>
      <c r="D3" s="216"/>
      <c r="E3" s="269" t="s">
        <v>333</v>
      </c>
      <c r="F3" s="270"/>
      <c r="G3" s="161"/>
      <c r="H3" s="161"/>
      <c r="I3" s="161"/>
      <c r="J3" s="161"/>
      <c r="K3" s="215"/>
      <c r="L3" s="161"/>
      <c r="M3" s="161"/>
    </row>
    <row r="4" spans="1:21" ht="20.100000000000001" customHeight="1" x14ac:dyDescent="0.15">
      <c r="A4" s="271"/>
      <c r="B4" s="272"/>
      <c r="C4" s="273"/>
      <c r="D4" s="253" t="s">
        <v>6</v>
      </c>
      <c r="E4" s="280" t="s">
        <v>332</v>
      </c>
      <c r="F4" s="298" t="s">
        <v>322</v>
      </c>
      <c r="G4" s="240" t="s">
        <v>331</v>
      </c>
      <c r="H4" s="239" t="s">
        <v>330</v>
      </c>
      <c r="I4" s="301" t="s">
        <v>329</v>
      </c>
      <c r="J4" s="287"/>
      <c r="K4" s="287"/>
      <c r="L4" s="289" t="s">
        <v>328</v>
      </c>
      <c r="M4" s="290"/>
      <c r="N4" s="291"/>
      <c r="O4" s="253" t="s">
        <v>6</v>
      </c>
    </row>
    <row r="5" spans="1:21" ht="20.100000000000001" customHeight="1" x14ac:dyDescent="0.15">
      <c r="A5" s="274"/>
      <c r="B5" s="275"/>
      <c r="C5" s="276"/>
      <c r="D5" s="254"/>
      <c r="E5" s="281"/>
      <c r="F5" s="299"/>
      <c r="G5" s="238" t="s">
        <v>327</v>
      </c>
      <c r="H5" s="237" t="s">
        <v>326</v>
      </c>
      <c r="I5" s="297" t="s">
        <v>325</v>
      </c>
      <c r="J5" s="257"/>
      <c r="K5" s="257"/>
      <c r="L5" s="259" t="s">
        <v>323</v>
      </c>
      <c r="M5" s="260"/>
      <c r="N5" s="261"/>
      <c r="O5" s="254"/>
    </row>
    <row r="6" spans="1:21" ht="20.100000000000001" customHeight="1" thickBot="1" x14ac:dyDescent="0.2">
      <c r="A6" s="210"/>
      <c r="B6" s="209" t="s">
        <v>1</v>
      </c>
      <c r="C6" s="226" t="s">
        <v>321</v>
      </c>
      <c r="D6" s="255"/>
      <c r="E6" s="282"/>
      <c r="F6" s="300"/>
      <c r="G6" s="236" t="s">
        <v>322</v>
      </c>
      <c r="H6" s="204" t="s">
        <v>320</v>
      </c>
      <c r="I6" s="235" t="s">
        <v>1</v>
      </c>
      <c r="J6" s="207" t="s">
        <v>321</v>
      </c>
      <c r="K6" s="205" t="s">
        <v>320</v>
      </c>
      <c r="L6" s="206" t="s">
        <v>1</v>
      </c>
      <c r="M6" s="205" t="s">
        <v>321</v>
      </c>
      <c r="N6" s="204" t="s">
        <v>320</v>
      </c>
      <c r="O6" s="255"/>
    </row>
    <row r="7" spans="1:21" ht="20.100000000000001" customHeight="1" x14ac:dyDescent="0.15">
      <c r="A7" s="262" t="s">
        <v>37</v>
      </c>
      <c r="B7" s="198" t="s">
        <v>318</v>
      </c>
      <c r="C7" s="225" t="s">
        <v>315</v>
      </c>
      <c r="D7" s="201"/>
      <c r="E7" s="117"/>
      <c r="F7" s="234"/>
      <c r="G7" s="199"/>
      <c r="H7" s="197" t="s">
        <v>319</v>
      </c>
      <c r="I7" s="201" t="s">
        <v>318</v>
      </c>
      <c r="J7" s="198" t="s">
        <v>315</v>
      </c>
      <c r="K7" s="200" t="s">
        <v>317</v>
      </c>
      <c r="L7" s="199" t="s">
        <v>316</v>
      </c>
      <c r="M7" s="198" t="s">
        <v>315</v>
      </c>
      <c r="N7" s="197">
        <v>30</v>
      </c>
      <c r="O7" s="196"/>
    </row>
    <row r="8" spans="1:21" ht="20.100000000000001" customHeight="1" x14ac:dyDescent="0.15">
      <c r="A8" s="263"/>
      <c r="B8" s="181"/>
      <c r="C8" s="223"/>
      <c r="D8" s="184"/>
      <c r="E8" s="129"/>
      <c r="F8" s="230"/>
      <c r="G8" s="182"/>
      <c r="H8" s="180"/>
      <c r="I8" s="184"/>
      <c r="J8" s="181"/>
      <c r="K8" s="183"/>
      <c r="L8" s="182"/>
      <c r="M8" s="181"/>
      <c r="N8" s="180"/>
      <c r="O8" s="191"/>
    </row>
    <row r="9" spans="1:21" ht="20.100000000000001" customHeight="1" x14ac:dyDescent="0.15">
      <c r="A9" s="263"/>
      <c r="B9" s="173" t="s">
        <v>347</v>
      </c>
      <c r="C9" s="221" t="s">
        <v>50</v>
      </c>
      <c r="D9" s="177"/>
      <c r="E9" s="123"/>
      <c r="F9" s="229"/>
      <c r="G9" s="174"/>
      <c r="H9" s="172">
        <v>10</v>
      </c>
      <c r="I9" s="177" t="s">
        <v>347</v>
      </c>
      <c r="J9" s="192" t="s">
        <v>148</v>
      </c>
      <c r="K9" s="187">
        <v>10</v>
      </c>
      <c r="L9" s="174" t="s">
        <v>346</v>
      </c>
      <c r="M9" s="173" t="s">
        <v>51</v>
      </c>
      <c r="N9" s="172">
        <v>10</v>
      </c>
      <c r="O9" s="171"/>
    </row>
    <row r="10" spans="1:21" ht="20.100000000000001" customHeight="1" x14ac:dyDescent="0.15">
      <c r="A10" s="263"/>
      <c r="B10" s="173"/>
      <c r="C10" s="221" t="s">
        <v>32</v>
      </c>
      <c r="D10" s="177"/>
      <c r="E10" s="123" t="s">
        <v>33</v>
      </c>
      <c r="F10" s="229"/>
      <c r="G10" s="174"/>
      <c r="H10" s="175">
        <v>0.13</v>
      </c>
      <c r="I10" s="177"/>
      <c r="J10" s="173" t="s">
        <v>335</v>
      </c>
      <c r="K10" s="176">
        <v>0.13</v>
      </c>
      <c r="L10" s="182"/>
      <c r="M10" s="181"/>
      <c r="N10" s="180"/>
      <c r="O10" s="191"/>
    </row>
    <row r="11" spans="1:21" ht="20.100000000000001" customHeight="1" x14ac:dyDescent="0.15">
      <c r="A11" s="263"/>
      <c r="B11" s="173"/>
      <c r="C11" s="221" t="s">
        <v>51</v>
      </c>
      <c r="D11" s="177"/>
      <c r="E11" s="123"/>
      <c r="F11" s="229"/>
      <c r="G11" s="174"/>
      <c r="H11" s="172">
        <v>10</v>
      </c>
      <c r="I11" s="177"/>
      <c r="J11" s="173" t="s">
        <v>51</v>
      </c>
      <c r="K11" s="187">
        <v>10</v>
      </c>
      <c r="L11" s="174" t="s">
        <v>345</v>
      </c>
      <c r="M11" s="173" t="s">
        <v>74</v>
      </c>
      <c r="N11" s="172">
        <v>20</v>
      </c>
      <c r="O11" s="171"/>
    </row>
    <row r="12" spans="1:21" ht="20.100000000000001" customHeight="1" x14ac:dyDescent="0.15">
      <c r="A12" s="263"/>
      <c r="B12" s="173"/>
      <c r="C12" s="221" t="s">
        <v>53</v>
      </c>
      <c r="D12" s="177"/>
      <c r="E12" s="123"/>
      <c r="F12" s="229"/>
      <c r="G12" s="174"/>
      <c r="H12" s="172">
        <v>10</v>
      </c>
      <c r="I12" s="177"/>
      <c r="J12" s="173" t="s">
        <v>53</v>
      </c>
      <c r="K12" s="187">
        <v>5</v>
      </c>
      <c r="L12" s="182"/>
      <c r="M12" s="181"/>
      <c r="N12" s="180"/>
      <c r="O12" s="191"/>
    </row>
    <row r="13" spans="1:21" ht="20.100000000000001" customHeight="1" x14ac:dyDescent="0.15">
      <c r="A13" s="263"/>
      <c r="B13" s="173"/>
      <c r="C13" s="221" t="s">
        <v>138</v>
      </c>
      <c r="D13" s="177"/>
      <c r="E13" s="123"/>
      <c r="F13" s="229"/>
      <c r="G13" s="174"/>
      <c r="H13" s="172">
        <v>5</v>
      </c>
      <c r="I13" s="177"/>
      <c r="J13" s="173" t="s">
        <v>138</v>
      </c>
      <c r="K13" s="187">
        <v>5</v>
      </c>
      <c r="L13" s="174" t="s">
        <v>344</v>
      </c>
      <c r="M13" s="173" t="s">
        <v>141</v>
      </c>
      <c r="N13" s="175">
        <v>0.13</v>
      </c>
      <c r="O13" s="171"/>
    </row>
    <row r="14" spans="1:21" ht="20.100000000000001" customHeight="1" x14ac:dyDescent="0.15">
      <c r="A14" s="263"/>
      <c r="B14" s="173"/>
      <c r="C14" s="221" t="s">
        <v>139</v>
      </c>
      <c r="D14" s="177"/>
      <c r="E14" s="123"/>
      <c r="F14" s="229"/>
      <c r="G14" s="174"/>
      <c r="H14" s="172">
        <v>5</v>
      </c>
      <c r="I14" s="177"/>
      <c r="J14" s="173" t="s">
        <v>139</v>
      </c>
      <c r="K14" s="187">
        <v>5</v>
      </c>
      <c r="L14" s="174"/>
      <c r="M14" s="173"/>
      <c r="N14" s="172"/>
      <c r="O14" s="171"/>
    </row>
    <row r="15" spans="1:21" ht="20.100000000000001" customHeight="1" x14ac:dyDescent="0.15">
      <c r="A15" s="263"/>
      <c r="B15" s="173"/>
      <c r="C15" s="221"/>
      <c r="D15" s="177"/>
      <c r="E15" s="123"/>
      <c r="F15" s="229"/>
      <c r="G15" s="174" t="s">
        <v>17</v>
      </c>
      <c r="H15" s="172" t="s">
        <v>310</v>
      </c>
      <c r="I15" s="177"/>
      <c r="J15" s="173"/>
      <c r="K15" s="187"/>
      <c r="L15" s="174"/>
      <c r="M15" s="173"/>
      <c r="N15" s="172"/>
      <c r="O15" s="171"/>
    </row>
    <row r="16" spans="1:21" ht="20.100000000000001" customHeight="1" x14ac:dyDescent="0.15">
      <c r="A16" s="263"/>
      <c r="B16" s="173"/>
      <c r="C16" s="221"/>
      <c r="D16" s="177"/>
      <c r="E16" s="123"/>
      <c r="F16" s="229"/>
      <c r="G16" s="174" t="s">
        <v>30</v>
      </c>
      <c r="H16" s="172" t="s">
        <v>309</v>
      </c>
      <c r="I16" s="177"/>
      <c r="J16" s="173"/>
      <c r="K16" s="187"/>
      <c r="L16" s="174"/>
      <c r="M16" s="173"/>
      <c r="N16" s="172"/>
      <c r="O16" s="171"/>
    </row>
    <row r="17" spans="1:15" ht="20.100000000000001" customHeight="1" x14ac:dyDescent="0.15">
      <c r="A17" s="263"/>
      <c r="B17" s="173"/>
      <c r="C17" s="221"/>
      <c r="D17" s="177"/>
      <c r="E17" s="123"/>
      <c r="F17" s="229" t="s">
        <v>19</v>
      </c>
      <c r="G17" s="174" t="s">
        <v>18</v>
      </c>
      <c r="H17" s="172" t="s">
        <v>309</v>
      </c>
      <c r="I17" s="177"/>
      <c r="J17" s="173"/>
      <c r="K17" s="187"/>
      <c r="L17" s="174"/>
      <c r="M17" s="173"/>
      <c r="N17" s="172"/>
      <c r="O17" s="171"/>
    </row>
    <row r="18" spans="1:15" ht="20.100000000000001" customHeight="1" x14ac:dyDescent="0.15">
      <c r="A18" s="263"/>
      <c r="B18" s="181"/>
      <c r="C18" s="223"/>
      <c r="D18" s="184"/>
      <c r="E18" s="129"/>
      <c r="F18" s="230"/>
      <c r="G18" s="182"/>
      <c r="H18" s="180"/>
      <c r="I18" s="184"/>
      <c r="J18" s="181"/>
      <c r="K18" s="183"/>
      <c r="L18" s="174"/>
      <c r="M18" s="173"/>
      <c r="N18" s="172"/>
      <c r="O18" s="171"/>
    </row>
    <row r="19" spans="1:15" ht="20.100000000000001" customHeight="1" x14ac:dyDescent="0.15">
      <c r="A19" s="263"/>
      <c r="B19" s="173" t="s">
        <v>65</v>
      </c>
      <c r="C19" s="221" t="s">
        <v>74</v>
      </c>
      <c r="D19" s="177"/>
      <c r="E19" s="123"/>
      <c r="F19" s="233"/>
      <c r="G19" s="174"/>
      <c r="H19" s="172">
        <v>20</v>
      </c>
      <c r="I19" s="177" t="s">
        <v>65</v>
      </c>
      <c r="J19" s="173" t="s">
        <v>74</v>
      </c>
      <c r="K19" s="187">
        <v>20</v>
      </c>
      <c r="L19" s="174"/>
      <c r="M19" s="173"/>
      <c r="N19" s="172"/>
      <c r="O19" s="171"/>
    </row>
    <row r="20" spans="1:15" ht="20.100000000000001" customHeight="1" x14ac:dyDescent="0.15">
      <c r="A20" s="263"/>
      <c r="B20" s="173"/>
      <c r="C20" s="221" t="s">
        <v>67</v>
      </c>
      <c r="D20" s="177"/>
      <c r="E20" s="123" t="s">
        <v>19</v>
      </c>
      <c r="F20" s="229"/>
      <c r="G20" s="174"/>
      <c r="H20" s="232">
        <v>0.05</v>
      </c>
      <c r="I20" s="177"/>
      <c r="J20" s="173" t="s">
        <v>67</v>
      </c>
      <c r="K20" s="231">
        <v>0.05</v>
      </c>
      <c r="L20" s="174"/>
      <c r="M20" s="173"/>
      <c r="N20" s="172"/>
      <c r="O20" s="171"/>
    </row>
    <row r="21" spans="1:15" ht="20.100000000000001" customHeight="1" x14ac:dyDescent="0.15">
      <c r="A21" s="263"/>
      <c r="B21" s="173"/>
      <c r="C21" s="221"/>
      <c r="D21" s="177"/>
      <c r="E21" s="123"/>
      <c r="F21" s="229"/>
      <c r="G21" s="174" t="s">
        <v>17</v>
      </c>
      <c r="H21" s="172" t="s">
        <v>310</v>
      </c>
      <c r="I21" s="177"/>
      <c r="J21" s="173"/>
      <c r="K21" s="187"/>
      <c r="L21" s="174"/>
      <c r="M21" s="173"/>
      <c r="N21" s="172"/>
      <c r="O21" s="171"/>
    </row>
    <row r="22" spans="1:15" ht="20.100000000000001" customHeight="1" x14ac:dyDescent="0.15">
      <c r="A22" s="263"/>
      <c r="B22" s="173"/>
      <c r="C22" s="221"/>
      <c r="D22" s="177"/>
      <c r="E22" s="123"/>
      <c r="F22" s="229"/>
      <c r="G22" s="174" t="s">
        <v>68</v>
      </c>
      <c r="H22" s="172" t="s">
        <v>309</v>
      </c>
      <c r="I22" s="177"/>
      <c r="J22" s="173"/>
      <c r="K22" s="187"/>
      <c r="L22" s="174"/>
      <c r="M22" s="173"/>
      <c r="N22" s="172"/>
      <c r="O22" s="171"/>
    </row>
    <row r="23" spans="1:15" ht="20.100000000000001" customHeight="1" x14ac:dyDescent="0.15">
      <c r="A23" s="263"/>
      <c r="B23" s="181"/>
      <c r="C23" s="223"/>
      <c r="D23" s="184"/>
      <c r="E23" s="129"/>
      <c r="F23" s="230"/>
      <c r="G23" s="182"/>
      <c r="H23" s="180"/>
      <c r="I23" s="184"/>
      <c r="J23" s="181"/>
      <c r="K23" s="183"/>
      <c r="L23" s="174"/>
      <c r="M23" s="173"/>
      <c r="N23" s="172"/>
      <c r="O23" s="171"/>
    </row>
    <row r="24" spans="1:15" ht="20.100000000000001" customHeight="1" x14ac:dyDescent="0.15">
      <c r="A24" s="263"/>
      <c r="B24" s="173" t="s">
        <v>140</v>
      </c>
      <c r="C24" s="221" t="s">
        <v>141</v>
      </c>
      <c r="D24" s="177"/>
      <c r="E24" s="123"/>
      <c r="F24" s="229"/>
      <c r="G24" s="174"/>
      <c r="H24" s="193">
        <v>0.17</v>
      </c>
      <c r="I24" s="177" t="s">
        <v>140</v>
      </c>
      <c r="J24" s="173" t="s">
        <v>141</v>
      </c>
      <c r="K24" s="228">
        <v>0.17</v>
      </c>
      <c r="L24" s="174"/>
      <c r="M24" s="173"/>
      <c r="N24" s="172"/>
      <c r="O24" s="171"/>
    </row>
    <row r="25" spans="1:15" ht="20.100000000000001" customHeight="1" thickBot="1" x14ac:dyDescent="0.2">
      <c r="A25" s="264"/>
      <c r="B25" s="165"/>
      <c r="C25" s="219"/>
      <c r="D25" s="168"/>
      <c r="E25" s="135"/>
      <c r="F25" s="227"/>
      <c r="G25" s="166"/>
      <c r="H25" s="164"/>
      <c r="I25" s="168"/>
      <c r="J25" s="165"/>
      <c r="K25" s="167"/>
      <c r="L25" s="166"/>
      <c r="M25" s="165"/>
      <c r="N25" s="164"/>
      <c r="O25" s="163"/>
    </row>
    <row r="26" spans="1:15" ht="14.25" x14ac:dyDescent="0.15">
      <c r="B26" s="91"/>
      <c r="C26" s="91"/>
      <c r="D26" s="91"/>
      <c r="G26" s="91"/>
      <c r="H26" s="162"/>
      <c r="I26" s="91"/>
      <c r="J26" s="91"/>
      <c r="K26" s="162"/>
      <c r="L26" s="91"/>
      <c r="M26" s="91"/>
      <c r="N26" s="162"/>
    </row>
    <row r="27" spans="1:15" ht="14.25" x14ac:dyDescent="0.15">
      <c r="B27" s="91"/>
      <c r="C27" s="91"/>
      <c r="D27" s="91"/>
      <c r="G27" s="91"/>
      <c r="H27" s="162"/>
      <c r="I27" s="91"/>
      <c r="J27" s="91"/>
      <c r="K27" s="162"/>
      <c r="L27" s="91"/>
      <c r="M27" s="91"/>
      <c r="N27" s="162"/>
    </row>
    <row r="28" spans="1:15" ht="14.25" x14ac:dyDescent="0.15">
      <c r="B28" s="91"/>
      <c r="C28" s="91"/>
      <c r="D28" s="91"/>
      <c r="G28" s="91"/>
      <c r="H28" s="162"/>
      <c r="I28" s="91"/>
      <c r="J28" s="91"/>
      <c r="K28" s="162"/>
      <c r="L28" s="91"/>
      <c r="M28" s="91"/>
      <c r="N28" s="162"/>
    </row>
    <row r="29" spans="1:15" ht="14.25" x14ac:dyDescent="0.15">
      <c r="B29" s="91"/>
      <c r="C29" s="91"/>
      <c r="D29" s="91"/>
      <c r="G29" s="91"/>
      <c r="H29" s="162"/>
      <c r="I29" s="91"/>
      <c r="J29" s="91"/>
      <c r="K29" s="162"/>
      <c r="L29" s="91"/>
      <c r="M29" s="91"/>
      <c r="N29" s="162"/>
    </row>
    <row r="30" spans="1:15" ht="14.25" x14ac:dyDescent="0.15">
      <c r="B30" s="91"/>
      <c r="C30" s="91"/>
      <c r="D30" s="91"/>
      <c r="G30" s="91"/>
      <c r="H30" s="162"/>
      <c r="I30" s="91"/>
      <c r="J30" s="91"/>
      <c r="K30" s="162"/>
      <c r="L30" s="91"/>
      <c r="M30" s="91"/>
      <c r="N30" s="162"/>
    </row>
    <row r="31" spans="1:15" ht="14.25" x14ac:dyDescent="0.15">
      <c r="B31" s="91"/>
      <c r="C31" s="91"/>
      <c r="D31" s="91"/>
      <c r="G31" s="91"/>
      <c r="H31" s="162"/>
      <c r="I31" s="91"/>
      <c r="J31" s="91"/>
      <c r="K31" s="162"/>
      <c r="L31" s="91"/>
      <c r="M31" s="91"/>
      <c r="N31" s="162"/>
    </row>
    <row r="32" spans="1:15" ht="14.25" x14ac:dyDescent="0.15">
      <c r="B32" s="91"/>
      <c r="C32" s="91"/>
      <c r="D32" s="91"/>
      <c r="G32" s="91"/>
      <c r="H32" s="162"/>
      <c r="I32" s="91"/>
      <c r="J32" s="91"/>
      <c r="K32" s="162"/>
      <c r="L32" s="91"/>
      <c r="M32" s="91"/>
      <c r="N32" s="162"/>
    </row>
    <row r="33" spans="2:14" ht="14.25" x14ac:dyDescent="0.15">
      <c r="B33" s="91"/>
      <c r="C33" s="91"/>
      <c r="D33" s="91"/>
      <c r="G33" s="91"/>
      <c r="H33" s="162"/>
      <c r="I33" s="91"/>
      <c r="J33" s="91"/>
      <c r="K33" s="162"/>
      <c r="L33" s="91"/>
      <c r="M33" s="91"/>
      <c r="N33" s="162"/>
    </row>
    <row r="34" spans="2:14" ht="14.25" x14ac:dyDescent="0.15">
      <c r="B34" s="91"/>
      <c r="C34" s="91"/>
      <c r="D34" s="91"/>
      <c r="G34" s="91"/>
      <c r="H34" s="162"/>
      <c r="I34" s="91"/>
      <c r="J34" s="91"/>
      <c r="K34" s="162"/>
      <c r="L34" s="91"/>
      <c r="M34" s="91"/>
      <c r="N34" s="162"/>
    </row>
    <row r="35" spans="2:14" ht="14.25" x14ac:dyDescent="0.15">
      <c r="B35" s="91"/>
      <c r="C35" s="91"/>
      <c r="D35" s="91"/>
      <c r="G35" s="91"/>
      <c r="H35" s="162"/>
      <c r="I35" s="91"/>
      <c r="J35" s="91"/>
      <c r="K35" s="162"/>
      <c r="L35" s="91"/>
      <c r="M35" s="91"/>
      <c r="N35" s="162"/>
    </row>
    <row r="36" spans="2:14" ht="14.25" x14ac:dyDescent="0.15">
      <c r="B36" s="91"/>
      <c r="C36" s="91"/>
      <c r="D36" s="91"/>
      <c r="G36" s="91"/>
      <c r="H36" s="162"/>
      <c r="I36" s="91"/>
      <c r="J36" s="91"/>
      <c r="K36" s="162"/>
      <c r="L36" s="91"/>
      <c r="M36" s="91"/>
      <c r="N36" s="162"/>
    </row>
    <row r="37" spans="2:14" ht="14.25" x14ac:dyDescent="0.15">
      <c r="B37" s="91"/>
      <c r="C37" s="91"/>
      <c r="D37" s="91"/>
      <c r="G37" s="91"/>
      <c r="H37" s="162"/>
      <c r="I37" s="91"/>
      <c r="J37" s="91"/>
      <c r="K37" s="162"/>
      <c r="L37" s="91"/>
      <c r="M37" s="91"/>
      <c r="N37" s="162"/>
    </row>
    <row r="38" spans="2:14" ht="14.25" x14ac:dyDescent="0.15">
      <c r="B38" s="91"/>
      <c r="C38" s="91"/>
      <c r="D38" s="91"/>
      <c r="G38" s="91"/>
      <c r="H38" s="162"/>
      <c r="I38" s="91"/>
      <c r="J38" s="91"/>
      <c r="K38" s="162"/>
      <c r="L38" s="91"/>
      <c r="M38" s="91"/>
      <c r="N38" s="162"/>
    </row>
    <row r="39" spans="2:14" ht="14.25" x14ac:dyDescent="0.15">
      <c r="B39" s="91"/>
      <c r="C39" s="91"/>
      <c r="D39" s="91"/>
      <c r="G39" s="91"/>
      <c r="H39" s="162"/>
      <c r="I39" s="91"/>
      <c r="J39" s="91"/>
      <c r="K39" s="162"/>
      <c r="L39" s="91"/>
      <c r="M39" s="91"/>
      <c r="N39" s="162"/>
    </row>
    <row r="40" spans="2:14" ht="14.25" x14ac:dyDescent="0.15">
      <c r="B40" s="91"/>
      <c r="C40" s="91"/>
      <c r="D40" s="91"/>
      <c r="G40" s="91"/>
      <c r="H40" s="162"/>
      <c r="I40" s="91"/>
      <c r="J40" s="91"/>
      <c r="K40" s="162"/>
      <c r="L40" s="91"/>
      <c r="M40" s="91"/>
      <c r="N40" s="162"/>
    </row>
    <row r="41" spans="2:14" ht="14.25" x14ac:dyDescent="0.15">
      <c r="B41" s="91"/>
      <c r="C41" s="91"/>
      <c r="D41" s="91"/>
      <c r="G41" s="91"/>
      <c r="H41" s="162"/>
      <c r="I41" s="91"/>
      <c r="J41" s="91"/>
      <c r="K41" s="162"/>
      <c r="L41" s="91"/>
      <c r="M41" s="91"/>
      <c r="N41" s="162"/>
    </row>
    <row r="42" spans="2:14" ht="14.25" x14ac:dyDescent="0.15">
      <c r="B42" s="91"/>
      <c r="C42" s="91"/>
      <c r="D42" s="91"/>
      <c r="G42" s="91"/>
      <c r="H42" s="162"/>
      <c r="I42" s="91"/>
      <c r="J42" s="91"/>
      <c r="K42" s="162"/>
      <c r="L42" s="91"/>
      <c r="M42" s="91"/>
      <c r="N42" s="162"/>
    </row>
    <row r="43" spans="2:14" ht="14.25" x14ac:dyDescent="0.15">
      <c r="B43" s="91"/>
      <c r="C43" s="91"/>
      <c r="D43" s="91"/>
      <c r="G43" s="91"/>
      <c r="H43" s="162"/>
      <c r="I43" s="91"/>
      <c r="J43" s="91"/>
      <c r="K43" s="162"/>
      <c r="L43" s="91"/>
      <c r="M43" s="91"/>
      <c r="N43" s="162"/>
    </row>
    <row r="44" spans="2:14" ht="14.25" x14ac:dyDescent="0.15">
      <c r="B44" s="91"/>
      <c r="C44" s="91"/>
      <c r="D44" s="91"/>
      <c r="G44" s="91"/>
      <c r="H44" s="162"/>
      <c r="I44" s="91"/>
      <c r="J44" s="91"/>
      <c r="K44" s="162"/>
      <c r="L44" s="91"/>
      <c r="M44" s="91"/>
      <c r="N44" s="162"/>
    </row>
    <row r="45" spans="2:14" ht="14.25" x14ac:dyDescent="0.15">
      <c r="B45" s="91"/>
      <c r="C45" s="91"/>
      <c r="D45" s="91"/>
      <c r="G45" s="91"/>
      <c r="H45" s="162"/>
      <c r="I45" s="91"/>
      <c r="J45" s="91"/>
      <c r="K45" s="162"/>
      <c r="L45" s="91"/>
      <c r="M45" s="91"/>
      <c r="N45" s="162"/>
    </row>
    <row r="46" spans="2:14" ht="14.25" x14ac:dyDescent="0.15">
      <c r="B46" s="91"/>
      <c r="C46" s="91"/>
      <c r="D46" s="91"/>
      <c r="G46" s="91"/>
      <c r="H46" s="162"/>
      <c r="I46" s="91"/>
      <c r="J46" s="91"/>
      <c r="K46" s="162"/>
      <c r="L46" s="91"/>
      <c r="M46" s="91"/>
      <c r="N46" s="162"/>
    </row>
    <row r="47" spans="2:14" ht="14.25" x14ac:dyDescent="0.15">
      <c r="B47" s="91"/>
      <c r="C47" s="91"/>
      <c r="D47" s="91"/>
      <c r="G47" s="91"/>
      <c r="H47" s="162"/>
      <c r="I47" s="91"/>
      <c r="J47" s="91"/>
      <c r="K47" s="162"/>
      <c r="L47" s="91"/>
      <c r="M47" s="91"/>
      <c r="N47" s="162"/>
    </row>
    <row r="48" spans="2:14" ht="14.25" x14ac:dyDescent="0.15">
      <c r="B48" s="91"/>
      <c r="C48" s="91"/>
      <c r="D48" s="91"/>
      <c r="G48" s="91"/>
      <c r="H48" s="162"/>
      <c r="I48" s="91"/>
      <c r="J48" s="91"/>
      <c r="K48" s="162"/>
      <c r="L48" s="91"/>
      <c r="M48" s="91"/>
      <c r="N48" s="162"/>
    </row>
    <row r="49" spans="2:14" ht="14.25" x14ac:dyDescent="0.15">
      <c r="B49" s="91"/>
      <c r="C49" s="91"/>
      <c r="D49" s="91"/>
      <c r="G49" s="91"/>
      <c r="H49" s="162"/>
      <c r="I49" s="91"/>
      <c r="J49" s="91"/>
      <c r="K49" s="162"/>
      <c r="L49" s="91"/>
      <c r="M49" s="91"/>
      <c r="N49" s="162"/>
    </row>
    <row r="50" spans="2:14" ht="14.25" x14ac:dyDescent="0.15">
      <c r="B50" s="91"/>
      <c r="C50" s="91"/>
      <c r="D50" s="91"/>
      <c r="G50" s="91"/>
      <c r="H50" s="162"/>
      <c r="I50" s="91"/>
      <c r="J50" s="91"/>
      <c r="K50" s="162"/>
      <c r="L50" s="91"/>
      <c r="M50" s="91"/>
      <c r="N50" s="162"/>
    </row>
    <row r="51" spans="2:14" ht="14.25" x14ac:dyDescent="0.15">
      <c r="B51" s="91"/>
      <c r="C51" s="91"/>
      <c r="D51" s="91"/>
      <c r="G51" s="91"/>
      <c r="H51" s="162"/>
      <c r="I51" s="91"/>
      <c r="J51" s="91"/>
      <c r="K51" s="162"/>
      <c r="L51" s="91"/>
      <c r="M51" s="91"/>
      <c r="N51" s="162"/>
    </row>
    <row r="52" spans="2:14" ht="14.25" x14ac:dyDescent="0.15">
      <c r="B52" s="91"/>
      <c r="C52" s="91"/>
      <c r="D52" s="91"/>
      <c r="G52" s="91"/>
      <c r="H52" s="162"/>
      <c r="I52" s="91"/>
      <c r="J52" s="91"/>
      <c r="K52" s="162"/>
      <c r="L52" s="91"/>
      <c r="M52" s="91"/>
      <c r="N52" s="162"/>
    </row>
    <row r="53" spans="2:14" ht="14.25" x14ac:dyDescent="0.15">
      <c r="B53" s="91"/>
      <c r="C53" s="91"/>
      <c r="D53" s="91"/>
      <c r="G53" s="91"/>
      <c r="H53" s="162"/>
      <c r="I53" s="91"/>
      <c r="J53" s="91"/>
      <c r="K53" s="162"/>
      <c r="L53" s="91"/>
      <c r="M53" s="91"/>
      <c r="N53" s="162"/>
    </row>
    <row r="54" spans="2:14" ht="14.25" x14ac:dyDescent="0.15">
      <c r="B54" s="91"/>
      <c r="C54" s="91"/>
      <c r="D54" s="91"/>
      <c r="G54" s="91"/>
      <c r="H54" s="162"/>
      <c r="I54" s="91"/>
      <c r="J54" s="91"/>
      <c r="K54" s="162"/>
      <c r="L54" s="91"/>
      <c r="M54" s="91"/>
      <c r="N54" s="162"/>
    </row>
    <row r="55" spans="2:14" ht="14.25" x14ac:dyDescent="0.15">
      <c r="B55" s="91"/>
      <c r="C55" s="91"/>
      <c r="D55" s="91"/>
      <c r="G55" s="91"/>
      <c r="H55" s="162"/>
      <c r="I55" s="91"/>
      <c r="J55" s="91"/>
      <c r="K55" s="162"/>
      <c r="L55" s="91"/>
      <c r="M55" s="91"/>
      <c r="N55" s="162"/>
    </row>
    <row r="56" spans="2:14" ht="14.25" x14ac:dyDescent="0.15">
      <c r="B56" s="91"/>
      <c r="C56" s="91"/>
      <c r="D56" s="91"/>
      <c r="G56" s="91"/>
      <c r="H56" s="162"/>
      <c r="I56" s="91"/>
      <c r="J56" s="91"/>
      <c r="K56" s="162"/>
      <c r="L56" s="91"/>
      <c r="M56" s="91"/>
      <c r="N56" s="162"/>
    </row>
    <row r="57" spans="2:14" ht="14.25" x14ac:dyDescent="0.15">
      <c r="B57" s="91"/>
      <c r="C57" s="91"/>
      <c r="D57" s="91"/>
      <c r="G57" s="91"/>
      <c r="H57" s="162"/>
      <c r="I57" s="91"/>
      <c r="J57" s="91"/>
      <c r="K57" s="162"/>
      <c r="L57" s="91"/>
      <c r="M57" s="91"/>
      <c r="N57" s="162"/>
    </row>
    <row r="58" spans="2:14" ht="14.25" x14ac:dyDescent="0.15">
      <c r="B58" s="91"/>
      <c r="C58" s="91"/>
      <c r="D58" s="91"/>
      <c r="G58" s="91"/>
      <c r="H58" s="162"/>
      <c r="I58" s="91"/>
      <c r="J58" s="91"/>
      <c r="K58" s="162"/>
      <c r="L58" s="91"/>
      <c r="M58" s="91"/>
      <c r="N58" s="162"/>
    </row>
    <row r="59" spans="2:14" ht="14.25" x14ac:dyDescent="0.15">
      <c r="B59" s="91"/>
      <c r="C59" s="91"/>
      <c r="D59" s="91"/>
      <c r="G59" s="91"/>
      <c r="H59" s="162"/>
      <c r="I59" s="91"/>
      <c r="J59" s="91"/>
      <c r="K59" s="162"/>
      <c r="L59" s="91"/>
      <c r="M59" s="91"/>
      <c r="N59" s="162"/>
    </row>
    <row r="60" spans="2:14" ht="14.25" x14ac:dyDescent="0.15">
      <c r="B60" s="91"/>
      <c r="C60" s="91"/>
      <c r="D60" s="91"/>
      <c r="G60" s="91"/>
      <c r="H60" s="162"/>
      <c r="I60" s="91"/>
      <c r="J60" s="91"/>
      <c r="K60" s="162"/>
      <c r="L60" s="91"/>
      <c r="M60" s="91"/>
      <c r="N60" s="162"/>
    </row>
    <row r="61" spans="2:14" ht="14.25" x14ac:dyDescent="0.15">
      <c r="B61" s="91"/>
      <c r="C61" s="91"/>
      <c r="D61" s="91"/>
      <c r="G61" s="91"/>
      <c r="H61" s="162"/>
      <c r="I61" s="91"/>
      <c r="J61" s="91"/>
      <c r="K61" s="162"/>
      <c r="L61" s="91"/>
      <c r="M61" s="91"/>
      <c r="N61" s="162"/>
    </row>
    <row r="62" spans="2:14" ht="14.25" x14ac:dyDescent="0.15">
      <c r="B62" s="91"/>
      <c r="C62" s="91"/>
      <c r="D62" s="91"/>
      <c r="G62" s="91"/>
      <c r="H62" s="162"/>
      <c r="I62" s="91"/>
      <c r="J62" s="91"/>
      <c r="K62" s="162"/>
      <c r="L62" s="91"/>
      <c r="M62" s="91"/>
      <c r="N62" s="162"/>
    </row>
    <row r="63" spans="2:14" ht="14.25" x14ac:dyDescent="0.15">
      <c r="B63" s="91"/>
      <c r="C63" s="91"/>
      <c r="D63" s="91"/>
      <c r="G63" s="91"/>
      <c r="H63" s="162"/>
      <c r="I63" s="91"/>
      <c r="J63" s="91"/>
      <c r="K63" s="162"/>
      <c r="L63" s="91"/>
      <c r="M63" s="91"/>
      <c r="N63" s="162"/>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46"/>
      <c r="I1" s="246"/>
      <c r="J1" s="247"/>
      <c r="K1" s="247"/>
      <c r="L1" s="247"/>
      <c r="M1" s="247"/>
      <c r="N1" s="247"/>
      <c r="O1" s="2"/>
      <c r="P1" s="2"/>
      <c r="Q1" s="4"/>
      <c r="R1" s="4"/>
      <c r="S1" s="3"/>
    </row>
    <row r="2" spans="1:19" ht="36.75" customHeight="1" x14ac:dyDescent="0.15">
      <c r="A2" s="246" t="s">
        <v>0</v>
      </c>
      <c r="B2" s="246"/>
      <c r="C2" s="247"/>
      <c r="D2" s="247"/>
      <c r="E2" s="247"/>
      <c r="F2" s="247"/>
      <c r="G2" s="247"/>
      <c r="H2" s="247"/>
      <c r="I2" s="247"/>
      <c r="J2" s="247"/>
      <c r="K2" s="247"/>
      <c r="L2" s="247"/>
      <c r="M2" s="247"/>
      <c r="N2" s="247"/>
      <c r="O2" s="247"/>
      <c r="P2" s="247"/>
      <c r="Q2" s="247"/>
      <c r="R2" s="247"/>
      <c r="S2" s="3"/>
    </row>
    <row r="3" spans="1:19" ht="27.75" customHeight="1" thickBot="1" x14ac:dyDescent="0.3">
      <c r="A3" s="248" t="s">
        <v>143</v>
      </c>
      <c r="B3" s="249"/>
      <c r="C3" s="249"/>
      <c r="D3" s="249"/>
      <c r="E3" s="249"/>
      <c r="F3" s="249"/>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250" t="s">
        <v>37</v>
      </c>
      <c r="B5" s="63" t="s">
        <v>15</v>
      </c>
      <c r="C5" s="36"/>
      <c r="D5" s="37"/>
      <c r="E5" s="42"/>
      <c r="F5" s="39"/>
      <c r="G5" s="67"/>
      <c r="H5" s="71"/>
      <c r="I5" s="37"/>
      <c r="J5" s="39"/>
      <c r="K5" s="39"/>
      <c r="L5" s="39"/>
      <c r="M5" s="75"/>
      <c r="N5" s="63"/>
      <c r="O5" s="40" t="s">
        <v>15</v>
      </c>
      <c r="P5" s="37"/>
      <c r="Q5" s="41">
        <v>110</v>
      </c>
      <c r="R5" s="87">
        <f>ROUNDUP(Q5*0.75,2)</f>
        <v>82.5</v>
      </c>
    </row>
    <row r="6" spans="1:19" ht="23.1" customHeight="1" x14ac:dyDescent="0.15">
      <c r="A6" s="251"/>
      <c r="B6" s="65"/>
      <c r="C6" s="49"/>
      <c r="D6" s="50"/>
      <c r="E6" s="51"/>
      <c r="F6" s="52"/>
      <c r="G6" s="69"/>
      <c r="H6" s="73"/>
      <c r="I6" s="50"/>
      <c r="J6" s="52"/>
      <c r="K6" s="52"/>
      <c r="L6" s="52"/>
      <c r="M6" s="77"/>
      <c r="N6" s="65"/>
      <c r="O6" s="53"/>
      <c r="P6" s="50"/>
      <c r="Q6" s="54"/>
      <c r="R6" s="88"/>
    </row>
    <row r="7" spans="1:19" ht="23.1" customHeight="1" x14ac:dyDescent="0.15">
      <c r="A7" s="251"/>
      <c r="B7" s="64" t="s">
        <v>144</v>
      </c>
      <c r="C7" s="43" t="s">
        <v>148</v>
      </c>
      <c r="D7" s="44"/>
      <c r="E7" s="45">
        <v>40</v>
      </c>
      <c r="F7" s="46" t="s">
        <v>21</v>
      </c>
      <c r="G7" s="68"/>
      <c r="H7" s="72" t="s">
        <v>148</v>
      </c>
      <c r="I7" s="44"/>
      <c r="J7" s="46">
        <f>ROUNDUP(E7*0.75,2)</f>
        <v>30</v>
      </c>
      <c r="K7" s="46" t="s">
        <v>21</v>
      </c>
      <c r="L7" s="46"/>
      <c r="M7" s="76" t="e">
        <f>#REF!</f>
        <v>#REF!</v>
      </c>
      <c r="N7" s="64" t="s">
        <v>145</v>
      </c>
      <c r="O7" s="47" t="s">
        <v>25</v>
      </c>
      <c r="P7" s="44"/>
      <c r="Q7" s="48">
        <v>1</v>
      </c>
      <c r="R7" s="89">
        <f t="shared" ref="R7:R13" si="0">ROUNDUP(Q7*0.75,2)</f>
        <v>0.75</v>
      </c>
    </row>
    <row r="8" spans="1:19" ht="23.1" customHeight="1" x14ac:dyDescent="0.15">
      <c r="A8" s="251"/>
      <c r="B8" s="64"/>
      <c r="C8" s="43" t="s">
        <v>22</v>
      </c>
      <c r="D8" s="44"/>
      <c r="E8" s="45">
        <v>20</v>
      </c>
      <c r="F8" s="46" t="s">
        <v>21</v>
      </c>
      <c r="G8" s="68"/>
      <c r="H8" s="72" t="s">
        <v>22</v>
      </c>
      <c r="I8" s="44"/>
      <c r="J8" s="46">
        <f>ROUNDUP(E8*0.75,2)</f>
        <v>15</v>
      </c>
      <c r="K8" s="46" t="s">
        <v>21</v>
      </c>
      <c r="L8" s="46"/>
      <c r="M8" s="76" t="e">
        <f>#REF!</f>
        <v>#REF!</v>
      </c>
      <c r="N8" s="64" t="s">
        <v>146</v>
      </c>
      <c r="O8" s="47" t="s">
        <v>44</v>
      </c>
      <c r="P8" s="44"/>
      <c r="Q8" s="48">
        <v>6</v>
      </c>
      <c r="R8" s="89">
        <f t="shared" si="0"/>
        <v>4.5</v>
      </c>
    </row>
    <row r="9" spans="1:19" ht="23.1" customHeight="1" x14ac:dyDescent="0.15">
      <c r="A9" s="251"/>
      <c r="B9" s="64"/>
      <c r="C9" s="43" t="s">
        <v>23</v>
      </c>
      <c r="D9" s="44"/>
      <c r="E9" s="45">
        <v>10</v>
      </c>
      <c r="F9" s="46" t="s">
        <v>21</v>
      </c>
      <c r="G9" s="68"/>
      <c r="H9" s="72" t="s">
        <v>23</v>
      </c>
      <c r="I9" s="44"/>
      <c r="J9" s="46">
        <f>ROUNDUP(E9*0.75,2)</f>
        <v>7.5</v>
      </c>
      <c r="K9" s="46" t="s">
        <v>21</v>
      </c>
      <c r="L9" s="46"/>
      <c r="M9" s="76" t="e">
        <f>ROUND(#REF!+(#REF!*3/100),2)</f>
        <v>#REF!</v>
      </c>
      <c r="N9" s="64" t="s">
        <v>147</v>
      </c>
      <c r="O9" s="47" t="s">
        <v>17</v>
      </c>
      <c r="P9" s="44"/>
      <c r="Q9" s="48">
        <v>4</v>
      </c>
      <c r="R9" s="89">
        <f t="shared" si="0"/>
        <v>3</v>
      </c>
    </row>
    <row r="10" spans="1:19" ht="23.1" customHeight="1" x14ac:dyDescent="0.15">
      <c r="A10" s="251"/>
      <c r="B10" s="64"/>
      <c r="C10" s="43"/>
      <c r="D10" s="44"/>
      <c r="E10" s="45"/>
      <c r="F10" s="46"/>
      <c r="G10" s="68"/>
      <c r="H10" s="72"/>
      <c r="I10" s="44"/>
      <c r="J10" s="46"/>
      <c r="K10" s="46"/>
      <c r="L10" s="46"/>
      <c r="M10" s="76"/>
      <c r="N10" s="64" t="s">
        <v>14</v>
      </c>
      <c r="O10" s="47" t="s">
        <v>30</v>
      </c>
      <c r="P10" s="44"/>
      <c r="Q10" s="48">
        <v>2</v>
      </c>
      <c r="R10" s="89">
        <f t="shared" si="0"/>
        <v>1.5</v>
      </c>
    </row>
    <row r="11" spans="1:19" ht="23.1" customHeight="1" x14ac:dyDescent="0.15">
      <c r="A11" s="251"/>
      <c r="B11" s="64"/>
      <c r="C11" s="43"/>
      <c r="D11" s="44"/>
      <c r="E11" s="45"/>
      <c r="F11" s="46"/>
      <c r="G11" s="68"/>
      <c r="H11" s="72"/>
      <c r="I11" s="44"/>
      <c r="J11" s="46"/>
      <c r="K11" s="46"/>
      <c r="L11" s="46"/>
      <c r="M11" s="76"/>
      <c r="N11" s="64"/>
      <c r="O11" s="47" t="s">
        <v>64</v>
      </c>
      <c r="P11" s="44"/>
      <c r="Q11" s="48">
        <v>2</v>
      </c>
      <c r="R11" s="89">
        <f t="shared" si="0"/>
        <v>1.5</v>
      </c>
    </row>
    <row r="12" spans="1:19" ht="23.1" customHeight="1" x14ac:dyDescent="0.15">
      <c r="A12" s="251"/>
      <c r="B12" s="64"/>
      <c r="C12" s="43"/>
      <c r="D12" s="44"/>
      <c r="E12" s="45"/>
      <c r="F12" s="46"/>
      <c r="G12" s="68"/>
      <c r="H12" s="72"/>
      <c r="I12" s="44"/>
      <c r="J12" s="46"/>
      <c r="K12" s="46"/>
      <c r="L12" s="46"/>
      <c r="M12" s="76"/>
      <c r="N12" s="64"/>
      <c r="O12" s="47" t="s">
        <v>18</v>
      </c>
      <c r="P12" s="44" t="s">
        <v>19</v>
      </c>
      <c r="Q12" s="48">
        <v>2</v>
      </c>
      <c r="R12" s="89">
        <f t="shared" si="0"/>
        <v>1.5</v>
      </c>
    </row>
    <row r="13" spans="1:19" ht="23.1" customHeight="1" x14ac:dyDescent="0.15">
      <c r="A13" s="251"/>
      <c r="B13" s="64"/>
      <c r="C13" s="43"/>
      <c r="D13" s="44"/>
      <c r="E13" s="45"/>
      <c r="F13" s="46"/>
      <c r="G13" s="68"/>
      <c r="H13" s="72"/>
      <c r="I13" s="44"/>
      <c r="J13" s="46"/>
      <c r="K13" s="46"/>
      <c r="L13" s="46"/>
      <c r="M13" s="76"/>
      <c r="N13" s="64"/>
      <c r="O13" s="47" t="s">
        <v>61</v>
      </c>
      <c r="P13" s="44"/>
      <c r="Q13" s="48">
        <v>2</v>
      </c>
      <c r="R13" s="89">
        <f t="shared" si="0"/>
        <v>1.5</v>
      </c>
    </row>
    <row r="14" spans="1:19" ht="23.1" customHeight="1" x14ac:dyDescent="0.15">
      <c r="A14" s="251"/>
      <c r="B14" s="65"/>
      <c r="C14" s="49"/>
      <c r="D14" s="50"/>
      <c r="E14" s="51"/>
      <c r="F14" s="52"/>
      <c r="G14" s="69"/>
      <c r="H14" s="73"/>
      <c r="I14" s="50"/>
      <c r="J14" s="52"/>
      <c r="K14" s="52"/>
      <c r="L14" s="52"/>
      <c r="M14" s="77"/>
      <c r="N14" s="65"/>
      <c r="O14" s="53"/>
      <c r="P14" s="50"/>
      <c r="Q14" s="54"/>
      <c r="R14" s="88"/>
    </row>
    <row r="15" spans="1:19" ht="23.1" customHeight="1" x14ac:dyDescent="0.15">
      <c r="A15" s="251"/>
      <c r="B15" s="64" t="s">
        <v>149</v>
      </c>
      <c r="C15" s="43" t="s">
        <v>121</v>
      </c>
      <c r="D15" s="44"/>
      <c r="E15" s="45">
        <v>20</v>
      </c>
      <c r="F15" s="46" t="s">
        <v>21</v>
      </c>
      <c r="G15" s="68"/>
      <c r="H15" s="72" t="s">
        <v>121</v>
      </c>
      <c r="I15" s="44"/>
      <c r="J15" s="46">
        <f>ROUNDUP(E15*0.75,2)</f>
        <v>15</v>
      </c>
      <c r="K15" s="46" t="s">
        <v>21</v>
      </c>
      <c r="L15" s="46"/>
      <c r="M15" s="76" t="e">
        <f>#REF!</f>
        <v>#REF!</v>
      </c>
      <c r="N15" s="64" t="s">
        <v>150</v>
      </c>
      <c r="O15" s="47" t="s">
        <v>24</v>
      </c>
      <c r="P15" s="44"/>
      <c r="Q15" s="48">
        <v>1</v>
      </c>
      <c r="R15" s="89">
        <f>ROUNDUP(Q15*0.75,2)</f>
        <v>0.75</v>
      </c>
    </row>
    <row r="16" spans="1:19" ht="23.1" customHeight="1" x14ac:dyDescent="0.15">
      <c r="A16" s="251"/>
      <c r="B16" s="64"/>
      <c r="C16" s="43" t="s">
        <v>71</v>
      </c>
      <c r="D16" s="44"/>
      <c r="E16" s="45">
        <v>5</v>
      </c>
      <c r="F16" s="46" t="s">
        <v>21</v>
      </c>
      <c r="G16" s="68"/>
      <c r="H16" s="72" t="s">
        <v>71</v>
      </c>
      <c r="I16" s="44"/>
      <c r="J16" s="46">
        <f>ROUNDUP(E16*0.75,2)</f>
        <v>3.75</v>
      </c>
      <c r="K16" s="46" t="s">
        <v>21</v>
      </c>
      <c r="L16" s="46"/>
      <c r="M16" s="76" t="e">
        <f>#REF!</f>
        <v>#REF!</v>
      </c>
      <c r="N16" s="64" t="s">
        <v>151</v>
      </c>
      <c r="O16" s="47" t="s">
        <v>17</v>
      </c>
      <c r="P16" s="44"/>
      <c r="Q16" s="48">
        <v>15</v>
      </c>
      <c r="R16" s="89">
        <f>ROUNDUP(Q16*0.75,2)</f>
        <v>11.25</v>
      </c>
    </row>
    <row r="17" spans="1:18" ht="23.1" customHeight="1" x14ac:dyDescent="0.15">
      <c r="A17" s="251"/>
      <c r="B17" s="64"/>
      <c r="C17" s="43" t="s">
        <v>28</v>
      </c>
      <c r="D17" s="44"/>
      <c r="E17" s="45">
        <v>10</v>
      </c>
      <c r="F17" s="46" t="s">
        <v>21</v>
      </c>
      <c r="G17" s="68"/>
      <c r="H17" s="72" t="s">
        <v>28</v>
      </c>
      <c r="I17" s="44"/>
      <c r="J17" s="46">
        <f>ROUNDUP(E17*0.75,2)</f>
        <v>7.5</v>
      </c>
      <c r="K17" s="46" t="s">
        <v>21</v>
      </c>
      <c r="L17" s="46"/>
      <c r="M17" s="76" t="e">
        <f>ROUND(#REF!+(#REF!*10/100),2)</f>
        <v>#REF!</v>
      </c>
      <c r="N17" s="64" t="s">
        <v>120</v>
      </c>
      <c r="O17" s="47" t="s">
        <v>26</v>
      </c>
      <c r="P17" s="44"/>
      <c r="Q17" s="48">
        <v>3</v>
      </c>
      <c r="R17" s="89">
        <f>ROUNDUP(Q17*0.75,2)</f>
        <v>2.25</v>
      </c>
    </row>
    <row r="18" spans="1:18" ht="23.1" customHeight="1" x14ac:dyDescent="0.15">
      <c r="A18" s="251"/>
      <c r="B18" s="64"/>
      <c r="C18" s="43" t="s">
        <v>115</v>
      </c>
      <c r="D18" s="44"/>
      <c r="E18" s="45">
        <v>10</v>
      </c>
      <c r="F18" s="46" t="s">
        <v>21</v>
      </c>
      <c r="G18" s="68"/>
      <c r="H18" s="72" t="s">
        <v>115</v>
      </c>
      <c r="I18" s="44"/>
      <c r="J18" s="46">
        <f>ROUNDUP(E18*0.75,2)</f>
        <v>7.5</v>
      </c>
      <c r="K18" s="46" t="s">
        <v>21</v>
      </c>
      <c r="L18" s="46"/>
      <c r="M18" s="76" t="e">
        <f>ROUND(#REF!+(#REF!*10/100),2)</f>
        <v>#REF!</v>
      </c>
      <c r="N18" s="85" t="s">
        <v>152</v>
      </c>
      <c r="O18" s="47" t="s">
        <v>18</v>
      </c>
      <c r="P18" s="44" t="s">
        <v>19</v>
      </c>
      <c r="Q18" s="48">
        <v>1</v>
      </c>
      <c r="R18" s="89">
        <f>ROUNDUP(Q18*0.75,2)</f>
        <v>0.75</v>
      </c>
    </row>
    <row r="19" spans="1:18" ht="23.1" customHeight="1" x14ac:dyDescent="0.15">
      <c r="A19" s="251"/>
      <c r="B19" s="64"/>
      <c r="C19" s="43" t="s">
        <v>153</v>
      </c>
      <c r="D19" s="44"/>
      <c r="E19" s="45">
        <v>10</v>
      </c>
      <c r="F19" s="46" t="s">
        <v>21</v>
      </c>
      <c r="G19" s="68"/>
      <c r="H19" s="72" t="s">
        <v>153</v>
      </c>
      <c r="I19" s="44"/>
      <c r="J19" s="46">
        <f>ROUNDUP(E19*0.75,2)</f>
        <v>7.5</v>
      </c>
      <c r="K19" s="46" t="s">
        <v>21</v>
      </c>
      <c r="L19" s="46"/>
      <c r="M19" s="76" t="e">
        <f>#REF!</f>
        <v>#REF!</v>
      </c>
      <c r="N19" s="64" t="s">
        <v>14</v>
      </c>
      <c r="O19" s="47"/>
      <c r="P19" s="44"/>
      <c r="Q19" s="48"/>
      <c r="R19" s="89"/>
    </row>
    <row r="20" spans="1:18" ht="23.1" customHeight="1" x14ac:dyDescent="0.15">
      <c r="A20" s="251"/>
      <c r="B20" s="65"/>
      <c r="C20" s="49"/>
      <c r="D20" s="50"/>
      <c r="E20" s="51"/>
      <c r="F20" s="52"/>
      <c r="G20" s="69"/>
      <c r="H20" s="73"/>
      <c r="I20" s="50"/>
      <c r="J20" s="52"/>
      <c r="K20" s="52"/>
      <c r="L20" s="52"/>
      <c r="M20" s="77"/>
      <c r="N20" s="65"/>
      <c r="O20" s="53"/>
      <c r="P20" s="50"/>
      <c r="Q20" s="54"/>
      <c r="R20" s="88"/>
    </row>
    <row r="21" spans="1:18" ht="23.1" customHeight="1" x14ac:dyDescent="0.15">
      <c r="A21" s="251"/>
      <c r="B21" s="64" t="s">
        <v>65</v>
      </c>
      <c r="C21" s="43" t="s">
        <v>66</v>
      </c>
      <c r="D21" s="44"/>
      <c r="E21" s="45">
        <v>20</v>
      </c>
      <c r="F21" s="46" t="s">
        <v>21</v>
      </c>
      <c r="G21" s="68"/>
      <c r="H21" s="72" t="s">
        <v>66</v>
      </c>
      <c r="I21" s="44"/>
      <c r="J21" s="46">
        <f>ROUNDUP(E21*0.75,2)</f>
        <v>15</v>
      </c>
      <c r="K21" s="46" t="s">
        <v>21</v>
      </c>
      <c r="L21" s="46"/>
      <c r="M21" s="76" t="e">
        <f>ROUND(#REF!+(#REF!*6/100),2)</f>
        <v>#REF!</v>
      </c>
      <c r="N21" s="64" t="s">
        <v>14</v>
      </c>
      <c r="O21" s="47" t="s">
        <v>17</v>
      </c>
      <c r="P21" s="44"/>
      <c r="Q21" s="48">
        <v>100</v>
      </c>
      <c r="R21" s="89">
        <f>ROUNDUP(Q21*0.75,2)</f>
        <v>75</v>
      </c>
    </row>
    <row r="22" spans="1:18" ht="23.1" customHeight="1" x14ac:dyDescent="0.15">
      <c r="A22" s="251"/>
      <c r="B22" s="64"/>
      <c r="C22" s="43" t="s">
        <v>29</v>
      </c>
      <c r="D22" s="44"/>
      <c r="E22" s="45">
        <v>5</v>
      </c>
      <c r="F22" s="46" t="s">
        <v>21</v>
      </c>
      <c r="G22" s="68"/>
      <c r="H22" s="72" t="s">
        <v>29</v>
      </c>
      <c r="I22" s="44"/>
      <c r="J22" s="46">
        <f>ROUNDUP(E22*0.75,2)</f>
        <v>3.75</v>
      </c>
      <c r="K22" s="46" t="s">
        <v>21</v>
      </c>
      <c r="L22" s="46"/>
      <c r="M22" s="76" t="e">
        <f>#REF!</f>
        <v>#REF!</v>
      </c>
      <c r="N22" s="64"/>
      <c r="O22" s="47" t="s">
        <v>68</v>
      </c>
      <c r="P22" s="44"/>
      <c r="Q22" s="48">
        <v>3</v>
      </c>
      <c r="R22" s="89">
        <f>ROUNDUP(Q22*0.75,2)</f>
        <v>2.25</v>
      </c>
    </row>
    <row r="23" spans="1:18" ht="23.1" customHeight="1" thickBot="1" x14ac:dyDescent="0.2">
      <c r="A23" s="252"/>
      <c r="B23" s="66"/>
      <c r="C23" s="56"/>
      <c r="D23" s="57"/>
      <c r="E23" s="58"/>
      <c r="F23" s="59"/>
      <c r="G23" s="70"/>
      <c r="H23" s="74"/>
      <c r="I23" s="57"/>
      <c r="J23" s="59"/>
      <c r="K23" s="59"/>
      <c r="L23" s="59"/>
      <c r="M23" s="78"/>
      <c r="N23" s="66"/>
      <c r="O23" s="60"/>
      <c r="P23" s="57"/>
      <c r="Q23" s="61"/>
      <c r="R23" s="90"/>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2</vt:i4>
      </vt:variant>
    </vt:vector>
  </HeadingPairs>
  <TitlesOfParts>
    <vt:vector size="44" baseType="lpstr">
      <vt:lpstr>キッズ月間(昼・おやつ) </vt:lpstr>
      <vt:lpstr>離乳食月間</vt:lpstr>
      <vt:lpstr>8月3日（月）キッズ</vt:lpstr>
      <vt:lpstr>8月3日離乳食</vt:lpstr>
      <vt:lpstr>8月4日（火）キッズ</vt:lpstr>
      <vt:lpstr>8月4日離乳食</vt:lpstr>
      <vt:lpstr>8月5日（水）キッズ</vt:lpstr>
      <vt:lpstr>8月5日離乳食</vt:lpstr>
      <vt:lpstr>8月6日（木）キッズ</vt:lpstr>
      <vt:lpstr>8月6日離乳食</vt:lpstr>
      <vt:lpstr>8月7日（金）キッズ</vt:lpstr>
      <vt:lpstr>8月7日離乳食</vt:lpstr>
      <vt:lpstr>8月11日（火）キッズ</vt:lpstr>
      <vt:lpstr>8月11日離乳食</vt:lpstr>
      <vt:lpstr>8月12日（水）キッズ</vt:lpstr>
      <vt:lpstr>8月12日離乳食</vt:lpstr>
      <vt:lpstr>8月13日（木）キッズ</vt:lpstr>
      <vt:lpstr>8月13日離乳食</vt:lpstr>
      <vt:lpstr>8月14日（金）キッズ</vt:lpstr>
      <vt:lpstr>8月14日離乳食</vt:lpstr>
      <vt:lpstr>8月17日（月）キッズ</vt:lpstr>
      <vt:lpstr>8月17日離乳食</vt:lpstr>
      <vt:lpstr>8月18日（火）キッズ</vt:lpstr>
      <vt:lpstr>8月18日離乳食</vt:lpstr>
      <vt:lpstr>8月19日（水）キッズ</vt:lpstr>
      <vt:lpstr>8月19日離乳食</vt:lpstr>
      <vt:lpstr>8月20日（木）キッズ</vt:lpstr>
      <vt:lpstr>8月20日離乳食</vt:lpstr>
      <vt:lpstr>8月21日（金）キッズ</vt:lpstr>
      <vt:lpstr>8月21日離乳食</vt:lpstr>
      <vt:lpstr>8月24日（月）キッズ</vt:lpstr>
      <vt:lpstr>8月24日離乳食</vt:lpstr>
      <vt:lpstr>8月25日（火）キッズ</vt:lpstr>
      <vt:lpstr>8月25日離乳食</vt:lpstr>
      <vt:lpstr>8月26日（水）キッズ</vt:lpstr>
      <vt:lpstr>8月26日離乳食</vt:lpstr>
      <vt:lpstr>8月27日（木）キッズ</vt:lpstr>
      <vt:lpstr>8月27日離乳食</vt:lpstr>
      <vt:lpstr>8月28日（金）キッズ</vt:lpstr>
      <vt:lpstr>8月28日離乳食</vt:lpstr>
      <vt:lpstr>8月31日（月）キッズ</vt:lpstr>
      <vt:lpstr>8月31日離乳食</vt:lpstr>
      <vt:lpstr>'キッズ月間(昼・おやつ) '!Print_Area</vt:lpstr>
      <vt:lpstr>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2020-06-25T00:01:06Z</cp:lastPrinted>
  <dcterms:created xsi:type="dcterms:W3CDTF">2019-03-20T06:11:51Z</dcterms:created>
  <dcterms:modified xsi:type="dcterms:W3CDTF">2020-07-15T04:08:48Z</dcterms:modified>
</cp:coreProperties>
</file>