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skuld\Desktop\保育園\給食\07\"/>
    </mc:Choice>
  </mc:AlternateContent>
  <bookViews>
    <workbookView xWindow="0" yWindow="0" windowWidth="15360" windowHeight="7770" tabRatio="932"/>
  </bookViews>
  <sheets>
    <sheet name="キッズ月間(昼)" sheetId="83" r:id="rId1"/>
    <sheet name="離乳食月間" sheetId="82" r:id="rId2"/>
    <sheet name="7月1日（水）キッズ" sheetId="2" r:id="rId3"/>
    <sheet name="7月1日離乳食" sheetId="61" r:id="rId4"/>
    <sheet name="7月2日（木)キッズ" sheetId="52" r:id="rId5"/>
    <sheet name="7月2日離乳食" sheetId="62" r:id="rId6"/>
    <sheet name="7月3日（金）キッズ " sheetId="39" r:id="rId7"/>
    <sheet name="7月3日離乳食" sheetId="63" r:id="rId8"/>
    <sheet name="7月6日（月）キッズ" sheetId="42" r:id="rId9"/>
    <sheet name="7月6日離乳食" sheetId="64" r:id="rId10"/>
    <sheet name="7月7日（火）キッズ" sheetId="8" r:id="rId11"/>
    <sheet name="7月7日離乳食" sheetId="65" r:id="rId12"/>
    <sheet name="7月8日（水）キッズ " sheetId="44" r:id="rId13"/>
    <sheet name="7月8日離乳食" sheetId="66" r:id="rId14"/>
    <sheet name="7月9日（木）キッズ" sheetId="46" r:id="rId15"/>
    <sheet name="7月9日離乳食" sheetId="67" r:id="rId16"/>
    <sheet name="7月10日（金）キッズ" sheetId="60" r:id="rId17"/>
    <sheet name="7月10日離乳食" sheetId="68" r:id="rId18"/>
    <sheet name="7月13日（月）キッズ" sheetId="48" r:id="rId19"/>
    <sheet name="7月13日離乳食" sheetId="69" r:id="rId20"/>
    <sheet name="7月14日（火）キッズ" sheetId="57" r:id="rId21"/>
    <sheet name="7月14日離乳食" sheetId="70" r:id="rId22"/>
    <sheet name="7月15日（水）キッズ" sheetId="16" r:id="rId23"/>
    <sheet name="7月15日離乳食" sheetId="71" r:id="rId24"/>
    <sheet name="7月16日（木）キッズ " sheetId="54" r:id="rId25"/>
    <sheet name="7月16日離乳食" sheetId="72" r:id="rId26"/>
    <sheet name="7月17日（金）キッズ" sheetId="40" r:id="rId27"/>
    <sheet name="7月17日離乳食" sheetId="73" r:id="rId28"/>
    <sheet name="7月20日（月）キッズ" sheetId="43" r:id="rId29"/>
    <sheet name="7月20日離乳食" sheetId="74" r:id="rId30"/>
    <sheet name="7月21日（火）キッズ" sheetId="22" r:id="rId31"/>
    <sheet name="7月21日離乳食" sheetId="75" r:id="rId32"/>
    <sheet name="7月22日（水）キッズ" sheetId="45" r:id="rId33"/>
    <sheet name="7月22日離乳食" sheetId="76" r:id="rId34"/>
    <sheet name="7月27日（月）キッズ" sheetId="49" r:id="rId35"/>
    <sheet name="7月27日離乳食" sheetId="77" r:id="rId36"/>
    <sheet name="7月28日（火） キッズ" sheetId="59" r:id="rId37"/>
    <sheet name="7月28日離乳食" sheetId="78" r:id="rId38"/>
    <sheet name="7月29日（水）キッズ" sheetId="30" r:id="rId39"/>
    <sheet name="7月29日離乳食" sheetId="79" r:id="rId40"/>
    <sheet name="7月30日（木）キッズ" sheetId="56" r:id="rId41"/>
    <sheet name="7月30日離乳食" sheetId="80" r:id="rId42"/>
    <sheet name="7月31日（金）キッズ" sheetId="41" r:id="rId43"/>
    <sheet name="7月31日離乳食" sheetId="81" r:id="rId44"/>
  </sheets>
  <definedNames>
    <definedName name="_xlnm.Print_Area" localSheetId="1">離乳食月間!$A$1:$P$54</definedName>
    <definedName name="_xlnm.Print_Area">#REF!</definedName>
  </definedNames>
  <calcPr calcId="152511"/>
</workbook>
</file>

<file path=xl/calcChain.xml><?xml version="1.0" encoding="utf-8"?>
<calcChain xmlns="http://schemas.openxmlformats.org/spreadsheetml/2006/main">
  <c r="Z65" i="83" l="1"/>
  <c r="M65" i="83"/>
  <c r="K65" i="83"/>
  <c r="F65" i="83"/>
  <c r="E65" i="83"/>
  <c r="D65" i="83"/>
  <c r="Z64" i="83"/>
  <c r="M64" i="83"/>
  <c r="K64" i="83"/>
  <c r="F64" i="83"/>
  <c r="E64" i="83"/>
  <c r="D64" i="83"/>
  <c r="Z63" i="83"/>
  <c r="Z62" i="83"/>
  <c r="Z61" i="83"/>
  <c r="Z60" i="83"/>
  <c r="K60" i="83"/>
  <c r="Z59" i="83"/>
  <c r="K59" i="83"/>
  <c r="Z58" i="83"/>
  <c r="K58" i="83"/>
  <c r="Z57" i="83"/>
  <c r="K57" i="83"/>
  <c r="Z56" i="83"/>
  <c r="K56" i="83"/>
  <c r="Z55" i="83"/>
  <c r="K55" i="83"/>
  <c r="Z54" i="83"/>
  <c r="K54" i="83"/>
  <c r="Z53" i="83"/>
  <c r="K53" i="83"/>
  <c r="Z52" i="83"/>
  <c r="K52" i="83"/>
  <c r="Z51" i="83"/>
  <c r="K51" i="83"/>
  <c r="Z50" i="83"/>
  <c r="Z49" i="83"/>
  <c r="Z48" i="83"/>
  <c r="K48" i="83"/>
  <c r="Z47" i="83"/>
  <c r="K47" i="83"/>
  <c r="Z46" i="83"/>
  <c r="K46" i="83"/>
  <c r="Z45" i="83"/>
  <c r="K45" i="83"/>
  <c r="Z44" i="83"/>
  <c r="K44" i="83"/>
  <c r="Z43" i="83"/>
  <c r="K43" i="83"/>
  <c r="Z42" i="83"/>
  <c r="K42" i="83"/>
  <c r="Z41" i="83"/>
  <c r="K41" i="83"/>
  <c r="K40" i="83"/>
  <c r="K39" i="83"/>
  <c r="Z38" i="83"/>
  <c r="K38" i="83"/>
  <c r="Z37" i="83"/>
  <c r="K37" i="83"/>
  <c r="Z36" i="83"/>
  <c r="K36" i="83"/>
  <c r="Z35" i="83"/>
  <c r="K35" i="83"/>
  <c r="Z34" i="83"/>
  <c r="K34" i="83"/>
  <c r="Z33" i="83"/>
  <c r="K33" i="83"/>
  <c r="Z32" i="83"/>
  <c r="K32" i="83"/>
  <c r="Z31" i="83"/>
  <c r="K31" i="83"/>
  <c r="Z30" i="83"/>
  <c r="K30" i="83"/>
  <c r="Z29" i="83"/>
  <c r="K29" i="83"/>
  <c r="Z28" i="83"/>
  <c r="K28" i="83"/>
  <c r="Z27" i="83"/>
  <c r="K27" i="83"/>
  <c r="Z26" i="83"/>
  <c r="K26" i="83"/>
  <c r="Z25" i="83"/>
  <c r="K25" i="83"/>
  <c r="Z24" i="83"/>
  <c r="K24" i="83"/>
  <c r="Z21" i="83"/>
  <c r="K21" i="83"/>
  <c r="Z20" i="83"/>
  <c r="K20" i="83"/>
  <c r="Z19" i="83"/>
  <c r="K19" i="83"/>
  <c r="Z18" i="83"/>
  <c r="K18" i="83"/>
  <c r="Z17" i="83"/>
  <c r="K17" i="83"/>
  <c r="Z16" i="83"/>
  <c r="K16" i="83"/>
  <c r="Z15" i="83"/>
  <c r="K15" i="83"/>
  <c r="Z14" i="83"/>
  <c r="K14" i="83"/>
  <c r="Z13" i="83"/>
  <c r="K13" i="83"/>
  <c r="Z12" i="83"/>
  <c r="K12" i="83"/>
  <c r="Z11" i="83"/>
  <c r="K11" i="83"/>
  <c r="Z10" i="83"/>
  <c r="K10" i="83"/>
  <c r="Z9" i="83"/>
  <c r="K9" i="83"/>
  <c r="Z8" i="83"/>
  <c r="K8" i="83"/>
  <c r="Z7" i="83"/>
  <c r="K7" i="83"/>
  <c r="R24" i="60" l="1"/>
  <c r="R23" i="60"/>
  <c r="M23" i="60"/>
  <c r="J23" i="60"/>
  <c r="R21" i="60"/>
  <c r="R20" i="60"/>
  <c r="J20" i="60"/>
  <c r="M20" i="60"/>
  <c r="R19" i="60"/>
  <c r="M19" i="60"/>
  <c r="J19" i="60"/>
  <c r="M17" i="60"/>
  <c r="J17" i="60"/>
  <c r="R16" i="60"/>
  <c r="J16" i="60"/>
  <c r="M16" i="60"/>
  <c r="R15" i="60"/>
  <c r="J15" i="60"/>
  <c r="M15" i="60"/>
  <c r="R14" i="60"/>
  <c r="M14" i="60"/>
  <c r="J14" i="60"/>
  <c r="R12" i="60"/>
  <c r="R11" i="60"/>
  <c r="R10" i="60"/>
  <c r="R9" i="60"/>
  <c r="R8" i="60"/>
  <c r="J8" i="60"/>
  <c r="M8" i="60"/>
  <c r="R7" i="60"/>
  <c r="M7" i="60"/>
  <c r="J7" i="60"/>
  <c r="R6" i="60"/>
  <c r="J6" i="60"/>
  <c r="M6" i="60"/>
  <c r="R5" i="60"/>
  <c r="M5" i="60"/>
  <c r="J5" i="60"/>
  <c r="J19" i="59"/>
  <c r="M19" i="59"/>
  <c r="R17" i="59"/>
  <c r="M17" i="59"/>
  <c r="J17" i="59"/>
  <c r="R16" i="59"/>
  <c r="J16" i="59"/>
  <c r="M16" i="59"/>
  <c r="R15" i="59"/>
  <c r="M15" i="59"/>
  <c r="J15" i="59"/>
  <c r="R14" i="59"/>
  <c r="J14" i="59"/>
  <c r="M14" i="59"/>
  <c r="M12" i="59"/>
  <c r="J12" i="59"/>
  <c r="J11" i="59"/>
  <c r="M11" i="59"/>
  <c r="R10" i="59"/>
  <c r="J10" i="59"/>
  <c r="M10" i="59"/>
  <c r="R9" i="59"/>
  <c r="J9" i="59"/>
  <c r="M9" i="59"/>
  <c r="R8" i="59"/>
  <c r="M8" i="59"/>
  <c r="J8" i="59"/>
  <c r="R7" i="59"/>
  <c r="J7" i="59"/>
  <c r="M7" i="59"/>
  <c r="R6" i="59"/>
  <c r="M6" i="59"/>
  <c r="J6" i="59"/>
  <c r="R5" i="59"/>
  <c r="J5" i="59"/>
  <c r="M5" i="59"/>
  <c r="J19" i="57"/>
  <c r="M19" i="57"/>
  <c r="R17" i="57"/>
  <c r="M17" i="57"/>
  <c r="J17" i="57"/>
  <c r="R16" i="57"/>
  <c r="J16" i="57"/>
  <c r="M16" i="57"/>
  <c r="R15" i="57"/>
  <c r="M15" i="57"/>
  <c r="J15" i="57"/>
  <c r="R14" i="57"/>
  <c r="J14" i="57"/>
  <c r="M14" i="57"/>
  <c r="M12" i="57"/>
  <c r="J12" i="57"/>
  <c r="J11" i="57"/>
  <c r="M11" i="57"/>
  <c r="R10" i="57"/>
  <c r="M10" i="57"/>
  <c r="J10" i="57"/>
  <c r="R9" i="57"/>
  <c r="J9" i="57"/>
  <c r="M9" i="57"/>
  <c r="R8" i="57"/>
  <c r="M8" i="57"/>
  <c r="J8" i="57"/>
  <c r="R7" i="57"/>
  <c r="J7" i="57"/>
  <c r="M7" i="57"/>
  <c r="R6" i="57"/>
  <c r="M6" i="57"/>
  <c r="J6" i="57"/>
  <c r="R5" i="57"/>
  <c r="J5" i="57"/>
  <c r="M5" i="57"/>
  <c r="J21" i="56"/>
  <c r="M21" i="56"/>
  <c r="R19" i="56"/>
  <c r="J19" i="56"/>
  <c r="M19" i="56"/>
  <c r="R18" i="56"/>
  <c r="J18" i="56"/>
  <c r="M18" i="56"/>
  <c r="R16" i="56"/>
  <c r="R15" i="56"/>
  <c r="R14" i="56"/>
  <c r="J14" i="56"/>
  <c r="M14" i="56"/>
  <c r="R13" i="56"/>
  <c r="J13" i="56"/>
  <c r="M13" i="56"/>
  <c r="R11" i="56"/>
  <c r="J11" i="56"/>
  <c r="M11" i="56"/>
  <c r="R10" i="56"/>
  <c r="J10" i="56"/>
  <c r="M10" i="56"/>
  <c r="R9" i="56"/>
  <c r="M9" i="56"/>
  <c r="J9" i="56"/>
  <c r="R8" i="56"/>
  <c r="J8" i="56"/>
  <c r="M8" i="56"/>
  <c r="R7" i="56"/>
  <c r="J7" i="56"/>
  <c r="M7" i="56"/>
  <c r="R5" i="56"/>
  <c r="J21" i="54"/>
  <c r="M21" i="54"/>
  <c r="R19" i="54"/>
  <c r="J19" i="54"/>
  <c r="M19" i="54"/>
  <c r="R18" i="54"/>
  <c r="M18" i="54"/>
  <c r="J18" i="54"/>
  <c r="R16" i="54"/>
  <c r="R15" i="54"/>
  <c r="R14" i="54"/>
  <c r="M14" i="54"/>
  <c r="J14" i="54"/>
  <c r="R13" i="54"/>
  <c r="J13" i="54"/>
  <c r="M13" i="54"/>
  <c r="R11" i="54"/>
  <c r="J11" i="54"/>
  <c r="M11" i="54"/>
  <c r="R10" i="54"/>
  <c r="M10" i="54"/>
  <c r="J10" i="54"/>
  <c r="R9" i="54"/>
  <c r="J9" i="54"/>
  <c r="M9" i="54"/>
  <c r="R8" i="54"/>
  <c r="M8" i="54"/>
  <c r="J8" i="54"/>
  <c r="R7" i="54"/>
  <c r="M7" i="54"/>
  <c r="J7" i="54"/>
  <c r="R5" i="54"/>
  <c r="M21" i="52"/>
  <c r="J21" i="52"/>
  <c r="R19" i="52"/>
  <c r="J19" i="52"/>
  <c r="M19" i="52"/>
  <c r="R18" i="52"/>
  <c r="M18" i="52"/>
  <c r="J18" i="52"/>
  <c r="R16" i="52"/>
  <c r="R15" i="52"/>
  <c r="R14" i="52"/>
  <c r="J14" i="52"/>
  <c r="M14" i="52"/>
  <c r="R13" i="52"/>
  <c r="M13" i="52"/>
  <c r="J13" i="52"/>
  <c r="R11" i="52"/>
  <c r="J11" i="52"/>
  <c r="M11" i="52"/>
  <c r="R10" i="52"/>
  <c r="M10" i="52"/>
  <c r="J10" i="52"/>
  <c r="R9" i="52"/>
  <c r="J9" i="52"/>
  <c r="M9" i="52"/>
  <c r="R8" i="52"/>
  <c r="M8" i="52"/>
  <c r="J8" i="52"/>
  <c r="R7" i="52"/>
  <c r="J7" i="52"/>
  <c r="M7" i="52"/>
  <c r="R5" i="52"/>
  <c r="R18" i="49"/>
  <c r="J18" i="49"/>
  <c r="M18" i="49"/>
  <c r="R17" i="49"/>
  <c r="J17" i="49"/>
  <c r="M17" i="49"/>
  <c r="R14" i="49"/>
  <c r="M14" i="49"/>
  <c r="J14" i="49"/>
  <c r="R13" i="49"/>
  <c r="J13" i="49"/>
  <c r="M13" i="49"/>
  <c r="R11" i="49"/>
  <c r="M11" i="49"/>
  <c r="J11" i="49"/>
  <c r="R10" i="49"/>
  <c r="M10" i="49"/>
  <c r="J10" i="49"/>
  <c r="R9" i="49"/>
  <c r="J9" i="49"/>
  <c r="M9" i="49"/>
  <c r="R8" i="49"/>
  <c r="J8" i="49"/>
  <c r="M8" i="49"/>
  <c r="R7" i="49"/>
  <c r="M7" i="49"/>
  <c r="J7" i="49"/>
  <c r="R5" i="49"/>
  <c r="J5" i="49"/>
  <c r="M5" i="49"/>
  <c r="R19" i="48"/>
  <c r="M19" i="48"/>
  <c r="J19" i="48"/>
  <c r="R18" i="48"/>
  <c r="M18" i="48"/>
  <c r="J18" i="48"/>
  <c r="R14" i="48"/>
  <c r="R13" i="48"/>
  <c r="M13" i="48"/>
  <c r="J13" i="48"/>
  <c r="R11" i="48"/>
  <c r="M11" i="48"/>
  <c r="J11" i="48"/>
  <c r="R10" i="48"/>
  <c r="J10" i="48"/>
  <c r="M10" i="48"/>
  <c r="R9" i="48"/>
  <c r="M9" i="48"/>
  <c r="J9" i="48"/>
  <c r="R8" i="48"/>
  <c r="M8" i="48"/>
  <c r="J8" i="48"/>
  <c r="R7" i="48"/>
  <c r="J7" i="48"/>
  <c r="M7" i="48"/>
  <c r="R5" i="48"/>
  <c r="M5" i="48"/>
  <c r="J5" i="48"/>
  <c r="J22" i="46"/>
  <c r="M22" i="46"/>
  <c r="R20" i="46"/>
  <c r="M20" i="46"/>
  <c r="J20" i="46"/>
  <c r="R19" i="46"/>
  <c r="J19" i="46"/>
  <c r="M19" i="46"/>
  <c r="R17" i="46"/>
  <c r="R16" i="46"/>
  <c r="M16" i="46"/>
  <c r="J16" i="46"/>
  <c r="R15" i="46"/>
  <c r="J15" i="46"/>
  <c r="M15" i="46"/>
  <c r="R14" i="46"/>
  <c r="J14" i="46"/>
  <c r="M14" i="46"/>
  <c r="R13" i="46"/>
  <c r="M13" i="46"/>
  <c r="J13" i="46"/>
  <c r="R11" i="46"/>
  <c r="R10" i="46"/>
  <c r="R9" i="46"/>
  <c r="M9" i="46"/>
  <c r="J9" i="46"/>
  <c r="R8" i="46"/>
  <c r="J8" i="46"/>
  <c r="M8" i="46"/>
  <c r="R7" i="46"/>
  <c r="M7" i="46"/>
  <c r="J7" i="46"/>
  <c r="R5" i="46"/>
  <c r="M24" i="45"/>
  <c r="J24" i="45"/>
  <c r="R22" i="45"/>
  <c r="R21" i="45"/>
  <c r="M21" i="45"/>
  <c r="J21" i="45"/>
  <c r="R20" i="45"/>
  <c r="M20" i="45"/>
  <c r="J20" i="45"/>
  <c r="R18" i="45"/>
  <c r="R17" i="45"/>
  <c r="R16" i="45"/>
  <c r="M16" i="45"/>
  <c r="J16" i="45"/>
  <c r="R15" i="45"/>
  <c r="J15" i="45"/>
  <c r="M15" i="45"/>
  <c r="R14" i="45"/>
  <c r="M14" i="45"/>
  <c r="J14" i="45"/>
  <c r="R13" i="45"/>
  <c r="M13" i="45"/>
  <c r="J13" i="45"/>
  <c r="R11" i="45"/>
  <c r="R10" i="45"/>
  <c r="R9" i="45"/>
  <c r="M9" i="45"/>
  <c r="J9" i="45"/>
  <c r="R8" i="45"/>
  <c r="J8" i="45"/>
  <c r="M8" i="45"/>
  <c r="R7" i="45"/>
  <c r="M7" i="45"/>
  <c r="J7" i="45"/>
  <c r="R6" i="45"/>
  <c r="M6" i="45"/>
  <c r="J6" i="45"/>
  <c r="R5" i="45"/>
  <c r="J5" i="45"/>
  <c r="M5" i="45"/>
  <c r="J24" i="44"/>
  <c r="M24" i="44"/>
  <c r="R22" i="44"/>
  <c r="R21" i="44"/>
  <c r="M21" i="44"/>
  <c r="J21" i="44"/>
  <c r="R20" i="44"/>
  <c r="J20" i="44"/>
  <c r="M20" i="44"/>
  <c r="R18" i="44"/>
  <c r="R17" i="44"/>
  <c r="R16" i="44"/>
  <c r="M16" i="44"/>
  <c r="J16" i="44"/>
  <c r="R15" i="44"/>
  <c r="J15" i="44"/>
  <c r="M15" i="44"/>
  <c r="R14" i="44"/>
  <c r="M14" i="44"/>
  <c r="J14" i="44"/>
  <c r="R13" i="44"/>
  <c r="J13" i="44"/>
  <c r="M13" i="44"/>
  <c r="R11" i="44"/>
  <c r="R10" i="44"/>
  <c r="R9" i="44"/>
  <c r="M9" i="44"/>
  <c r="J9" i="44"/>
  <c r="R8" i="44"/>
  <c r="J8" i="44"/>
  <c r="M8" i="44"/>
  <c r="R7" i="44"/>
  <c r="M7" i="44"/>
  <c r="J7" i="44"/>
  <c r="R6" i="44"/>
  <c r="J6" i="44"/>
  <c r="M6" i="44"/>
  <c r="R5" i="44"/>
  <c r="M5" i="44"/>
  <c r="J5" i="44"/>
  <c r="M24" i="43"/>
  <c r="J24" i="43"/>
  <c r="R22" i="43"/>
  <c r="J22" i="43"/>
  <c r="M22" i="43"/>
  <c r="R21" i="43"/>
  <c r="M21" i="43"/>
  <c r="J21" i="43"/>
  <c r="R19" i="43"/>
  <c r="R18" i="43"/>
  <c r="J18" i="43"/>
  <c r="M18" i="43"/>
  <c r="R17" i="43"/>
  <c r="M17" i="43"/>
  <c r="J17" i="43"/>
  <c r="R16" i="43"/>
  <c r="J16" i="43"/>
  <c r="M16" i="43"/>
  <c r="R15" i="43"/>
  <c r="M15" i="43"/>
  <c r="J15" i="43"/>
  <c r="R14" i="43"/>
  <c r="J14" i="43"/>
  <c r="M14" i="43"/>
  <c r="R12" i="43"/>
  <c r="R11" i="43"/>
  <c r="R10" i="43"/>
  <c r="R9" i="43"/>
  <c r="R8" i="43"/>
  <c r="M8" i="43"/>
  <c r="J8" i="43"/>
  <c r="R7" i="43"/>
  <c r="J7" i="43"/>
  <c r="M7" i="43"/>
  <c r="R5" i="43"/>
  <c r="M5" i="43"/>
  <c r="J5" i="43"/>
  <c r="J24" i="42"/>
  <c r="M24" i="42"/>
  <c r="R22" i="42"/>
  <c r="J22" i="42"/>
  <c r="M22" i="42"/>
  <c r="R21" i="42"/>
  <c r="M21" i="42"/>
  <c r="J21" i="42"/>
  <c r="R19" i="42"/>
  <c r="R18" i="42"/>
  <c r="J18" i="42"/>
  <c r="M18" i="42"/>
  <c r="R17" i="42"/>
  <c r="M17" i="42"/>
  <c r="J17" i="42"/>
  <c r="R16" i="42"/>
  <c r="M16" i="42"/>
  <c r="J16" i="42"/>
  <c r="R15" i="42"/>
  <c r="J15" i="42"/>
  <c r="M15" i="42"/>
  <c r="R14" i="42"/>
  <c r="M14" i="42"/>
  <c r="J14" i="42"/>
  <c r="R12" i="42"/>
  <c r="R11" i="42"/>
  <c r="R10" i="42"/>
  <c r="R9" i="42"/>
  <c r="R8" i="42"/>
  <c r="J8" i="42"/>
  <c r="M8" i="42"/>
  <c r="R7" i="42"/>
  <c r="M7" i="42"/>
  <c r="J7" i="42"/>
  <c r="R5" i="42"/>
  <c r="J5" i="42"/>
  <c r="M5" i="42"/>
  <c r="R5" i="41"/>
  <c r="J7" i="41"/>
  <c r="M7" i="41"/>
  <c r="R7" i="41"/>
  <c r="J8" i="41"/>
  <c r="M8" i="41"/>
  <c r="R8" i="41"/>
  <c r="J9" i="41"/>
  <c r="M9" i="41"/>
  <c r="R9" i="41"/>
  <c r="R10" i="41"/>
  <c r="R11" i="41"/>
  <c r="R12" i="41"/>
  <c r="J14" i="41"/>
  <c r="M14" i="41"/>
  <c r="R14" i="41"/>
  <c r="J15" i="41"/>
  <c r="M15" i="41"/>
  <c r="R15" i="41"/>
  <c r="J16" i="41"/>
  <c r="M16" i="41"/>
  <c r="R16" i="41"/>
  <c r="R17" i="41"/>
  <c r="R18" i="41"/>
  <c r="J20" i="41"/>
  <c r="M20" i="41"/>
  <c r="R20" i="41"/>
  <c r="J21" i="41"/>
  <c r="M21" i="41"/>
  <c r="R21" i="41"/>
  <c r="J23" i="41"/>
  <c r="M23" i="41"/>
  <c r="M23" i="40"/>
  <c r="J23" i="40"/>
  <c r="R21" i="40"/>
  <c r="J21" i="40"/>
  <c r="M21" i="40"/>
  <c r="R20" i="40"/>
  <c r="J20" i="40"/>
  <c r="M20" i="40"/>
  <c r="R18" i="40"/>
  <c r="R17" i="40"/>
  <c r="R16" i="40"/>
  <c r="J16" i="40"/>
  <c r="M16" i="40"/>
  <c r="R15" i="40"/>
  <c r="M15" i="40"/>
  <c r="J15" i="40"/>
  <c r="R14" i="40"/>
  <c r="J14" i="40"/>
  <c r="M14" i="40"/>
  <c r="R12" i="40"/>
  <c r="R11" i="40"/>
  <c r="R10" i="40"/>
  <c r="R9" i="40"/>
  <c r="J9" i="40"/>
  <c r="M9" i="40"/>
  <c r="R8" i="40"/>
  <c r="M8" i="40"/>
  <c r="J8" i="40"/>
  <c r="R7" i="40"/>
  <c r="M7" i="40"/>
  <c r="J7" i="40"/>
  <c r="R5" i="40"/>
  <c r="J23" i="39"/>
  <c r="M23" i="39"/>
  <c r="R21" i="39"/>
  <c r="M21" i="39"/>
  <c r="J21" i="39"/>
  <c r="R20" i="39"/>
  <c r="J20" i="39"/>
  <c r="M20" i="39"/>
  <c r="R18" i="39"/>
  <c r="R17" i="39"/>
  <c r="R16" i="39"/>
  <c r="J16" i="39"/>
  <c r="M16" i="39"/>
  <c r="R15" i="39"/>
  <c r="J15" i="39"/>
  <c r="M15" i="39"/>
  <c r="R14" i="39"/>
  <c r="M14" i="39"/>
  <c r="J14" i="39"/>
  <c r="R12" i="39"/>
  <c r="R11" i="39"/>
  <c r="R10" i="39"/>
  <c r="R9" i="39"/>
  <c r="J9" i="39"/>
  <c r="M9" i="39"/>
  <c r="R8" i="39"/>
  <c r="J8" i="39"/>
  <c r="M8" i="39"/>
  <c r="R7" i="39"/>
  <c r="M7" i="39"/>
  <c r="J7" i="39"/>
  <c r="R5" i="39"/>
  <c r="R21" i="30"/>
  <c r="R20" i="30"/>
  <c r="R19" i="30"/>
  <c r="M20" i="30"/>
  <c r="J20" i="30"/>
  <c r="J19" i="30"/>
  <c r="M19" i="30"/>
  <c r="R16" i="30"/>
  <c r="R15" i="30"/>
  <c r="R14" i="30"/>
  <c r="J15" i="30"/>
  <c r="M15" i="30"/>
  <c r="J14" i="30"/>
  <c r="M14" i="30"/>
  <c r="J8" i="30"/>
  <c r="M8" i="30"/>
  <c r="R12" i="30"/>
  <c r="R11" i="30"/>
  <c r="R10" i="30"/>
  <c r="R9" i="30"/>
  <c r="R8" i="30"/>
  <c r="R7" i="30"/>
  <c r="R6" i="30"/>
  <c r="R5" i="30"/>
  <c r="J7" i="30"/>
  <c r="M7" i="30"/>
  <c r="J6" i="30"/>
  <c r="M6" i="30"/>
  <c r="J5" i="30"/>
  <c r="M5" i="30"/>
  <c r="J27" i="22"/>
  <c r="M27" i="22"/>
  <c r="R25" i="22"/>
  <c r="R24" i="22"/>
  <c r="R23" i="22"/>
  <c r="M24" i="22"/>
  <c r="J24" i="22"/>
  <c r="M23" i="22"/>
  <c r="J23" i="22"/>
  <c r="R20" i="22"/>
  <c r="R19" i="22"/>
  <c r="R18" i="22"/>
  <c r="R17" i="22"/>
  <c r="R16" i="22"/>
  <c r="J19" i="22"/>
  <c r="M19" i="22"/>
  <c r="M18" i="22"/>
  <c r="J18" i="22"/>
  <c r="J17" i="22"/>
  <c r="M17" i="22"/>
  <c r="J16" i="22"/>
  <c r="M16" i="22"/>
  <c r="J10" i="22"/>
  <c r="M10" i="22"/>
  <c r="R13" i="22"/>
  <c r="R12" i="22"/>
  <c r="J9" i="22"/>
  <c r="M9" i="22"/>
  <c r="R11" i="22"/>
  <c r="R10" i="22"/>
  <c r="R9" i="22"/>
  <c r="R8" i="22"/>
  <c r="J8" i="22"/>
  <c r="M8" i="22"/>
  <c r="M7" i="22"/>
  <c r="J7" i="22"/>
  <c r="R7" i="22"/>
  <c r="R21" i="16"/>
  <c r="R20" i="16"/>
  <c r="R19" i="16"/>
  <c r="J20" i="16"/>
  <c r="M20" i="16"/>
  <c r="J19" i="16"/>
  <c r="M19" i="16"/>
  <c r="R16" i="16"/>
  <c r="R15" i="16"/>
  <c r="R14" i="16"/>
  <c r="J15" i="16"/>
  <c r="M15" i="16"/>
  <c r="J14" i="16"/>
  <c r="M14" i="16"/>
  <c r="J8" i="16"/>
  <c r="M8" i="16"/>
  <c r="R12" i="16"/>
  <c r="R11" i="16"/>
  <c r="R10" i="16"/>
  <c r="R9" i="16"/>
  <c r="R8" i="16"/>
  <c r="R7" i="16"/>
  <c r="R6" i="16"/>
  <c r="R5" i="16"/>
  <c r="J7" i="16"/>
  <c r="M7" i="16"/>
  <c r="J6" i="16"/>
  <c r="M6" i="16"/>
  <c r="M5" i="16"/>
  <c r="J5" i="16"/>
  <c r="M28" i="8"/>
  <c r="J28" i="8"/>
  <c r="R26" i="8"/>
  <c r="R25" i="8"/>
  <c r="R24" i="8"/>
  <c r="J25" i="8"/>
  <c r="M25" i="8"/>
  <c r="J24" i="8"/>
  <c r="M24" i="8"/>
  <c r="R22" i="8"/>
  <c r="R21" i="8"/>
  <c r="R20" i="8"/>
  <c r="R19" i="8"/>
  <c r="R18" i="8"/>
  <c r="J20" i="8"/>
  <c r="M20" i="8"/>
  <c r="R17" i="8"/>
  <c r="M19" i="8"/>
  <c r="J19" i="8"/>
  <c r="J18" i="8"/>
  <c r="M18" i="8"/>
  <c r="R16" i="8"/>
  <c r="J17" i="8"/>
  <c r="M17" i="8"/>
  <c r="J16" i="8"/>
  <c r="M16" i="8"/>
  <c r="R12" i="8"/>
  <c r="R11" i="8"/>
  <c r="R10" i="8"/>
  <c r="R9" i="8"/>
  <c r="R8" i="8"/>
  <c r="R7" i="8"/>
  <c r="J11" i="8"/>
  <c r="M11" i="8"/>
  <c r="J10" i="8"/>
  <c r="M10" i="8"/>
  <c r="J9" i="8"/>
  <c r="M9" i="8"/>
  <c r="J8" i="8"/>
  <c r="M8" i="8"/>
  <c r="J7" i="8"/>
  <c r="M7" i="8"/>
  <c r="R21" i="2"/>
  <c r="R20" i="2"/>
  <c r="R19" i="2"/>
  <c r="M20" i="2"/>
  <c r="J20" i="2"/>
  <c r="J19" i="2"/>
  <c r="M19" i="2" s="1"/>
  <c r="R16" i="2"/>
  <c r="R15" i="2"/>
  <c r="R14" i="2"/>
  <c r="J15" i="2"/>
  <c r="M15" i="2" s="1"/>
  <c r="J14" i="2"/>
  <c r="M14" i="2" s="1"/>
  <c r="J8" i="2"/>
  <c r="M8" i="2" s="1"/>
  <c r="R12" i="2"/>
  <c r="R11" i="2"/>
  <c r="R10" i="2"/>
  <c r="R9" i="2"/>
  <c r="R8" i="2"/>
  <c r="R7" i="2"/>
  <c r="R6" i="2"/>
  <c r="R5" i="2"/>
  <c r="M7" i="2"/>
  <c r="J7" i="2"/>
  <c r="M6" i="2"/>
  <c r="J6" i="2"/>
  <c r="J5" i="2"/>
  <c r="M5" i="2" s="1"/>
</calcChain>
</file>

<file path=xl/sharedStrings.xml><?xml version="1.0" encoding="utf-8"?>
<sst xmlns="http://schemas.openxmlformats.org/spreadsheetml/2006/main" count="4536" uniqueCount="555">
  <si>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</si>
  <si>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</si>
  <si>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</si>
  <si>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</si>
  <si>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</si>
  <si>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</si>
  <si>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</si>
  <si>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</si>
  <si>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</si>
  <si>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</si>
  <si>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</si>
  <si>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</si>
  <si>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</si>
  <si>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</si>
  <si>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6月30日(火)配達/7月1日(水)食</t>
    <phoneticPr fontId="3"/>
  </si>
  <si>
    <t>スパゲッティミートソース</t>
  </si>
  <si>
    <t>①野菜はみじん切りにします。_x000D_</t>
  </si>
  <si>
    <t>②熱した油で肉・①を炒め、小麦粉を加えて全体に混ぜ合わせます。_x000D_</t>
  </si>
  <si>
    <t>水・酒・ケチャップ・ウスターソース・砂糖を加えて煮ます。_x000D_</t>
  </si>
  <si>
    <t>③麺はたっぷりのお湯で8～9分茹でてバターをからめて、器に盛り②をかけます。_x000D_</t>
  </si>
  <si>
    <t>④茹でたグリンピースを散らして下さい。_x000D_</t>
  </si>
  <si>
    <t>※加熱調理する際は中心部75℃で1分以上加熱したことを確認して下さい。</t>
  </si>
  <si>
    <t>スパゲッティ</t>
  </si>
  <si>
    <t>小麦</t>
  </si>
  <si>
    <t>g</t>
  </si>
  <si>
    <t>国産豚挽肉</t>
  </si>
  <si>
    <t>玉ねぎ</t>
  </si>
  <si>
    <t>油</t>
  </si>
  <si>
    <t>小麦粉</t>
  </si>
  <si>
    <t>水</t>
  </si>
  <si>
    <t>酒</t>
  </si>
  <si>
    <t>ケチャップ</t>
  </si>
  <si>
    <t>ウスターソース</t>
  </si>
  <si>
    <t>上白糖</t>
  </si>
  <si>
    <t>バター</t>
  </si>
  <si>
    <t>乳</t>
  </si>
  <si>
    <t>冷凍グリンピースＰ</t>
  </si>
  <si>
    <t>白菜と油揚げのマヨサラダ</t>
  </si>
  <si>
    <t>①食べやすい大きさに切った野菜は茹で冷まします。_x000D_</t>
  </si>
  <si>
    <t>油揚げは茹で冷ます又はから煎りして冷まします。_x000D_</t>
  </si>
  <si>
    <t>②煮立て冷ました調味料と①を和えて下さい。_x000D_</t>
  </si>
  <si>
    <t>白菜</t>
  </si>
  <si>
    <t>冷凍カット油揚げ</t>
  </si>
  <si>
    <t>醤油</t>
  </si>
  <si>
    <t>マヨネーズ</t>
  </si>
  <si>
    <t>卵・小麦</t>
  </si>
  <si>
    <t>スープ</t>
  </si>
  <si>
    <t>※加熱調理する際は中心部75℃で1分以上加熱したことを確認して下さい。_x000D_</t>
  </si>
  <si>
    <t>チンゲン菜</t>
  </si>
  <si>
    <t>人参</t>
  </si>
  <si>
    <t>コンソメ</t>
  </si>
  <si>
    <t>乳・小麦</t>
  </si>
  <si>
    <t>精製塩</t>
  </si>
  <si>
    <t>昼</t>
  </si>
  <si>
    <t>牛乳</t>
  </si>
  <si>
    <t>cc</t>
  </si>
  <si>
    <t>Ｐ</t>
  </si>
  <si>
    <t>ご飯</t>
  </si>
  <si>
    <t>国産鶏モモ挽肉(加熱用)</t>
  </si>
  <si>
    <t>ごま油</t>
  </si>
  <si>
    <t>みりん風調味料</t>
  </si>
  <si>
    <t>味噌</t>
  </si>
  <si>
    <t>小松菜</t>
  </si>
  <si>
    <t>すり胡麻　白</t>
  </si>
  <si>
    <t>玉子</t>
  </si>
  <si>
    <t>卵</t>
  </si>
  <si>
    <t>ヶ</t>
  </si>
  <si>
    <t>②調味料を煮立て冷まし、①を和えて下さい。_x000D_</t>
  </si>
  <si>
    <t>きゅうり</t>
  </si>
  <si>
    <t>カットワカメ</t>
  </si>
  <si>
    <t>酢</t>
  </si>
  <si>
    <t>充てん豆腐</t>
  </si>
  <si>
    <t>丁</t>
  </si>
  <si>
    <t>長ねぎ</t>
  </si>
  <si>
    <t>フルーツ（バナナ）</t>
  </si>
  <si>
    <t>※原料のまま流水できれいに洗って下さい。</t>
  </si>
  <si>
    <t>バナナ</t>
  </si>
  <si>
    <t>本</t>
  </si>
  <si>
    <t>7月1日(水)配達/7月2日(木)食</t>
    <phoneticPr fontId="3"/>
  </si>
  <si>
    <t>玉子と鶏肉のバター醤油炒め</t>
  </si>
  <si>
    <t>①野菜は食べやすい大きさに切ります。_x000D_</t>
  </si>
  <si>
    <t>②フライパンにバターを溶かし、溶き玉子を炒めて半熟状になったら取り出します。_x000D_</t>
  </si>
  <si>
    <t>国産鶏もも小間(加熱用)</t>
  </si>
  <si>
    <t>冷凍ブロッコリー</t>
  </si>
  <si>
    <t>パプリカ赤</t>
  </si>
  <si>
    <t>こしょう</t>
  </si>
  <si>
    <t>キャベツと人参のサラダ</t>
  </si>
  <si>
    <t>①野菜は食べやすい大きさに切って茹で冷まします。_x000D_</t>
  </si>
  <si>
    <t>②①を煮たて冷ました調味料で和えて下さい。_x000D_</t>
  </si>
  <si>
    <t>キャベツ</t>
  </si>
  <si>
    <t>みそ汁</t>
  </si>
  <si>
    <t>じゃが芋</t>
  </si>
  <si>
    <t>なす</t>
  </si>
  <si>
    <t>出し汁</t>
  </si>
  <si>
    <t>フルーツ（オレンジ）</t>
  </si>
  <si>
    <t>ネーブル</t>
  </si>
  <si>
    <t>かぼちゃ</t>
  </si>
  <si>
    <t>鉄分強化！ふりかけごはん</t>
  </si>
  <si>
    <t>鉄ふりかけ　大豆</t>
  </si>
  <si>
    <t>骨抜き鮭３０</t>
  </si>
  <si>
    <t>・</t>
  </si>
  <si>
    <t>切</t>
  </si>
  <si>
    <t>片栗粉</t>
  </si>
  <si>
    <t>国産豚もも小間</t>
  </si>
  <si>
    <t>大根</t>
  </si>
  <si>
    <t>さつま芋</t>
  </si>
  <si>
    <t>ヨーグルト</t>
  </si>
  <si>
    <t>ﾌﾟﾚｰﾝﾖｰｸﾞﾙﾄ</t>
  </si>
  <si>
    <t>7月2日(木)配達/7月3日(金)食</t>
    <phoneticPr fontId="3"/>
  </si>
  <si>
    <t>カラスカレイのパン粉焼き</t>
  </si>
  <si>
    <t>②マヨネーズを魚に塗り、パン粉をまぶします。_x000D_</t>
  </si>
  <si>
    <t>③フライパンにバターを溶かし、②を両面焼きます。_x000D_</t>
  </si>
  <si>
    <t>④野菜を油で炒め、塩をふって添えて下さい。_x000D_</t>
  </si>
  <si>
    <t>骨抜きカラスカレイ３０</t>
  </si>
  <si>
    <t>パン粉</t>
  </si>
  <si>
    <t>ピーマン</t>
  </si>
  <si>
    <t>お豆腐サラダ</t>
  </si>
  <si>
    <t>①豆腐は食べやすい大きさに切り茹で冷まします。_x000D_</t>
  </si>
  <si>
    <t>②食べやすい大きさに切った野菜は茹で冷まします。ワカメは戻して茹で冷まします。_x000D_</t>
  </si>
  <si>
    <t>③①・②を盛り付けて、煮立て冷ました調味料をかけて下さい。_x000D_</t>
  </si>
  <si>
    <t>焼ふ</t>
  </si>
  <si>
    <t>国産鶏もも切身４０(加熱用)</t>
  </si>
  <si>
    <t>枚</t>
  </si>
  <si>
    <t>しらす干し</t>
  </si>
  <si>
    <t>※15</t>
  </si>
  <si>
    <t>冷凍カーネルコーンＰ</t>
  </si>
  <si>
    <t>冷凍カットほうれん草(ＩＱＦ)Ｐ</t>
  </si>
  <si>
    <t>①野菜はみじん切りします。_x000D_</t>
  </si>
  <si>
    <t>ツナフレーク缶</t>
  </si>
  <si>
    <t>トマト</t>
  </si>
  <si>
    <t>冷凍カット小松菜(ＩＱＦ)Ｐ</t>
  </si>
  <si>
    <t>※誤嚥防止のために豆は軽く潰してもよいでしょう。_x000D_</t>
  </si>
  <si>
    <t>冷凍国産大豆Ｐ</t>
  </si>
  <si>
    <t>7月3日(金)配達/7月6日(月)食</t>
    <phoneticPr fontId="3"/>
  </si>
  <si>
    <t>鉄ふりかけ　穀物</t>
  </si>
  <si>
    <t>※18</t>
  </si>
  <si>
    <t>助宗タラのコロコロ甘辛揚げ</t>
  </si>
  <si>
    <t>③調味料を煮立てて②にからめて下さい。_x000D_</t>
  </si>
  <si>
    <t>骨抜き助宗タラ３０</t>
  </si>
  <si>
    <t>炒りおから</t>
  </si>
  <si>
    <t>①野菜は食べやすい大きさに切って、ごぼうは水にさらします。_x000D_</t>
  </si>
  <si>
    <t>②油でごぼう・人参を炒め、調味料を加えて煮ます。_x000D_</t>
  </si>
  <si>
    <t>乾燥おから</t>
  </si>
  <si>
    <t>※46</t>
  </si>
  <si>
    <t>ごぼう</t>
  </si>
  <si>
    <t>冷凍カットインゲンＰ</t>
  </si>
  <si>
    <t>フルーツ（黄桃缶）</t>
  </si>
  <si>
    <t>黄桃缶</t>
  </si>
  <si>
    <t>米粉</t>
  </si>
  <si>
    <t>鶏ささみ　(加熱用)</t>
  </si>
  <si>
    <t>冷凍キヌサヤＰ</t>
  </si>
  <si>
    <t>すまし汁</t>
  </si>
  <si>
    <t>7月6日(月)配達/7月7日(火)食</t>
    <phoneticPr fontId="3"/>
  </si>
  <si>
    <t>●七夕そうめん</t>
  </si>
  <si>
    <t>①だし汁・みりん・塩・正油を煮立てて冷まし、つゆを作ります。_x000D_</t>
  </si>
  <si>
    <t>④ソーメンは2分半程茹でて水洗いし、器に盛り付けます。_x000D_</t>
  </si>
  <si>
    <t>⑤つゆを注いで、②・③を彩りよく盛りつけて下さい。_x000D_</t>
  </si>
  <si>
    <t>※写真を参考に盛り付けて下さい。_x000D_</t>
  </si>
  <si>
    <t>ソーメン</t>
  </si>
  <si>
    <t>小麦※14</t>
    <phoneticPr fontId="16"/>
  </si>
  <si>
    <t>オクラ</t>
  </si>
  <si>
    <t>豆腐のそぼろあんかけ</t>
  </si>
  <si>
    <t>①豆腐は食べやすい大きさに切り茹でます。玉ねぎ・人参は細切りにします。_x000D_</t>
  </si>
  <si>
    <t>②ほぐしながら肉・玉ねぎ・人参を炒めて酒をふり、調味料を加えてアクをとりながら煮ます。_x000D_</t>
  </si>
  <si>
    <t>③野菜がやわらかくなったら、水溶き片栗粉でとろみをつけます。_x000D_</t>
  </si>
  <si>
    <t>④豆腐に③のあんをかけて、茹でた枝豆を散らして下さい。_x000D_</t>
  </si>
  <si>
    <t>冷凍むき枝豆Ｐ</t>
  </si>
  <si>
    <t>きゅうりとわかめの和風マヨ和え</t>
  </si>
  <si>
    <t>①野菜は輪切りにして茹で冷まし、ワカメは戻して茹で冷まします。_x000D_</t>
  </si>
  <si>
    <t>フルーツ(白桃缶)</t>
  </si>
  <si>
    <t>輸入白桃缶</t>
  </si>
  <si>
    <t>7月7日(火)配達/7月8日(水)食</t>
    <phoneticPr fontId="3"/>
  </si>
  <si>
    <t>しらすとコーンの米粉かき揚げ丼</t>
  </si>
  <si>
    <t>②出し汁・砂糖・みりん・醤油を煮立てて天つゆを作ります。_x000D_</t>
  </si>
  <si>
    <t>③①をご飯の上に盛ってつゆをかけて下さい（かき揚げはつゆに浸してからご飯にのせてもよいでしょう）。_x000D_</t>
  </si>
  <si>
    <t>※水の分量は調節して下さい。_x000D_</t>
  </si>
  <si>
    <t>あおさ粉</t>
  </si>
  <si>
    <t>中国・国内製造</t>
  </si>
  <si>
    <t>豚肉とじゃが芋の煮物</t>
  </si>
  <si>
    <t>①野菜は食べやすい大きさに切り、芋は水にさらします。肉は食べやすい大きさに切って酒をふります。_x000D_</t>
  </si>
  <si>
    <t>②油で肉・野菜の順に炒めて、出し汁・砂糖・みりん・正油で煮て、茹でたグリンピースを散らして下さい。_x000D_</t>
  </si>
  <si>
    <t>花ふ</t>
  </si>
  <si>
    <t>②フライパンにごま油を熱し、溶き玉子を炒めて半熟状になったら取り出します。_x000D_</t>
  </si>
  <si>
    <t>7月8日(水)配達/7月9日(木)食</t>
    <phoneticPr fontId="3"/>
  </si>
  <si>
    <t>鮭のごま煮</t>
  </si>
  <si>
    <t>①魚は水けをよくふき取り酒をふります。_x000D_</t>
  </si>
  <si>
    <t>夏野菜の玉子炒め</t>
  </si>
  <si>
    <t>①野菜は食べやすい大きさに切って、なすは水にさらします。_x000D_</t>
  </si>
  <si>
    <t>③フライパンにごま油を熱して野菜を炒め、火が通ったら②を戻し入れ、正油・塩・こしょうで調味して下さい。_x000D_</t>
  </si>
  <si>
    <t>カットトマトパック</t>
  </si>
  <si>
    <t>7月9日(木)配達/7月10日(金)食</t>
    <phoneticPr fontId="3"/>
  </si>
  <si>
    <t>②肉・野菜の順にバターで炒め合わせて、塩・ケチャップを加えます。_x000D_</t>
  </si>
  <si>
    <t>③炊き上がったご飯に②・茹でたグリンピースを混ぜ込みます。_x000D_</t>
  </si>
  <si>
    <t>④玉子は塩・こしょうで調味して炒り玉子にします。_x000D_</t>
  </si>
  <si>
    <t>⑤器に③のごはんを盛り、④を添えてケチャップをかけて下さい。_x000D_</t>
  </si>
  <si>
    <t>※玉子は薄焼き玉子にして、覆いかぶせてオムライスにしてもよいでしょう。_x000D_</t>
  </si>
  <si>
    <t>マカロニサラダ</t>
  </si>
  <si>
    <t>①マカロニはやわらかくなるまで8～10分茹で冷まします。_x000D_</t>
  </si>
  <si>
    <t>②食べやすい大きさに切った野菜は茹で冷まします。ツナは汁気をきります。_x000D_</t>
  </si>
  <si>
    <t>③調味料を煮立て冷まし、①・②と和えて下さい。_x000D_</t>
  </si>
  <si>
    <t>マカロニミックス160ｇＰ</t>
  </si>
  <si>
    <t>ほうれん草</t>
  </si>
  <si>
    <t>冷凍カリフラワー</t>
  </si>
  <si>
    <t>7月10日(金)配達/7月13日(月)食</t>
    <phoneticPr fontId="3"/>
  </si>
  <si>
    <t>茹で鶏の中華だれ</t>
  </si>
  <si>
    <t>①肉に酒をもみ込み、茹でてザルにあげて冷まします。_x000D_</t>
  </si>
  <si>
    <t>②ごま・砂糖・正油・酢・ごま油を煮立てて冷まします。_x000D_</t>
  </si>
  <si>
    <t>④器に食べやすい大きさに切った①・③を彩りよく盛り付けて、②をかけて下さい。_x000D_</t>
  </si>
  <si>
    <t>さつま芋の甘煮</t>
  </si>
  <si>
    <t>①芋は角切りにし水にさらします。_x000D_</t>
  </si>
  <si>
    <t>②ひたひたの水・砂糖で煮て下さい。_x000D_</t>
  </si>
  <si>
    <t>①豆腐は食べやすい大きさに切り茹でます。_x000D_</t>
  </si>
  <si>
    <t>7月13日(月)配達/7月14日(火)食</t>
    <phoneticPr fontId="3"/>
  </si>
  <si>
    <t>夏野菜の豆カレー</t>
  </si>
  <si>
    <t>①材料は食べやすい大きさに切って、肉は酒をふり、なすは水にさらします。_x000D_</t>
  </si>
  <si>
    <t>②材料を炒め合わせ、トマトパック・水・牛乳を加えて野菜がやわらかくなるまで煮ます。_x000D_</t>
  </si>
  <si>
    <t>③ルーを加えてさらに煮込み、砂糖・ケチャップで味を調えて下さい。_x000D_</t>
  </si>
  <si>
    <t>とろけるカレー　甘口</t>
  </si>
  <si>
    <t>和風ツナサラダ</t>
  </si>
  <si>
    <t>①野菜は食べやすい大きさに切り茹で冷まします。_x000D_</t>
  </si>
  <si>
    <t>②調味料は煮たて冷まし、①・汁気をきったツナを和えて下さい。_x000D_</t>
  </si>
  <si>
    <t>インゲン</t>
  </si>
  <si>
    <t>7月14日(火)配達/7月15日(水)食</t>
    <phoneticPr fontId="3"/>
  </si>
  <si>
    <t>冷凍カットチンゲン菜(ＩＱＦ)Ｐ</t>
  </si>
  <si>
    <t>7月15日(水)配達/7月16日(木)食</t>
    <phoneticPr fontId="3"/>
  </si>
  <si>
    <t>7月15日(水)配達/7月17日(金)食</t>
    <phoneticPr fontId="3"/>
  </si>
  <si>
    <t>②魚にマヨネーズを塗り、パン粉をまぶします。_x000D_</t>
  </si>
  <si>
    <t>7月17日(金)配達/7月20日(月)食</t>
    <phoneticPr fontId="3"/>
  </si>
  <si>
    <t>7月17日(金)配達/7月21日(火)食</t>
    <phoneticPr fontId="3"/>
  </si>
  <si>
    <t>●ひまわりライス</t>
  </si>
  <si>
    <t>①長ねぎはみじん切りにします。_x000D_</t>
  </si>
  <si>
    <t>②熱した油で①・肉を炒めて、酒・砂糖・醤油を加えて煮立たせます。_x000D_</t>
  </si>
  <si>
    <t>③溶き玉子に砂糖を加えて、炒り玉子にします。_x000D_</t>
  </si>
  <si>
    <t>④キヌサヤは茹でます。_x000D_</t>
  </si>
  <si>
    <t>冷凍長ネギカットＰ</t>
  </si>
  <si>
    <t>豆腐の野菜あんかけ</t>
  </si>
  <si>
    <t>②食べやすい大きさに切った野菜を調味料で煮、やわらかくなったら水溶き片栗粉でとろみをつけます。_x000D_</t>
  </si>
  <si>
    <t>③豆腐に②のあんをかけ、茹でた枝豆をちらして下さい。_x000D_</t>
  </si>
  <si>
    <t>冷凍千切り人参Ｐ</t>
  </si>
  <si>
    <t>フルーツ（みかん缶）</t>
  </si>
  <si>
    <t>みかん缶</t>
  </si>
  <si>
    <t>冷凍花形人参Ｐ</t>
  </si>
  <si>
    <t>7月20日(月)配達/7月22日(水)食</t>
    <phoneticPr fontId="3"/>
  </si>
  <si>
    <t>フルーツ（洋なし缶）</t>
  </si>
  <si>
    <t>洋なし缶ハーフ</t>
  </si>
  <si>
    <t>中国</t>
  </si>
  <si>
    <t>冷凍乱切りキャベツＰ</t>
  </si>
  <si>
    <t>7月22日(水)配達/7月27日(月)食</t>
    <phoneticPr fontId="3"/>
  </si>
  <si>
    <t>③食べやすい大きさに切った野菜は茹で冷まします。_x000D_</t>
  </si>
  <si>
    <t>じゃが芋の磯バター</t>
  </si>
  <si>
    <t>7月27日(月)配達/7月28日(火)食</t>
    <phoneticPr fontId="3"/>
  </si>
  <si>
    <t>7月28日(火)配達/7月29日(水)食</t>
    <phoneticPr fontId="3"/>
  </si>
  <si>
    <t>7月29日(水)配達/7月30日(木)食</t>
    <phoneticPr fontId="3"/>
  </si>
  <si>
    <t>7月30日(木)配達/7月31日(金)食</t>
    <phoneticPr fontId="3"/>
  </si>
  <si>
    <t>炒め合わせ、調味料で調味して下さい。</t>
  </si>
  <si>
    <t>魚は水けをよく拭き取り、片栗粉をまぶします。</t>
  </si>
  <si>
    <t>あおさ粉と混ぜ合わせて170℃の油で揚げます。</t>
  </si>
  <si>
    <t>⑤ご飯を平皿に丸く盛り付け、②をのせ、ご飯のまわりに③を散らしひまわりの花を作ります。</t>
    <phoneticPr fontId="16"/>
  </si>
  <si>
    <t>キヌサヤを葉に見立てて飾って下さい。</t>
  </si>
  <si>
    <t>食べやすい大きさに切って茹でた小松菜を添えて下さい。</t>
  </si>
  <si>
    <t>水分をとばして、バター・塩・あおさ粉を絡めて下さい。</t>
  </si>
  <si>
    <t>☆イベントメニュー☆</t>
    <phoneticPr fontId="16"/>
  </si>
  <si>
    <t>＜盛り付けイメージ＞</t>
    <rPh sb="1" eb="2">
      <t>モ</t>
    </rPh>
    <rPh sb="3" eb="4">
      <t>ツ</t>
    </rPh>
    <phoneticPr fontId="16"/>
  </si>
  <si>
    <t>小麦※18</t>
    <phoneticPr fontId="3"/>
  </si>
  <si>
    <t>①砂糖・水を火にかけてシロップを作り冷まします。_x000D_</t>
  </si>
  <si>
    <t>②①とヨーグルトを合わせてください。_x000D_</t>
  </si>
  <si>
    <t>※甘さは砂糖で調節して下さい。_x000D_</t>
  </si>
  <si>
    <t>①野菜は食べやすい大きさに切ります。魚は水けをよくふりとり、小麦粉をまぶします。_x000D_</t>
  </si>
  <si>
    <t>①魚はサイコロ状又はスティック状に切り、かぼちゃは食べやすい大きさに切ります。</t>
    <phoneticPr fontId="17"/>
  </si>
  <si>
    <t>①米粉・水を混ぜて衣を作り、食べやすい大きさに切って水気を拭き取った材料・</t>
    <phoneticPr fontId="17"/>
  </si>
  <si>
    <t>小麦※14</t>
    <phoneticPr fontId="3"/>
  </si>
  <si>
    <t>②鍋に調味料・ごまを煮立て、①を並べて落としぶたをして煮ます。</t>
    <phoneticPr fontId="17"/>
  </si>
  <si>
    <t>①芋は食べやすい大きさに切って茹で、やわらかくなったら汁気を切り、再度火にかけて鍋をふりながら</t>
    <phoneticPr fontId="17"/>
  </si>
  <si>
    <t>煮崩れを防ぐことができます。</t>
  </si>
  <si>
    <t xml:space="preserve">③ほうれん草・油揚げを加えて煮、乾燥おからをふり入れ、中火で余分な煮汁がなくなるまで煮て下さい。
</t>
    <rPh sb="7" eb="9">
      <t>アブラア</t>
    </rPh>
    <phoneticPr fontId="17"/>
  </si>
  <si>
    <t xml:space="preserve">②170度程に熱した油で①を揚げます。
</t>
    <rPh sb="5" eb="6">
      <t>ホド</t>
    </rPh>
    <phoneticPr fontId="17"/>
  </si>
  <si>
    <t xml:space="preserve">②玉子は砂糖を加えて混ぜ、薄焼きにし錦糸玉子にします。
</t>
    <phoneticPr fontId="16"/>
  </si>
  <si>
    <t xml:space="preserve">③オクラは茹でて小口切りにし冷まし、トマトは茹でて角切りにし冷まします。ツナは汁気をきります。
</t>
    <rPh sb="30" eb="31">
      <t>サ</t>
    </rPh>
    <phoneticPr fontId="16"/>
  </si>
  <si>
    <t>③ザク切りにしたキャベツ、細切りにした人参は茹で冷まします。トマトは茹でて食べやすい大きさに</t>
    <phoneticPr fontId="17"/>
  </si>
  <si>
    <t>切り冷まします。</t>
    <rPh sb="2" eb="3">
      <t>サ</t>
    </rPh>
    <phoneticPr fontId="17"/>
  </si>
  <si>
    <t>③②のフライパンにバターを足し、肉・①の順に炒めて、火が通ったら②の玉子を加えて</t>
    <phoneticPr fontId="18"/>
  </si>
  <si>
    <t>③②のフライパンにバターを足し、肉・①の順に炒めて、火が通ったら②の玉子を加えて炒め合わせ</t>
    <phoneticPr fontId="18"/>
  </si>
  <si>
    <t>、調味料で調味して下さい。</t>
  </si>
  <si>
    <t>③②のフライパンにバターを足し、肉・①の順に炒めて、火が通ったら②の玉子を加えて炒め合わせ、</t>
    <phoneticPr fontId="18"/>
  </si>
  <si>
    <t>調味料で調味して下さい。</t>
  </si>
  <si>
    <t>※かぼちゃをやわらかくなるまで電子レンジで加熱又は茹で冷まし、他の材料を煮込んだ後に加えると、</t>
    <phoneticPr fontId="3"/>
  </si>
  <si>
    <t>ケチャップライスの</t>
    <phoneticPr fontId="20"/>
  </si>
  <si>
    <t xml:space="preserve">     ふわふわ玉子のせ</t>
    <phoneticPr fontId="20"/>
  </si>
  <si>
    <t>適量</t>
  </si>
  <si>
    <t>白菜のサラダ</t>
  </si>
  <si>
    <t>チンゲン菜・人参ペースト</t>
  </si>
  <si>
    <t>少々</t>
  </si>
  <si>
    <t>白菜ペースト</t>
  </si>
  <si>
    <t>玉ねぎペースト</t>
  </si>
  <si>
    <t>鶏肉と玉ねぎのやわらか煮</t>
  </si>
  <si>
    <t>豚肉と玉ねぎのやわらか煮</t>
  </si>
  <si>
    <t>おかゆ</t>
  </si>
  <si>
    <t>かゆペースト</t>
  </si>
  <si>
    <t>50～80</t>
  </si>
  <si>
    <t>かゆ</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</si>
  <si>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</si>
  <si>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</si>
  <si>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</si>
  <si>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</si>
  <si>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</si>
  <si>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みじん切り、つぶし</t>
    <rPh sb="3" eb="4">
      <t>ギ</t>
    </rPh>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</si>
  <si>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</si>
  <si>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</si>
  <si>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</si>
  <si>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</si>
  <si>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</si>
  <si>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</si>
  <si>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</si>
  <si>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特定アレルギー表示</t>
    <phoneticPr fontId="3"/>
  </si>
  <si>
    <t>離乳食</t>
    <rPh sb="0" eb="3">
      <t>リニュウショク</t>
    </rPh>
    <phoneticPr fontId="3"/>
  </si>
  <si>
    <t>卵黄</t>
  </si>
  <si>
    <t>キャベツ・人参・じゃが芋ペースト</t>
  </si>
  <si>
    <t>玉ねぎ・ブロッコリーペースト</t>
  </si>
  <si>
    <t>鶏肉と玉ねぎの玉子とじ煮</t>
  </si>
  <si>
    <t>すりつぶし</t>
    <phoneticPr fontId="3"/>
  </si>
  <si>
    <t>5ｍｍ～1ｃｍ</t>
    <phoneticPr fontId="3"/>
  </si>
  <si>
    <t>特定アレルギー表示</t>
    <phoneticPr fontId="3"/>
  </si>
  <si>
    <t>7月1日(水)配達/7月2日(木)食</t>
    <phoneticPr fontId="3"/>
  </si>
  <si>
    <t>バナナペースト</t>
  </si>
  <si>
    <t>豆腐・玉ねぎペースト</t>
  </si>
  <si>
    <t>カラスカレイの野菜煮ペースト</t>
  </si>
  <si>
    <t>カラスカレイと野菜のやわらか煮</t>
  </si>
  <si>
    <t>玉ねぎ・インゲンペースト</t>
  </si>
  <si>
    <t>人参とほうれん草のだし煮</t>
  </si>
  <si>
    <t>人参・ほうれん草ペースト</t>
  </si>
  <si>
    <t>助宗タラ・かぼちゃペースト</t>
  </si>
  <si>
    <t>助宗タラとかぼちゃのとろとろ煮</t>
  </si>
  <si>
    <t>5ｍｍ～1ｃｍ</t>
    <phoneticPr fontId="3"/>
  </si>
  <si>
    <t>特定アレルギー表示</t>
    <phoneticPr fontId="3"/>
  </si>
  <si>
    <t>7月3日(金)配達/7月6日(月)食</t>
    <phoneticPr fontId="3"/>
  </si>
  <si>
    <t>きゅうりとわかめのサラダ</t>
  </si>
  <si>
    <t>豆腐と鶏肉のとろとろ煮</t>
  </si>
  <si>
    <t>豆腐と豚肉のとろとろ煮</t>
  </si>
  <si>
    <t>玉ねぎ・人参ペースト</t>
  </si>
  <si>
    <t>豆腐・トマトペースト</t>
  </si>
  <si>
    <t>ソーメンペースト</t>
  </si>
  <si>
    <t>トマトの玉子とじそうめん</t>
  </si>
  <si>
    <t>5ｍｍ～1ｃｍ</t>
    <phoneticPr fontId="3"/>
  </si>
  <si>
    <t>7月6日(月)配達/7月7日(火)食</t>
    <phoneticPr fontId="3"/>
  </si>
  <si>
    <t>じゃが芋・人参ペースト</t>
  </si>
  <si>
    <t>鶏肉とじゃが芋のやわらか煮</t>
  </si>
  <si>
    <t>豚肉とじゃが芋のやわらか煮</t>
  </si>
  <si>
    <t>しらすかゆペースト</t>
  </si>
  <si>
    <t>しらすかゆ</t>
  </si>
  <si>
    <t>7月7日(火)配達/7月8日(水)食</t>
    <phoneticPr fontId="3"/>
  </si>
  <si>
    <t>夏野菜の玉子とじ煮</t>
  </si>
  <si>
    <t>さつま芋・豆腐ペースト</t>
  </si>
  <si>
    <t>小松菜ペースト</t>
  </si>
  <si>
    <t>鮭と小松菜のやわらか煮</t>
  </si>
  <si>
    <t>きゅうりと人参のサラダ</t>
  </si>
  <si>
    <t>大根・ほうれん草ペースト</t>
  </si>
  <si>
    <t>さつま芋のマッシュ</t>
  </si>
  <si>
    <t>トマト・人参ペースト</t>
  </si>
  <si>
    <t>キャベツ・さつま芋ペースト</t>
  </si>
  <si>
    <t>鶏肉のトマト煮</t>
  </si>
  <si>
    <t>すりつぶし</t>
    <phoneticPr fontId="3"/>
  </si>
  <si>
    <t>大根サラダ</t>
  </si>
  <si>
    <t>大根・人参・インゲンペースト</t>
  </si>
  <si>
    <t>玉ねぎ・かぼちゃのトマト煮ペースト</t>
  </si>
  <si>
    <t>鶏肉と野菜のトマトみるく煮</t>
  </si>
  <si>
    <t>豚肉と大豆のトマトみるく煮</t>
  </si>
  <si>
    <t>7月13日(月)配達/7月14日(火)食</t>
    <phoneticPr fontId="3"/>
  </si>
  <si>
    <t>7月14日(火)配達/7月15日(水)食</t>
    <phoneticPr fontId="3"/>
  </si>
  <si>
    <t>7月15日(水)配達/7月16日(木)食</t>
    <phoneticPr fontId="3"/>
  </si>
  <si>
    <t>7月15日(水)配達/7月17日(金)食</t>
    <phoneticPr fontId="3"/>
  </si>
  <si>
    <t>7月17日(金)配達/7月20日(月)食</t>
    <phoneticPr fontId="3"/>
  </si>
  <si>
    <t>小松菜・人参ペースト</t>
  </si>
  <si>
    <t>豆腐と鶏肉の玉子とじ煮</t>
  </si>
  <si>
    <t>豆腐と豚肉の玉子とじ煮</t>
  </si>
  <si>
    <t>すりつぶし</t>
    <phoneticPr fontId="3"/>
  </si>
  <si>
    <t>7月20日(月)配達/7月22日(水)食</t>
    <phoneticPr fontId="3"/>
  </si>
  <si>
    <t>じゃが芋のマッシュ</t>
  </si>
  <si>
    <t>カリフラワー・人参ペースト</t>
  </si>
  <si>
    <t>キャベツ・じゃが芋ペースト</t>
  </si>
  <si>
    <t>鶏肉と野菜のやわらか煮</t>
  </si>
  <si>
    <t>特定アレルギー表示</t>
    <phoneticPr fontId="3"/>
  </si>
  <si>
    <t>7月27日(月)配達/7月28日(火)食</t>
    <phoneticPr fontId="3"/>
  </si>
  <si>
    <t>5ｍｍ～1ｃｍ</t>
    <phoneticPr fontId="3"/>
  </si>
  <si>
    <t>7月28日(火)配達/7月29日(水)食</t>
    <phoneticPr fontId="3"/>
  </si>
  <si>
    <t>5ｍｍ～1ｃｍ</t>
    <phoneticPr fontId="3"/>
  </si>
  <si>
    <t>7月29日(水)配達/7月30日(木)食</t>
    <phoneticPr fontId="3"/>
  </si>
  <si>
    <t>7月30日(木)配達/7月31日(金)食</t>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</si>
  <si>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</si>
  <si>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</si>
  <si>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</si>
  <si>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</si>
  <si>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</si>
  <si>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</si>
  <si>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おかゆ・豚肉・玉ねぎ・出し汁・砂糖・醤油・白菜・チンゲン菜・人参・水</t>
  </si>
  <si>
    <t>おかゆ・鶏肉・玉ねぎ・出し汁・砂糖・醤油・白菜・チンゲン菜・人参・水</t>
  </si>
  <si>
    <t>おかゆ・玉ねぎ・白菜・チンゲン菜・人参</t>
  </si>
  <si>
    <t>木</t>
  </si>
  <si>
    <t>おかゆ・鶏肉・玉ねぎ・ブロッコリー・パプリカ赤・玉子・出し汁・砂糖・醤油・キャベツ・人参・じゃが芋・なす・味噌・オレンジ</t>
  </si>
  <si>
    <t>おかゆ・玉ねぎ・ブロッコリー・キャベツ・人参・じゃが芋・オレンジ</t>
  </si>
  <si>
    <t>みそ汁・フルーツ（オレンジ）</t>
    <phoneticPr fontId="3"/>
  </si>
  <si>
    <t>金</t>
  </si>
  <si>
    <t>おかゆ・カラスカレイ・人参・チンゲン菜・出し汁・豆腐・きゅうり・ワカメ・玉ねぎ・焼ふ・味噌</t>
  </si>
  <si>
    <t>おかゆ・カラスカレイ・人参・チンゲン菜・豆腐・玉ねぎ</t>
  </si>
  <si>
    <t>みそ汁・フルーツ（オレンジ）</t>
    <phoneticPr fontId="3"/>
  </si>
  <si>
    <t>おかゆ・カラスカレイ・人参・チンゲン菜・出し汁・豆腐・きゅうり・ワカメ・玉ねぎ・焼ふ・味噌・バナナ</t>
  </si>
  <si>
    <t>おかゆ・カラスカレイ・人参・チンゲン菜・豆腐・玉ねぎ・バナナ</t>
  </si>
  <si>
    <t>月</t>
  </si>
  <si>
    <t>おかゆ・スケソウタラ・かぼちゃ・出し汁・人参・ほうれん草・玉ねぎ・インゲン・味噌・オレンジ</t>
  </si>
  <si>
    <t>おかゆ・スケソウタラ・かぼちゃ・人参・ほうれん草・玉ねぎ・インゲン・オレンジ</t>
  </si>
  <si>
    <t>みそ汁・フルーツ（バナナ）</t>
    <phoneticPr fontId="3"/>
  </si>
  <si>
    <t>みそ汁・フルーツ（バナナ）</t>
    <phoneticPr fontId="3"/>
  </si>
  <si>
    <t>玉ねぎ・インゲンペースト・フルーツ（オレンジ）</t>
    <phoneticPr fontId="3"/>
  </si>
  <si>
    <t>おかゆ・スケソウタラ・かぼちゃ・出し汁・人参・ほうれん草・玉ねぎ・インゲン・味噌</t>
  </si>
  <si>
    <t>おかゆ・スケソウタラ・かぼちゃ・人参・ほうれん草・玉ねぎ・インゲン</t>
  </si>
  <si>
    <t>火</t>
  </si>
  <si>
    <t>おかゆ・豆腐・豚肉・玉ねぎ・人参・玉子・出し汁・醤油・砂糖・片栗粉・小松菜・ワカメ・水</t>
  </si>
  <si>
    <t>おかゆ・豆腐・鶏肉・玉ねぎ・人参・玉子・出し汁・醤油・砂糖・片栗粉・小松菜・ワカメ・水</t>
  </si>
  <si>
    <t>おかゆ・豆腐・玉ねぎ・小松菜・人参</t>
  </si>
  <si>
    <t>ソーメン・玉子・トマト・出し汁・醤油・砂糖・豆腐・豚肉・玉ねぎ・人参・片栗粉・きゅうり・ワカメ・オレンジ</t>
  </si>
  <si>
    <t>ソーメン・玉子・トマト・出し汁・醤油・砂糖・豆腐・鶏肉・玉ねぎ・人参・片栗粉・きゅうり・ワカメ・オレンジ</t>
  </si>
  <si>
    <t>ソーメン・豆腐・トマト・玉ねぎ・人参・オレンジ</t>
  </si>
  <si>
    <t>おかゆ・しらす干し・豚肉・じゃが芋・人参・玉ねぎ・出し汁・砂糖・醤油・花ふ</t>
  </si>
  <si>
    <t>おかゆ・しらす干し・鶏肉・じゃが芋・人参・玉ねぎ・出し汁・砂糖・醤油・花ふ</t>
  </si>
  <si>
    <t>おかゆ・しらす干し・じゃが芋・人参・玉ねぎ</t>
  </si>
  <si>
    <t>おかゆ・しらす干し・豚肉・じゃが芋・人参・玉ねぎ・出し汁・砂糖・醤油・花ふ・バナナ</t>
  </si>
  <si>
    <t>おかゆ・しらす干し・鶏肉・じゃが芋・人参・玉ねぎ・出し汁・砂糖・醤油・花ふ・バナナ</t>
  </si>
  <si>
    <t>おかゆ・しらす干し・じゃが芋・人参・玉ねぎ・バナナ</t>
  </si>
  <si>
    <t>おかゆ・鮭・小松菜・出し汁・なす・パプリカ赤・ピーマン・玉子・さつま芋・豆腐・味噌・オレンジ</t>
  </si>
  <si>
    <t>おかゆ・小松菜・さつま芋・豆腐・オレンジ</t>
  </si>
  <si>
    <t>おかゆ・鶏肉・キャベツ・カリフラワー・人参・出し汁・精製塩・じゃが芋・ワカメ・味噌</t>
  </si>
  <si>
    <t>おかゆ・鶏肉・キャベツ・カリフラワー・人参・水・精製塩・じゃが芋・出し汁・ワカメ・味噌</t>
  </si>
  <si>
    <t>おかゆ・キャベツ・じゃが芋・カリフラワー・人参</t>
  </si>
  <si>
    <t>おかゆ・鶏肉・玉ねぎ・玉子・出し汁・砂糖・醤油・きゅうり・人参・大根・ほうれん草・水・ヨーグルト</t>
  </si>
  <si>
    <t>おかゆ・玉ねぎ・人参・大根・ほうれん草・ヨーグルト</t>
  </si>
  <si>
    <t>おかゆ・豚肉・玉ねぎ・かぼちゃ・なす・大豆・カットトマトパック・牛乳・水・精製塩・大根・人参・インゲン・オレンジ</t>
  </si>
  <si>
    <t>おかゆ・鶏肉・玉ねぎ・かぼちゃ・なす・カットトマトパック・牛乳・水・精製塩・大根・人参・インゲン・オレンジ</t>
  </si>
  <si>
    <t>おかゆ・玉ねぎ・かぼちゃ・カットトマトパック・大根・人参・インゲン・オレンジ</t>
  </si>
  <si>
    <t>スープ・ヨーグルト</t>
    <phoneticPr fontId="3"/>
  </si>
  <si>
    <t>おかゆ・鶏肉・キャベツ・トマト・人参・水・精製塩・さつま芋・出し汁・ワカメ・味噌</t>
  </si>
  <si>
    <t>おかゆ・キャベツ・さつま芋・トマト・人参</t>
  </si>
  <si>
    <t>キッズ</t>
  </si>
  <si>
    <t>昼食</t>
  </si>
  <si>
    <t>３色食品群</t>
  </si>
  <si>
    <t>3～5歳児</t>
  </si>
  <si>
    <t>1～2歳児</t>
  </si>
  <si>
    <t>熱や力になるもの</t>
  </si>
  <si>
    <t>血や肉や骨に           なるもの</t>
  </si>
  <si>
    <t>体の調子を              整えるもの</t>
  </si>
  <si>
    <t>エネルギー
たんぱく質
脂質
炭水化物
塩分</t>
  </si>
  <si>
    <r>
      <t xml:space="preserve">アレルギー
</t>
    </r>
    <r>
      <rPr>
        <sz val="5"/>
        <rFont val="ＭＳ Ｐ明朝"/>
        <family val="1"/>
        <charset val="128"/>
      </rPr>
      <t>（乳・卵・小麦・落花生・そば・えび・かに）</t>
    </r>
  </si>
  <si>
    <t>おやつ</t>
  </si>
  <si>
    <t>スパゲッティ・バター・マヨネーズ・砂糖・小麦粉・油・ご飯</t>
  </si>
  <si>
    <t>豚肉・油揚げ・ツナ・牛乳</t>
  </si>
  <si>
    <t>グリンピース・チンゲン菜・玉ねぎ・人参・白菜・コーン・パセリ</t>
  </si>
  <si>
    <t>kcal</t>
  </si>
  <si>
    <t>乳・卵・小麦</t>
  </si>
  <si>
    <t xml:space="preserve">スパゲッティ・バター・マヨネーズ・砂糖・小麦粉・油・ご飯 </t>
  </si>
  <si>
    <t>豚肉・油揚げ・牛乳・ツナ</t>
  </si>
  <si>
    <t>ｇ</t>
  </si>
  <si>
    <t>ツナチャーハン</t>
  </si>
  <si>
    <t>ご飯・じゃが芋・バター・砂糖・油・ホットケーキミックス</t>
  </si>
  <si>
    <t>玉子・鶏肉・豆乳・牛乳</t>
  </si>
  <si>
    <t>オレンジ・キャベツ・なす・パプリカ赤・ブロッコリー・玉ねぎ・人参</t>
  </si>
  <si>
    <t>味噌蒸しパン</t>
  </si>
  <si>
    <t>ごま油・ご飯・バター・パン粉・マヨネーズ・砂糖・小麦粉・焼ふ・油・バームクーヘン・せんべい</t>
  </si>
  <si>
    <t>カラスカレイ・豆腐・牛乳</t>
  </si>
  <si>
    <t>きゅうり・チンゲン菜・バナナ・ワカメ・玉ねぎ・人参</t>
  </si>
  <si>
    <t>ごま油・ご飯・バター・パン粉・マヨネーズ・砂糖・小麦粉・焼ふ・油・ウエハース・クラッカー</t>
  </si>
  <si>
    <t>きゅうり・チンゲン菜・ワカメ・玉ねぎ・人参・白桃缶</t>
  </si>
  <si>
    <t>バームクーヘン</t>
  </si>
  <si>
    <t>ウエハース</t>
  </si>
  <si>
    <t>せんべい</t>
  </si>
  <si>
    <t>クラッカー</t>
  </si>
  <si>
    <t>ご飯・砂糖・片栗粉・油・マカロニ</t>
  </si>
  <si>
    <t>おから・スケソウタラ・油揚げ・きなこ・牛乳</t>
  </si>
  <si>
    <t>インゲン・かぼちゃ・ごぼう・ほうれん草・黄桃缶・玉ねぎ・人参</t>
  </si>
  <si>
    <t>小麦
※18・※46</t>
  </si>
  <si>
    <t>インゲン・オレンジ・かぼちゃ・ごぼう・ほうれん草・玉ねぎ・人参・グリンピース</t>
  </si>
  <si>
    <t>マカロニきなこ</t>
  </si>
  <si>
    <t xml:space="preserve">7
火 </t>
  </si>
  <si>
    <t>イベント献立</t>
  </si>
  <si>
    <t>七夕そうめん</t>
  </si>
  <si>
    <t>ソーメン・マヨネーズ・砂糖・片栗粉・油・ホットケーキミックス</t>
  </si>
  <si>
    <t>ツナフレーク缶・玉子・豆腐・豚肉・豆乳・牛乳</t>
  </si>
  <si>
    <t>オクラ・オレンジ・きゅうり・トマト・ワカメ・玉ねぎ・枝豆・人参・レーズン</t>
  </si>
  <si>
    <t>卵・小麦
※14</t>
  </si>
  <si>
    <t xml:space="preserve">21
火 </t>
  </si>
  <si>
    <t>ひまわりライス</t>
  </si>
  <si>
    <t>ご飯・砂糖・片栗粉・油・ホットケーキミックス</t>
  </si>
  <si>
    <t>玉子・豆腐・豚肉・豆乳・牛乳</t>
  </si>
  <si>
    <t>キヌサヤ・みかん缶・ワカメ・玉ねぎ・枝豆・小松菜・人参・長ねぎ・フルーツ缶・レーズン</t>
  </si>
  <si>
    <t>星空抹茶のカップケーキ</t>
  </si>
  <si>
    <t>フルーツ入りカップケーキ</t>
  </si>
  <si>
    <t>ご飯・じゃが芋・花ふ・砂糖・米粉・油・</t>
  </si>
  <si>
    <t>しらす干し・豚肉・鰹節・牛乳</t>
  </si>
  <si>
    <t>あおさ粉・グリンピース・コーン・ごぼう・バナナ・玉ねぎ・人参</t>
  </si>
  <si>
    <t>小麦
※15</t>
  </si>
  <si>
    <t>ご飯・じゃが芋・花ふ・砂糖・米粉・油・そうめん</t>
  </si>
  <si>
    <t>しらす干し・豚肉・牛乳</t>
  </si>
  <si>
    <t>あおさ粉・グリンピース・コーン・ごぼう・玉ねぎ・人参・洋なし缶</t>
  </si>
  <si>
    <t>焼おにぎり</t>
  </si>
  <si>
    <t>そうめん</t>
  </si>
  <si>
    <t xml:space="preserve">           〈大暑〉</t>
  </si>
  <si>
    <t>ごま・ごま油・ご飯・さつま芋・砂糖・食パン・イチゴジャム</t>
  </si>
  <si>
    <t>玉子・鮭・豆腐・牛乳</t>
  </si>
  <si>
    <t>オレンジ・なす・パプリカ赤・ピーマン・小松菜</t>
  </si>
  <si>
    <t>ジャムサンド</t>
  </si>
  <si>
    <t>ごま・ごま油・ご飯・じゃが芋・バター・砂糖・マカロニ</t>
  </si>
  <si>
    <t>鶏肉・きなこ</t>
  </si>
  <si>
    <t>あおさ粉・カリフラワー・キャベツ・ワカメ・人参・長ねぎ</t>
  </si>
  <si>
    <t>乳・小麦
※18</t>
  </si>
  <si>
    <t>マカロニナポリタン</t>
  </si>
  <si>
    <t>ケチャップライスのふわふわ玉子のせ</t>
  </si>
  <si>
    <t>ご飯・バター・マカロニミックス・マヨネーズ・砂糖・油・ビスケット・せんべい</t>
  </si>
  <si>
    <t>ツナフレーク缶・ヨーグルト・玉子・鶏肉・牛乳</t>
  </si>
  <si>
    <t>きゅうり・グリンピース・ほうれん草・玉ねぎ・人参・大根</t>
  </si>
  <si>
    <t>ビスケット</t>
  </si>
  <si>
    <t>ご飯・砂糖・油</t>
  </si>
  <si>
    <t>ツナフレーク缶・牛乳・大豆・豚肉</t>
  </si>
  <si>
    <t>インゲン・オレンジ・カットトマトパック・かぼちゃ・なす・玉ねぎ・人参・大根</t>
  </si>
  <si>
    <t>豆腐入りドーナツ</t>
  </si>
  <si>
    <t>ごま・ごま油・ご飯・さつま芋・砂糖</t>
  </si>
  <si>
    <t>鶏肉</t>
  </si>
  <si>
    <t>キャベツ・トマト・ワカメ・人参・長ねぎ</t>
  </si>
  <si>
    <t>小麦
※18</t>
  </si>
  <si>
    <t>スパゲッティ・バター・マヨネーズ・砂糖・小麦粉・油・食パン・ジャム</t>
  </si>
  <si>
    <t>豚肉・油揚げ・牛乳</t>
  </si>
  <si>
    <t>グリンピース・チンゲン菜・玉ねぎ・人参・白菜</t>
  </si>
  <si>
    <t>マカロニのナポリタン</t>
  </si>
  <si>
    <t>ご飯・じゃが芋・バター・砂糖・油</t>
  </si>
  <si>
    <t>玉子・鶏肉・鰹節・牛乳</t>
  </si>
  <si>
    <t xml:space="preserve">ごま油・ご飯・バター・パン粉・マヨネーズ・砂糖・小麦粉・焼ふ・油・クッキー・せんべい </t>
  </si>
  <si>
    <t>年齢</t>
  </si>
  <si>
    <t>給与栄養目標量</t>
  </si>
  <si>
    <t>当月平均給与栄養量</t>
  </si>
  <si>
    <t>クッキー</t>
  </si>
  <si>
    <t>ｴﾈﾙｷﾞｰ/たんぱく質/脂質/炭水化物/塩分</t>
  </si>
  <si>
    <t>エネルギーkcal</t>
  </si>
  <si>
    <t>たんぱく質ｇ</t>
  </si>
  <si>
    <t>脂質ｇ</t>
  </si>
  <si>
    <t>炭水化物ｇ</t>
  </si>
  <si>
    <t>塩分ｇ</t>
  </si>
  <si>
    <t>3～5</t>
  </si>
  <si>
    <t>歳</t>
  </si>
  <si>
    <t>390/16.1/10.8/57.0/1.1未満</t>
  </si>
  <si>
    <t>1～2</t>
  </si>
  <si>
    <t>285/11.8/7.9/41.7/0.8未満</t>
  </si>
  <si>
    <t>※３色食品群は食品中に含まれる栄養素を見た目で分かりやすくする為の目安です。　香辛料や正油・みそなどの調味料は３色食品群に分類されない為、記載しておりません。</t>
  </si>
  <si>
    <t>※調味料のアレルギー表示は弊社でお届けしたものに限ります。また、アレルギーの詳細は「予定献立表」でご確認下さい。</t>
  </si>
  <si>
    <t>※都合により、献立を変更する場合がございます。</t>
  </si>
  <si>
    <t>※14　この商品は「そば・卵」を含む製品と同じ施設で製造しておりますが、混入を最小限に抑えるように十分に配慮して生産されております。</t>
  </si>
  <si>
    <t>※15　本製品に使用している原料魚は、えび・かにが混ざる漁法で採取しています。</t>
  </si>
  <si>
    <t>※18　本製品で使用している海苔は、えび・かにの生息域で採取しています。</t>
  </si>
  <si>
    <t>※46　本商品製造工場では、小麦、乳、卵、えび、落花生を含む製品を製造しています。</t>
  </si>
  <si>
    <t>※60　本工場では小麦・乳を使用しております。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</si>
</sst>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2"/>
    <numFmt numFmtId="177" formatCode="#\ ?/20"/>
    <numFmt numFmtId="178" formatCode="#\ ?/4"/>
    <numFmt numFmtId="179" formatCode="#\ ?/8"/>
    <numFmt numFmtId="180" formatCode="#\ ?/10"/>
    <numFmt numFmtId="181" formatCode="#\ ?/3"/>
    <numFmt numFmtId="182" formatCode="#\ ?/6"/>
    <numFmt numFmtId="183" formatCode="0.0_ "/>
    <numFmt numFmtId="184" formatCode="0_ "/>
  </numFmts>
  <fonts count="46">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sz val="11"/>
      <name val="ＭＳ Ｐ明朝"/>
      <family val="1"/>
      <charset val="128"/>
    </font>
    <font>
      <b/>
      <sz val="12"/>
      <name val="ＭＳ Ｐ明朝"/>
      <family val="1"/>
      <charset val="128"/>
    </font>
    <font>
      <sz val="8"/>
      <name val="ＭＳ Ｐ明朝"/>
      <family val="1"/>
      <charset val="128"/>
    </font>
    <font>
      <sz val="7"/>
      <name val="ＭＳ Ｐ明朝"/>
      <family val="1"/>
      <charset val="128"/>
    </font>
    <font>
      <sz val="9"/>
      <name val="ＭＳ Ｐ明朝"/>
      <family val="1"/>
      <charset val="128"/>
    </font>
    <font>
      <sz val="8"/>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sz val="11"/>
      <color rgb="FF000000"/>
      <name val="MS PGothic"/>
      <family val="3"/>
      <charset val="128"/>
    </font>
    <font>
      <sz val="11"/>
      <name val="MS PMincho"/>
      <family val="1"/>
      <charset val="128"/>
    </font>
    <font>
      <b/>
      <sz val="11"/>
      <name val="MS PMincho"/>
      <family val="1"/>
      <charset val="128"/>
    </font>
    <font>
      <b/>
      <sz val="18"/>
      <name val="MS PMincho"/>
      <family val="1"/>
      <charset val="128"/>
    </font>
    <font>
      <b/>
      <sz val="36"/>
      <name val="MS PMincho"/>
      <family val="1"/>
      <charset val="128"/>
    </font>
    <font>
      <sz val="11"/>
      <name val="MS PGothic"/>
      <family val="3"/>
      <charset val="128"/>
    </font>
    <font>
      <sz val="8"/>
      <name val="MS PMincho"/>
      <family val="1"/>
      <charset val="128"/>
    </font>
    <font>
      <sz val="6"/>
      <name val="MS PMincho"/>
      <family val="1"/>
      <charset val="128"/>
    </font>
    <font>
      <sz val="5"/>
      <name val="ＭＳ Ｐ明朝"/>
      <family val="1"/>
      <charset val="128"/>
    </font>
    <font>
      <sz val="10"/>
      <name val="MS PMincho"/>
      <family val="1"/>
      <charset val="128"/>
    </font>
    <font>
      <sz val="9"/>
      <name val="MS PMincho"/>
      <family val="1"/>
      <charset val="128"/>
    </font>
    <font>
      <sz val="9"/>
      <name val="MS PGothic"/>
      <family val="3"/>
      <charset val="128"/>
    </font>
    <font>
      <sz val="11"/>
      <color rgb="FFFF0000"/>
      <name val="MS PMincho"/>
      <family val="1"/>
      <charset val="128"/>
    </font>
    <font>
      <sz val="10"/>
      <color rgb="FFFF0000"/>
      <name val="MS PMincho"/>
      <family val="1"/>
      <charset val="128"/>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CCFF"/>
        <bgColor rgb="FFFFCCFF"/>
      </patternFill>
    </fill>
    <fill>
      <patternFill patternType="solid">
        <fgColor rgb="FFFFFF99"/>
        <bgColor rgb="FFFFFF99"/>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BDD6EE"/>
        <bgColor rgb="FFBDD6EE"/>
      </patternFill>
    </fill>
    <fill>
      <patternFill patternType="solid">
        <fgColor rgb="FFBFBFBF"/>
        <bgColor rgb="FFBFBFBF"/>
      </patternFill>
    </fill>
    <fill>
      <patternFill patternType="solid">
        <fgColor rgb="FFFFFF00"/>
        <bgColor rgb="FFFFFF00"/>
      </patternFill>
    </fill>
    <fill>
      <patternFill patternType="solid">
        <fgColor rgb="FFFBE4D5"/>
        <bgColor rgb="FFFBE4D5"/>
      </patternFill>
    </fill>
  </fills>
  <borders count="8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s>
  <cellStyleXfs count="5">
    <xf numFmtId="0" fontId="0" fillId="0" borderId="0">
      <alignment vertical="center"/>
    </xf>
    <xf numFmtId="0" fontId="1" fillId="0" borderId="0">
      <alignment vertical="center"/>
    </xf>
    <xf numFmtId="0" fontId="1" fillId="0" borderId="0"/>
    <xf numFmtId="0" fontId="21" fillId="0" borderId="0">
      <alignment vertical="center"/>
    </xf>
    <xf numFmtId="0" fontId="32" fillId="0" borderId="0"/>
  </cellStyleXfs>
  <cellXfs count="377">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0" xfId="1" applyFont="1" applyBorder="1" applyAlignment="1">
      <alignment horizontal="center" vertical="center" shrinkToFit="1"/>
    </xf>
    <xf numFmtId="0" fontId="5" fillId="0" borderId="2" xfId="1" applyFont="1" applyBorder="1" applyAlignment="1">
      <alignment horizontal="center" vertical="center"/>
    </xf>
    <xf numFmtId="0" fontId="6" fillId="0" borderId="0" xfId="2" applyNumberFormat="1" applyFont="1" applyFill="1" applyAlignment="1">
      <alignment shrinkToFit="1"/>
    </xf>
    <xf numFmtId="0" fontId="8" fillId="0" borderId="0" xfId="1" applyFont="1" applyBorder="1" applyAlignment="1">
      <alignment horizontal="center" vertical="center" shrinkToFit="1"/>
    </xf>
    <xf numFmtId="0" fontId="1" fillId="0" borderId="0" xfId="1" applyAlignment="1">
      <alignment horizontal="center" shrinkToFit="1"/>
    </xf>
    <xf numFmtId="0" fontId="7" fillId="0" borderId="0" xfId="1" applyNumberFormat="1" applyFont="1" applyBorder="1" applyAlignment="1">
      <alignment horizontal="center" shrinkToFit="1"/>
    </xf>
    <xf numFmtId="0" fontId="5" fillId="0" borderId="0" xfId="1" applyFont="1" applyBorder="1" applyAlignment="1">
      <alignment horizontal="center" vertical="center"/>
    </xf>
    <xf numFmtId="0" fontId="5" fillId="0" borderId="0" xfId="1" applyNumberFormat="1" applyFont="1" applyBorder="1" applyAlignment="1">
      <alignment horizontal="center" vertical="center"/>
    </xf>
    <xf numFmtId="0" fontId="10" fillId="0" borderId="3" xfId="1" applyFont="1" applyBorder="1" applyAlignment="1">
      <alignment horizontal="left" vertical="center"/>
    </xf>
    <xf numFmtId="0" fontId="10" fillId="0" borderId="4" xfId="1" applyFont="1" applyBorder="1" applyAlignment="1">
      <alignment horizontal="center" vertical="center" shrinkToFit="1"/>
    </xf>
    <xf numFmtId="0" fontId="10" fillId="0" borderId="5" xfId="1" applyFont="1" applyBorder="1" applyAlignment="1">
      <alignment horizontal="center" vertical="center" shrinkToFit="1"/>
    </xf>
    <xf numFmtId="0" fontId="11" fillId="0" borderId="6" xfId="1" applyNumberFormat="1" applyFont="1" applyBorder="1" applyAlignment="1">
      <alignment horizontal="center" vertical="center" wrapText="1"/>
    </xf>
    <xf numFmtId="0" fontId="10" fillId="0" borderId="6" xfId="1" applyFont="1" applyBorder="1" applyAlignment="1">
      <alignment horizontal="center" vertical="center" shrinkToFit="1"/>
    </xf>
    <xf numFmtId="0" fontId="10" fillId="0" borderId="6" xfId="1" applyNumberFormat="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xf>
    <xf numFmtId="0" fontId="12" fillId="0" borderId="6" xfId="1" applyNumberFormat="1" applyFont="1" applyBorder="1" applyAlignment="1">
      <alignment horizontal="center" vertical="center" wrapText="1" shrinkToFit="1"/>
    </xf>
    <xf numFmtId="0" fontId="10"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6" fillId="0" borderId="0" xfId="1" applyFont="1" applyAlignment="1">
      <alignment vertical="center" shrinkToFit="1"/>
    </xf>
    <xf numFmtId="0" fontId="14" fillId="0" borderId="0" xfId="1" applyFont="1" applyAlignment="1">
      <alignment vertical="top" shrinkToFit="1"/>
    </xf>
    <xf numFmtId="0" fontId="13" fillId="0" borderId="0" xfId="1" applyFont="1" applyAlignment="1">
      <alignment horizontal="left" vertical="center"/>
    </xf>
    <xf numFmtId="0" fontId="4" fillId="0" borderId="0" xfId="1" applyNumberFormat="1" applyFont="1" applyAlignment="1">
      <alignment horizontal="center" vertical="top" shrinkToFit="1"/>
    </xf>
    <xf numFmtId="0" fontId="13" fillId="0" borderId="0" xfId="1" applyFont="1" applyAlignment="1">
      <alignment horizontal="center" vertical="top" shrinkToFit="1"/>
    </xf>
    <xf numFmtId="0" fontId="13" fillId="0" borderId="0" xfId="1" applyFont="1" applyAlignment="1">
      <alignment vertical="top" shrinkToFit="1"/>
    </xf>
    <xf numFmtId="0" fontId="15" fillId="0" borderId="0" xfId="1" applyFont="1" applyAlignment="1">
      <alignment horizontal="center" vertical="top" shrinkToFit="1"/>
    </xf>
    <xf numFmtId="0" fontId="15" fillId="0" borderId="0" xfId="1" applyNumberFormat="1" applyFont="1" applyAlignment="1">
      <alignment horizontal="center" vertical="top" shrinkToFit="1"/>
    </xf>
    <xf numFmtId="0" fontId="10" fillId="0" borderId="6" xfId="1" applyNumberFormat="1" applyFont="1" applyFill="1" applyBorder="1" applyAlignment="1">
      <alignment horizontal="center" vertical="center" shrinkToFit="1"/>
    </xf>
    <xf numFmtId="0" fontId="10" fillId="0" borderId="6" xfId="1" applyFont="1" applyFill="1" applyBorder="1" applyAlignment="1">
      <alignment horizontal="center" vertical="center" shrinkToFit="1"/>
    </xf>
    <xf numFmtId="0" fontId="14" fillId="0" borderId="9" xfId="1" applyFont="1" applyBorder="1" applyAlignment="1">
      <alignment vertical="top" shrinkToFit="1"/>
    </xf>
    <xf numFmtId="0" fontId="6" fillId="0" borderId="9" xfId="1" applyFont="1" applyBorder="1" applyAlignment="1">
      <alignment vertical="center" shrinkToFit="1"/>
    </xf>
    <xf numFmtId="0" fontId="4" fillId="0" borderId="9" xfId="1" applyNumberFormat="1" applyFont="1" applyBorder="1" applyAlignment="1">
      <alignment horizontal="center" vertical="top" shrinkToFit="1"/>
    </xf>
    <xf numFmtId="0" fontId="13" fillId="0" borderId="9" xfId="1" applyFont="1" applyBorder="1" applyAlignment="1">
      <alignment horizontal="center" vertical="top" shrinkToFit="1"/>
    </xf>
    <xf numFmtId="0" fontId="13" fillId="0" borderId="9" xfId="1" applyFont="1" applyBorder="1" applyAlignment="1">
      <alignment vertical="top" shrinkToFit="1"/>
    </xf>
    <xf numFmtId="0" fontId="15" fillId="0" borderId="9" xfId="1" applyNumberFormat="1" applyFont="1" applyBorder="1" applyAlignment="1">
      <alignment horizontal="center" vertical="top" shrinkToFit="1"/>
    </xf>
    <xf numFmtId="0" fontId="14" fillId="0" borderId="10" xfId="1" applyFont="1" applyBorder="1" applyAlignment="1">
      <alignment vertical="top" shrinkToFit="1"/>
    </xf>
    <xf numFmtId="0" fontId="6" fillId="0" borderId="10" xfId="1" applyFont="1" applyBorder="1" applyAlignment="1">
      <alignment vertical="center" shrinkToFit="1"/>
    </xf>
    <xf numFmtId="0" fontId="4" fillId="0" borderId="10" xfId="1" applyNumberFormat="1" applyFont="1" applyBorder="1" applyAlignment="1">
      <alignment horizontal="center" vertical="top" shrinkToFit="1"/>
    </xf>
    <xf numFmtId="0" fontId="13" fillId="0" borderId="10" xfId="1" applyFont="1" applyBorder="1" applyAlignment="1">
      <alignment horizontal="center" vertical="top" shrinkToFit="1"/>
    </xf>
    <xf numFmtId="0" fontId="13" fillId="0" borderId="10" xfId="1" applyFont="1" applyBorder="1" applyAlignment="1">
      <alignment vertical="top" shrinkToFit="1"/>
    </xf>
    <xf numFmtId="0" fontId="15" fillId="0" borderId="10" xfId="1" applyNumberFormat="1" applyFont="1" applyBorder="1" applyAlignment="1">
      <alignment horizontal="center" vertical="top" shrinkToFit="1"/>
    </xf>
    <xf numFmtId="0" fontId="14" fillId="0" borderId="11" xfId="1" applyFont="1" applyBorder="1" applyAlignment="1">
      <alignment vertical="top" shrinkToFit="1"/>
    </xf>
    <xf numFmtId="0" fontId="6" fillId="0" borderId="11" xfId="1" applyFont="1" applyBorder="1" applyAlignment="1">
      <alignment vertical="center" shrinkToFit="1"/>
    </xf>
    <xf numFmtId="0" fontId="4" fillId="0" borderId="11" xfId="1" applyNumberFormat="1" applyFont="1" applyBorder="1" applyAlignment="1">
      <alignment horizontal="center" vertical="top" shrinkToFit="1"/>
    </xf>
    <xf numFmtId="0" fontId="13" fillId="0" borderId="11" xfId="1" applyFont="1" applyBorder="1" applyAlignment="1">
      <alignment horizontal="center" vertical="top" shrinkToFit="1"/>
    </xf>
    <xf numFmtId="0" fontId="13" fillId="0" borderId="11" xfId="1" applyFont="1" applyBorder="1" applyAlignment="1">
      <alignment vertical="top" shrinkToFit="1"/>
    </xf>
    <xf numFmtId="0" fontId="15" fillId="0" borderId="11" xfId="1" applyNumberFormat="1" applyFont="1" applyBorder="1" applyAlignment="1">
      <alignment horizontal="center" vertical="top" shrinkToFit="1"/>
    </xf>
    <xf numFmtId="0" fontId="14" fillId="0" borderId="12" xfId="1" applyFont="1" applyBorder="1" applyAlignment="1">
      <alignment vertical="top" shrinkToFit="1"/>
    </xf>
    <xf numFmtId="0" fontId="6" fillId="0" borderId="12" xfId="1" applyFont="1" applyBorder="1" applyAlignment="1">
      <alignment vertical="center" shrinkToFit="1"/>
    </xf>
    <xf numFmtId="0" fontId="4" fillId="0" borderId="12" xfId="1" applyNumberFormat="1" applyFont="1" applyBorder="1" applyAlignment="1">
      <alignment horizontal="center" vertical="top" shrinkToFit="1"/>
    </xf>
    <xf numFmtId="0" fontId="13" fillId="0" borderId="12" xfId="1" applyFont="1" applyBorder="1" applyAlignment="1">
      <alignment horizontal="center" vertical="top" shrinkToFit="1"/>
    </xf>
    <xf numFmtId="0" fontId="13" fillId="0" borderId="12" xfId="1" applyFont="1" applyBorder="1" applyAlignment="1">
      <alignment vertical="top" shrinkToFit="1"/>
    </xf>
    <xf numFmtId="0" fontId="15" fillId="0" borderId="12" xfId="1" applyNumberFormat="1" applyFont="1" applyBorder="1" applyAlignment="1">
      <alignment horizontal="center" vertical="top" shrinkToFit="1"/>
    </xf>
    <xf numFmtId="180" fontId="4" fillId="0" borderId="10" xfId="1" applyNumberFormat="1" applyFont="1" applyBorder="1" applyAlignment="1">
      <alignment horizontal="center" vertical="top" shrinkToFit="1"/>
    </xf>
    <xf numFmtId="178" fontId="4" fillId="0" borderId="10" xfId="1" applyNumberFormat="1" applyFont="1" applyBorder="1" applyAlignment="1">
      <alignment horizontal="center" vertical="top" shrinkToFit="1"/>
    </xf>
    <xf numFmtId="0" fontId="14" fillId="0" borderId="17" xfId="1" applyFont="1" applyBorder="1" applyAlignment="1">
      <alignment vertical="top" shrinkToFit="1"/>
    </xf>
    <xf numFmtId="0" fontId="14" fillId="0" borderId="1" xfId="1" applyFont="1" applyBorder="1" applyAlignment="1">
      <alignment vertical="top" shrinkToFit="1"/>
    </xf>
    <xf numFmtId="0" fontId="14" fillId="0" borderId="18" xfId="1" applyFont="1" applyBorder="1" applyAlignment="1">
      <alignment vertical="top" shrinkToFit="1"/>
    </xf>
    <xf numFmtId="0" fontId="14" fillId="0" borderId="19" xfId="1" applyFont="1" applyBorder="1" applyAlignment="1">
      <alignment vertical="top" shrinkToFit="1"/>
    </xf>
    <xf numFmtId="0" fontId="13" fillId="0" borderId="20" xfId="1" applyFont="1" applyBorder="1" applyAlignment="1">
      <alignment horizontal="center" vertical="top" shrinkToFit="1"/>
    </xf>
    <xf numFmtId="0" fontId="13" fillId="0" borderId="21" xfId="1" applyFont="1" applyBorder="1" applyAlignment="1">
      <alignment horizontal="center" vertical="top" shrinkToFit="1"/>
    </xf>
    <xf numFmtId="0" fontId="13" fillId="0" borderId="22" xfId="1" applyFont="1" applyBorder="1" applyAlignment="1">
      <alignment horizontal="center" vertical="top" shrinkToFit="1"/>
    </xf>
    <xf numFmtId="0" fontId="13" fillId="0" borderId="23" xfId="1" applyFont="1" applyBorder="1" applyAlignment="1">
      <alignment horizontal="center" vertical="top" shrinkToFit="1"/>
    </xf>
    <xf numFmtId="0" fontId="13" fillId="0" borderId="24" xfId="1" applyFont="1" applyBorder="1" applyAlignment="1">
      <alignment vertical="top" shrinkToFit="1"/>
    </xf>
    <xf numFmtId="0" fontId="13" fillId="0" borderId="25" xfId="1" applyFont="1" applyBorder="1" applyAlignment="1">
      <alignment vertical="top" shrinkToFit="1"/>
    </xf>
    <xf numFmtId="0" fontId="13" fillId="0" borderId="26" xfId="1" applyFont="1" applyBorder="1" applyAlignment="1">
      <alignment vertical="top" shrinkToFit="1"/>
    </xf>
    <xf numFmtId="0" fontId="13" fillId="0" borderId="27" xfId="1" applyFont="1" applyBorder="1" applyAlignment="1">
      <alignment vertical="top" shrinkToFit="1"/>
    </xf>
    <xf numFmtId="0" fontId="15" fillId="0" borderId="13" xfId="1" applyFont="1" applyBorder="1" applyAlignment="1">
      <alignment horizontal="center" vertical="top" shrinkToFit="1"/>
    </xf>
    <xf numFmtId="0" fontId="15" fillId="0" borderId="14" xfId="1" applyFont="1" applyBorder="1" applyAlignment="1">
      <alignment horizontal="center" vertical="top" shrinkToFit="1"/>
    </xf>
    <xf numFmtId="0" fontId="15" fillId="0" borderId="15" xfId="1" applyFont="1" applyBorder="1" applyAlignment="1">
      <alignment horizontal="center" vertical="top" shrinkToFit="1"/>
    </xf>
    <xf numFmtId="0" fontId="15" fillId="0" borderId="16" xfId="1" applyFont="1" applyBorder="1" applyAlignment="1">
      <alignment horizontal="center" vertical="top" shrinkToFit="1"/>
    </xf>
    <xf numFmtId="182" fontId="4" fillId="0" borderId="10" xfId="1" applyNumberFormat="1" applyFont="1" applyBorder="1" applyAlignment="1">
      <alignment horizontal="center" vertical="top" shrinkToFit="1"/>
    </xf>
    <xf numFmtId="176" fontId="4" fillId="0" borderId="10" xfId="1" applyNumberFormat="1" applyFont="1" applyBorder="1" applyAlignment="1">
      <alignment horizontal="center" vertical="top" shrinkToFit="1"/>
    </xf>
    <xf numFmtId="176" fontId="4" fillId="0" borderId="9" xfId="1" applyNumberFormat="1" applyFont="1" applyBorder="1" applyAlignment="1">
      <alignment horizontal="center" vertical="top" shrinkToFit="1"/>
    </xf>
    <xf numFmtId="0" fontId="14" fillId="0" borderId="1" xfId="1" applyFont="1" applyBorder="1" applyAlignment="1">
      <alignment vertical="top" wrapText="1" shrinkToFit="1"/>
    </xf>
    <xf numFmtId="0" fontId="1" fillId="0" borderId="17" xfId="1" applyFont="1" applyBorder="1" applyAlignment="1">
      <alignment vertical="top" shrinkToFit="1"/>
    </xf>
    <xf numFmtId="0" fontId="1" fillId="0" borderId="1" xfId="1" applyFont="1" applyBorder="1" applyAlignment="1">
      <alignment vertical="top" shrinkToFit="1"/>
    </xf>
    <xf numFmtId="0" fontId="9" fillId="0" borderId="0" xfId="1" applyFont="1" applyBorder="1" applyAlignment="1">
      <alignment horizontal="left" shrinkToFit="1"/>
    </xf>
    <xf numFmtId="0" fontId="14" fillId="0" borderId="0" xfId="1" applyFont="1" applyAlignment="1">
      <alignment vertical="center" shrinkToFit="1"/>
    </xf>
    <xf numFmtId="0" fontId="14" fillId="0" borderId="0" xfId="1" applyFont="1" applyAlignment="1">
      <alignment vertical="center"/>
    </xf>
    <xf numFmtId="0" fontId="1" fillId="0" borderId="0" xfId="1" applyFont="1" applyAlignment="1">
      <alignment vertical="center"/>
    </xf>
    <xf numFmtId="0" fontId="1" fillId="0" borderId="0" xfId="1" applyFont="1" applyAlignment="1">
      <alignment vertical="center" shrinkToFit="1"/>
    </xf>
    <xf numFmtId="0" fontId="4" fillId="0" borderId="13" xfId="1" applyNumberFormat="1" applyFont="1" applyBorder="1" applyAlignment="1">
      <alignment horizontal="center" vertical="top" shrinkToFit="1"/>
    </xf>
    <xf numFmtId="0" fontId="4" fillId="0" borderId="15" xfId="1" applyNumberFormat="1" applyFont="1" applyBorder="1" applyAlignment="1">
      <alignment horizontal="center" vertical="top" shrinkToFit="1"/>
    </xf>
    <xf numFmtId="0" fontId="4" fillId="0" borderId="14" xfId="1" applyNumberFormat="1" applyFont="1" applyBorder="1" applyAlignment="1">
      <alignment horizontal="center" vertical="top" shrinkToFit="1"/>
    </xf>
    <xf numFmtId="0" fontId="4" fillId="0" borderId="16" xfId="1" applyNumberFormat="1" applyFont="1" applyBorder="1" applyAlignment="1">
      <alignment horizontal="center" vertical="top" shrinkToFit="1"/>
    </xf>
    <xf numFmtId="0" fontId="14" fillId="0" borderId="0" xfId="1" applyFont="1" applyAlignment="1">
      <alignment horizontal="right" vertical="center"/>
    </xf>
    <xf numFmtId="0" fontId="0" fillId="0" borderId="32" xfId="0" applyBorder="1">
      <alignment vertical="center"/>
    </xf>
    <xf numFmtId="0" fontId="14" fillId="0" borderId="16" xfId="1" applyFont="1" applyBorder="1" applyAlignment="1">
      <alignment horizontal="right" vertical="center"/>
    </xf>
    <xf numFmtId="0" fontId="14" fillId="0" borderId="12" xfId="1" applyFont="1" applyBorder="1" applyAlignment="1">
      <alignment vertical="center" shrinkToFit="1"/>
    </xf>
    <xf numFmtId="0" fontId="14" fillId="0" borderId="27" xfId="1" applyFont="1" applyBorder="1" applyAlignment="1">
      <alignment vertical="center" shrinkToFit="1"/>
    </xf>
    <xf numFmtId="0" fontId="14" fillId="0" borderId="23" xfId="1" applyFont="1" applyBorder="1" applyAlignment="1">
      <alignment horizontal="right" vertical="center"/>
    </xf>
    <xf numFmtId="0" fontId="14" fillId="0" borderId="19" xfId="1" applyFont="1" applyBorder="1" applyAlignment="1">
      <alignment vertical="center" shrinkToFit="1"/>
    </xf>
    <xf numFmtId="0" fontId="6" fillId="0" borderId="27" xfId="1" applyFont="1" applyBorder="1" applyAlignment="1">
      <alignment vertical="center" shrinkToFit="1"/>
    </xf>
    <xf numFmtId="0" fontId="14" fillId="0" borderId="23" xfId="1" applyFont="1" applyBorder="1" applyAlignment="1">
      <alignment vertical="center" shrinkToFit="1"/>
    </xf>
    <xf numFmtId="0" fontId="0" fillId="0" borderId="33" xfId="0" applyBorder="1">
      <alignment vertical="center"/>
    </xf>
    <xf numFmtId="0" fontId="14" fillId="0" borderId="14" xfId="1" applyFont="1" applyBorder="1" applyAlignment="1">
      <alignment horizontal="right" vertical="center"/>
    </xf>
    <xf numFmtId="0" fontId="14" fillId="0" borderId="10" xfId="1" applyFont="1" applyBorder="1" applyAlignment="1">
      <alignment vertical="center" shrinkToFit="1"/>
    </xf>
    <xf numFmtId="0" fontId="14" fillId="0" borderId="25" xfId="1" applyFont="1" applyBorder="1" applyAlignment="1">
      <alignment vertical="center" shrinkToFit="1"/>
    </xf>
    <xf numFmtId="0" fontId="14" fillId="0" borderId="21" xfId="1" applyFont="1" applyBorder="1" applyAlignment="1">
      <alignment horizontal="right" vertical="center"/>
    </xf>
    <xf numFmtId="0" fontId="14" fillId="0" borderId="1" xfId="1" applyFont="1" applyBorder="1" applyAlignment="1">
      <alignment vertical="center" shrinkToFit="1"/>
    </xf>
    <xf numFmtId="0" fontId="6" fillId="0" borderId="10" xfId="1" applyFont="1" applyBorder="1" applyAlignment="1">
      <alignment horizontal="right" vertical="center"/>
    </xf>
    <xf numFmtId="0" fontId="6" fillId="0" borderId="25" xfId="1" applyFont="1" applyBorder="1" applyAlignment="1">
      <alignment vertical="center" shrinkToFit="1"/>
    </xf>
    <xf numFmtId="0" fontId="14" fillId="0" borderId="21" xfId="1" applyFont="1" applyBorder="1" applyAlignment="1">
      <alignment vertical="center" shrinkToFit="1"/>
    </xf>
    <xf numFmtId="0" fontId="14" fillId="0" borderId="22" xfId="1" applyFont="1" applyBorder="1" applyAlignment="1">
      <alignment horizontal="right" vertical="center"/>
    </xf>
    <xf numFmtId="0" fontId="14" fillId="0" borderId="11" xfId="1" applyFont="1" applyBorder="1" applyAlignment="1">
      <alignment vertical="center" shrinkToFit="1"/>
    </xf>
    <xf numFmtId="0" fontId="14" fillId="0" borderId="18" xfId="1" applyFont="1" applyBorder="1" applyAlignment="1">
      <alignment vertical="center" shrinkToFit="1"/>
    </xf>
    <xf numFmtId="0" fontId="14" fillId="0" borderId="15" xfId="1" applyFont="1" applyBorder="1" applyAlignment="1">
      <alignment horizontal="right" vertical="center"/>
    </xf>
    <xf numFmtId="0" fontId="6" fillId="0" borderId="26" xfId="1" applyFont="1" applyBorder="1" applyAlignment="1">
      <alignment vertical="center" shrinkToFit="1"/>
    </xf>
    <xf numFmtId="0" fontId="14" fillId="0" borderId="22" xfId="1" applyFont="1" applyBorder="1" applyAlignment="1">
      <alignment vertical="center" shrinkToFit="1"/>
    </xf>
    <xf numFmtId="0" fontId="0" fillId="0" borderId="34" xfId="0" applyBorder="1">
      <alignment vertical="center"/>
    </xf>
    <xf numFmtId="0" fontId="14" fillId="0" borderId="26" xfId="1" applyFont="1" applyBorder="1" applyAlignment="1">
      <alignment vertical="center" shrinkToFit="1"/>
    </xf>
    <xf numFmtId="0" fontId="14" fillId="2" borderId="10" xfId="1" applyFont="1" applyFill="1" applyBorder="1" applyAlignment="1">
      <alignment vertical="center" shrinkToFit="1"/>
    </xf>
    <xf numFmtId="0" fontId="0" fillId="0" borderId="35" xfId="0" applyBorder="1">
      <alignment vertical="center"/>
    </xf>
    <xf numFmtId="0" fontId="14" fillId="0" borderId="13" xfId="1" applyFont="1" applyBorder="1" applyAlignment="1">
      <alignment horizontal="right" vertical="center"/>
    </xf>
    <xf numFmtId="0" fontId="14" fillId="0" borderId="9" xfId="1" applyFont="1" applyBorder="1" applyAlignment="1">
      <alignment vertical="center" shrinkToFit="1"/>
    </xf>
    <xf numFmtId="0" fontId="14" fillId="0" borderId="24" xfId="1" applyFont="1" applyBorder="1" applyAlignment="1">
      <alignment vertical="center" shrinkToFit="1"/>
    </xf>
    <xf numFmtId="0" fontId="14" fillId="0" borderId="20" xfId="1" applyFont="1" applyBorder="1" applyAlignment="1">
      <alignment horizontal="right" vertical="center"/>
    </xf>
    <xf numFmtId="0" fontId="14" fillId="0" borderId="17" xfId="1" applyFont="1" applyBorder="1" applyAlignment="1">
      <alignment vertical="center" shrinkToFit="1"/>
    </xf>
    <xf numFmtId="0" fontId="6" fillId="0" borderId="24" xfId="1" applyFont="1" applyBorder="1" applyAlignment="1">
      <alignment vertical="center" shrinkToFit="1"/>
    </xf>
    <xf numFmtId="0" fontId="14" fillId="0" borderId="20" xfId="1" applyFont="1" applyBorder="1" applyAlignment="1">
      <alignment vertical="center" shrinkToFit="1"/>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12"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23" xfId="1" applyFont="1" applyBorder="1" applyAlignment="1">
      <alignment horizontal="center" vertical="center"/>
    </xf>
    <xf numFmtId="0" fontId="5" fillId="0" borderId="41" xfId="1" applyFont="1" applyBorder="1">
      <alignment vertical="center"/>
    </xf>
    <xf numFmtId="0" fontId="5" fillId="0" borderId="44" xfId="1" applyFont="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21" fillId="0" borderId="0" xfId="3" applyBorder="1" applyAlignment="1">
      <alignment vertical="center"/>
    </xf>
    <xf numFmtId="0" fontId="0" fillId="0" borderId="39" xfId="0" applyBorder="1" applyAlignment="1">
      <alignment horizontal="left" shrinkToFit="1"/>
    </xf>
    <xf numFmtId="179" fontId="14" fillId="0" borderId="21" xfId="1" applyNumberFormat="1" applyFont="1" applyBorder="1" applyAlignment="1">
      <alignment horizontal="right" vertical="center"/>
    </xf>
    <xf numFmtId="179" fontId="14" fillId="0" borderId="14" xfId="1" applyNumberFormat="1" applyFont="1" applyBorder="1" applyAlignment="1">
      <alignment horizontal="right" vertical="center"/>
    </xf>
    <xf numFmtId="180" fontId="14" fillId="0" borderId="14" xfId="1" applyNumberFormat="1" applyFont="1" applyBorder="1" applyAlignment="1">
      <alignment horizontal="right" vertical="center"/>
    </xf>
    <xf numFmtId="182" fontId="14" fillId="0" borderId="21" xfId="1" applyNumberFormat="1" applyFont="1" applyBorder="1" applyAlignment="1">
      <alignment horizontal="right" vertical="center"/>
    </xf>
    <xf numFmtId="182" fontId="14" fillId="0" borderId="14" xfId="1" applyNumberFormat="1" applyFont="1" applyBorder="1" applyAlignment="1">
      <alignment horizontal="right" vertical="center"/>
    </xf>
    <xf numFmtId="177" fontId="14" fillId="0" borderId="21" xfId="1" applyNumberFormat="1" applyFont="1" applyBorder="1" applyAlignment="1">
      <alignment horizontal="right" vertical="center"/>
    </xf>
    <xf numFmtId="177" fontId="14" fillId="0" borderId="14" xfId="1" applyNumberFormat="1" applyFont="1" applyBorder="1" applyAlignment="1">
      <alignment horizontal="right" vertical="center"/>
    </xf>
    <xf numFmtId="180" fontId="14" fillId="0" borderId="21" xfId="1" applyNumberFormat="1" applyFont="1" applyBorder="1" applyAlignment="1">
      <alignment horizontal="right" vertical="center"/>
    </xf>
    <xf numFmtId="181" fontId="14" fillId="0" borderId="21" xfId="1" applyNumberFormat="1" applyFont="1" applyBorder="1" applyAlignment="1">
      <alignment horizontal="right" vertical="center"/>
    </xf>
    <xf numFmtId="181" fontId="14" fillId="0" borderId="14" xfId="1" applyNumberFormat="1" applyFont="1" applyBorder="1" applyAlignment="1">
      <alignment horizontal="right" vertical="center"/>
    </xf>
    <xf numFmtId="176" fontId="14" fillId="0" borderId="14" xfId="1" applyNumberFormat="1" applyFont="1" applyBorder="1" applyAlignment="1">
      <alignment horizontal="right" vertical="center"/>
    </xf>
    <xf numFmtId="0" fontId="24" fillId="0" borderId="0" xfId="1" applyFont="1" applyFill="1" applyAlignment="1">
      <alignment horizontal="center" vertical="center" textRotation="255"/>
    </xf>
    <xf numFmtId="0" fontId="24" fillId="0" borderId="0" xfId="1" applyFont="1" applyFill="1">
      <alignment vertical="center"/>
    </xf>
    <xf numFmtId="0" fontId="24" fillId="0" borderId="0" xfId="1" applyFont="1" applyFill="1" applyAlignment="1">
      <alignment horizontal="center" vertical="center"/>
    </xf>
    <xf numFmtId="0" fontId="1" fillId="0" borderId="2" xfId="1" applyFill="1" applyBorder="1" applyAlignment="1">
      <alignment horizontal="center" vertical="center"/>
    </xf>
    <xf numFmtId="0" fontId="24" fillId="0" borderId="10" xfId="1" applyFont="1" applyFill="1" applyBorder="1" applyAlignment="1">
      <alignment horizontal="left" vertical="center" shrinkToFit="1"/>
    </xf>
    <xf numFmtId="0" fontId="24" fillId="0" borderId="57" xfId="1" applyFont="1" applyFill="1" applyBorder="1" applyAlignment="1">
      <alignment horizontal="left" vertical="center" shrinkToFit="1"/>
    </xf>
    <xf numFmtId="0" fontId="24" fillId="0" borderId="11" xfId="1" applyFont="1" applyFill="1" applyBorder="1" applyAlignment="1">
      <alignment horizontal="left" vertical="center" shrinkToFit="1"/>
    </xf>
    <xf numFmtId="0" fontId="24" fillId="3" borderId="53" xfId="1" applyFont="1" applyFill="1" applyBorder="1" applyAlignment="1">
      <alignment horizontal="center" vertical="center"/>
    </xf>
    <xf numFmtId="0" fontId="24" fillId="3" borderId="54" xfId="1" applyFont="1" applyFill="1" applyBorder="1" applyAlignment="1">
      <alignment horizontal="center" vertical="center"/>
    </xf>
    <xf numFmtId="0" fontId="24" fillId="3" borderId="54" xfId="1" applyFont="1" applyFill="1" applyBorder="1" applyAlignment="1">
      <alignment horizontal="left" vertical="center" shrinkToFit="1"/>
    </xf>
    <xf numFmtId="0" fontId="30" fillId="3" borderId="54" xfId="0" applyFont="1" applyFill="1" applyBorder="1" applyAlignment="1">
      <alignment horizontal="left" vertical="top" wrapText="1"/>
    </xf>
    <xf numFmtId="0" fontId="31" fillId="3" borderId="55" xfId="0" applyFont="1" applyFill="1" applyBorder="1" applyAlignment="1">
      <alignment horizontal="left" vertical="top" wrapText="1"/>
    </xf>
    <xf numFmtId="0" fontId="24" fillId="3" borderId="22" xfId="1" applyFont="1" applyFill="1" applyBorder="1" applyAlignment="1">
      <alignment horizontal="center" vertical="center"/>
    </xf>
    <xf numFmtId="0" fontId="24" fillId="3" borderId="42" xfId="1" applyFont="1" applyFill="1" applyBorder="1" applyAlignment="1">
      <alignment horizontal="center" vertical="center"/>
    </xf>
    <xf numFmtId="0" fontId="24" fillId="3" borderId="42" xfId="1" applyFont="1" applyFill="1" applyBorder="1" applyAlignment="1">
      <alignment horizontal="left" vertical="center" shrinkToFit="1"/>
    </xf>
    <xf numFmtId="0" fontId="30" fillId="3" borderId="42" xfId="0" applyFont="1" applyFill="1" applyBorder="1" applyAlignment="1">
      <alignment horizontal="left" vertical="top" wrapText="1"/>
    </xf>
    <xf numFmtId="0" fontId="31" fillId="3" borderId="18" xfId="0" applyFont="1" applyFill="1" applyBorder="1" applyAlignment="1">
      <alignment horizontal="left" vertical="top" wrapText="1"/>
    </xf>
    <xf numFmtId="0" fontId="24" fillId="3" borderId="53" xfId="1" applyFont="1" applyFill="1" applyBorder="1" applyAlignment="1">
      <alignment vertical="center"/>
    </xf>
    <xf numFmtId="0" fontId="24" fillId="3" borderId="54" xfId="1" applyFont="1" applyFill="1" applyBorder="1" applyAlignment="1">
      <alignment vertical="center"/>
    </xf>
    <xf numFmtId="0" fontId="24" fillId="3" borderId="55" xfId="1" applyFont="1" applyFill="1" applyBorder="1" applyAlignment="1">
      <alignment vertical="center"/>
    </xf>
    <xf numFmtId="0" fontId="24" fillId="3" borderId="21" xfId="1" applyFont="1" applyFill="1" applyBorder="1" applyAlignment="1">
      <alignment vertical="center"/>
    </xf>
    <xf numFmtId="0" fontId="24" fillId="3" borderId="0" xfId="1" applyFont="1" applyFill="1" applyBorder="1" applyAlignment="1">
      <alignment vertical="center"/>
    </xf>
    <xf numFmtId="0" fontId="24" fillId="3" borderId="1" xfId="1" applyFont="1" applyFill="1" applyBorder="1" applyAlignment="1">
      <alignment vertical="center"/>
    </xf>
    <xf numFmtId="0" fontId="24" fillId="3" borderId="22" xfId="1" applyFont="1" applyFill="1" applyBorder="1" applyAlignment="1">
      <alignment vertical="center"/>
    </xf>
    <xf numFmtId="0" fontId="24" fillId="3" borderId="42" xfId="1" applyFont="1" applyFill="1" applyBorder="1" applyAlignment="1">
      <alignment vertical="center"/>
    </xf>
    <xf numFmtId="0" fontId="24" fillId="3" borderId="18" xfId="1" applyFont="1" applyFill="1" applyBorder="1" applyAlignment="1">
      <alignment vertical="center"/>
    </xf>
    <xf numFmtId="0" fontId="24" fillId="0" borderId="64" xfId="1" applyFont="1" applyFill="1" applyBorder="1" applyAlignment="1">
      <alignment horizontal="center" vertical="center"/>
    </xf>
    <xf numFmtId="0" fontId="24" fillId="0" borderId="60" xfId="1" applyFont="1" applyFill="1" applyBorder="1" applyAlignment="1">
      <alignment horizontal="center" vertical="center"/>
    </xf>
    <xf numFmtId="0" fontId="24" fillId="0" borderId="66" xfId="1" applyFont="1" applyFill="1" applyBorder="1" applyAlignment="1">
      <alignment horizontal="center" vertical="center"/>
    </xf>
    <xf numFmtId="0" fontId="27" fillId="0" borderId="57" xfId="1" applyFont="1" applyFill="1" applyBorder="1" applyAlignment="1">
      <alignment horizontal="left" vertical="top" wrapText="1" shrinkToFit="1"/>
    </xf>
    <xf numFmtId="0" fontId="30" fillId="0" borderId="10" xfId="0" applyFont="1" applyFill="1" applyBorder="1" applyAlignment="1">
      <alignment horizontal="left" vertical="top" wrapText="1" shrinkToFit="1"/>
    </xf>
    <xf numFmtId="0" fontId="30" fillId="0" borderId="11" xfId="0" applyFont="1" applyFill="1" applyBorder="1" applyAlignment="1">
      <alignment horizontal="left" vertical="top" wrapText="1" shrinkToFit="1"/>
    </xf>
    <xf numFmtId="0" fontId="26" fillId="0" borderId="57" xfId="1" applyFont="1" applyFill="1" applyBorder="1" applyAlignment="1">
      <alignment horizontal="left" vertical="top" wrapText="1" shrinkToFit="1"/>
    </xf>
    <xf numFmtId="0" fontId="29" fillId="0" borderId="10" xfId="0" applyFont="1" applyFill="1" applyBorder="1" applyAlignment="1">
      <alignment horizontal="left" vertical="top" wrapText="1" shrinkToFit="1"/>
    </xf>
    <xf numFmtId="0" fontId="29" fillId="0" borderId="11" xfId="0" applyFont="1" applyFill="1" applyBorder="1" applyAlignment="1">
      <alignment horizontal="left" vertical="top" wrapText="1" shrinkToFit="1"/>
    </xf>
    <xf numFmtId="0" fontId="24" fillId="0" borderId="56" xfId="1" applyFont="1" applyFill="1" applyBorder="1" applyAlignment="1">
      <alignment horizontal="center" vertical="center"/>
    </xf>
    <xf numFmtId="0" fontId="24" fillId="0" borderId="59" xfId="1" applyFont="1" applyFill="1" applyBorder="1" applyAlignment="1">
      <alignment horizontal="center" vertical="center"/>
    </xf>
    <xf numFmtId="0" fontId="24" fillId="0" borderId="61"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11" xfId="1" applyFont="1" applyFill="1" applyBorder="1" applyAlignment="1">
      <alignment horizontal="center" vertical="center"/>
    </xf>
    <xf numFmtId="0" fontId="24" fillId="0" borderId="65" xfId="1" applyFont="1" applyFill="1" applyBorder="1" applyAlignment="1">
      <alignment horizontal="center" vertical="center"/>
    </xf>
    <xf numFmtId="0" fontId="27" fillId="0" borderId="57" xfId="1" applyFont="1" applyFill="1" applyBorder="1" applyAlignment="1">
      <alignment horizontal="left" vertical="top" wrapText="1"/>
    </xf>
    <xf numFmtId="0" fontId="30" fillId="0" borderId="10" xfId="0" applyFont="1" applyFill="1" applyBorder="1" applyAlignment="1">
      <alignment horizontal="left" vertical="top" wrapText="1"/>
    </xf>
    <xf numFmtId="0" fontId="30" fillId="0" borderId="11" xfId="0" applyFont="1" applyFill="1" applyBorder="1" applyAlignment="1">
      <alignment horizontal="left" vertical="top" wrapText="1"/>
    </xf>
    <xf numFmtId="0" fontId="28" fillId="0" borderId="57" xfId="1" applyFont="1" applyFill="1" applyBorder="1" applyAlignment="1">
      <alignment horizontal="left" vertical="top" wrapText="1"/>
    </xf>
    <xf numFmtId="0" fontId="31" fillId="0" borderId="10" xfId="0" applyFont="1" applyFill="1" applyBorder="1" applyAlignment="1">
      <alignment horizontal="left" vertical="top" wrapText="1"/>
    </xf>
    <xf numFmtId="0" fontId="31" fillId="0" borderId="11" xfId="0" applyFont="1" applyFill="1" applyBorder="1" applyAlignment="1">
      <alignment horizontal="left" vertical="top" wrapText="1"/>
    </xf>
    <xf numFmtId="0" fontId="24" fillId="0" borderId="60" xfId="1" applyFont="1" applyFill="1" applyBorder="1" applyAlignment="1">
      <alignment vertical="center"/>
    </xf>
    <xf numFmtId="0" fontId="24" fillId="0" borderId="66" xfId="1" applyFont="1" applyFill="1" applyBorder="1" applyAlignment="1">
      <alignment vertical="center"/>
    </xf>
    <xf numFmtId="0" fontId="24" fillId="0" borderId="63" xfId="1" applyFont="1" applyFill="1" applyBorder="1" applyAlignment="1">
      <alignment horizontal="center" vertical="center"/>
    </xf>
    <xf numFmtId="0" fontId="24" fillId="0" borderId="57" xfId="1" applyFont="1" applyFill="1" applyBorder="1" applyAlignment="1">
      <alignment horizontal="center" vertical="center"/>
    </xf>
    <xf numFmtId="0" fontId="24" fillId="0" borderId="58" xfId="1" applyFont="1" applyFill="1" applyBorder="1" applyAlignment="1">
      <alignment horizontal="center" vertical="center"/>
    </xf>
    <xf numFmtId="0" fontId="24" fillId="0" borderId="62" xfId="1" applyFont="1" applyFill="1" applyBorder="1" applyAlignment="1">
      <alignment vertical="center"/>
    </xf>
    <xf numFmtId="0" fontId="24" fillId="0" borderId="10" xfId="1" applyFont="1" applyFill="1" applyBorder="1" applyAlignment="1">
      <alignment horizontal="center" vertical="center" wrapText="1"/>
    </xf>
    <xf numFmtId="0" fontId="27" fillId="0" borderId="10" xfId="1" applyFont="1" applyFill="1" applyBorder="1" applyAlignment="1">
      <alignment horizontal="left" vertical="top" wrapText="1" shrinkToFit="1"/>
    </xf>
    <xf numFmtId="0" fontId="27" fillId="0" borderId="11" xfId="1" applyFont="1" applyFill="1" applyBorder="1" applyAlignment="1">
      <alignment horizontal="left" vertical="top" wrapText="1" shrinkToFit="1"/>
    </xf>
    <xf numFmtId="0" fontId="26" fillId="0" borderId="10" xfId="1" applyFont="1" applyFill="1" applyBorder="1" applyAlignment="1">
      <alignment horizontal="left" vertical="top" wrapText="1" shrinkToFit="1"/>
    </xf>
    <xf numFmtId="0" fontId="26" fillId="0" borderId="11" xfId="1" applyFont="1" applyFill="1" applyBorder="1" applyAlignment="1">
      <alignment horizontal="left" vertical="top" wrapText="1" shrinkToFit="1"/>
    </xf>
    <xf numFmtId="0" fontId="24" fillId="0" borderId="10" xfId="1" applyFont="1" applyFill="1" applyBorder="1" applyAlignment="1">
      <alignment vertical="center"/>
    </xf>
    <xf numFmtId="0" fontId="24" fillId="0" borderId="11" xfId="1" applyFont="1" applyFill="1" applyBorder="1" applyAlignment="1">
      <alignment vertical="center"/>
    </xf>
    <xf numFmtId="0" fontId="24" fillId="0" borderId="2" xfId="1" applyFont="1" applyFill="1" applyBorder="1" applyAlignment="1">
      <alignment horizontal="center" vertical="center" textRotation="255"/>
    </xf>
    <xf numFmtId="0" fontId="24" fillId="0" borderId="53" xfId="1" applyFont="1" applyFill="1" applyBorder="1" applyAlignment="1">
      <alignment horizontal="center" vertical="center" shrinkToFit="1"/>
    </xf>
    <xf numFmtId="0" fontId="24" fillId="0" borderId="54" xfId="1" applyFont="1" applyFill="1" applyBorder="1" applyAlignment="1">
      <alignment horizontal="center" vertical="center" shrinkToFit="1"/>
    </xf>
    <xf numFmtId="0" fontId="24" fillId="0" borderId="21" xfId="1" applyFont="1" applyFill="1" applyBorder="1" applyAlignment="1">
      <alignment horizontal="center" vertical="center" shrinkToFit="1"/>
    </xf>
    <xf numFmtId="0" fontId="24" fillId="0" borderId="0" xfId="1" applyFont="1" applyFill="1" applyBorder="1" applyAlignment="1">
      <alignment horizontal="center" vertical="center" shrinkToFit="1"/>
    </xf>
    <xf numFmtId="0" fontId="24" fillId="0" borderId="22" xfId="1" applyFont="1" applyFill="1" applyBorder="1" applyAlignment="1">
      <alignment horizontal="center" vertical="center" shrinkToFit="1"/>
    </xf>
    <xf numFmtId="0" fontId="24" fillId="0" borderId="42" xfId="1" applyFont="1" applyFill="1" applyBorder="1" applyAlignment="1">
      <alignment horizontal="center" vertical="center" shrinkToFit="1"/>
    </xf>
    <xf numFmtId="0" fontId="24" fillId="0" borderId="55" xfId="1" applyFont="1" applyFill="1" applyBorder="1" applyAlignment="1">
      <alignment horizontal="center" vertical="center" shrinkToFit="1"/>
    </xf>
    <xf numFmtId="0" fontId="24" fillId="0" borderId="1" xfId="1" applyFont="1" applyFill="1" applyBorder="1" applyAlignment="1">
      <alignment horizontal="center" vertical="center" shrinkToFit="1"/>
    </xf>
    <xf numFmtId="0" fontId="24" fillId="0" borderId="18" xfId="1" applyFont="1" applyFill="1" applyBorder="1" applyAlignment="1">
      <alignment horizontal="center" vertical="center" shrinkToFit="1"/>
    </xf>
    <xf numFmtId="0" fontId="26" fillId="0" borderId="57" xfId="1"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11" xfId="0" applyFont="1" applyFill="1" applyBorder="1" applyAlignment="1">
      <alignment horizontal="left" vertical="top" wrapText="1"/>
    </xf>
    <xf numFmtId="0" fontId="25" fillId="0" borderId="2" xfId="1" applyFont="1" applyFill="1" applyBorder="1" applyAlignment="1">
      <alignment horizontal="center" vertical="center" textRotation="255" shrinkToFit="1"/>
    </xf>
    <xf numFmtId="0" fontId="24" fillId="0" borderId="53" xfId="1" applyFont="1" applyFill="1" applyBorder="1" applyAlignment="1">
      <alignment horizontal="center" vertical="center"/>
    </xf>
    <xf numFmtId="0" fontId="24" fillId="0" borderId="54"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42"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22" xfId="1" applyFont="1" applyFill="1" applyBorder="1" applyAlignment="1">
      <alignment horizontal="center" vertical="center" shrinkToFit="1"/>
    </xf>
    <xf numFmtId="0" fontId="1" fillId="0" borderId="42" xfId="1" applyFont="1" applyFill="1" applyBorder="1" applyAlignment="1">
      <alignment horizontal="center" vertical="center" shrinkToFit="1"/>
    </xf>
    <xf numFmtId="0" fontId="2" fillId="0" borderId="0" xfId="1" applyFont="1" applyAlignment="1">
      <alignment horizontal="center" vertical="center"/>
    </xf>
    <xf numFmtId="0" fontId="0" fillId="0" borderId="0" xfId="0" applyAlignment="1">
      <alignment horizontal="center" vertical="center"/>
    </xf>
    <xf numFmtId="56" fontId="9" fillId="0" borderId="0" xfId="1" applyNumberFormat="1" applyFont="1" applyBorder="1" applyAlignment="1">
      <alignment horizontal="left" shrinkToFit="1"/>
    </xf>
    <xf numFmtId="0" fontId="9" fillId="0" borderId="0" xfId="1" applyFont="1" applyBorder="1" applyAlignment="1">
      <alignment horizontal="left" shrinkToFit="1"/>
    </xf>
    <xf numFmtId="0" fontId="13"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2" fillId="0" borderId="35" xfId="0" applyFont="1" applyBorder="1" applyAlignment="1">
      <alignment horizontal="center" vertical="center"/>
    </xf>
    <xf numFmtId="0" fontId="22" fillId="0" borderId="33" xfId="0" applyFont="1" applyBorder="1" applyAlignment="1">
      <alignment horizontal="center" vertical="center"/>
    </xf>
    <xf numFmtId="0" fontId="22" fillId="0" borderId="32" xfId="0" applyFont="1" applyBorder="1" applyAlignment="1">
      <alignment horizontal="center" vertical="center"/>
    </xf>
    <xf numFmtId="0" fontId="5" fillId="0" borderId="31" xfId="1" applyFont="1" applyBorder="1" applyAlignment="1">
      <alignment horizontal="center" vertical="center"/>
    </xf>
    <xf numFmtId="0" fontId="0" fillId="0" borderId="31" xfId="0" applyBorder="1" applyAlignment="1">
      <alignment vertical="center"/>
    </xf>
    <xf numFmtId="0" fontId="5" fillId="0" borderId="43" xfId="1" applyFont="1" applyBorder="1" applyAlignment="1">
      <alignment horizontal="center" vertical="center"/>
    </xf>
    <xf numFmtId="0" fontId="0" fillId="0" borderId="42" xfId="0" applyBorder="1" applyAlignment="1">
      <alignment vertical="center"/>
    </xf>
    <xf numFmtId="0" fontId="0" fillId="0" borderId="34" xfId="0" applyBorder="1" applyAlignment="1">
      <alignment vertical="center"/>
    </xf>
    <xf numFmtId="0" fontId="1" fillId="0" borderId="24" xfId="1" applyFont="1" applyBorder="1" applyAlignment="1">
      <alignment horizontal="center" vertical="center" textRotation="255"/>
    </xf>
    <xf numFmtId="0" fontId="0" fillId="0" borderId="25" xfId="0" applyBorder="1" applyAlignment="1">
      <alignment horizontal="center" vertical="center" textRotation="255"/>
    </xf>
    <xf numFmtId="0" fontId="0" fillId="0" borderId="27"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9" fillId="0" borderId="39" xfId="1" applyNumberFormat="1" applyFont="1" applyBorder="1" applyAlignment="1">
      <alignment horizontal="left" shrinkToFit="1"/>
    </xf>
    <xf numFmtId="0" fontId="0" fillId="0" borderId="39" xfId="0" applyBorder="1" applyAlignment="1">
      <alignment horizontal="left" shrinkToFit="1"/>
    </xf>
    <xf numFmtId="0" fontId="5" fillId="0" borderId="39" xfId="1" applyNumberFormat="1" applyFont="1" applyBorder="1" applyAlignment="1">
      <alignment horizontal="center" vertical="center" wrapText="1" shrinkToFit="1"/>
    </xf>
    <xf numFmtId="0" fontId="5" fillId="0" borderId="39" xfId="1" applyFont="1" applyBorder="1" applyAlignment="1">
      <alignment horizontal="center" vertical="center" shrinkToFit="1"/>
    </xf>
    <xf numFmtId="0" fontId="8" fillId="0" borderId="52" xfId="1" applyFont="1" applyBorder="1" applyAlignment="1">
      <alignment horizontal="center" vertical="center"/>
    </xf>
    <xf numFmtId="0" fontId="8" fillId="0" borderId="49" xfId="1" applyFont="1" applyBorder="1" applyAlignment="1">
      <alignment horizontal="center" vertical="center"/>
    </xf>
    <xf numFmtId="0" fontId="8" fillId="0" borderId="35" xfId="1" applyFont="1" applyBorder="1" applyAlignment="1">
      <alignment horizontal="center" vertical="center"/>
    </xf>
    <xf numFmtId="0" fontId="8" fillId="0" borderId="43" xfId="1" applyFont="1" applyBorder="1" applyAlignment="1">
      <alignment horizontal="center" vertical="center"/>
    </xf>
    <xf numFmtId="0" fontId="8" fillId="0" borderId="42" xfId="1" applyFont="1" applyBorder="1" applyAlignment="1">
      <alignment horizontal="center" vertical="center"/>
    </xf>
    <xf numFmtId="0" fontId="8" fillId="0" borderId="34" xfId="1" applyFont="1" applyBorder="1" applyAlignment="1">
      <alignment horizontal="center" vertical="center"/>
    </xf>
    <xf numFmtId="0" fontId="22" fillId="0" borderId="52" xfId="0" applyFont="1" applyBorder="1" applyAlignment="1">
      <alignment horizontal="center" vertical="center"/>
    </xf>
    <xf numFmtId="0" fontId="22" fillId="0" borderId="45" xfId="0" applyFont="1" applyBorder="1" applyAlignment="1">
      <alignment horizontal="center" vertical="center"/>
    </xf>
    <xf numFmtId="0" fontId="22" fillId="0" borderId="38" xfId="0" applyFont="1" applyBorder="1" applyAlignment="1">
      <alignment horizontal="center" vertical="center"/>
    </xf>
    <xf numFmtId="0" fontId="5" fillId="0" borderId="24" xfId="1" applyNumberFormat="1" applyFont="1" applyFill="1" applyBorder="1" applyAlignment="1">
      <alignment horizontal="center" vertical="center"/>
    </xf>
    <xf numFmtId="0" fontId="5" fillId="0" borderId="25" xfId="1" applyNumberFormat="1" applyFont="1" applyFill="1" applyBorder="1" applyAlignment="1">
      <alignment horizontal="center" vertical="center"/>
    </xf>
    <xf numFmtId="0" fontId="5" fillId="0" borderId="27" xfId="1" applyNumberFormat="1" applyFont="1" applyFill="1" applyBorder="1" applyAlignment="1">
      <alignment horizontal="center" vertical="center"/>
    </xf>
    <xf numFmtId="0" fontId="5" fillId="0" borderId="35" xfId="1" applyNumberFormat="1" applyFont="1" applyFill="1" applyBorder="1" applyAlignment="1">
      <alignment horizontal="center" vertical="center"/>
    </xf>
    <xf numFmtId="0" fontId="5" fillId="0" borderId="33" xfId="1" applyNumberFormat="1" applyFont="1" applyFill="1" applyBorder="1" applyAlignment="1">
      <alignment horizontal="center" vertical="center"/>
    </xf>
    <xf numFmtId="0" fontId="5" fillId="0" borderId="32" xfId="1" applyNumberFormat="1" applyFont="1" applyFill="1" applyBorder="1" applyAlignment="1">
      <alignment horizontal="center" vertical="center"/>
    </xf>
    <xf numFmtId="0" fontId="5" fillId="0" borderId="49" xfId="1" applyFont="1" applyBorder="1" applyAlignment="1">
      <alignment horizontal="center" vertical="center"/>
    </xf>
    <xf numFmtId="0" fontId="0" fillId="0" borderId="49" xfId="0" applyBorder="1" applyAlignment="1">
      <alignment vertical="center"/>
    </xf>
    <xf numFmtId="0" fontId="5" fillId="0" borderId="48" xfId="1" applyFont="1" applyBorder="1" applyAlignment="1">
      <alignment horizontal="center" vertical="center"/>
    </xf>
    <xf numFmtId="0" fontId="0" fillId="0" borderId="47" xfId="0" applyBorder="1" applyAlignment="1">
      <alignment vertical="center"/>
    </xf>
    <xf numFmtId="0" fontId="0" fillId="0" borderId="46" xfId="0" applyBorder="1" applyAlignment="1">
      <alignment vertical="center"/>
    </xf>
    <xf numFmtId="0" fontId="8" fillId="0" borderId="0" xfId="1" applyFont="1" applyAlignment="1">
      <alignment horizontal="center" vertical="center" shrinkToFit="1"/>
    </xf>
    <xf numFmtId="0" fontId="33" fillId="0" borderId="0" xfId="4" applyFont="1" applyAlignment="1">
      <alignment horizontal="center" vertical="center"/>
    </xf>
    <xf numFmtId="0" fontId="33" fillId="0" borderId="0" xfId="4" applyFont="1" applyAlignment="1">
      <alignment vertical="center"/>
    </xf>
    <xf numFmtId="183" fontId="33" fillId="0" borderId="0" xfId="4" applyNumberFormat="1" applyFont="1" applyAlignment="1">
      <alignment vertical="center"/>
    </xf>
    <xf numFmtId="0" fontId="32" fillId="0" borderId="0" xfId="4" applyFont="1" applyAlignment="1">
      <alignment vertical="center"/>
    </xf>
    <xf numFmtId="0" fontId="34" fillId="4" borderId="67" xfId="4" applyFont="1" applyFill="1" applyBorder="1" applyAlignment="1">
      <alignment horizontal="center" vertical="center" textRotation="255" shrinkToFit="1"/>
    </xf>
    <xf numFmtId="0" fontId="35" fillId="0" borderId="67" xfId="4" applyFont="1" applyBorder="1" applyAlignment="1">
      <alignment horizontal="center" vertical="center" textRotation="255"/>
    </xf>
    <xf numFmtId="0" fontId="36" fillId="0" borderId="67" xfId="4" applyFont="1" applyBorder="1" applyAlignment="1">
      <alignment horizontal="left" vertical="center"/>
    </xf>
    <xf numFmtId="0" fontId="33" fillId="0" borderId="68" xfId="4" applyFont="1" applyBorder="1" applyAlignment="1">
      <alignment horizontal="center" vertical="center"/>
    </xf>
    <xf numFmtId="0" fontId="37" fillId="0" borderId="69" xfId="4" applyFont="1" applyBorder="1" applyAlignment="1">
      <alignment vertical="center"/>
    </xf>
    <xf numFmtId="0" fontId="37" fillId="0" borderId="70" xfId="4" applyFont="1" applyBorder="1" applyAlignment="1">
      <alignment vertical="center"/>
    </xf>
    <xf numFmtId="0" fontId="33" fillId="0" borderId="71" xfId="4" applyFont="1" applyBorder="1" applyAlignment="1">
      <alignment horizontal="center" vertical="center"/>
    </xf>
    <xf numFmtId="0" fontId="38" fillId="0" borderId="68" xfId="4" applyFont="1" applyBorder="1" applyAlignment="1">
      <alignment horizontal="center" vertical="center" wrapText="1"/>
    </xf>
    <xf numFmtId="0" fontId="33" fillId="0" borderId="71" xfId="4" applyFont="1" applyBorder="1" applyAlignment="1">
      <alignment vertical="center"/>
    </xf>
    <xf numFmtId="0" fontId="38" fillId="0" borderId="72" xfId="4" applyFont="1" applyBorder="1" applyAlignment="1">
      <alignment horizontal="center" vertical="center" wrapText="1"/>
    </xf>
    <xf numFmtId="0" fontId="33" fillId="0" borderId="67" xfId="4" applyFont="1" applyBorder="1" applyAlignment="1">
      <alignment horizontal="right" vertical="center"/>
    </xf>
    <xf numFmtId="0" fontId="37" fillId="0" borderId="73" xfId="4" applyFont="1" applyBorder="1" applyAlignment="1">
      <alignment vertical="center"/>
    </xf>
    <xf numFmtId="0" fontId="33" fillId="5" borderId="67" xfId="4" applyFont="1" applyFill="1" applyBorder="1" applyAlignment="1">
      <alignment horizontal="center" shrinkToFit="1"/>
    </xf>
    <xf numFmtId="0" fontId="33" fillId="6" borderId="67" xfId="4" applyFont="1" applyFill="1" applyBorder="1" applyAlignment="1">
      <alignment horizontal="center" shrinkToFit="1"/>
    </xf>
    <xf numFmtId="0" fontId="33" fillId="7" borderId="74" xfId="4" applyFont="1" applyFill="1" applyBorder="1" applyAlignment="1">
      <alignment horizontal="center" shrinkToFit="1"/>
    </xf>
    <xf numFmtId="0" fontId="37" fillId="0" borderId="75" xfId="4" applyFont="1" applyBorder="1" applyAlignment="1">
      <alignment vertical="center"/>
    </xf>
    <xf numFmtId="0" fontId="39" fillId="0" borderId="76" xfId="4" applyFont="1" applyBorder="1" applyAlignment="1">
      <alignment horizontal="center" vertical="center" wrapText="1"/>
    </xf>
    <xf numFmtId="0" fontId="37" fillId="0" borderId="72" xfId="4" applyFont="1" applyBorder="1" applyAlignment="1">
      <alignment vertical="center"/>
    </xf>
    <xf numFmtId="0" fontId="33" fillId="0" borderId="73" xfId="4" applyFont="1" applyBorder="1" applyAlignment="1">
      <alignment horizontal="center" shrinkToFit="1"/>
    </xf>
    <xf numFmtId="0" fontId="33" fillId="0" borderId="67" xfId="4" applyFont="1" applyBorder="1" applyAlignment="1">
      <alignment horizontal="center" vertical="center" shrinkToFit="1"/>
    </xf>
    <xf numFmtId="0" fontId="33" fillId="0" borderId="73" xfId="4" applyFont="1" applyBorder="1" applyAlignment="1">
      <alignment horizontal="center" shrinkToFit="1"/>
    </xf>
    <xf numFmtId="0" fontId="37" fillId="0" borderId="76" xfId="4" applyFont="1" applyBorder="1" applyAlignment="1">
      <alignment vertical="center"/>
    </xf>
    <xf numFmtId="0" fontId="37" fillId="0" borderId="77" xfId="4" applyFont="1" applyBorder="1" applyAlignment="1">
      <alignment vertical="center"/>
    </xf>
    <xf numFmtId="0" fontId="37" fillId="0" borderId="78" xfId="4" applyFont="1" applyBorder="1" applyAlignment="1">
      <alignment vertical="center"/>
    </xf>
    <xf numFmtId="0" fontId="37" fillId="0" borderId="79" xfId="4" applyFont="1" applyBorder="1" applyAlignment="1">
      <alignment vertical="center"/>
    </xf>
    <xf numFmtId="0" fontId="41" fillId="0" borderId="67" xfId="4" applyFont="1" applyBorder="1" applyAlignment="1">
      <alignment horizontal="center" vertical="center" textRotation="255"/>
    </xf>
    <xf numFmtId="0" fontId="41" fillId="0" borderId="67" xfId="4" applyFont="1" applyBorder="1" applyAlignment="1">
      <alignment horizontal="center" vertical="center" textRotation="255" wrapText="1"/>
    </xf>
    <xf numFmtId="0" fontId="41" fillId="4" borderId="67" xfId="4" applyFont="1" applyFill="1" applyBorder="1" applyAlignment="1">
      <alignment vertical="center"/>
    </xf>
    <xf numFmtId="0" fontId="42" fillId="0" borderId="67" xfId="4" applyFont="1" applyBorder="1" applyAlignment="1">
      <alignment horizontal="left" vertical="top" wrapText="1"/>
    </xf>
    <xf numFmtId="0" fontId="42" fillId="0" borderId="71" xfId="4" applyFont="1" applyBorder="1" applyAlignment="1">
      <alignment horizontal="left" vertical="top" wrapText="1"/>
    </xf>
    <xf numFmtId="184" fontId="41" fillId="0" borderId="67" xfId="4" applyNumberFormat="1" applyFont="1" applyBorder="1" applyAlignment="1">
      <alignment horizontal="right" vertical="center"/>
    </xf>
    <xf numFmtId="0" fontId="41" fillId="0" borderId="67" xfId="4" applyFont="1" applyBorder="1" applyAlignment="1">
      <alignment horizontal="left" vertical="center"/>
    </xf>
    <xf numFmtId="0" fontId="41" fillId="0" borderId="67" xfId="4" applyFont="1" applyBorder="1" applyAlignment="1">
      <alignment horizontal="left" vertical="top" wrapText="1"/>
    </xf>
    <xf numFmtId="0" fontId="41" fillId="0" borderId="67" xfId="4" applyFont="1" applyBorder="1" applyAlignment="1">
      <alignment horizontal="left" vertical="top" shrinkToFit="1"/>
    </xf>
    <xf numFmtId="0" fontId="41" fillId="0" borderId="73" xfId="4" applyFont="1" applyBorder="1" applyAlignment="1">
      <alignment horizontal="left" vertical="top" wrapText="1"/>
    </xf>
    <xf numFmtId="0" fontId="41" fillId="0" borderId="67" xfId="4" applyFont="1" applyBorder="1" applyAlignment="1">
      <alignment horizontal="center" vertical="center" wrapText="1"/>
    </xf>
    <xf numFmtId="0" fontId="41" fillId="4" borderId="73" xfId="4" applyFont="1" applyFill="1" applyBorder="1" applyAlignment="1">
      <alignment vertical="center"/>
    </xf>
    <xf numFmtId="184" fontId="41" fillId="0" borderId="67" xfId="4" applyNumberFormat="1" applyFont="1" applyBorder="1" applyAlignment="1">
      <alignment vertical="center"/>
    </xf>
    <xf numFmtId="0" fontId="41" fillId="0" borderId="73" xfId="4" applyFont="1" applyBorder="1" applyAlignment="1">
      <alignment vertical="center"/>
    </xf>
    <xf numFmtId="183" fontId="41" fillId="0" borderId="73" xfId="4" applyNumberFormat="1" applyFont="1" applyBorder="1" applyAlignment="1">
      <alignment vertical="center"/>
    </xf>
    <xf numFmtId="0" fontId="41" fillId="0" borderId="73" xfId="4" applyFont="1" applyBorder="1" applyAlignment="1">
      <alignment horizontal="left" vertical="top" shrinkToFit="1"/>
    </xf>
    <xf numFmtId="0" fontId="41" fillId="0" borderId="77" xfId="4" applyFont="1" applyBorder="1" applyAlignment="1">
      <alignment vertical="center"/>
    </xf>
    <xf numFmtId="183" fontId="41" fillId="0" borderId="77" xfId="4" applyNumberFormat="1" applyFont="1" applyBorder="1" applyAlignment="1">
      <alignment vertical="center"/>
    </xf>
    <xf numFmtId="0" fontId="41" fillId="0" borderId="77" xfId="4" applyFont="1" applyBorder="1" applyAlignment="1">
      <alignment horizontal="left" vertical="top" shrinkToFit="1"/>
    </xf>
    <xf numFmtId="0" fontId="41" fillId="0" borderId="67" xfId="4" applyFont="1" applyBorder="1" applyAlignment="1">
      <alignment horizontal="center" vertical="center" textRotation="255" shrinkToFit="1"/>
    </xf>
    <xf numFmtId="0" fontId="41" fillId="0" borderId="67" xfId="4" applyFont="1" applyBorder="1" applyAlignment="1">
      <alignment vertical="center"/>
    </xf>
    <xf numFmtId="0" fontId="41" fillId="0" borderId="67" xfId="4" applyFont="1" applyBorder="1" applyAlignment="1">
      <alignment horizontal="center" vertical="center"/>
    </xf>
    <xf numFmtId="0" fontId="41" fillId="8" borderId="73" xfId="4" applyFont="1" applyFill="1" applyBorder="1" applyAlignment="1">
      <alignment vertical="center"/>
    </xf>
    <xf numFmtId="0" fontId="41" fillId="9" borderId="73" xfId="4" applyFont="1" applyFill="1" applyBorder="1" applyAlignment="1">
      <alignment vertical="center"/>
    </xf>
    <xf numFmtId="0" fontId="41" fillId="10" borderId="74" xfId="4" applyFont="1" applyFill="1" applyBorder="1" applyAlignment="1">
      <alignment horizontal="center" vertical="center"/>
    </xf>
    <xf numFmtId="0" fontId="37" fillId="0" borderId="80" xfId="4" applyFont="1" applyBorder="1" applyAlignment="1">
      <alignment vertical="center"/>
    </xf>
    <xf numFmtId="0" fontId="37" fillId="0" borderId="81" xfId="4" applyFont="1" applyBorder="1" applyAlignment="1">
      <alignment vertical="center"/>
    </xf>
    <xf numFmtId="0" fontId="41" fillId="11" borderId="67" xfId="4" applyFont="1" applyFill="1" applyBorder="1" applyAlignment="1">
      <alignment horizontal="center" vertical="center" wrapText="1"/>
    </xf>
    <xf numFmtId="0" fontId="41" fillId="11" borderId="67" xfId="4" applyFont="1" applyFill="1" applyBorder="1" applyAlignment="1">
      <alignment horizontal="center" vertical="center" textRotation="255" shrinkToFit="1"/>
    </xf>
    <xf numFmtId="0" fontId="41" fillId="12" borderId="73" xfId="4" applyFont="1" applyFill="1" applyBorder="1" applyAlignment="1">
      <alignment vertical="center"/>
    </xf>
    <xf numFmtId="0" fontId="42" fillId="9" borderId="67" xfId="4" applyFont="1" applyFill="1" applyBorder="1" applyAlignment="1">
      <alignment vertical="center"/>
    </xf>
    <xf numFmtId="0" fontId="42" fillId="8" borderId="67" xfId="4" applyFont="1" applyFill="1" applyBorder="1" applyAlignment="1">
      <alignment vertical="center"/>
    </xf>
    <xf numFmtId="0" fontId="41" fillId="4" borderId="67" xfId="4" applyFont="1" applyFill="1" applyBorder="1" applyAlignment="1">
      <alignment horizontal="left" vertical="center"/>
    </xf>
    <xf numFmtId="0" fontId="43" fillId="0" borderId="71" xfId="4" applyFont="1" applyBorder="1" applyAlignment="1">
      <alignment horizontal="left" vertical="top" wrapText="1"/>
    </xf>
    <xf numFmtId="0" fontId="33" fillId="0" borderId="80" xfId="4" applyFont="1" applyBorder="1" applyAlignment="1">
      <alignment vertical="center"/>
    </xf>
    <xf numFmtId="0" fontId="41" fillId="0" borderId="72" xfId="4" applyFont="1" applyBorder="1" applyAlignment="1">
      <alignment horizontal="left" vertical="top" wrapText="1"/>
    </xf>
    <xf numFmtId="0" fontId="41" fillId="0" borderId="74" xfId="4" applyFont="1" applyBorder="1" applyAlignment="1">
      <alignment horizontal="center" vertical="center"/>
    </xf>
    <xf numFmtId="0" fontId="41" fillId="0" borderId="71" xfId="4" applyFont="1" applyBorder="1" applyAlignment="1">
      <alignment horizontal="center" vertical="center" shrinkToFit="1"/>
    </xf>
    <xf numFmtId="0" fontId="41" fillId="0" borderId="68" xfId="4" applyFont="1" applyBorder="1" applyAlignment="1">
      <alignment horizontal="center" vertical="center"/>
    </xf>
    <xf numFmtId="0" fontId="41" fillId="0" borderId="71" xfId="4" applyFont="1" applyBorder="1" applyAlignment="1">
      <alignment horizontal="center" vertical="center"/>
    </xf>
    <xf numFmtId="0" fontId="41" fillId="0" borderId="71" xfId="4" applyFont="1" applyBorder="1" applyAlignment="1">
      <alignment vertical="center"/>
    </xf>
    <xf numFmtId="0" fontId="41" fillId="0" borderId="68" xfId="4" applyFont="1" applyBorder="1" applyAlignment="1">
      <alignment horizontal="center" vertical="center"/>
    </xf>
    <xf numFmtId="0" fontId="41" fillId="0" borderId="70" xfId="4" applyFont="1" applyBorder="1" applyAlignment="1">
      <alignment vertical="center"/>
    </xf>
    <xf numFmtId="184" fontId="41" fillId="0" borderId="71" xfId="4" applyNumberFormat="1" applyFont="1" applyBorder="1" applyAlignment="1">
      <alignment horizontal="center" vertical="center"/>
    </xf>
    <xf numFmtId="183" fontId="41" fillId="0" borderId="71" xfId="4" applyNumberFormat="1" applyFont="1" applyBorder="1" applyAlignment="1">
      <alignment horizontal="center" vertical="center"/>
    </xf>
    <xf numFmtId="183" fontId="41" fillId="0" borderId="71" xfId="4" applyNumberFormat="1" applyFont="1" applyBorder="1" applyAlignment="1">
      <alignment vertical="center"/>
    </xf>
    <xf numFmtId="183" fontId="41" fillId="0" borderId="68" xfId="4" applyNumberFormat="1" applyFont="1" applyBorder="1" applyAlignment="1">
      <alignment horizontal="center" vertical="center"/>
    </xf>
    <xf numFmtId="183" fontId="33" fillId="0" borderId="71" xfId="4" applyNumberFormat="1" applyFont="1" applyBorder="1" applyAlignment="1">
      <alignment horizontal="center" vertical="center"/>
    </xf>
    <xf numFmtId="0" fontId="33" fillId="0" borderId="80" xfId="4" applyFont="1" applyBorder="1" applyAlignment="1">
      <alignment horizontal="center" vertical="center"/>
    </xf>
    <xf numFmtId="0" fontId="44" fillId="0" borderId="80" xfId="4" applyFont="1" applyBorder="1" applyAlignment="1">
      <alignment horizontal="left" vertical="center"/>
    </xf>
    <xf numFmtId="184" fontId="33" fillId="0" borderId="80" xfId="4" applyNumberFormat="1" applyFont="1" applyBorder="1" applyAlignment="1">
      <alignment horizontal="center" vertical="center"/>
    </xf>
    <xf numFmtId="183" fontId="33" fillId="0" borderId="80" xfId="4" applyNumberFormat="1" applyFont="1" applyBorder="1" applyAlignment="1">
      <alignment horizontal="center" vertical="center"/>
    </xf>
    <xf numFmtId="183" fontId="33" fillId="0" borderId="0" xfId="4" applyNumberFormat="1" applyFont="1" applyAlignment="1">
      <alignment horizontal="center" vertical="center"/>
    </xf>
    <xf numFmtId="0" fontId="41" fillId="0" borderId="0" xfId="4" applyFont="1" applyAlignment="1">
      <alignment horizontal="left" vertical="top" wrapText="1"/>
    </xf>
    <xf numFmtId="0" fontId="41" fillId="0" borderId="80" xfId="4" applyFont="1" applyBorder="1" applyAlignment="1">
      <alignment horizontal="left" vertical="center" shrinkToFit="1"/>
    </xf>
    <xf numFmtId="0" fontId="32" fillId="0" borderId="0" xfId="4" applyFont="1" applyAlignment="1">
      <alignment vertical="center" shrinkToFit="1"/>
    </xf>
    <xf numFmtId="0" fontId="41" fillId="0" borderId="0" xfId="4" applyFont="1" applyAlignment="1">
      <alignment vertical="center" wrapText="1"/>
    </xf>
    <xf numFmtId="0" fontId="41" fillId="0" borderId="0" xfId="4" applyFont="1" applyAlignment="1">
      <alignment vertical="center"/>
    </xf>
    <xf numFmtId="0" fontId="45" fillId="0" borderId="0" xfId="4" applyFont="1" applyAlignment="1">
      <alignment horizontal="left" vertical="center" wrapText="1"/>
    </xf>
    <xf numFmtId="0" fontId="41" fillId="0" borderId="0" xfId="4" applyFont="1" applyAlignment="1">
      <alignment horizontal="left" vertical="center" wrapText="1"/>
    </xf>
    <xf numFmtId="0" fontId="41" fillId="0" borderId="0" xfId="4" applyFont="1" applyAlignment="1">
      <alignment horizontal="left" vertical="center"/>
    </xf>
    <xf numFmtId="0" fontId="41" fillId="0" borderId="0" xfId="4" applyFont="1" applyAlignment="1">
      <alignment horizontal="center" vertical="center"/>
    </xf>
    <xf numFmtId="0" fontId="41" fillId="0" borderId="0" xfId="4" applyFont="1" applyAlignment="1">
      <alignment horizontal="left" vertical="top"/>
    </xf>
    <xf numFmtId="0" fontId="33" fillId="0" borderId="0" xfId="4" applyFont="1" applyAlignment="1">
      <alignment horizontal="left" vertical="center"/>
    </xf>
    <xf numFmtId="0" fontId="33" fillId="0" borderId="0" xfId="4" applyFont="1" applyAlignment="1">
      <alignment vertical="center" wrapText="1"/>
    </xf>
    <xf numFmtId="0" fontId="33" fillId="0" borderId="0" xfId="4" applyFont="1" applyAlignment="1">
      <alignment horizontal="left" vertical="top" wrapText="1"/>
    </xf>
  </cellXfs>
  <cellStyles count="5">
    <cellStyle name="標準" xfId="0" builtinId="0"/>
    <cellStyle name="標準 2" xfId="1"/>
    <cellStyle name="標準 3" xfId="3"/>
    <cellStyle name="標準 3 2"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8" Type="http://schemas.openxmlformats.org/officeDocument/2006/relationships/image" Target="../media/image40.png"/><Relationship Id="rId13" Type="http://schemas.openxmlformats.org/officeDocument/2006/relationships/image" Target="../media/image45.png"/><Relationship Id="rId18" Type="http://schemas.openxmlformats.org/officeDocument/2006/relationships/image" Target="../media/image50.png"/><Relationship Id="rId3" Type="http://schemas.openxmlformats.org/officeDocument/2006/relationships/image" Target="../media/image35.png"/><Relationship Id="rId7" Type="http://schemas.openxmlformats.org/officeDocument/2006/relationships/image" Target="../media/image39.png"/><Relationship Id="rId12" Type="http://schemas.openxmlformats.org/officeDocument/2006/relationships/image" Target="../media/image44.png"/><Relationship Id="rId17" Type="http://schemas.openxmlformats.org/officeDocument/2006/relationships/image" Target="../media/image49.png"/><Relationship Id="rId2" Type="http://schemas.openxmlformats.org/officeDocument/2006/relationships/image" Target="../media/image34.png"/><Relationship Id="rId16" Type="http://schemas.openxmlformats.org/officeDocument/2006/relationships/image" Target="../media/image48.png"/><Relationship Id="rId1" Type="http://schemas.openxmlformats.org/officeDocument/2006/relationships/image" Target="../media/image33.png"/><Relationship Id="rId6" Type="http://schemas.openxmlformats.org/officeDocument/2006/relationships/image" Target="../media/image38.png"/><Relationship Id="rId11" Type="http://schemas.openxmlformats.org/officeDocument/2006/relationships/image" Target="../media/image43.png"/><Relationship Id="rId5" Type="http://schemas.openxmlformats.org/officeDocument/2006/relationships/image" Target="../media/image37.png"/><Relationship Id="rId15" Type="http://schemas.openxmlformats.org/officeDocument/2006/relationships/image" Target="../media/image47.png"/><Relationship Id="rId10" Type="http://schemas.openxmlformats.org/officeDocument/2006/relationships/image" Target="../media/image42.png"/><Relationship Id="rId19" Type="http://schemas.openxmlformats.org/officeDocument/2006/relationships/image" Target="../media/image51.png"/><Relationship Id="rId4" Type="http://schemas.openxmlformats.org/officeDocument/2006/relationships/image" Target="../media/image36.png"/><Relationship Id="rId9" Type="http://schemas.openxmlformats.org/officeDocument/2006/relationships/image" Target="../media/image41.png"/><Relationship Id="rId14" Type="http://schemas.openxmlformats.org/officeDocument/2006/relationships/image" Target="../media/image46.png"/></Relationships>
</file>

<file path=xl/drawings/_rels/drawing3.xml.rels><?xml version="1.0" encoding="UTF-8" standalone="yes"?>
<Relationships xmlns="http://schemas.openxmlformats.org/package/2006/relationships"><Relationship Id="rId1" Type="http://schemas.openxmlformats.org/officeDocument/2006/relationships/image" Target="../media/image5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3.jpeg"/></Relationships>
</file>

<file path=xl/drawings/drawing1.xml><?xml version="1.0" encoding="utf-8"?>
<xdr:wsDr xmlns:xdr="http://schemas.openxmlformats.org/drawingml/2006/spreadsheetDrawing" xmlns:a="http://schemas.openxmlformats.org/drawingml/2006/main">
  <xdr:oneCellAnchor>
    <xdr:from>
      <xdr:col>12</xdr:col>
      <xdr:colOff>47625</xdr:colOff>
      <xdr:row>68</xdr:row>
      <xdr:rowOff>114300</xdr:rowOff>
    </xdr:from>
    <xdr:ext cx="1619250" cy="771525"/>
    <xdr:grpSp>
      <xdr:nvGrpSpPr>
        <xdr:cNvPr id="2" name="グループ化 1"/>
        <xdr:cNvGrpSpPr/>
      </xdr:nvGrpSpPr>
      <xdr:grpSpPr>
        <a:xfrm>
          <a:off x="7115175" y="11944350"/>
          <a:ext cx="1619250" cy="771525"/>
          <a:chOff x="6419850" y="10942120"/>
          <a:chExt cx="1640358" cy="868880"/>
        </a:xfrm>
      </xdr:grpSpPr>
      <xdr:sp macro="" textlink="">
        <xdr:nvSpPr>
          <xdr:cNvPr id="3" name="テキスト ボックス 2">
            <a:extLst>
              <a:ext uri="{FF2B5EF4-FFF2-40B4-BE49-F238E27FC236}"/>
            </a:extLst>
          </xdr:cNvPr>
          <xdr:cNvSpPr txBox="1"/>
        </xdr:nvSpPr>
        <xdr:spPr bwMode="auto">
          <a:xfrm>
            <a:off x="6419850" y="11060348"/>
            <a:ext cx="1640358" cy="65109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1">
            <a:extLst/>
          </a:blip>
          <a:srcRect/>
          <a:stretch>
            <a:fillRect/>
          </a:stretch>
        </xdr:blipFill>
        <xdr:spPr bwMode="auto">
          <a:xfrm>
            <a:off x="6473391" y="10942120"/>
            <a:ext cx="1528250" cy="133041"/>
          </a:xfrm>
          <a:prstGeom prst="rect">
            <a:avLst/>
          </a:prstGeom>
          <a:noFill/>
          <a:ln>
            <a:noFill/>
          </a:ln>
          <a:extLst/>
        </xdr:spPr>
      </xdr:pic>
      <xdr:pic>
        <xdr:nvPicPr>
          <xdr:cNvPr id="5" name="図 20"/>
          <xdr:cNvPicPr>
            <a:picLocks noChangeAspect="1"/>
          </xdr:cNvPicPr>
        </xdr:nvPicPr>
        <xdr:blipFill>
          <a:blip xmlns:r="http://schemas.openxmlformats.org/officeDocument/2006/relationships" r:embed="rId1">
            <a:extLst/>
          </a:blip>
          <a:srcRect/>
          <a:stretch>
            <a:fillRect/>
          </a:stretch>
        </xdr:blipFill>
        <xdr:spPr bwMode="auto">
          <a:xfrm>
            <a:off x="6463353" y="11515264"/>
            <a:ext cx="1537040" cy="133811"/>
          </a:xfrm>
          <a:prstGeom prst="rect">
            <a:avLst/>
          </a:prstGeom>
          <a:noFill/>
          <a:ln>
            <a:noFill/>
          </a:ln>
          <a:extLst/>
        </xdr:spPr>
      </xdr:pic>
    </xdr:grpSp>
    <xdr:clientData fLocksWithSheet="0"/>
  </xdr:oneCellAnchor>
  <xdr:oneCellAnchor>
    <xdr:from>
      <xdr:col>19</xdr:col>
      <xdr:colOff>1000125</xdr:colOff>
      <xdr:row>64</xdr:row>
      <xdr:rowOff>95250</xdr:rowOff>
    </xdr:from>
    <xdr:ext cx="3533775" cy="666750"/>
    <xdr:grpSp>
      <xdr:nvGrpSpPr>
        <xdr:cNvPr id="6" name="グループ化 8334"/>
        <xdr:cNvGrpSpPr>
          <a:grpSpLocks/>
        </xdr:cNvGrpSpPr>
      </xdr:nvGrpSpPr>
      <xdr:grpSpPr bwMode="auto">
        <a:xfrm>
          <a:off x="14125575" y="11239500"/>
          <a:ext cx="3533775" cy="666750"/>
          <a:chOff x="327066" y="-80910"/>
          <a:chExt cx="18106984" cy="1347140"/>
        </a:xfrm>
      </xdr:grpSpPr>
      <xdr:grpSp>
        <xdr:nvGrpSpPr>
          <xdr:cNvPr id="7" name="グループ化 8331"/>
          <xdr:cNvGrpSpPr>
            <a:grpSpLocks/>
          </xdr:cNvGrpSpPr>
        </xdr:nvGrpSpPr>
        <xdr:grpSpPr bwMode="auto">
          <a:xfrm>
            <a:off x="327066" y="-72513"/>
            <a:ext cx="8865046" cy="1338743"/>
            <a:chOff x="327066" y="-72513"/>
            <a:chExt cx="8865046" cy="1338743"/>
          </a:xfrm>
        </xdr:grpSpPr>
        <xdr:grpSp>
          <xdr:nvGrpSpPr>
            <xdr:cNvPr id="21" name="グループ化 8329"/>
            <xdr:cNvGrpSpPr>
              <a:grpSpLocks/>
            </xdr:cNvGrpSpPr>
          </xdr:nvGrpSpPr>
          <xdr:grpSpPr bwMode="auto">
            <a:xfrm>
              <a:off x="327066" y="-22634"/>
              <a:ext cx="2202351" cy="1288864"/>
              <a:chOff x="327066" y="-22634"/>
              <a:chExt cx="2202351" cy="1288864"/>
            </a:xfrm>
          </xdr:grpSpPr>
          <xdr:pic>
            <xdr:nvPicPr>
              <xdr:cNvPr id="34" name="図 2"/>
              <xdr:cNvPicPr>
                <a:picLocks noChangeAspect="1"/>
              </xdr:cNvPicPr>
            </xdr:nvPicPr>
            <xdr:blipFill>
              <a:blip xmlns:r="http://schemas.openxmlformats.org/officeDocument/2006/relationships" r:embed="rId2">
                <a:extLst/>
              </a:blip>
              <a:srcRect/>
              <a:stretch>
                <a:fillRect/>
              </a:stretch>
            </xdr:blipFill>
            <xdr:spPr bwMode="auto">
              <a:xfrm>
                <a:off x="327066" y="-7545"/>
                <a:ext cx="603253" cy="874171"/>
              </a:xfrm>
              <a:prstGeom prst="rect">
                <a:avLst/>
              </a:prstGeom>
              <a:noFill/>
              <a:ln>
                <a:noFill/>
              </a:ln>
              <a:extLst/>
            </xdr:spPr>
          </xdr:pic>
          <xdr:pic>
            <xdr:nvPicPr>
              <xdr:cNvPr id="35" name="図 3"/>
              <xdr:cNvPicPr>
                <a:picLocks noChangeAspect="1"/>
              </xdr:cNvPicPr>
            </xdr:nvPicPr>
            <xdr:blipFill>
              <a:blip xmlns:r="http://schemas.openxmlformats.org/officeDocument/2006/relationships" r:embed="rId3">
                <a:extLst/>
              </a:blip>
              <a:srcRect/>
              <a:stretch>
                <a:fillRect/>
              </a:stretch>
            </xdr:blipFill>
            <xdr:spPr bwMode="auto">
              <a:xfrm>
                <a:off x="1841501" y="-22634"/>
                <a:ext cx="687916" cy="956906"/>
              </a:xfrm>
              <a:prstGeom prst="rect">
                <a:avLst/>
              </a:prstGeom>
              <a:noFill/>
              <a:ln>
                <a:noFill/>
              </a:ln>
              <a:extLst/>
            </xdr:spPr>
          </xdr:pic>
          <xdr:pic>
            <xdr:nvPicPr>
              <xdr:cNvPr id="36" name="図 1"/>
              <xdr:cNvPicPr>
                <a:picLocks noChangeAspect="1"/>
              </xdr:cNvPicPr>
            </xdr:nvPicPr>
            <xdr:blipFill>
              <a:blip xmlns:r="http://schemas.openxmlformats.org/officeDocument/2006/relationships" r:embed="rId4">
                <a:extLst/>
              </a:blip>
              <a:srcRect/>
              <a:stretch>
                <a:fillRect/>
              </a:stretch>
            </xdr:blipFill>
            <xdr:spPr bwMode="auto">
              <a:xfrm>
                <a:off x="649129" y="216277"/>
                <a:ext cx="1267567" cy="1049953"/>
              </a:xfrm>
              <a:prstGeom prst="rect">
                <a:avLst/>
              </a:prstGeom>
              <a:noFill/>
              <a:ln>
                <a:noFill/>
              </a:ln>
              <a:extLst/>
            </xdr:spPr>
          </xdr:pic>
        </xdr:grpSp>
        <xdr:pic>
          <xdr:nvPicPr>
            <xdr:cNvPr id="22" name="図 7"/>
            <xdr:cNvPicPr>
              <a:picLocks noChangeAspect="1"/>
            </xdr:cNvPicPr>
          </xdr:nvPicPr>
          <xdr:blipFill>
            <a:blip xmlns:r="http://schemas.openxmlformats.org/officeDocument/2006/relationships" r:embed="rId5">
              <a:extLst/>
            </a:blip>
            <a:srcRect/>
            <a:stretch>
              <a:fillRect/>
            </a:stretch>
          </xdr:blipFill>
          <xdr:spPr bwMode="auto">
            <a:xfrm>
              <a:off x="2468634" y="-27191"/>
              <a:ext cx="687916" cy="826358"/>
            </a:xfrm>
            <a:prstGeom prst="rect">
              <a:avLst/>
            </a:prstGeom>
            <a:noFill/>
            <a:ln>
              <a:noFill/>
            </a:ln>
            <a:extLst/>
          </xdr:spPr>
        </xdr:pic>
        <xdr:pic>
          <xdr:nvPicPr>
            <xdr:cNvPr id="23" name="図 8"/>
            <xdr:cNvPicPr>
              <a:picLocks noChangeAspect="1"/>
            </xdr:cNvPicPr>
          </xdr:nvPicPr>
          <xdr:blipFill>
            <a:blip xmlns:r="http://schemas.openxmlformats.org/officeDocument/2006/relationships" r:embed="rId6">
              <a:extLst/>
            </a:blip>
            <a:srcRect/>
            <a:stretch>
              <a:fillRect/>
            </a:stretch>
          </xdr:blipFill>
          <xdr:spPr bwMode="auto">
            <a:xfrm>
              <a:off x="8752417" y="105834"/>
              <a:ext cx="439695" cy="381000"/>
            </a:xfrm>
            <a:prstGeom prst="rect">
              <a:avLst/>
            </a:prstGeom>
            <a:noFill/>
            <a:ln>
              <a:noFill/>
            </a:ln>
            <a:extLst/>
          </xdr:spPr>
        </xdr:pic>
        <xdr:pic>
          <xdr:nvPicPr>
            <xdr:cNvPr id="24" name="図 9"/>
            <xdr:cNvPicPr>
              <a:picLocks noChangeAspect="1"/>
            </xdr:cNvPicPr>
          </xdr:nvPicPr>
          <xdr:blipFill>
            <a:blip xmlns:r="http://schemas.openxmlformats.org/officeDocument/2006/relationships" r:embed="rId7">
              <a:extLst/>
            </a:blip>
            <a:srcRect/>
            <a:stretch>
              <a:fillRect/>
            </a:stretch>
          </xdr:blipFill>
          <xdr:spPr bwMode="auto">
            <a:xfrm>
              <a:off x="3187886" y="-63448"/>
              <a:ext cx="514909" cy="656167"/>
            </a:xfrm>
            <a:prstGeom prst="rect">
              <a:avLst/>
            </a:prstGeom>
            <a:noFill/>
            <a:ln>
              <a:noFill/>
            </a:ln>
            <a:extLst/>
          </xdr:spPr>
        </xdr:pic>
        <xdr:pic>
          <xdr:nvPicPr>
            <xdr:cNvPr id="25" name="図 10"/>
            <xdr:cNvPicPr>
              <a:picLocks noChangeAspect="1"/>
            </xdr:cNvPicPr>
          </xdr:nvPicPr>
          <xdr:blipFill>
            <a:blip xmlns:r="http://schemas.openxmlformats.org/officeDocument/2006/relationships" r:embed="rId8">
              <a:extLst/>
            </a:blip>
            <a:srcRect/>
            <a:stretch>
              <a:fillRect/>
            </a:stretch>
          </xdr:blipFill>
          <xdr:spPr bwMode="auto">
            <a:xfrm>
              <a:off x="3911692" y="12155"/>
              <a:ext cx="338667" cy="309844"/>
            </a:xfrm>
            <a:prstGeom prst="rect">
              <a:avLst/>
            </a:prstGeom>
            <a:noFill/>
            <a:ln>
              <a:noFill/>
            </a:ln>
            <a:extLst/>
          </xdr:spPr>
        </xdr:pic>
        <xdr:pic>
          <xdr:nvPicPr>
            <xdr:cNvPr id="26" name="図 15"/>
            <xdr:cNvPicPr>
              <a:picLocks noChangeAspect="1"/>
            </xdr:cNvPicPr>
          </xdr:nvPicPr>
          <xdr:blipFill>
            <a:blip xmlns:r="http://schemas.openxmlformats.org/officeDocument/2006/relationships" r:embed="rId9">
              <a:extLst/>
            </a:blip>
            <a:srcRect/>
            <a:stretch>
              <a:fillRect/>
            </a:stretch>
          </xdr:blipFill>
          <xdr:spPr bwMode="auto">
            <a:xfrm>
              <a:off x="8312210" y="131234"/>
              <a:ext cx="208220" cy="190499"/>
            </a:xfrm>
            <a:prstGeom prst="rect">
              <a:avLst/>
            </a:prstGeom>
            <a:noFill/>
            <a:ln>
              <a:noFill/>
            </a:ln>
            <a:extLst/>
          </xdr:spPr>
        </xdr:pic>
        <xdr:pic>
          <xdr:nvPicPr>
            <xdr:cNvPr id="27" name="図 12"/>
            <xdr:cNvPicPr>
              <a:picLocks noChangeAspect="1"/>
            </xdr:cNvPicPr>
          </xdr:nvPicPr>
          <xdr:blipFill>
            <a:blip xmlns:r="http://schemas.openxmlformats.org/officeDocument/2006/relationships" r:embed="rId10">
              <a:extLst/>
            </a:blip>
            <a:srcRect/>
            <a:stretch>
              <a:fillRect/>
            </a:stretch>
          </xdr:blipFill>
          <xdr:spPr bwMode="auto">
            <a:xfrm>
              <a:off x="7501927" y="-72513"/>
              <a:ext cx="539749" cy="547591"/>
            </a:xfrm>
            <a:prstGeom prst="rect">
              <a:avLst/>
            </a:prstGeom>
            <a:noFill/>
            <a:ln>
              <a:noFill/>
            </a:ln>
            <a:extLst/>
          </xdr:spPr>
        </xdr:pic>
        <xdr:grpSp>
          <xdr:nvGrpSpPr>
            <xdr:cNvPr id="28" name="グループ化 16"/>
            <xdr:cNvGrpSpPr>
              <a:grpSpLocks/>
            </xdr:cNvGrpSpPr>
          </xdr:nvGrpSpPr>
          <xdr:grpSpPr bwMode="auto">
            <a:xfrm>
              <a:off x="4614394" y="0"/>
              <a:ext cx="2324742" cy="423332"/>
              <a:chOff x="4614394" y="0"/>
              <a:chExt cx="2324742" cy="423332"/>
            </a:xfrm>
          </xdr:grpSpPr>
          <xdr:pic>
            <xdr:nvPicPr>
              <xdr:cNvPr id="30" name="図 11"/>
              <xdr:cNvPicPr>
                <a:picLocks noChangeAspect="1"/>
              </xdr:cNvPicPr>
            </xdr:nvPicPr>
            <xdr:blipFill>
              <a:blip xmlns:r="http://schemas.openxmlformats.org/officeDocument/2006/relationships" r:embed="rId9">
                <a:extLst/>
              </a:blip>
              <a:srcRect/>
              <a:stretch>
                <a:fillRect/>
              </a:stretch>
            </xdr:blipFill>
            <xdr:spPr bwMode="auto">
              <a:xfrm>
                <a:off x="4614394" y="63502"/>
                <a:ext cx="208220" cy="190499"/>
              </a:xfrm>
              <a:prstGeom prst="rect">
                <a:avLst/>
              </a:prstGeom>
              <a:noFill/>
              <a:ln>
                <a:noFill/>
              </a:ln>
              <a:extLst/>
            </xdr:spPr>
          </xdr:pic>
          <xdr:grpSp>
            <xdr:nvGrpSpPr>
              <xdr:cNvPr id="31" name="グループ化 14"/>
              <xdr:cNvGrpSpPr>
                <a:grpSpLocks/>
              </xdr:cNvGrpSpPr>
            </xdr:nvGrpSpPr>
            <xdr:grpSpPr bwMode="auto">
              <a:xfrm>
                <a:off x="4709583" y="0"/>
                <a:ext cx="2229553" cy="423332"/>
                <a:chOff x="4529666" y="0"/>
                <a:chExt cx="2229553" cy="423332"/>
              </a:xfrm>
            </xdr:grpSpPr>
            <xdr:pic>
              <xdr:nvPicPr>
                <xdr:cNvPr id="32" name="図 13"/>
                <xdr:cNvPicPr>
                  <a:picLocks noChangeAspect="1"/>
                </xdr:cNvPicPr>
              </xdr:nvPicPr>
              <xdr:blipFill>
                <a:blip xmlns:r="http://schemas.openxmlformats.org/officeDocument/2006/relationships" r:embed="rId11">
                  <a:extLst/>
                </a:blip>
                <a:srcRect r="-693"/>
                <a:stretch>
                  <a:fillRect/>
                </a:stretch>
              </xdr:blipFill>
              <xdr:spPr bwMode="auto">
                <a:xfrm>
                  <a:off x="4529666" y="0"/>
                  <a:ext cx="2229553" cy="423332"/>
                </a:xfrm>
                <a:prstGeom prst="rect">
                  <a:avLst/>
                </a:prstGeom>
                <a:noFill/>
                <a:ln>
                  <a:noFill/>
                </a:ln>
                <a:extLst/>
              </xdr:spPr>
            </xdr:pic>
            <xdr:pic>
              <xdr:nvPicPr>
                <xdr:cNvPr id="33" name="図 18"/>
                <xdr:cNvPicPr>
                  <a:picLocks noChangeAspect="1"/>
                </xdr:cNvPicPr>
              </xdr:nvPicPr>
              <xdr:blipFill>
                <a:blip xmlns:r="http://schemas.openxmlformats.org/officeDocument/2006/relationships" r:embed="rId9">
                  <a:extLst/>
                </a:blip>
                <a:srcRect/>
                <a:stretch>
                  <a:fillRect/>
                </a:stretch>
              </xdr:blipFill>
              <xdr:spPr bwMode="auto">
                <a:xfrm>
                  <a:off x="5670610" y="124884"/>
                  <a:ext cx="208220" cy="190499"/>
                </a:xfrm>
                <a:prstGeom prst="rect">
                  <a:avLst/>
                </a:prstGeom>
                <a:noFill/>
                <a:ln>
                  <a:noFill/>
                </a:ln>
                <a:extLst/>
              </xdr:spPr>
            </xdr:pic>
          </xdr:grpSp>
        </xdr:grpSp>
        <xdr:pic>
          <xdr:nvPicPr>
            <xdr:cNvPr id="29" name="図 17"/>
            <xdr:cNvPicPr>
              <a:picLocks noChangeAspect="1"/>
            </xdr:cNvPicPr>
          </xdr:nvPicPr>
          <xdr:blipFill>
            <a:blip xmlns:r="http://schemas.openxmlformats.org/officeDocument/2006/relationships" r:embed="rId12">
              <a:extLst/>
            </a:blip>
            <a:srcRect/>
            <a:stretch>
              <a:fillRect/>
            </a:stretch>
          </xdr:blipFill>
          <xdr:spPr bwMode="auto">
            <a:xfrm>
              <a:off x="6741584" y="-10532"/>
              <a:ext cx="556979" cy="317500"/>
            </a:xfrm>
            <a:prstGeom prst="rect">
              <a:avLst/>
            </a:prstGeom>
            <a:noFill/>
            <a:ln>
              <a:noFill/>
            </a:ln>
            <a:extLst/>
          </xdr:spPr>
        </xdr:pic>
      </xdr:grpSp>
      <xdr:pic>
        <xdr:nvPicPr>
          <xdr:cNvPr id="8" name="図 19"/>
          <xdr:cNvPicPr>
            <a:picLocks noChangeAspect="1"/>
          </xdr:cNvPicPr>
        </xdr:nvPicPr>
        <xdr:blipFill>
          <a:blip xmlns:r="http://schemas.openxmlformats.org/officeDocument/2006/relationships" r:embed="rId13">
            <a:extLst/>
          </a:blip>
          <a:srcRect/>
          <a:stretch>
            <a:fillRect/>
          </a:stretch>
        </xdr:blipFill>
        <xdr:spPr bwMode="auto">
          <a:xfrm>
            <a:off x="10136896" y="-80910"/>
            <a:ext cx="1195163" cy="1034316"/>
          </a:xfrm>
          <a:prstGeom prst="rect">
            <a:avLst/>
          </a:prstGeom>
          <a:noFill/>
          <a:ln>
            <a:noFill/>
          </a:ln>
          <a:extLst/>
        </xdr:spPr>
      </xdr:pic>
      <xdr:pic>
        <xdr:nvPicPr>
          <xdr:cNvPr id="9" name="図 21"/>
          <xdr:cNvPicPr>
            <a:picLocks noChangeAspect="1"/>
          </xdr:cNvPicPr>
        </xdr:nvPicPr>
        <xdr:blipFill>
          <a:blip xmlns:r="http://schemas.openxmlformats.org/officeDocument/2006/relationships" r:embed="rId14">
            <a:extLst/>
          </a:blip>
          <a:srcRect/>
          <a:stretch>
            <a:fillRect/>
          </a:stretch>
        </xdr:blipFill>
        <xdr:spPr bwMode="auto">
          <a:xfrm flipH="1">
            <a:off x="12192464" y="-614"/>
            <a:ext cx="878416" cy="661459"/>
          </a:xfrm>
          <a:prstGeom prst="rect">
            <a:avLst/>
          </a:prstGeom>
          <a:noFill/>
          <a:ln>
            <a:noFill/>
          </a:ln>
          <a:extLst/>
        </xdr:spPr>
      </xdr:pic>
      <xdr:pic>
        <xdr:nvPicPr>
          <xdr:cNvPr id="10" name="図 22"/>
          <xdr:cNvPicPr>
            <a:picLocks noChangeAspect="1"/>
          </xdr:cNvPicPr>
        </xdr:nvPicPr>
        <xdr:blipFill>
          <a:blip xmlns:r="http://schemas.openxmlformats.org/officeDocument/2006/relationships" r:embed="rId15">
            <a:extLst/>
          </a:blip>
          <a:srcRect/>
          <a:stretch>
            <a:fillRect/>
          </a:stretch>
        </xdr:blipFill>
        <xdr:spPr bwMode="auto">
          <a:xfrm>
            <a:off x="14759661" y="9971"/>
            <a:ext cx="814916" cy="582599"/>
          </a:xfrm>
          <a:prstGeom prst="rect">
            <a:avLst/>
          </a:prstGeom>
          <a:noFill/>
          <a:ln>
            <a:noFill/>
          </a:ln>
          <a:extLst/>
        </xdr:spPr>
      </xdr:pic>
      <xdr:pic>
        <xdr:nvPicPr>
          <xdr:cNvPr id="11" name="図 23"/>
          <xdr:cNvPicPr>
            <a:picLocks noChangeAspect="1"/>
          </xdr:cNvPicPr>
        </xdr:nvPicPr>
        <xdr:blipFill>
          <a:blip xmlns:r="http://schemas.openxmlformats.org/officeDocument/2006/relationships" r:embed="rId16">
            <a:extLst/>
          </a:blip>
          <a:srcRect/>
          <a:stretch>
            <a:fillRect/>
          </a:stretch>
        </xdr:blipFill>
        <xdr:spPr bwMode="auto">
          <a:xfrm>
            <a:off x="11517535" y="57901"/>
            <a:ext cx="508000" cy="491671"/>
          </a:xfrm>
          <a:prstGeom prst="rect">
            <a:avLst/>
          </a:prstGeom>
          <a:noFill/>
          <a:ln>
            <a:noFill/>
          </a:ln>
          <a:extLst/>
        </xdr:spPr>
      </xdr:pic>
      <xdr:pic>
        <xdr:nvPicPr>
          <xdr:cNvPr id="12" name="図 24"/>
          <xdr:cNvPicPr>
            <a:picLocks noChangeAspect="1"/>
          </xdr:cNvPicPr>
        </xdr:nvPicPr>
        <xdr:blipFill>
          <a:blip xmlns:r="http://schemas.openxmlformats.org/officeDocument/2006/relationships" r:embed="rId17">
            <a:extLst/>
          </a:blip>
          <a:srcRect/>
          <a:stretch>
            <a:fillRect/>
          </a:stretch>
        </xdr:blipFill>
        <xdr:spPr bwMode="auto">
          <a:xfrm>
            <a:off x="13874583" y="44826"/>
            <a:ext cx="367604" cy="340318"/>
          </a:xfrm>
          <a:prstGeom prst="rect">
            <a:avLst/>
          </a:prstGeom>
          <a:noFill/>
          <a:ln>
            <a:noFill/>
          </a:ln>
          <a:extLst/>
        </xdr:spPr>
      </xdr:pic>
      <xdr:pic>
        <xdr:nvPicPr>
          <xdr:cNvPr id="13" name="図 25"/>
          <xdr:cNvPicPr>
            <a:picLocks noChangeAspect="1"/>
          </xdr:cNvPicPr>
        </xdr:nvPicPr>
        <xdr:blipFill>
          <a:blip xmlns:r="http://schemas.openxmlformats.org/officeDocument/2006/relationships" r:embed="rId18">
            <a:extLst/>
          </a:blip>
          <a:srcRect/>
          <a:stretch>
            <a:fillRect/>
          </a:stretch>
        </xdr:blipFill>
        <xdr:spPr bwMode="auto">
          <a:xfrm flipH="1">
            <a:off x="13232801" y="60010"/>
            <a:ext cx="306916" cy="297051"/>
          </a:xfrm>
          <a:prstGeom prst="rect">
            <a:avLst/>
          </a:prstGeom>
          <a:noFill/>
          <a:ln>
            <a:noFill/>
          </a:ln>
          <a:extLst/>
        </xdr:spPr>
      </xdr:pic>
      <xdr:pic>
        <xdr:nvPicPr>
          <xdr:cNvPr id="14" name="図 27"/>
          <xdr:cNvPicPr>
            <a:picLocks noChangeAspect="1"/>
          </xdr:cNvPicPr>
        </xdr:nvPicPr>
        <xdr:blipFill>
          <a:blip xmlns:r="http://schemas.openxmlformats.org/officeDocument/2006/relationships" r:embed="rId19">
            <a:extLst/>
          </a:blip>
          <a:srcRect/>
          <a:stretch>
            <a:fillRect/>
          </a:stretch>
        </xdr:blipFill>
        <xdr:spPr bwMode="auto">
          <a:xfrm>
            <a:off x="17377834" y="0"/>
            <a:ext cx="472668" cy="592667"/>
          </a:xfrm>
          <a:prstGeom prst="rect">
            <a:avLst/>
          </a:prstGeom>
          <a:noFill/>
          <a:ln>
            <a:noFill/>
          </a:ln>
          <a:extLst/>
        </xdr:spPr>
      </xdr:pic>
      <xdr:pic>
        <xdr:nvPicPr>
          <xdr:cNvPr id="15" name="図 28"/>
          <xdr:cNvPicPr>
            <a:picLocks noChangeAspect="1"/>
          </xdr:cNvPicPr>
        </xdr:nvPicPr>
        <xdr:blipFill>
          <a:blip xmlns:r="http://schemas.openxmlformats.org/officeDocument/2006/relationships" r:embed="rId20">
            <a:extLst/>
          </a:blip>
          <a:srcRect/>
          <a:stretch>
            <a:fillRect/>
          </a:stretch>
        </xdr:blipFill>
        <xdr:spPr bwMode="auto">
          <a:xfrm>
            <a:off x="17966099" y="40051"/>
            <a:ext cx="326204" cy="612347"/>
          </a:xfrm>
          <a:prstGeom prst="rect">
            <a:avLst/>
          </a:prstGeom>
          <a:noFill/>
          <a:ln>
            <a:noFill/>
          </a:ln>
          <a:extLst/>
        </xdr:spPr>
      </xdr:pic>
      <xdr:pic>
        <xdr:nvPicPr>
          <xdr:cNvPr id="16" name="図 29"/>
          <xdr:cNvPicPr>
            <a:picLocks noChangeAspect="1"/>
          </xdr:cNvPicPr>
        </xdr:nvPicPr>
        <xdr:blipFill>
          <a:blip xmlns:r="http://schemas.openxmlformats.org/officeDocument/2006/relationships" r:embed="rId21">
            <a:extLst/>
          </a:blip>
          <a:srcRect/>
          <a:stretch>
            <a:fillRect/>
          </a:stretch>
        </xdr:blipFill>
        <xdr:spPr bwMode="auto">
          <a:xfrm>
            <a:off x="17991667" y="74084"/>
            <a:ext cx="442383" cy="201083"/>
          </a:xfrm>
          <a:prstGeom prst="rect">
            <a:avLst/>
          </a:prstGeom>
          <a:noFill/>
          <a:ln>
            <a:noFill/>
          </a:ln>
          <a:extLst/>
        </xdr:spPr>
      </xdr:pic>
      <xdr:pic>
        <xdr:nvPicPr>
          <xdr:cNvPr id="17" name="図 16"/>
          <xdr:cNvPicPr>
            <a:picLocks noChangeAspect="1"/>
          </xdr:cNvPicPr>
        </xdr:nvPicPr>
        <xdr:blipFill>
          <a:blip xmlns:r="http://schemas.openxmlformats.org/officeDocument/2006/relationships" r:embed="rId21">
            <a:extLst/>
          </a:blip>
          <a:srcRect/>
          <a:stretch>
            <a:fillRect/>
          </a:stretch>
        </xdr:blipFill>
        <xdr:spPr bwMode="auto">
          <a:xfrm>
            <a:off x="16905817" y="67734"/>
            <a:ext cx="442383" cy="201083"/>
          </a:xfrm>
          <a:prstGeom prst="rect">
            <a:avLst/>
          </a:prstGeom>
          <a:noFill/>
          <a:ln>
            <a:noFill/>
          </a:ln>
          <a:extLst/>
        </xdr:spPr>
      </xdr:pic>
      <xdr:pic>
        <xdr:nvPicPr>
          <xdr:cNvPr id="18" name="図 17"/>
          <xdr:cNvPicPr>
            <a:picLocks noChangeAspect="1"/>
          </xdr:cNvPicPr>
        </xdr:nvPicPr>
        <xdr:blipFill>
          <a:blip xmlns:r="http://schemas.openxmlformats.org/officeDocument/2006/relationships" r:embed="rId21">
            <a:extLst/>
          </a:blip>
          <a:srcRect/>
          <a:stretch>
            <a:fillRect/>
          </a:stretch>
        </xdr:blipFill>
        <xdr:spPr bwMode="auto">
          <a:xfrm>
            <a:off x="16052801" y="177801"/>
            <a:ext cx="442383" cy="201083"/>
          </a:xfrm>
          <a:prstGeom prst="rect">
            <a:avLst/>
          </a:prstGeom>
          <a:noFill/>
          <a:ln>
            <a:noFill/>
          </a:ln>
          <a:extLst/>
        </xdr:spPr>
      </xdr:pic>
      <xdr:pic>
        <xdr:nvPicPr>
          <xdr:cNvPr id="19" name="図 30"/>
          <xdr:cNvPicPr>
            <a:picLocks noChangeAspect="1"/>
          </xdr:cNvPicPr>
        </xdr:nvPicPr>
        <xdr:blipFill>
          <a:blip xmlns:r="http://schemas.openxmlformats.org/officeDocument/2006/relationships" r:embed="rId22">
            <a:extLst/>
          </a:blip>
          <a:srcRect/>
          <a:stretch>
            <a:fillRect/>
          </a:stretch>
        </xdr:blipFill>
        <xdr:spPr bwMode="auto">
          <a:xfrm>
            <a:off x="16492038" y="-9318"/>
            <a:ext cx="319706" cy="317500"/>
          </a:xfrm>
          <a:prstGeom prst="rect">
            <a:avLst/>
          </a:prstGeom>
          <a:noFill/>
          <a:ln>
            <a:noFill/>
          </a:ln>
          <a:extLst/>
        </xdr:spPr>
      </xdr:pic>
      <xdr:pic>
        <xdr:nvPicPr>
          <xdr:cNvPr id="20" name="図 8319"/>
          <xdr:cNvPicPr>
            <a:picLocks noChangeAspect="1"/>
          </xdr:cNvPicPr>
        </xdr:nvPicPr>
        <xdr:blipFill>
          <a:blip xmlns:r="http://schemas.openxmlformats.org/officeDocument/2006/relationships" r:embed="rId23">
            <a:extLst/>
          </a:blip>
          <a:srcRect/>
          <a:stretch>
            <a:fillRect/>
          </a:stretch>
        </xdr:blipFill>
        <xdr:spPr bwMode="auto">
          <a:xfrm>
            <a:off x="15608814" y="46090"/>
            <a:ext cx="357482" cy="211667"/>
          </a:xfrm>
          <a:prstGeom prst="rect">
            <a:avLst/>
          </a:prstGeom>
          <a:noFill/>
          <a:ln>
            <a:noFill/>
          </a:ln>
          <a:extLst/>
        </xdr:spPr>
      </xdr:pic>
    </xdr:grpSp>
    <xdr:clientData fLocksWithSheet="0"/>
  </xdr:oneCellAnchor>
  <xdr:oneCellAnchor>
    <xdr:from>
      <xdr:col>27</xdr:col>
      <xdr:colOff>552450</xdr:colOff>
      <xdr:row>66</xdr:row>
      <xdr:rowOff>152400</xdr:rowOff>
    </xdr:from>
    <xdr:ext cx="847725" cy="914400"/>
    <xdr:pic>
      <xdr:nvPicPr>
        <xdr:cNvPr id="37" name="image1.png"/>
        <xdr:cNvPicPr preferRelativeResize="0"/>
      </xdr:nvPicPr>
      <xdr:blipFill>
        <a:blip xmlns:r="http://schemas.openxmlformats.org/officeDocument/2006/relationships" r:embed="rId1" cstate="print"/>
        <a:stretch>
          <a:fillRect/>
        </a:stretch>
      </xdr:blipFill>
      <xdr:spPr>
        <a:xfrm>
          <a:off x="16764000" y="11058525"/>
          <a:ext cx="847725" cy="914400"/>
        </a:xfrm>
        <a:prstGeom prst="rect">
          <a:avLst/>
        </a:prstGeom>
        <a:noFill/>
      </xdr:spPr>
    </xdr:pic>
    <xdr:clientData fLocksWithSheet="0"/>
  </xdr:oneCellAnchor>
  <xdr:oneCellAnchor>
    <xdr:from>
      <xdr:col>0</xdr:col>
      <xdr:colOff>0</xdr:colOff>
      <xdr:row>64</xdr:row>
      <xdr:rowOff>19050</xdr:rowOff>
    </xdr:from>
    <xdr:ext cx="1409700" cy="1352550"/>
    <xdr:pic>
      <xdr:nvPicPr>
        <xdr:cNvPr id="38" name="image2.png"/>
        <xdr:cNvPicPr preferRelativeResize="0"/>
      </xdr:nvPicPr>
      <xdr:blipFill>
        <a:blip xmlns:r="http://schemas.openxmlformats.org/officeDocument/2006/relationships" r:embed="rId24" cstate="print"/>
        <a:stretch>
          <a:fillRect/>
        </a:stretch>
      </xdr:blipFill>
      <xdr:spPr>
        <a:xfrm>
          <a:off x="0" y="10601325"/>
          <a:ext cx="1409700" cy="1352550"/>
        </a:xfrm>
        <a:prstGeom prst="rect">
          <a:avLst/>
        </a:prstGeom>
        <a:noFill/>
      </xdr:spPr>
    </xdr:pic>
    <xdr:clientData fLocksWithSheet="0"/>
  </xdr:oneCellAnchor>
  <xdr:oneCellAnchor>
    <xdr:from>
      <xdr:col>2</xdr:col>
      <xdr:colOff>809625</xdr:colOff>
      <xdr:row>69</xdr:row>
      <xdr:rowOff>152400</xdr:rowOff>
    </xdr:from>
    <xdr:ext cx="876300" cy="495300"/>
    <xdr:pic>
      <xdr:nvPicPr>
        <xdr:cNvPr id="39" name="image3.png"/>
        <xdr:cNvPicPr preferRelativeResize="0"/>
      </xdr:nvPicPr>
      <xdr:blipFill>
        <a:blip xmlns:r="http://schemas.openxmlformats.org/officeDocument/2006/relationships" r:embed="rId2" cstate="print"/>
        <a:stretch>
          <a:fillRect/>
        </a:stretch>
      </xdr:blipFill>
      <xdr:spPr>
        <a:xfrm>
          <a:off x="1390650" y="11544300"/>
          <a:ext cx="876300" cy="495300"/>
        </a:xfrm>
        <a:prstGeom prst="rect">
          <a:avLst/>
        </a:prstGeom>
        <a:noFill/>
      </xdr:spPr>
    </xdr:pic>
    <xdr:clientData fLocksWithSheet="0"/>
  </xdr:oneCellAnchor>
  <xdr:oneCellAnchor>
    <xdr:from>
      <xdr:col>2</xdr:col>
      <xdr:colOff>447675</xdr:colOff>
      <xdr:row>65</xdr:row>
      <xdr:rowOff>104775</xdr:rowOff>
    </xdr:from>
    <xdr:ext cx="1495425" cy="657225"/>
    <xdr:pic>
      <xdr:nvPicPr>
        <xdr:cNvPr id="40" name="image4.png"/>
        <xdr:cNvPicPr preferRelativeResize="0"/>
      </xdr:nvPicPr>
      <xdr:blipFill>
        <a:blip xmlns:r="http://schemas.openxmlformats.org/officeDocument/2006/relationships" r:embed="rId3" cstate="print"/>
        <a:stretch>
          <a:fillRect/>
        </a:stretch>
      </xdr:blipFill>
      <xdr:spPr>
        <a:xfrm>
          <a:off x="1028700" y="10848975"/>
          <a:ext cx="1495425" cy="657225"/>
        </a:xfrm>
        <a:prstGeom prst="rect">
          <a:avLst/>
        </a:prstGeom>
        <a:noFill/>
      </xdr:spPr>
    </xdr:pic>
    <xdr:clientData fLocksWithSheet="0"/>
  </xdr:oneCellAnchor>
  <xdr:oneCellAnchor>
    <xdr:from>
      <xdr:col>4</xdr:col>
      <xdr:colOff>1000125</xdr:colOff>
      <xdr:row>65</xdr:row>
      <xdr:rowOff>114300</xdr:rowOff>
    </xdr:from>
    <xdr:ext cx="695325" cy="838200"/>
    <xdr:pic>
      <xdr:nvPicPr>
        <xdr:cNvPr id="41" name="image5.png"/>
        <xdr:cNvPicPr preferRelativeResize="0"/>
      </xdr:nvPicPr>
      <xdr:blipFill>
        <a:blip xmlns:r="http://schemas.openxmlformats.org/officeDocument/2006/relationships" r:embed="rId4" cstate="print"/>
        <a:stretch>
          <a:fillRect/>
        </a:stretch>
      </xdr:blipFill>
      <xdr:spPr>
        <a:xfrm>
          <a:off x="4848225" y="10858500"/>
          <a:ext cx="695325" cy="838200"/>
        </a:xfrm>
        <a:prstGeom prst="rect">
          <a:avLst/>
        </a:prstGeom>
        <a:noFill/>
      </xdr:spPr>
    </xdr:pic>
    <xdr:clientData fLocksWithSheet="0"/>
  </xdr:oneCellAnchor>
  <xdr:oneCellAnchor>
    <xdr:from>
      <xdr:col>3</xdr:col>
      <xdr:colOff>47625</xdr:colOff>
      <xdr:row>69</xdr:row>
      <xdr:rowOff>0</xdr:rowOff>
    </xdr:from>
    <xdr:ext cx="676275" cy="571500"/>
    <xdr:pic>
      <xdr:nvPicPr>
        <xdr:cNvPr id="42" name="image6.png"/>
        <xdr:cNvPicPr preferRelativeResize="0"/>
      </xdr:nvPicPr>
      <xdr:blipFill>
        <a:blip xmlns:r="http://schemas.openxmlformats.org/officeDocument/2006/relationships" r:embed="rId5" cstate="print"/>
        <a:stretch>
          <a:fillRect/>
        </a:stretch>
      </xdr:blipFill>
      <xdr:spPr>
        <a:xfrm>
          <a:off x="2667000" y="11391900"/>
          <a:ext cx="676275" cy="571500"/>
        </a:xfrm>
        <a:prstGeom prst="rect">
          <a:avLst/>
        </a:prstGeom>
        <a:noFill/>
      </xdr:spPr>
    </xdr:pic>
    <xdr:clientData fLocksWithSheet="0"/>
  </xdr:oneCellAnchor>
  <xdr:oneCellAnchor>
    <xdr:from>
      <xdr:col>3</xdr:col>
      <xdr:colOff>914400</xdr:colOff>
      <xdr:row>65</xdr:row>
      <xdr:rowOff>114300</xdr:rowOff>
    </xdr:from>
    <xdr:ext cx="1190625" cy="771525"/>
    <xdr:pic>
      <xdr:nvPicPr>
        <xdr:cNvPr id="43" name="image7.png"/>
        <xdr:cNvPicPr preferRelativeResize="0"/>
      </xdr:nvPicPr>
      <xdr:blipFill>
        <a:blip xmlns:r="http://schemas.openxmlformats.org/officeDocument/2006/relationships" r:embed="rId6" cstate="print"/>
        <a:stretch>
          <a:fillRect/>
        </a:stretch>
      </xdr:blipFill>
      <xdr:spPr>
        <a:xfrm>
          <a:off x="3533775" y="10858500"/>
          <a:ext cx="1190625" cy="771525"/>
        </a:xfrm>
        <a:prstGeom prst="rect">
          <a:avLst/>
        </a:prstGeom>
        <a:noFill/>
      </xdr:spPr>
    </xdr:pic>
    <xdr:clientData fLocksWithSheet="0"/>
  </xdr:oneCellAnchor>
  <xdr:oneCellAnchor>
    <xdr:from>
      <xdr:col>13</xdr:col>
      <xdr:colOff>228600</xdr:colOff>
      <xdr:row>61</xdr:row>
      <xdr:rowOff>66675</xdr:rowOff>
    </xdr:from>
    <xdr:ext cx="704850" cy="457200"/>
    <xdr:pic>
      <xdr:nvPicPr>
        <xdr:cNvPr id="44" name="image8.png"/>
        <xdr:cNvPicPr preferRelativeResize="0"/>
      </xdr:nvPicPr>
      <xdr:blipFill>
        <a:blip xmlns:r="http://schemas.openxmlformats.org/officeDocument/2006/relationships" r:embed="rId7" cstate="print"/>
        <a:stretch>
          <a:fillRect/>
        </a:stretch>
      </xdr:blipFill>
      <xdr:spPr>
        <a:xfrm>
          <a:off x="8058150" y="10163175"/>
          <a:ext cx="704850" cy="457200"/>
        </a:xfrm>
        <a:prstGeom prst="rect">
          <a:avLst/>
        </a:prstGeom>
        <a:noFill/>
      </xdr:spPr>
    </xdr:pic>
    <xdr:clientData fLocksWithSheet="0"/>
  </xdr:oneCellAnchor>
  <xdr:oneCellAnchor>
    <xdr:from>
      <xdr:col>5</xdr:col>
      <xdr:colOff>781050</xdr:colOff>
      <xdr:row>66</xdr:row>
      <xdr:rowOff>0</xdr:rowOff>
    </xdr:from>
    <xdr:ext cx="1990725" cy="381000"/>
    <xdr:pic>
      <xdr:nvPicPr>
        <xdr:cNvPr id="45" name="image9.png"/>
        <xdr:cNvPicPr preferRelativeResize="0"/>
      </xdr:nvPicPr>
      <xdr:blipFill>
        <a:blip xmlns:r="http://schemas.openxmlformats.org/officeDocument/2006/relationships" r:embed="rId8" cstate="print"/>
        <a:stretch>
          <a:fillRect/>
        </a:stretch>
      </xdr:blipFill>
      <xdr:spPr>
        <a:xfrm>
          <a:off x="5857875" y="10906125"/>
          <a:ext cx="1990725" cy="381000"/>
        </a:xfrm>
        <a:prstGeom prst="rect">
          <a:avLst/>
        </a:prstGeom>
        <a:noFill/>
      </xdr:spPr>
    </xdr:pic>
    <xdr:clientData fLocksWithSheet="0"/>
  </xdr:oneCellAnchor>
  <xdr:oneCellAnchor>
    <xdr:from>
      <xdr:col>13</xdr:col>
      <xdr:colOff>685800</xdr:colOff>
      <xdr:row>63</xdr:row>
      <xdr:rowOff>104775</xdr:rowOff>
    </xdr:from>
    <xdr:ext cx="276225" cy="295275"/>
    <xdr:pic>
      <xdr:nvPicPr>
        <xdr:cNvPr id="46" name="image10.png"/>
        <xdr:cNvPicPr preferRelativeResize="0"/>
      </xdr:nvPicPr>
      <xdr:blipFill>
        <a:blip xmlns:r="http://schemas.openxmlformats.org/officeDocument/2006/relationships" r:embed="rId9" cstate="print"/>
        <a:stretch>
          <a:fillRect/>
        </a:stretch>
      </xdr:blipFill>
      <xdr:spPr>
        <a:xfrm>
          <a:off x="8515350" y="10525125"/>
          <a:ext cx="276225" cy="295275"/>
        </a:xfrm>
        <a:prstGeom prst="rect">
          <a:avLst/>
        </a:prstGeom>
        <a:noFill/>
      </xdr:spPr>
    </xdr:pic>
    <xdr:clientData fLocksWithSheet="0"/>
  </xdr:oneCellAnchor>
  <xdr:oneCellAnchor>
    <xdr:from>
      <xdr:col>2</xdr:col>
      <xdr:colOff>1695450</xdr:colOff>
      <xdr:row>30</xdr:row>
      <xdr:rowOff>114300</xdr:rowOff>
    </xdr:from>
    <xdr:ext cx="200025" cy="247650"/>
    <xdr:pic>
      <xdr:nvPicPr>
        <xdr:cNvPr id="47" name="image11.png"/>
        <xdr:cNvPicPr preferRelativeResize="0"/>
      </xdr:nvPicPr>
      <xdr:blipFill>
        <a:blip xmlns:r="http://schemas.openxmlformats.org/officeDocument/2006/relationships" r:embed="rId10" cstate="print"/>
        <a:stretch>
          <a:fillRect/>
        </a:stretch>
      </xdr:blipFill>
      <xdr:spPr>
        <a:xfrm>
          <a:off x="2276475" y="5191125"/>
          <a:ext cx="200025" cy="247650"/>
        </a:xfrm>
        <a:prstGeom prst="rect">
          <a:avLst/>
        </a:prstGeom>
        <a:noFill/>
      </xdr:spPr>
    </xdr:pic>
    <xdr:clientData fLocksWithSheet="0"/>
  </xdr:oneCellAnchor>
  <xdr:twoCellAnchor>
    <xdr:from>
      <xdr:col>1</xdr:col>
      <xdr:colOff>231321</xdr:colOff>
      <xdr:row>0</xdr:row>
      <xdr:rowOff>48615</xdr:rowOff>
    </xdr:from>
    <xdr:to>
      <xdr:col>2</xdr:col>
      <xdr:colOff>587701</xdr:colOff>
      <xdr:row>4</xdr:row>
      <xdr:rowOff>116331</xdr:rowOff>
    </xdr:to>
    <xdr:pic>
      <xdr:nvPicPr>
        <xdr:cNvPr id="69" name="図 2"/>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71500" y="48615"/>
          <a:ext cx="601308" cy="95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1746901</xdr:colOff>
      <xdr:row>0</xdr:row>
      <xdr:rowOff>0</xdr:rowOff>
    </xdr:from>
    <xdr:to>
      <xdr:col>3</xdr:col>
      <xdr:colOff>391530</xdr:colOff>
      <xdr:row>5</xdr:row>
      <xdr:rowOff>74386</xdr:rowOff>
    </xdr:to>
    <xdr:pic>
      <xdr:nvPicPr>
        <xdr:cNvPr id="70" name="図 3"/>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2332008" y="0"/>
          <a:ext cx="685701" cy="110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472580</xdr:colOff>
      <xdr:row>0</xdr:row>
      <xdr:rowOff>239056</xdr:rowOff>
    </xdr:from>
    <xdr:to>
      <xdr:col>2</xdr:col>
      <xdr:colOff>1736065</xdr:colOff>
      <xdr:row>7</xdr:row>
      <xdr:rowOff>35598</xdr:rowOff>
    </xdr:to>
    <xdr:pic>
      <xdr:nvPicPr>
        <xdr:cNvPr id="71" name="図 1"/>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57687" y="239056"/>
          <a:ext cx="1263485" cy="114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552923</xdr:colOff>
      <xdr:row>0</xdr:row>
      <xdr:rowOff>210529</xdr:rowOff>
    </xdr:from>
    <xdr:to>
      <xdr:col>13</xdr:col>
      <xdr:colOff>991202</xdr:colOff>
      <xdr:row>2</xdr:row>
      <xdr:rowOff>40422</xdr:rowOff>
    </xdr:to>
    <xdr:pic>
      <xdr:nvPicPr>
        <xdr:cNvPr id="72" name="図 8"/>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8377030" y="210529"/>
          <a:ext cx="438279" cy="41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641191</xdr:colOff>
      <xdr:row>0</xdr:row>
      <xdr:rowOff>163286</xdr:rowOff>
    </xdr:from>
    <xdr:to>
      <xdr:col>3</xdr:col>
      <xdr:colOff>1154442</xdr:colOff>
      <xdr:row>3</xdr:row>
      <xdr:rowOff>143222</xdr:rowOff>
    </xdr:to>
    <xdr:pic>
      <xdr:nvPicPr>
        <xdr:cNvPr id="73" name="図 9"/>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3267370" y="163286"/>
          <a:ext cx="513251" cy="714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1190</xdr:colOff>
      <xdr:row>0</xdr:row>
      <xdr:rowOff>146651</xdr:rowOff>
    </xdr:from>
    <xdr:to>
      <xdr:col>4</xdr:col>
      <xdr:colOff>338767</xdr:colOff>
      <xdr:row>1</xdr:row>
      <xdr:rowOff>48716</xdr:rowOff>
    </xdr:to>
    <xdr:pic>
      <xdr:nvPicPr>
        <xdr:cNvPr id="74" name="図 10"/>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3852011" y="146651"/>
          <a:ext cx="337577" cy="33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182169</xdr:colOff>
      <xdr:row>0</xdr:row>
      <xdr:rowOff>360660</xdr:rowOff>
    </xdr:from>
    <xdr:to>
      <xdr:col>13</xdr:col>
      <xdr:colOff>389719</xdr:colOff>
      <xdr:row>1</xdr:row>
      <xdr:rowOff>132730</xdr:rowOff>
    </xdr:to>
    <xdr:pic>
      <xdr:nvPicPr>
        <xdr:cNvPr id="75" name="図 15"/>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8006276" y="360660"/>
          <a:ext cx="207550" cy="207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343628</xdr:colOff>
      <xdr:row>0</xdr:row>
      <xdr:rowOff>1</xdr:rowOff>
    </xdr:from>
    <xdr:to>
      <xdr:col>13</xdr:col>
      <xdr:colOff>65211</xdr:colOff>
      <xdr:row>2</xdr:row>
      <xdr:rowOff>11351</xdr:rowOff>
    </xdr:to>
    <xdr:pic>
      <xdr:nvPicPr>
        <xdr:cNvPr id="76" name="図 12"/>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7351307" y="1"/>
          <a:ext cx="538011" cy="596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510000</xdr:colOff>
      <xdr:row>0</xdr:row>
      <xdr:rowOff>0</xdr:rowOff>
    </xdr:from>
    <xdr:to>
      <xdr:col>10</xdr:col>
      <xdr:colOff>283088</xdr:colOff>
      <xdr:row>1</xdr:row>
      <xdr:rowOff>25680</xdr:rowOff>
    </xdr:to>
    <xdr:pic>
      <xdr:nvPicPr>
        <xdr:cNvPr id="77" name="図 13"/>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r="-693"/>
        <a:stretch>
          <a:fillRect/>
        </a:stretch>
      </xdr:blipFill>
      <xdr:spPr bwMode="auto">
        <a:xfrm>
          <a:off x="4360821" y="0"/>
          <a:ext cx="2222374" cy="461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780136</xdr:colOff>
      <xdr:row>0</xdr:row>
      <xdr:rowOff>316175</xdr:rowOff>
    </xdr:from>
    <xdr:to>
      <xdr:col>10</xdr:col>
      <xdr:colOff>110679</xdr:colOff>
      <xdr:row>2</xdr:row>
      <xdr:rowOff>76901</xdr:rowOff>
    </xdr:to>
    <xdr:pic>
      <xdr:nvPicPr>
        <xdr:cNvPr id="78" name="図 1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855600" y="316175"/>
          <a:ext cx="555186" cy="345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139497</xdr:colOff>
      <xdr:row>0</xdr:row>
      <xdr:rowOff>0</xdr:rowOff>
    </xdr:from>
    <xdr:to>
      <xdr:col>17</xdr:col>
      <xdr:colOff>1330812</xdr:colOff>
      <xdr:row>5</xdr:row>
      <xdr:rowOff>92473</xdr:rowOff>
    </xdr:to>
    <xdr:pic>
      <xdr:nvPicPr>
        <xdr:cNvPr id="79" name="図 19"/>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923033" y="0"/>
          <a:ext cx="1191315" cy="1126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94983</xdr:colOff>
      <xdr:row>0</xdr:row>
      <xdr:rowOff>170655</xdr:rowOff>
    </xdr:from>
    <xdr:to>
      <xdr:col>18</xdr:col>
      <xdr:colOff>970572</xdr:colOff>
      <xdr:row>4</xdr:row>
      <xdr:rowOff>6677</xdr:rowOff>
    </xdr:to>
    <xdr:pic>
      <xdr:nvPicPr>
        <xdr:cNvPr id="80" name="図 21"/>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flipH="1">
          <a:off x="11919590" y="170655"/>
          <a:ext cx="875589" cy="720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175688</xdr:colOff>
      <xdr:row>0</xdr:row>
      <xdr:rowOff>236612</xdr:rowOff>
    </xdr:from>
    <xdr:to>
      <xdr:col>20</xdr:col>
      <xdr:colOff>987980</xdr:colOff>
      <xdr:row>3</xdr:row>
      <xdr:rowOff>136415</xdr:rowOff>
    </xdr:to>
    <xdr:pic>
      <xdr:nvPicPr>
        <xdr:cNvPr id="81" name="図 22"/>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4449581" y="236612"/>
          <a:ext cx="812292" cy="634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1506158</xdr:colOff>
      <xdr:row>0</xdr:row>
      <xdr:rowOff>420873</xdr:rowOff>
    </xdr:from>
    <xdr:to>
      <xdr:col>17</xdr:col>
      <xdr:colOff>2012522</xdr:colOff>
      <xdr:row>4</xdr:row>
      <xdr:rowOff>71956</xdr:rowOff>
    </xdr:to>
    <xdr:pic>
      <xdr:nvPicPr>
        <xdr:cNvPr id="82" name="図 23"/>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1289694" y="420873"/>
          <a:ext cx="506364" cy="535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954817</xdr:colOff>
      <xdr:row>0</xdr:row>
      <xdr:rowOff>207317</xdr:rowOff>
    </xdr:from>
    <xdr:to>
      <xdr:col>20</xdr:col>
      <xdr:colOff>96595</xdr:colOff>
      <xdr:row>1</xdr:row>
      <xdr:rowOff>142575</xdr:rowOff>
    </xdr:to>
    <xdr:pic>
      <xdr:nvPicPr>
        <xdr:cNvPr id="83" name="図 24"/>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4004067" y="207317"/>
          <a:ext cx="366421" cy="37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1143758</xdr:colOff>
      <xdr:row>1</xdr:row>
      <xdr:rowOff>66140</xdr:rowOff>
    </xdr:from>
    <xdr:to>
      <xdr:col>19</xdr:col>
      <xdr:colOff>225043</xdr:colOff>
      <xdr:row>3</xdr:row>
      <xdr:rowOff>90342</xdr:rowOff>
    </xdr:to>
    <xdr:pic>
      <xdr:nvPicPr>
        <xdr:cNvPr id="84" name="図 25"/>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flipH="1">
          <a:off x="12968365" y="501569"/>
          <a:ext cx="305928" cy="323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373959</xdr:colOff>
      <xdr:row>0</xdr:row>
      <xdr:rowOff>312964</xdr:rowOff>
    </xdr:from>
    <xdr:to>
      <xdr:col>28</xdr:col>
      <xdr:colOff>28676</xdr:colOff>
      <xdr:row>4</xdr:row>
      <xdr:rowOff>74055</xdr:rowOff>
    </xdr:to>
    <xdr:pic>
      <xdr:nvPicPr>
        <xdr:cNvPr id="85" name="図 27"/>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6580066" y="312964"/>
          <a:ext cx="471146" cy="64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446112</xdr:colOff>
      <xdr:row>0</xdr:row>
      <xdr:rowOff>81643</xdr:rowOff>
    </xdr:from>
    <xdr:to>
      <xdr:col>28</xdr:col>
      <xdr:colOff>771266</xdr:colOff>
      <xdr:row>3</xdr:row>
      <xdr:rowOff>13848</xdr:rowOff>
    </xdr:to>
    <xdr:pic>
      <xdr:nvPicPr>
        <xdr:cNvPr id="86" name="図 28"/>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7468648" y="81643"/>
          <a:ext cx="325154" cy="666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209801</xdr:colOff>
      <xdr:row>0</xdr:row>
      <xdr:rowOff>152847</xdr:rowOff>
    </xdr:from>
    <xdr:to>
      <xdr:col>26</xdr:col>
      <xdr:colOff>256153</xdr:colOff>
      <xdr:row>0</xdr:row>
      <xdr:rowOff>371874</xdr:rowOff>
    </xdr:to>
    <xdr:pic>
      <xdr:nvPicPr>
        <xdr:cNvPr id="87" name="図 34"/>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5708337" y="152847"/>
          <a:ext cx="440959" cy="219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183162</xdr:colOff>
      <xdr:row>0</xdr:row>
      <xdr:rowOff>96383</xdr:rowOff>
    </xdr:from>
    <xdr:to>
      <xdr:col>27</xdr:col>
      <xdr:colOff>501839</xdr:colOff>
      <xdr:row>1</xdr:row>
      <xdr:rowOff>6787</xdr:rowOff>
    </xdr:to>
    <xdr:pic>
      <xdr:nvPicPr>
        <xdr:cNvPr id="88" name="図 30"/>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6389269" y="96383"/>
          <a:ext cx="318677" cy="345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985991</xdr:colOff>
      <xdr:row>0</xdr:row>
      <xdr:rowOff>165549</xdr:rowOff>
    </xdr:from>
    <xdr:to>
      <xdr:col>25</xdr:col>
      <xdr:colOff>117679</xdr:colOff>
      <xdr:row>0</xdr:row>
      <xdr:rowOff>396105</xdr:rowOff>
    </xdr:to>
    <xdr:pic>
      <xdr:nvPicPr>
        <xdr:cNvPr id="89" name="図 8319"/>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5259884" y="165549"/>
          <a:ext cx="356331" cy="23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733425</xdr:colOff>
      <xdr:row>0</xdr:row>
      <xdr:rowOff>114300</xdr:rowOff>
    </xdr:from>
    <xdr:to>
      <xdr:col>10</xdr:col>
      <xdr:colOff>1343025</xdr:colOff>
      <xdr:row>0</xdr:row>
      <xdr:rowOff>695325</xdr:rowOff>
    </xdr:to>
    <xdr:pic>
      <xdr:nvPicPr>
        <xdr:cNvPr id="2" name="図 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1725" y="114300"/>
          <a:ext cx="6096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0</xdr:rowOff>
    </xdr:from>
    <xdr:to>
      <xdr:col>16</xdr:col>
      <xdr:colOff>38100</xdr:colOff>
      <xdr:row>3</xdr:row>
      <xdr:rowOff>95250</xdr:rowOff>
    </xdr:to>
    <xdr:grpSp>
      <xdr:nvGrpSpPr>
        <xdr:cNvPr id="3" name="グループ化 1"/>
        <xdr:cNvGrpSpPr>
          <a:grpSpLocks/>
        </xdr:cNvGrpSpPr>
      </xdr:nvGrpSpPr>
      <xdr:grpSpPr bwMode="auto">
        <a:xfrm>
          <a:off x="180975" y="0"/>
          <a:ext cx="17306925" cy="1390650"/>
          <a:chOff x="409575" y="0"/>
          <a:chExt cx="17306925" cy="1390650"/>
        </a:xfrm>
      </xdr:grpSpPr>
      <xdr:pic>
        <xdr:nvPicPr>
          <xdr:cNvPr id="4" name="図 4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5019353" y="0"/>
            <a:ext cx="1146649" cy="1147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4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263274" y="92170"/>
            <a:ext cx="667927" cy="662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グループ化 31"/>
          <xdr:cNvGrpSpPr>
            <a:grpSpLocks/>
          </xdr:cNvGrpSpPr>
        </xdr:nvGrpSpPr>
        <xdr:grpSpPr bwMode="auto">
          <a:xfrm>
            <a:off x="409575" y="19423"/>
            <a:ext cx="1903145" cy="1371227"/>
            <a:chOff x="635000" y="19647"/>
            <a:chExt cx="1894417" cy="1387062"/>
          </a:xfrm>
        </xdr:grpSpPr>
        <xdr:pic>
          <xdr:nvPicPr>
            <xdr:cNvPr id="20" name="図 4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0" y="19647"/>
              <a:ext cx="603250" cy="874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4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41501" y="31751"/>
              <a:ext cx="687916" cy="101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4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6084" y="306916"/>
              <a:ext cx="1269999" cy="1099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7" name="図 3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261650" y="19050"/>
            <a:ext cx="1064063" cy="783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3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85165" y="131662"/>
            <a:ext cx="654065" cy="557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36"/>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665081" y="129736"/>
            <a:ext cx="209179" cy="18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39"/>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306418" y="140275"/>
            <a:ext cx="825768" cy="463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8"/>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927546" y="0"/>
            <a:ext cx="1486006" cy="1323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9"/>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flipH="1">
            <a:off x="12639107" y="4353"/>
            <a:ext cx="1234564" cy="914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25"/>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7182325" y="83555"/>
            <a:ext cx="534175" cy="986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30"/>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4168314" y="114487"/>
            <a:ext cx="616897" cy="3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3"/>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513727" y="0"/>
            <a:ext cx="882248" cy="905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4"/>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860460" y="49765"/>
            <a:ext cx="1013509" cy="759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5"/>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983052" y="61098"/>
            <a:ext cx="1307745" cy="722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7"/>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474935" y="361502"/>
            <a:ext cx="405812" cy="365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8"/>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142157" y="101238"/>
            <a:ext cx="302150" cy="272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323849</xdr:colOff>
      <xdr:row>0</xdr:row>
      <xdr:rowOff>0</xdr:rowOff>
    </xdr:from>
    <xdr:to>
      <xdr:col>18</xdr:col>
      <xdr:colOff>83342</xdr:colOff>
      <xdr:row>5</xdr:row>
      <xdr:rowOff>153746</xdr:rowOff>
    </xdr:to>
    <xdr:pic>
      <xdr:nvPicPr>
        <xdr:cNvPr id="1074"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7630" y="0"/>
          <a:ext cx="2521743" cy="1780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431800</xdr:colOff>
      <xdr:row>0</xdr:row>
      <xdr:rowOff>0</xdr:rowOff>
    </xdr:from>
    <xdr:to>
      <xdr:col>18</xdr:col>
      <xdr:colOff>0</xdr:colOff>
      <xdr:row>5</xdr:row>
      <xdr:rowOff>59017</xdr:rowOff>
    </xdr:to>
    <xdr:pic>
      <xdr:nvPicPr>
        <xdr:cNvPr id="23584"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3675" y="0"/>
          <a:ext cx="2346325" cy="1741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
  <sheetViews>
    <sheetView tabSelected="1" zoomScale="50" zoomScaleNormal="50" workbookViewId="0"/>
  </sheetViews>
  <sheetFormatPr defaultColWidth="14.375" defaultRowHeight="15" customHeight="1"/>
  <cols>
    <col min="1" max="1" width="4.375" style="285" customWidth="1"/>
    <col min="2" max="2" width="3.25" style="285" customWidth="1"/>
    <col min="3" max="3" width="26.75" style="285" customWidth="1"/>
    <col min="4" max="6" width="16.125" style="285" customWidth="1"/>
    <col min="7" max="7" width="4.25" style="285" hidden="1" customWidth="1"/>
    <col min="8" max="8" width="5.125" style="285" hidden="1" customWidth="1"/>
    <col min="9" max="9" width="4.125" style="285" hidden="1" customWidth="1"/>
    <col min="10" max="10" width="10.75" style="285" hidden="1" customWidth="1"/>
    <col min="11" max="11" width="5.125" style="285" customWidth="1"/>
    <col min="12" max="12" width="4.125" style="285" customWidth="1"/>
    <col min="13" max="13" width="10.75" style="285" customWidth="1"/>
    <col min="14" max="14" width="15.75" style="285" customWidth="1"/>
    <col min="15" max="15" width="2.25" style="285" customWidth="1"/>
    <col min="16" max="16" width="4.375" style="285" customWidth="1"/>
    <col min="17" max="17" width="3.25" style="285" customWidth="1"/>
    <col min="18" max="18" width="26.75" style="285" customWidth="1"/>
    <col min="19" max="21" width="16.125" style="285" customWidth="1"/>
    <col min="22" max="22" width="0.875" style="285" hidden="1" customWidth="1"/>
    <col min="23" max="23" width="5.125" style="285" hidden="1" customWidth="1"/>
    <col min="24" max="24" width="4.125" style="285" hidden="1" customWidth="1"/>
    <col min="25" max="25" width="10.75" style="285" hidden="1" customWidth="1"/>
    <col min="26" max="26" width="5.125" style="285" customWidth="1"/>
    <col min="27" max="27" width="4.125" style="285" customWidth="1"/>
    <col min="28" max="28" width="10.75" style="285" customWidth="1"/>
    <col min="29" max="29" width="15.75" style="285" customWidth="1"/>
    <col min="30" max="16384" width="14.375" style="285"/>
  </cols>
  <sheetData>
    <row r="1" spans="1:29" ht="33.75" customHeight="1">
      <c r="A1" s="282"/>
      <c r="B1" s="283"/>
      <c r="C1" s="283"/>
      <c r="D1" s="283"/>
      <c r="E1" s="283"/>
      <c r="F1" s="283"/>
      <c r="G1" s="283"/>
      <c r="H1" s="284"/>
      <c r="I1" s="283"/>
      <c r="J1" s="283"/>
      <c r="K1" s="284"/>
      <c r="L1" s="283"/>
      <c r="M1" s="283"/>
      <c r="N1" s="283"/>
      <c r="O1" s="283"/>
      <c r="P1" s="282"/>
      <c r="Q1" s="283"/>
      <c r="R1" s="283"/>
      <c r="S1" s="283"/>
      <c r="T1" s="283"/>
      <c r="U1" s="283"/>
      <c r="V1" s="283"/>
      <c r="W1" s="284"/>
      <c r="X1" s="283"/>
      <c r="Y1" s="283"/>
      <c r="Z1" s="284"/>
      <c r="AA1" s="283"/>
      <c r="AB1" s="283"/>
      <c r="AC1" s="283"/>
    </row>
    <row r="2" spans="1:29" ht="12" customHeight="1">
      <c r="A2" s="286" t="s">
        <v>440</v>
      </c>
      <c r="B2" s="287" t="s">
        <v>441</v>
      </c>
      <c r="C2" s="288"/>
      <c r="D2" s="289" t="s">
        <v>442</v>
      </c>
      <c r="E2" s="290"/>
      <c r="F2" s="291"/>
      <c r="G2" s="292"/>
      <c r="H2" s="293" t="s">
        <v>443</v>
      </c>
      <c r="I2" s="290"/>
      <c r="J2" s="291"/>
      <c r="K2" s="293" t="s">
        <v>444</v>
      </c>
      <c r="L2" s="290"/>
      <c r="M2" s="291"/>
      <c r="N2" s="294"/>
      <c r="O2" s="295"/>
      <c r="P2" s="286" t="s">
        <v>440</v>
      </c>
      <c r="Q2" s="287" t="s">
        <v>441</v>
      </c>
      <c r="R2" s="296"/>
      <c r="S2" s="289" t="s">
        <v>442</v>
      </c>
      <c r="T2" s="290"/>
      <c r="U2" s="291"/>
      <c r="V2" s="292"/>
      <c r="W2" s="293" t="s">
        <v>443</v>
      </c>
      <c r="X2" s="290"/>
      <c r="Y2" s="291"/>
      <c r="Z2" s="293" t="s">
        <v>444</v>
      </c>
      <c r="AA2" s="290"/>
      <c r="AB2" s="291"/>
      <c r="AC2" s="294"/>
    </row>
    <row r="3" spans="1:29" ht="12" customHeight="1">
      <c r="A3" s="297"/>
      <c r="B3" s="297"/>
      <c r="C3" s="297"/>
      <c r="D3" s="298" t="s">
        <v>445</v>
      </c>
      <c r="E3" s="299" t="s">
        <v>446</v>
      </c>
      <c r="F3" s="300" t="s">
        <v>447</v>
      </c>
      <c r="G3" s="301"/>
      <c r="H3" s="302" t="s">
        <v>448</v>
      </c>
      <c r="I3" s="303"/>
      <c r="J3" s="304" t="s">
        <v>449</v>
      </c>
      <c r="K3" s="302" t="s">
        <v>448</v>
      </c>
      <c r="L3" s="303"/>
      <c r="M3" s="304" t="s">
        <v>449</v>
      </c>
      <c r="N3" s="305" t="s">
        <v>450</v>
      </c>
      <c r="O3" s="306"/>
      <c r="P3" s="297"/>
      <c r="Q3" s="297"/>
      <c r="R3" s="297"/>
      <c r="S3" s="298" t="s">
        <v>445</v>
      </c>
      <c r="T3" s="299" t="s">
        <v>446</v>
      </c>
      <c r="U3" s="300" t="s">
        <v>447</v>
      </c>
      <c r="V3" s="301"/>
      <c r="W3" s="302" t="s">
        <v>448</v>
      </c>
      <c r="X3" s="303"/>
      <c r="Y3" s="304" t="s">
        <v>449</v>
      </c>
      <c r="Z3" s="302" t="s">
        <v>448</v>
      </c>
      <c r="AA3" s="303"/>
      <c r="AB3" s="304" t="s">
        <v>449</v>
      </c>
      <c r="AC3" s="305" t="s">
        <v>450</v>
      </c>
    </row>
    <row r="4" spans="1:29" ht="12" customHeight="1">
      <c r="A4" s="297"/>
      <c r="B4" s="297"/>
      <c r="C4" s="297"/>
      <c r="D4" s="297"/>
      <c r="E4" s="297"/>
      <c r="F4" s="307"/>
      <c r="G4" s="303"/>
      <c r="H4" s="307"/>
      <c r="I4" s="303"/>
      <c r="J4" s="297"/>
      <c r="K4" s="307"/>
      <c r="L4" s="303"/>
      <c r="M4" s="297"/>
      <c r="N4" s="297"/>
      <c r="O4" s="306"/>
      <c r="P4" s="297"/>
      <c r="Q4" s="297"/>
      <c r="R4" s="297"/>
      <c r="S4" s="297"/>
      <c r="T4" s="297"/>
      <c r="U4" s="307"/>
      <c r="V4" s="303"/>
      <c r="W4" s="307"/>
      <c r="X4" s="303"/>
      <c r="Y4" s="297"/>
      <c r="Z4" s="307"/>
      <c r="AA4" s="303"/>
      <c r="AB4" s="297"/>
      <c r="AC4" s="297"/>
    </row>
    <row r="5" spans="1:29" ht="12" customHeight="1">
      <c r="A5" s="297"/>
      <c r="B5" s="297"/>
      <c r="C5" s="297"/>
      <c r="D5" s="297"/>
      <c r="E5" s="297"/>
      <c r="F5" s="307"/>
      <c r="G5" s="303"/>
      <c r="H5" s="307"/>
      <c r="I5" s="303"/>
      <c r="J5" s="297"/>
      <c r="K5" s="307"/>
      <c r="L5" s="303"/>
      <c r="M5" s="297"/>
      <c r="N5" s="297"/>
      <c r="O5" s="306"/>
      <c r="P5" s="297"/>
      <c r="Q5" s="297"/>
      <c r="R5" s="297"/>
      <c r="S5" s="297"/>
      <c r="T5" s="297"/>
      <c r="U5" s="307"/>
      <c r="V5" s="303"/>
      <c r="W5" s="307"/>
      <c r="X5" s="303"/>
      <c r="Y5" s="297"/>
      <c r="Z5" s="307"/>
      <c r="AA5" s="303"/>
      <c r="AB5" s="297"/>
      <c r="AC5" s="297"/>
    </row>
    <row r="6" spans="1:29" ht="12" customHeight="1">
      <c r="A6" s="308"/>
      <c r="B6" s="308"/>
      <c r="C6" s="308"/>
      <c r="D6" s="308"/>
      <c r="E6" s="308"/>
      <c r="F6" s="309"/>
      <c r="G6" s="310"/>
      <c r="H6" s="309"/>
      <c r="I6" s="310"/>
      <c r="J6" s="308"/>
      <c r="K6" s="309"/>
      <c r="L6" s="310"/>
      <c r="M6" s="308"/>
      <c r="N6" s="308"/>
      <c r="O6" s="306"/>
      <c r="P6" s="308"/>
      <c r="Q6" s="308"/>
      <c r="R6" s="308"/>
      <c r="S6" s="308"/>
      <c r="T6" s="308"/>
      <c r="U6" s="309"/>
      <c r="V6" s="310"/>
      <c r="W6" s="309"/>
      <c r="X6" s="310"/>
      <c r="Y6" s="308"/>
      <c r="Z6" s="309"/>
      <c r="AA6" s="310"/>
      <c r="AB6" s="308"/>
      <c r="AC6" s="308"/>
    </row>
    <row r="7" spans="1:29" ht="12.75" customHeight="1">
      <c r="A7" s="311">
        <v>1</v>
      </c>
      <c r="B7" s="312" t="s">
        <v>29</v>
      </c>
      <c r="C7" s="313" t="s">
        <v>15</v>
      </c>
      <c r="D7" s="314" t="s">
        <v>451</v>
      </c>
      <c r="E7" s="314" t="s">
        <v>452</v>
      </c>
      <c r="F7" s="314" t="s">
        <v>453</v>
      </c>
      <c r="G7" s="315"/>
      <c r="H7" s="316">
        <v>385</v>
      </c>
      <c r="I7" s="317" t="s">
        <v>454</v>
      </c>
      <c r="J7" s="318" t="s">
        <v>455</v>
      </c>
      <c r="K7" s="316">
        <f>385*0.75</f>
        <v>288.75</v>
      </c>
      <c r="L7" s="317" t="s">
        <v>454</v>
      </c>
      <c r="M7" s="318" t="s">
        <v>455</v>
      </c>
      <c r="N7" s="319" t="s">
        <v>54</v>
      </c>
      <c r="O7" s="320"/>
      <c r="P7" s="321">
        <v>15</v>
      </c>
      <c r="Q7" s="311" t="s">
        <v>29</v>
      </c>
      <c r="R7" s="322" t="s">
        <v>15</v>
      </c>
      <c r="S7" s="314" t="s">
        <v>456</v>
      </c>
      <c r="T7" s="314" t="s">
        <v>457</v>
      </c>
      <c r="U7" s="314" t="s">
        <v>453</v>
      </c>
      <c r="V7" s="315"/>
      <c r="W7" s="323">
        <v>385</v>
      </c>
      <c r="X7" s="317" t="s">
        <v>454</v>
      </c>
      <c r="Y7" s="318" t="s">
        <v>455</v>
      </c>
      <c r="Z7" s="323">
        <f>385*0.75</f>
        <v>288.75</v>
      </c>
      <c r="AA7" s="317" t="s">
        <v>454</v>
      </c>
      <c r="AB7" s="318" t="s">
        <v>455</v>
      </c>
      <c r="AC7" s="319" t="s">
        <v>54</v>
      </c>
    </row>
    <row r="8" spans="1:29" ht="12.75" customHeight="1">
      <c r="A8" s="297"/>
      <c r="B8" s="297"/>
      <c r="C8" s="324" t="s">
        <v>37</v>
      </c>
      <c r="D8" s="297"/>
      <c r="E8" s="297"/>
      <c r="F8" s="297"/>
      <c r="G8" s="315"/>
      <c r="H8" s="325">
        <v>16.100000000000001</v>
      </c>
      <c r="I8" s="324" t="s">
        <v>458</v>
      </c>
      <c r="J8" s="297"/>
      <c r="K8" s="325">
        <f>16.1*0.75</f>
        <v>12.075000000000001</v>
      </c>
      <c r="L8" s="324" t="s">
        <v>458</v>
      </c>
      <c r="M8" s="297"/>
      <c r="N8" s="326" t="s">
        <v>459</v>
      </c>
      <c r="O8" s="320"/>
      <c r="P8" s="297"/>
      <c r="Q8" s="297"/>
      <c r="R8" s="324" t="s">
        <v>37</v>
      </c>
      <c r="S8" s="297"/>
      <c r="T8" s="297"/>
      <c r="U8" s="297"/>
      <c r="V8" s="315"/>
      <c r="W8" s="325">
        <v>16.2</v>
      </c>
      <c r="X8" s="324" t="s">
        <v>458</v>
      </c>
      <c r="Y8" s="297"/>
      <c r="Z8" s="325">
        <f>16.2*0.75</f>
        <v>12.149999999999999</v>
      </c>
      <c r="AA8" s="324" t="s">
        <v>458</v>
      </c>
      <c r="AB8" s="297"/>
      <c r="AC8" s="326" t="s">
        <v>459</v>
      </c>
    </row>
    <row r="9" spans="1:29" ht="12.75" customHeight="1">
      <c r="A9" s="297"/>
      <c r="B9" s="297"/>
      <c r="C9" s="324" t="s">
        <v>46</v>
      </c>
      <c r="D9" s="297"/>
      <c r="E9" s="297"/>
      <c r="F9" s="297"/>
      <c r="G9" s="315"/>
      <c r="H9" s="325">
        <v>15.899999999999999</v>
      </c>
      <c r="I9" s="324" t="s">
        <v>458</v>
      </c>
      <c r="J9" s="297"/>
      <c r="K9" s="325">
        <f>15.9*0.75</f>
        <v>11.925000000000001</v>
      </c>
      <c r="L9" s="324" t="s">
        <v>458</v>
      </c>
      <c r="M9" s="297"/>
      <c r="N9" s="326"/>
      <c r="O9" s="320"/>
      <c r="P9" s="297"/>
      <c r="Q9" s="297"/>
      <c r="R9" s="324" t="s">
        <v>46</v>
      </c>
      <c r="S9" s="297"/>
      <c r="T9" s="297"/>
      <c r="U9" s="297"/>
      <c r="V9" s="315"/>
      <c r="W9" s="325">
        <v>15.899999999999999</v>
      </c>
      <c r="X9" s="324" t="s">
        <v>458</v>
      </c>
      <c r="Y9" s="297"/>
      <c r="Z9" s="325">
        <f>15.9*0.75</f>
        <v>11.925000000000001</v>
      </c>
      <c r="AA9" s="324" t="s">
        <v>458</v>
      </c>
      <c r="AB9" s="297"/>
      <c r="AC9" s="326"/>
    </row>
    <row r="10" spans="1:29" ht="12.75" customHeight="1">
      <c r="A10" s="297"/>
      <c r="B10" s="297"/>
      <c r="C10" s="324"/>
      <c r="D10" s="297"/>
      <c r="E10" s="297"/>
      <c r="F10" s="297"/>
      <c r="G10" s="315"/>
      <c r="H10" s="325">
        <v>42.6</v>
      </c>
      <c r="I10" s="324" t="s">
        <v>458</v>
      </c>
      <c r="J10" s="297"/>
      <c r="K10" s="325">
        <f>42.6*0.75</f>
        <v>31.950000000000003</v>
      </c>
      <c r="L10" s="324" t="s">
        <v>458</v>
      </c>
      <c r="M10" s="297"/>
      <c r="N10" s="326"/>
      <c r="O10" s="320"/>
      <c r="P10" s="297"/>
      <c r="Q10" s="297"/>
      <c r="R10" s="324"/>
      <c r="S10" s="297"/>
      <c r="T10" s="297"/>
      <c r="U10" s="297"/>
      <c r="V10" s="315"/>
      <c r="W10" s="325">
        <v>42.7</v>
      </c>
      <c r="X10" s="324" t="s">
        <v>458</v>
      </c>
      <c r="Y10" s="297"/>
      <c r="Z10" s="325">
        <f>42.7*0.75</f>
        <v>32.025000000000006</v>
      </c>
      <c r="AA10" s="324" t="s">
        <v>458</v>
      </c>
      <c r="AB10" s="297"/>
      <c r="AC10" s="326"/>
    </row>
    <row r="11" spans="1:29" ht="12.75" customHeight="1">
      <c r="A11" s="308"/>
      <c r="B11" s="308"/>
      <c r="C11" s="327"/>
      <c r="D11" s="308"/>
      <c r="E11" s="308"/>
      <c r="F11" s="308"/>
      <c r="G11" s="315"/>
      <c r="H11" s="328">
        <v>1.1000000000000001</v>
      </c>
      <c r="I11" s="327" t="s">
        <v>458</v>
      </c>
      <c r="J11" s="308"/>
      <c r="K11" s="328">
        <f>1.1*0.75</f>
        <v>0.82500000000000007</v>
      </c>
      <c r="L11" s="327" t="s">
        <v>458</v>
      </c>
      <c r="M11" s="308"/>
      <c r="N11" s="329"/>
      <c r="O11" s="320"/>
      <c r="P11" s="308"/>
      <c r="Q11" s="308"/>
      <c r="R11" s="327"/>
      <c r="S11" s="308"/>
      <c r="T11" s="308"/>
      <c r="U11" s="308"/>
      <c r="V11" s="315"/>
      <c r="W11" s="328">
        <v>1.1000000000000001</v>
      </c>
      <c r="X11" s="327" t="s">
        <v>458</v>
      </c>
      <c r="Y11" s="308"/>
      <c r="Z11" s="328">
        <f>1.1*0.75</f>
        <v>0.82500000000000007</v>
      </c>
      <c r="AA11" s="327" t="s">
        <v>458</v>
      </c>
      <c r="AB11" s="308"/>
      <c r="AC11" s="329"/>
    </row>
    <row r="12" spans="1:29" ht="12.75" customHeight="1">
      <c r="A12" s="321">
        <v>2</v>
      </c>
      <c r="B12" s="330" t="s">
        <v>396</v>
      </c>
      <c r="C12" s="317" t="s">
        <v>57</v>
      </c>
      <c r="D12" s="314" t="s">
        <v>460</v>
      </c>
      <c r="E12" s="314" t="s">
        <v>461</v>
      </c>
      <c r="F12" s="314" t="s">
        <v>462</v>
      </c>
      <c r="G12" s="315"/>
      <c r="H12" s="323">
        <v>390</v>
      </c>
      <c r="I12" s="331" t="s">
        <v>454</v>
      </c>
      <c r="J12" s="318" t="s">
        <v>455</v>
      </c>
      <c r="K12" s="323">
        <f>390*0.75</f>
        <v>292.5</v>
      </c>
      <c r="L12" s="331" t="s">
        <v>454</v>
      </c>
      <c r="M12" s="318" t="s">
        <v>455</v>
      </c>
      <c r="N12" s="319" t="s">
        <v>54</v>
      </c>
      <c r="O12" s="320"/>
      <c r="P12" s="332">
        <v>16</v>
      </c>
      <c r="Q12" s="332" t="s">
        <v>396</v>
      </c>
      <c r="R12" s="317" t="s">
        <v>57</v>
      </c>
      <c r="S12" s="314" t="s">
        <v>460</v>
      </c>
      <c r="T12" s="314" t="s">
        <v>461</v>
      </c>
      <c r="U12" s="314" t="s">
        <v>462</v>
      </c>
      <c r="V12" s="315"/>
      <c r="W12" s="316">
        <v>390</v>
      </c>
      <c r="X12" s="317" t="s">
        <v>454</v>
      </c>
      <c r="Y12" s="318" t="s">
        <v>455</v>
      </c>
      <c r="Z12" s="316">
        <f>390*0.75</f>
        <v>292.5</v>
      </c>
      <c r="AA12" s="317" t="s">
        <v>454</v>
      </c>
      <c r="AB12" s="318" t="s">
        <v>455</v>
      </c>
      <c r="AC12" s="319" t="s">
        <v>54</v>
      </c>
    </row>
    <row r="13" spans="1:29" ht="12.75" customHeight="1">
      <c r="A13" s="297"/>
      <c r="B13" s="297"/>
      <c r="C13" s="333" t="s">
        <v>79</v>
      </c>
      <c r="D13" s="297"/>
      <c r="E13" s="297"/>
      <c r="F13" s="297"/>
      <c r="G13" s="315"/>
      <c r="H13" s="325">
        <v>13</v>
      </c>
      <c r="I13" s="324" t="s">
        <v>458</v>
      </c>
      <c r="J13" s="297"/>
      <c r="K13" s="325">
        <f>13*0.75</f>
        <v>9.75</v>
      </c>
      <c r="L13" s="324" t="s">
        <v>458</v>
      </c>
      <c r="M13" s="297"/>
      <c r="N13" s="326" t="s">
        <v>463</v>
      </c>
      <c r="O13" s="320"/>
      <c r="P13" s="297"/>
      <c r="Q13" s="297"/>
      <c r="R13" s="333" t="s">
        <v>79</v>
      </c>
      <c r="S13" s="297"/>
      <c r="T13" s="297"/>
      <c r="U13" s="297"/>
      <c r="V13" s="315"/>
      <c r="W13" s="325">
        <v>13</v>
      </c>
      <c r="X13" s="324" t="s">
        <v>458</v>
      </c>
      <c r="Y13" s="297"/>
      <c r="Z13" s="325">
        <f>13*0.75</f>
        <v>9.75</v>
      </c>
      <c r="AA13" s="324" t="s">
        <v>458</v>
      </c>
      <c r="AB13" s="297"/>
      <c r="AC13" s="326" t="s">
        <v>463</v>
      </c>
    </row>
    <row r="14" spans="1:29" ht="12.75" customHeight="1">
      <c r="A14" s="297"/>
      <c r="B14" s="297"/>
      <c r="C14" s="324" t="s">
        <v>86</v>
      </c>
      <c r="D14" s="297"/>
      <c r="E14" s="297"/>
      <c r="F14" s="297"/>
      <c r="G14" s="315"/>
      <c r="H14" s="325">
        <v>11.599999999999998</v>
      </c>
      <c r="I14" s="324" t="s">
        <v>458</v>
      </c>
      <c r="J14" s="297"/>
      <c r="K14" s="325">
        <f>11.6*0.75</f>
        <v>8.6999999999999993</v>
      </c>
      <c r="L14" s="324" t="s">
        <v>458</v>
      </c>
      <c r="M14" s="297"/>
      <c r="N14" s="326"/>
      <c r="O14" s="320"/>
      <c r="P14" s="297"/>
      <c r="Q14" s="297"/>
      <c r="R14" s="324" t="s">
        <v>86</v>
      </c>
      <c r="S14" s="297"/>
      <c r="T14" s="297"/>
      <c r="U14" s="297"/>
      <c r="V14" s="315"/>
      <c r="W14" s="325">
        <v>11.599999999999998</v>
      </c>
      <c r="X14" s="324" t="s">
        <v>458</v>
      </c>
      <c r="Y14" s="297"/>
      <c r="Z14" s="325">
        <f>11.6*0.75</f>
        <v>8.6999999999999993</v>
      </c>
      <c r="AA14" s="324" t="s">
        <v>458</v>
      </c>
      <c r="AB14" s="297"/>
      <c r="AC14" s="326"/>
    </row>
    <row r="15" spans="1:29" ht="12.75" customHeight="1">
      <c r="A15" s="297"/>
      <c r="B15" s="297"/>
      <c r="C15" s="324" t="s">
        <v>90</v>
      </c>
      <c r="D15" s="297"/>
      <c r="E15" s="297"/>
      <c r="F15" s="297"/>
      <c r="G15" s="315"/>
      <c r="H15" s="325">
        <v>56.1</v>
      </c>
      <c r="I15" s="324" t="s">
        <v>458</v>
      </c>
      <c r="J15" s="297"/>
      <c r="K15" s="325">
        <f>56.1*0.75</f>
        <v>42.075000000000003</v>
      </c>
      <c r="L15" s="324" t="s">
        <v>458</v>
      </c>
      <c r="M15" s="297"/>
      <c r="N15" s="326"/>
      <c r="O15" s="320"/>
      <c r="P15" s="297"/>
      <c r="Q15" s="297"/>
      <c r="R15" s="324" t="s">
        <v>90</v>
      </c>
      <c r="S15" s="297"/>
      <c r="T15" s="297"/>
      <c r="U15" s="297"/>
      <c r="V15" s="315"/>
      <c r="W15" s="325">
        <v>56.1</v>
      </c>
      <c r="X15" s="324" t="s">
        <v>458</v>
      </c>
      <c r="Y15" s="297"/>
      <c r="Z15" s="325">
        <f>56.1*0.75</f>
        <v>42.075000000000003</v>
      </c>
      <c r="AA15" s="324" t="s">
        <v>458</v>
      </c>
      <c r="AB15" s="297"/>
      <c r="AC15" s="326"/>
    </row>
    <row r="16" spans="1:29" ht="12.75" customHeight="1">
      <c r="A16" s="308"/>
      <c r="B16" s="308"/>
      <c r="C16" s="327" t="s">
        <v>94</v>
      </c>
      <c r="D16" s="308"/>
      <c r="E16" s="308"/>
      <c r="F16" s="308"/>
      <c r="G16" s="315"/>
      <c r="H16" s="328">
        <v>1</v>
      </c>
      <c r="I16" s="327" t="s">
        <v>24</v>
      </c>
      <c r="J16" s="308"/>
      <c r="K16" s="328">
        <f>1*0.75</f>
        <v>0.75</v>
      </c>
      <c r="L16" s="327" t="s">
        <v>24</v>
      </c>
      <c r="M16" s="308"/>
      <c r="N16" s="329"/>
      <c r="O16" s="320"/>
      <c r="P16" s="308"/>
      <c r="Q16" s="308"/>
      <c r="R16" s="327" t="s">
        <v>94</v>
      </c>
      <c r="S16" s="308"/>
      <c r="T16" s="308"/>
      <c r="U16" s="308"/>
      <c r="V16" s="315"/>
      <c r="W16" s="328">
        <v>1</v>
      </c>
      <c r="X16" s="327" t="s">
        <v>458</v>
      </c>
      <c r="Y16" s="308"/>
      <c r="Z16" s="328">
        <f>1*0.75</f>
        <v>0.75</v>
      </c>
      <c r="AA16" s="327" t="s">
        <v>458</v>
      </c>
      <c r="AB16" s="308"/>
      <c r="AC16" s="329"/>
    </row>
    <row r="17" spans="1:29" ht="12.75" customHeight="1">
      <c r="A17" s="321">
        <v>3</v>
      </c>
      <c r="B17" s="330" t="s">
        <v>400</v>
      </c>
      <c r="C17" s="331" t="s">
        <v>57</v>
      </c>
      <c r="D17" s="314" t="s">
        <v>464</v>
      </c>
      <c r="E17" s="314" t="s">
        <v>465</v>
      </c>
      <c r="F17" s="314" t="s">
        <v>466</v>
      </c>
      <c r="G17" s="315"/>
      <c r="H17" s="323">
        <v>401</v>
      </c>
      <c r="I17" s="317" t="s">
        <v>454</v>
      </c>
      <c r="J17" s="318" t="s">
        <v>455</v>
      </c>
      <c r="K17" s="323">
        <f>401*0.75</f>
        <v>300.75</v>
      </c>
      <c r="L17" s="317" t="s">
        <v>454</v>
      </c>
      <c r="M17" s="318" t="s">
        <v>455</v>
      </c>
      <c r="N17" s="319" t="s">
        <v>54</v>
      </c>
      <c r="O17" s="320"/>
      <c r="P17" s="332">
        <v>17</v>
      </c>
      <c r="Q17" s="332" t="s">
        <v>400</v>
      </c>
      <c r="R17" s="331" t="s">
        <v>57</v>
      </c>
      <c r="S17" s="314" t="s">
        <v>467</v>
      </c>
      <c r="T17" s="314" t="s">
        <v>465</v>
      </c>
      <c r="U17" s="314" t="s">
        <v>468</v>
      </c>
      <c r="V17" s="315"/>
      <c r="W17" s="323">
        <v>405</v>
      </c>
      <c r="X17" s="331" t="s">
        <v>454</v>
      </c>
      <c r="Y17" s="318" t="s">
        <v>455</v>
      </c>
      <c r="Z17" s="323">
        <f>405*0.75</f>
        <v>303.75</v>
      </c>
      <c r="AA17" s="331" t="s">
        <v>454</v>
      </c>
      <c r="AB17" s="318" t="s">
        <v>455</v>
      </c>
      <c r="AC17" s="319" t="s">
        <v>54</v>
      </c>
    </row>
    <row r="18" spans="1:29" ht="12.75" customHeight="1">
      <c r="A18" s="297"/>
      <c r="B18" s="297"/>
      <c r="C18" s="334" t="s">
        <v>109</v>
      </c>
      <c r="D18" s="297"/>
      <c r="E18" s="297"/>
      <c r="F18" s="297"/>
      <c r="G18" s="315"/>
      <c r="H18" s="325">
        <v>11.899999999999999</v>
      </c>
      <c r="I18" s="324" t="s">
        <v>458</v>
      </c>
      <c r="J18" s="297"/>
      <c r="K18" s="325">
        <f>11.9*0.75</f>
        <v>8.9250000000000007</v>
      </c>
      <c r="L18" s="324" t="s">
        <v>458</v>
      </c>
      <c r="M18" s="297"/>
      <c r="N18" s="326" t="s">
        <v>469</v>
      </c>
      <c r="O18" s="320"/>
      <c r="P18" s="297"/>
      <c r="Q18" s="297"/>
      <c r="R18" s="334" t="s">
        <v>109</v>
      </c>
      <c r="S18" s="297"/>
      <c r="T18" s="297"/>
      <c r="U18" s="297"/>
      <c r="V18" s="315"/>
      <c r="W18" s="325">
        <v>11.799999999999999</v>
      </c>
      <c r="X18" s="324" t="s">
        <v>458</v>
      </c>
      <c r="Y18" s="297"/>
      <c r="Z18" s="325">
        <f>11.8*0.75</f>
        <v>8.8500000000000014</v>
      </c>
      <c r="AA18" s="324" t="s">
        <v>458</v>
      </c>
      <c r="AB18" s="297"/>
      <c r="AC18" s="326" t="s">
        <v>470</v>
      </c>
    </row>
    <row r="19" spans="1:29" ht="12.75" customHeight="1">
      <c r="A19" s="297"/>
      <c r="B19" s="297"/>
      <c r="C19" s="324" t="s">
        <v>116</v>
      </c>
      <c r="D19" s="297"/>
      <c r="E19" s="297"/>
      <c r="F19" s="297"/>
      <c r="G19" s="315"/>
      <c r="H19" s="325">
        <v>12.999999999999998</v>
      </c>
      <c r="I19" s="324" t="s">
        <v>458</v>
      </c>
      <c r="J19" s="297"/>
      <c r="K19" s="325">
        <f>13*0.75</f>
        <v>9.75</v>
      </c>
      <c r="L19" s="324" t="s">
        <v>458</v>
      </c>
      <c r="M19" s="297"/>
      <c r="N19" s="326" t="s">
        <v>471</v>
      </c>
      <c r="O19" s="320"/>
      <c r="P19" s="297"/>
      <c r="Q19" s="297"/>
      <c r="R19" s="324" t="s">
        <v>116</v>
      </c>
      <c r="S19" s="297"/>
      <c r="T19" s="297"/>
      <c r="U19" s="297"/>
      <c r="V19" s="315"/>
      <c r="W19" s="325">
        <v>13</v>
      </c>
      <c r="X19" s="324" t="s">
        <v>458</v>
      </c>
      <c r="Y19" s="297"/>
      <c r="Z19" s="325">
        <f>13*0.75</f>
        <v>9.75</v>
      </c>
      <c r="AA19" s="324" t="s">
        <v>458</v>
      </c>
      <c r="AB19" s="297"/>
      <c r="AC19" s="326" t="s">
        <v>472</v>
      </c>
    </row>
    <row r="20" spans="1:29" ht="12.75" customHeight="1">
      <c r="A20" s="297"/>
      <c r="B20" s="297"/>
      <c r="C20" s="324" t="s">
        <v>90</v>
      </c>
      <c r="D20" s="297"/>
      <c r="E20" s="297"/>
      <c r="F20" s="297"/>
      <c r="G20" s="315"/>
      <c r="H20" s="325">
        <v>57.800000000000004</v>
      </c>
      <c r="I20" s="324" t="s">
        <v>458</v>
      </c>
      <c r="J20" s="297"/>
      <c r="K20" s="325">
        <f>57.8*0.75</f>
        <v>43.349999999999994</v>
      </c>
      <c r="L20" s="324" t="s">
        <v>458</v>
      </c>
      <c r="M20" s="297"/>
      <c r="N20" s="326"/>
      <c r="O20" s="320"/>
      <c r="P20" s="297"/>
      <c r="Q20" s="297"/>
      <c r="R20" s="324" t="s">
        <v>90</v>
      </c>
      <c r="S20" s="297"/>
      <c r="T20" s="297"/>
      <c r="U20" s="297"/>
      <c r="V20" s="315"/>
      <c r="W20" s="325">
        <v>58.2</v>
      </c>
      <c r="X20" s="324" t="s">
        <v>458</v>
      </c>
      <c r="Y20" s="297"/>
      <c r="Z20" s="325">
        <f>58.2*0.75</f>
        <v>43.650000000000006</v>
      </c>
      <c r="AA20" s="324" t="s">
        <v>458</v>
      </c>
      <c r="AB20" s="297"/>
      <c r="AC20" s="326"/>
    </row>
    <row r="21" spans="1:29" ht="12.75" customHeight="1">
      <c r="A21" s="308"/>
      <c r="B21" s="308"/>
      <c r="C21" s="327" t="s">
        <v>74</v>
      </c>
      <c r="D21" s="308"/>
      <c r="E21" s="308"/>
      <c r="F21" s="308"/>
      <c r="G21" s="315"/>
      <c r="H21" s="328">
        <v>1.1000000000000001</v>
      </c>
      <c r="I21" s="327" t="s">
        <v>458</v>
      </c>
      <c r="J21" s="308"/>
      <c r="K21" s="328">
        <f>1.1*0.75</f>
        <v>0.82500000000000007</v>
      </c>
      <c r="L21" s="327" t="s">
        <v>458</v>
      </c>
      <c r="M21" s="308"/>
      <c r="N21" s="329"/>
      <c r="O21" s="320"/>
      <c r="P21" s="308"/>
      <c r="Q21" s="308"/>
      <c r="R21" s="327" t="s">
        <v>169</v>
      </c>
      <c r="S21" s="308"/>
      <c r="T21" s="308"/>
      <c r="U21" s="308"/>
      <c r="V21" s="315"/>
      <c r="W21" s="328">
        <v>1.1000000000000001</v>
      </c>
      <c r="X21" s="327" t="s">
        <v>24</v>
      </c>
      <c r="Y21" s="308"/>
      <c r="Z21" s="328">
        <f>1.1*0.75</f>
        <v>0.82500000000000007</v>
      </c>
      <c r="AA21" s="327" t="s">
        <v>24</v>
      </c>
      <c r="AB21" s="308"/>
      <c r="AC21" s="329"/>
    </row>
    <row r="22" spans="1:29" ht="12.75" customHeight="1">
      <c r="A22" s="335"/>
      <c r="B22" s="336"/>
      <c r="C22" s="336"/>
      <c r="D22" s="336"/>
      <c r="E22" s="336"/>
      <c r="F22" s="336"/>
      <c r="G22" s="336"/>
      <c r="H22" s="336"/>
      <c r="I22" s="336"/>
      <c r="J22" s="336"/>
      <c r="K22" s="336"/>
      <c r="L22" s="336"/>
      <c r="M22" s="336"/>
      <c r="N22" s="301"/>
      <c r="O22" s="320"/>
      <c r="P22" s="335"/>
      <c r="Q22" s="336"/>
      <c r="R22" s="336"/>
      <c r="S22" s="336"/>
      <c r="T22" s="336"/>
      <c r="U22" s="336"/>
      <c r="V22" s="336"/>
      <c r="W22" s="336"/>
      <c r="X22" s="336"/>
      <c r="Y22" s="336"/>
      <c r="Z22" s="336"/>
      <c r="AA22" s="336"/>
      <c r="AB22" s="336"/>
      <c r="AC22" s="301"/>
    </row>
    <row r="23" spans="1:29" ht="12.75" customHeight="1">
      <c r="A23" s="309"/>
      <c r="B23" s="337"/>
      <c r="C23" s="337"/>
      <c r="D23" s="337"/>
      <c r="E23" s="337"/>
      <c r="F23" s="337"/>
      <c r="G23" s="337"/>
      <c r="H23" s="337"/>
      <c r="I23" s="337"/>
      <c r="J23" s="337"/>
      <c r="K23" s="337"/>
      <c r="L23" s="337"/>
      <c r="M23" s="337"/>
      <c r="N23" s="310"/>
      <c r="O23" s="320"/>
      <c r="P23" s="309"/>
      <c r="Q23" s="337"/>
      <c r="R23" s="337"/>
      <c r="S23" s="337"/>
      <c r="T23" s="337"/>
      <c r="U23" s="337"/>
      <c r="V23" s="337"/>
      <c r="W23" s="337"/>
      <c r="X23" s="337"/>
      <c r="Y23" s="337"/>
      <c r="Z23" s="337"/>
      <c r="AA23" s="337"/>
      <c r="AB23" s="337"/>
      <c r="AC23" s="310"/>
    </row>
    <row r="24" spans="1:29" ht="12.75" customHeight="1">
      <c r="A24" s="332">
        <v>6</v>
      </c>
      <c r="B24" s="330" t="s">
        <v>406</v>
      </c>
      <c r="C24" s="331" t="s">
        <v>97</v>
      </c>
      <c r="D24" s="314" t="s">
        <v>473</v>
      </c>
      <c r="E24" s="314" t="s">
        <v>474</v>
      </c>
      <c r="F24" s="314" t="s">
        <v>475</v>
      </c>
      <c r="G24" s="315"/>
      <c r="H24" s="323">
        <v>411</v>
      </c>
      <c r="I24" s="317" t="s">
        <v>454</v>
      </c>
      <c r="J24" s="318" t="s">
        <v>476</v>
      </c>
      <c r="K24" s="323">
        <f>411*0.75</f>
        <v>308.25</v>
      </c>
      <c r="L24" s="317" t="s">
        <v>454</v>
      </c>
      <c r="M24" s="318" t="s">
        <v>476</v>
      </c>
      <c r="N24" s="319" t="s">
        <v>54</v>
      </c>
      <c r="O24" s="320"/>
      <c r="P24" s="332">
        <v>20</v>
      </c>
      <c r="Q24" s="332" t="s">
        <v>406</v>
      </c>
      <c r="R24" s="331" t="s">
        <v>97</v>
      </c>
      <c r="S24" s="314" t="s">
        <v>473</v>
      </c>
      <c r="T24" s="314" t="s">
        <v>474</v>
      </c>
      <c r="U24" s="314" t="s">
        <v>477</v>
      </c>
      <c r="V24" s="315"/>
      <c r="W24" s="323">
        <v>405</v>
      </c>
      <c r="X24" s="317" t="s">
        <v>454</v>
      </c>
      <c r="Y24" s="318" t="s">
        <v>476</v>
      </c>
      <c r="Z24" s="323">
        <f>405*0.75</f>
        <v>303.75</v>
      </c>
      <c r="AA24" s="317" t="s">
        <v>454</v>
      </c>
      <c r="AB24" s="318" t="s">
        <v>476</v>
      </c>
      <c r="AC24" s="319" t="s">
        <v>54</v>
      </c>
    </row>
    <row r="25" spans="1:29" ht="12.75" customHeight="1">
      <c r="A25" s="297"/>
      <c r="B25" s="297"/>
      <c r="C25" s="334" t="s">
        <v>136</v>
      </c>
      <c r="D25" s="297"/>
      <c r="E25" s="297"/>
      <c r="F25" s="297"/>
      <c r="G25" s="315"/>
      <c r="H25" s="325">
        <v>12.999999999999998</v>
      </c>
      <c r="I25" s="324" t="s">
        <v>458</v>
      </c>
      <c r="J25" s="297"/>
      <c r="K25" s="325">
        <f>13*0.75</f>
        <v>9.75</v>
      </c>
      <c r="L25" s="324" t="s">
        <v>458</v>
      </c>
      <c r="M25" s="297"/>
      <c r="N25" s="326" t="s">
        <v>478</v>
      </c>
      <c r="O25" s="320"/>
      <c r="P25" s="297"/>
      <c r="Q25" s="297"/>
      <c r="R25" s="334" t="s">
        <v>136</v>
      </c>
      <c r="S25" s="297"/>
      <c r="T25" s="297"/>
      <c r="U25" s="297"/>
      <c r="V25" s="315"/>
      <c r="W25" s="325">
        <v>13.099999999999998</v>
      </c>
      <c r="X25" s="324" t="s">
        <v>458</v>
      </c>
      <c r="Y25" s="297"/>
      <c r="Z25" s="325">
        <f>13.1*0.75</f>
        <v>9.8249999999999993</v>
      </c>
      <c r="AA25" s="324" t="s">
        <v>458</v>
      </c>
      <c r="AB25" s="297"/>
      <c r="AC25" s="326" t="s">
        <v>478</v>
      </c>
    </row>
    <row r="26" spans="1:29" ht="12.75" customHeight="1">
      <c r="A26" s="297"/>
      <c r="B26" s="297"/>
      <c r="C26" s="324" t="s">
        <v>139</v>
      </c>
      <c r="D26" s="297"/>
      <c r="E26" s="297"/>
      <c r="F26" s="297"/>
      <c r="G26" s="315"/>
      <c r="H26" s="325">
        <v>10.599999999999998</v>
      </c>
      <c r="I26" s="324" t="s">
        <v>458</v>
      </c>
      <c r="J26" s="297"/>
      <c r="K26" s="325">
        <f>10.6*0.75</f>
        <v>7.9499999999999993</v>
      </c>
      <c r="L26" s="324" t="s">
        <v>458</v>
      </c>
      <c r="M26" s="297"/>
      <c r="N26" s="326"/>
      <c r="O26" s="320"/>
      <c r="P26" s="297"/>
      <c r="Q26" s="297"/>
      <c r="R26" s="324" t="s">
        <v>139</v>
      </c>
      <c r="S26" s="297"/>
      <c r="T26" s="297"/>
      <c r="U26" s="297"/>
      <c r="V26" s="315"/>
      <c r="W26" s="325">
        <v>10.599999999999998</v>
      </c>
      <c r="X26" s="324" t="s">
        <v>458</v>
      </c>
      <c r="Y26" s="297"/>
      <c r="Z26" s="325">
        <f>10.6*0.75</f>
        <v>7.9499999999999993</v>
      </c>
      <c r="AA26" s="324" t="s">
        <v>458</v>
      </c>
      <c r="AB26" s="297"/>
      <c r="AC26" s="326"/>
    </row>
    <row r="27" spans="1:29" ht="12.75" customHeight="1">
      <c r="A27" s="297"/>
      <c r="B27" s="297"/>
      <c r="C27" s="324" t="s">
        <v>90</v>
      </c>
      <c r="D27" s="297"/>
      <c r="E27" s="297"/>
      <c r="F27" s="297"/>
      <c r="G27" s="315"/>
      <c r="H27" s="325">
        <v>65.199999999999989</v>
      </c>
      <c r="I27" s="324" t="s">
        <v>458</v>
      </c>
      <c r="J27" s="297"/>
      <c r="K27" s="325">
        <f>65.2*0.75</f>
        <v>48.900000000000006</v>
      </c>
      <c r="L27" s="324" t="s">
        <v>458</v>
      </c>
      <c r="M27" s="297"/>
      <c r="N27" s="326"/>
      <c r="O27" s="320"/>
      <c r="P27" s="297"/>
      <c r="Q27" s="297"/>
      <c r="R27" s="324" t="s">
        <v>90</v>
      </c>
      <c r="S27" s="297"/>
      <c r="T27" s="297"/>
      <c r="U27" s="297"/>
      <c r="V27" s="315"/>
      <c r="W27" s="325">
        <v>64.099999999999994</v>
      </c>
      <c r="X27" s="324" t="s">
        <v>458</v>
      </c>
      <c r="Y27" s="297"/>
      <c r="Z27" s="325">
        <f>64.1*0.75</f>
        <v>48.074999999999996</v>
      </c>
      <c r="AA27" s="324" t="s">
        <v>458</v>
      </c>
      <c r="AB27" s="297"/>
      <c r="AC27" s="326"/>
    </row>
    <row r="28" spans="1:29" ht="12.75" customHeight="1">
      <c r="A28" s="308"/>
      <c r="B28" s="308"/>
      <c r="C28" s="327" t="s">
        <v>146</v>
      </c>
      <c r="D28" s="308"/>
      <c r="E28" s="308"/>
      <c r="F28" s="308"/>
      <c r="G28" s="315"/>
      <c r="H28" s="328">
        <v>1.1000000000000001</v>
      </c>
      <c r="I28" s="327" t="s">
        <v>458</v>
      </c>
      <c r="J28" s="308"/>
      <c r="K28" s="328">
        <f>1.1*0.75</f>
        <v>0.82500000000000007</v>
      </c>
      <c r="L28" s="327" t="s">
        <v>458</v>
      </c>
      <c r="M28" s="308"/>
      <c r="N28" s="329"/>
      <c r="O28" s="320"/>
      <c r="P28" s="308"/>
      <c r="Q28" s="308"/>
      <c r="R28" s="327" t="s">
        <v>94</v>
      </c>
      <c r="S28" s="308"/>
      <c r="T28" s="308"/>
      <c r="U28" s="308"/>
      <c r="V28" s="315"/>
      <c r="W28" s="328">
        <v>1.1000000000000001</v>
      </c>
      <c r="X28" s="327" t="s">
        <v>458</v>
      </c>
      <c r="Y28" s="308"/>
      <c r="Z28" s="328">
        <f>1.1*0.75</f>
        <v>0.82500000000000007</v>
      </c>
      <c r="AA28" s="327" t="s">
        <v>458</v>
      </c>
      <c r="AB28" s="308"/>
      <c r="AC28" s="329"/>
    </row>
    <row r="29" spans="1:29" ht="12.75" customHeight="1">
      <c r="A29" s="338" t="s">
        <v>479</v>
      </c>
      <c r="B29" s="339" t="s">
        <v>480</v>
      </c>
      <c r="C29" s="331" t="s">
        <v>481</v>
      </c>
      <c r="D29" s="314" t="s">
        <v>482</v>
      </c>
      <c r="E29" s="314" t="s">
        <v>483</v>
      </c>
      <c r="F29" s="314" t="s">
        <v>484</v>
      </c>
      <c r="G29" s="315"/>
      <c r="H29" s="323">
        <v>356</v>
      </c>
      <c r="I29" s="317" t="s">
        <v>454</v>
      </c>
      <c r="J29" s="318" t="s">
        <v>485</v>
      </c>
      <c r="K29" s="323">
        <f>356*0.75</f>
        <v>267</v>
      </c>
      <c r="L29" s="317" t="s">
        <v>454</v>
      </c>
      <c r="M29" s="318" t="s">
        <v>485</v>
      </c>
      <c r="N29" s="319" t="s">
        <v>54</v>
      </c>
      <c r="O29" s="320"/>
      <c r="P29" s="338" t="s">
        <v>486</v>
      </c>
      <c r="Q29" s="339" t="s">
        <v>480</v>
      </c>
      <c r="R29" s="313" t="s">
        <v>487</v>
      </c>
      <c r="S29" s="314" t="s">
        <v>488</v>
      </c>
      <c r="T29" s="314" t="s">
        <v>489</v>
      </c>
      <c r="U29" s="314" t="s">
        <v>490</v>
      </c>
      <c r="V29" s="315"/>
      <c r="W29" s="323">
        <v>410</v>
      </c>
      <c r="X29" s="317" t="s">
        <v>454</v>
      </c>
      <c r="Y29" s="318" t="s">
        <v>455</v>
      </c>
      <c r="Z29" s="323">
        <f>410*0.75</f>
        <v>307.5</v>
      </c>
      <c r="AA29" s="317" t="s">
        <v>454</v>
      </c>
      <c r="AB29" s="318" t="s">
        <v>455</v>
      </c>
      <c r="AC29" s="319" t="s">
        <v>54</v>
      </c>
    </row>
    <row r="30" spans="1:29" ht="12.75" customHeight="1">
      <c r="A30" s="297"/>
      <c r="B30" s="297"/>
      <c r="C30" s="340" t="s">
        <v>161</v>
      </c>
      <c r="D30" s="297"/>
      <c r="E30" s="297"/>
      <c r="F30" s="297"/>
      <c r="G30" s="315"/>
      <c r="H30" s="325">
        <v>14.399999999999997</v>
      </c>
      <c r="I30" s="324" t="s">
        <v>458</v>
      </c>
      <c r="J30" s="297"/>
      <c r="K30" s="325">
        <f>14.4*0.75</f>
        <v>10.8</v>
      </c>
      <c r="L30" s="324" t="s">
        <v>458</v>
      </c>
      <c r="M30" s="297"/>
      <c r="N30" s="326" t="s">
        <v>491</v>
      </c>
      <c r="O30" s="320"/>
      <c r="P30" s="297"/>
      <c r="Q30" s="297"/>
      <c r="R30" s="324" t="s">
        <v>235</v>
      </c>
      <c r="S30" s="297"/>
      <c r="T30" s="297"/>
      <c r="U30" s="297"/>
      <c r="V30" s="315"/>
      <c r="W30" s="325">
        <v>17.100000000000001</v>
      </c>
      <c r="X30" s="324" t="s">
        <v>458</v>
      </c>
      <c r="Y30" s="297"/>
      <c r="Z30" s="325">
        <f>17.1*0.75</f>
        <v>12.825000000000001</v>
      </c>
      <c r="AA30" s="324" t="s">
        <v>458</v>
      </c>
      <c r="AB30" s="297"/>
      <c r="AC30" s="326" t="s">
        <v>492</v>
      </c>
    </row>
    <row r="31" spans="1:29" ht="12.75" customHeight="1">
      <c r="A31" s="297"/>
      <c r="B31" s="297"/>
      <c r="C31" s="324" t="s">
        <v>167</v>
      </c>
      <c r="D31" s="297"/>
      <c r="E31" s="297"/>
      <c r="F31" s="297"/>
      <c r="G31" s="315"/>
      <c r="H31" s="325">
        <v>12.7</v>
      </c>
      <c r="I31" s="324" t="s">
        <v>458</v>
      </c>
      <c r="J31" s="297"/>
      <c r="K31" s="325">
        <f>12.7*0.75</f>
        <v>9.5249999999999986</v>
      </c>
      <c r="L31" s="324" t="s">
        <v>458</v>
      </c>
      <c r="M31" s="297"/>
      <c r="N31" s="326"/>
      <c r="O31" s="320"/>
      <c r="P31" s="297"/>
      <c r="Q31" s="297"/>
      <c r="R31" s="324" t="s">
        <v>46</v>
      </c>
      <c r="S31" s="297"/>
      <c r="T31" s="297"/>
      <c r="U31" s="297"/>
      <c r="V31" s="315"/>
      <c r="W31" s="325">
        <v>11.2</v>
      </c>
      <c r="X31" s="324" t="s">
        <v>458</v>
      </c>
      <c r="Y31" s="297"/>
      <c r="Z31" s="325">
        <f>11.2*0.75</f>
        <v>8.3999999999999986</v>
      </c>
      <c r="AA31" s="324" t="s">
        <v>458</v>
      </c>
      <c r="AB31" s="297"/>
      <c r="AC31" s="326"/>
    </row>
    <row r="32" spans="1:29" ht="12.75" customHeight="1">
      <c r="A32" s="297"/>
      <c r="B32" s="297"/>
      <c r="C32" s="324" t="s">
        <v>94</v>
      </c>
      <c r="D32" s="297"/>
      <c r="E32" s="297"/>
      <c r="F32" s="297"/>
      <c r="G32" s="315"/>
      <c r="H32" s="325">
        <v>44.100000000000009</v>
      </c>
      <c r="I32" s="324" t="s">
        <v>458</v>
      </c>
      <c r="J32" s="297"/>
      <c r="K32" s="325">
        <f>44.1*0.75</f>
        <v>33.075000000000003</v>
      </c>
      <c r="L32" s="324" t="s">
        <v>458</v>
      </c>
      <c r="M32" s="297"/>
      <c r="N32" s="326"/>
      <c r="O32" s="320"/>
      <c r="P32" s="297"/>
      <c r="Q32" s="297"/>
      <c r="R32" s="324" t="s">
        <v>239</v>
      </c>
      <c r="S32" s="297"/>
      <c r="T32" s="297"/>
      <c r="U32" s="297"/>
      <c r="V32" s="315"/>
      <c r="W32" s="325">
        <v>57.20000000000001</v>
      </c>
      <c r="X32" s="324" t="s">
        <v>458</v>
      </c>
      <c r="Y32" s="297"/>
      <c r="Z32" s="325">
        <f>57.2*0.75</f>
        <v>42.900000000000006</v>
      </c>
      <c r="AA32" s="324" t="s">
        <v>458</v>
      </c>
      <c r="AB32" s="297"/>
      <c r="AC32" s="326"/>
    </row>
    <row r="33" spans="1:29" ht="12.75" customHeight="1">
      <c r="A33" s="308"/>
      <c r="B33" s="308"/>
      <c r="C33" s="327"/>
      <c r="D33" s="308"/>
      <c r="E33" s="308"/>
      <c r="F33" s="308"/>
      <c r="G33" s="315"/>
      <c r="H33" s="328">
        <v>2.5000000000000004</v>
      </c>
      <c r="I33" s="327" t="s">
        <v>458</v>
      </c>
      <c r="J33" s="308"/>
      <c r="K33" s="328">
        <f>2.5*0.75</f>
        <v>1.875</v>
      </c>
      <c r="L33" s="327" t="s">
        <v>458</v>
      </c>
      <c r="M33" s="308"/>
      <c r="N33" s="329"/>
      <c r="O33" s="320"/>
      <c r="P33" s="308"/>
      <c r="Q33" s="308"/>
      <c r="R33" s="327"/>
      <c r="S33" s="308"/>
      <c r="T33" s="308"/>
      <c r="U33" s="308"/>
      <c r="V33" s="315"/>
      <c r="W33" s="328">
        <v>0.99999999999999989</v>
      </c>
      <c r="X33" s="327" t="s">
        <v>458</v>
      </c>
      <c r="Y33" s="308"/>
      <c r="Z33" s="328">
        <f>1*0.75</f>
        <v>0.75</v>
      </c>
      <c r="AA33" s="327" t="s">
        <v>458</v>
      </c>
      <c r="AB33" s="308"/>
      <c r="AC33" s="329"/>
    </row>
    <row r="34" spans="1:29" ht="12.75" customHeight="1">
      <c r="A34" s="311">
        <v>8</v>
      </c>
      <c r="B34" s="330" t="s">
        <v>29</v>
      </c>
      <c r="C34" s="341" t="s">
        <v>172</v>
      </c>
      <c r="D34" s="314" t="s">
        <v>493</v>
      </c>
      <c r="E34" s="314" t="s">
        <v>494</v>
      </c>
      <c r="F34" s="314" t="s">
        <v>495</v>
      </c>
      <c r="G34" s="315"/>
      <c r="H34" s="323">
        <v>447</v>
      </c>
      <c r="I34" s="317" t="s">
        <v>454</v>
      </c>
      <c r="J34" s="318" t="s">
        <v>496</v>
      </c>
      <c r="K34" s="323">
        <f>447*0.75</f>
        <v>335.25</v>
      </c>
      <c r="L34" s="317" t="s">
        <v>454</v>
      </c>
      <c r="M34" s="318" t="s">
        <v>496</v>
      </c>
      <c r="N34" s="319" t="s">
        <v>54</v>
      </c>
      <c r="O34" s="320"/>
      <c r="P34" s="321">
        <v>22</v>
      </c>
      <c r="Q34" s="332" t="s">
        <v>29</v>
      </c>
      <c r="R34" s="341" t="s">
        <v>172</v>
      </c>
      <c r="S34" s="314" t="s">
        <v>497</v>
      </c>
      <c r="T34" s="314" t="s">
        <v>498</v>
      </c>
      <c r="U34" s="314" t="s">
        <v>499</v>
      </c>
      <c r="V34" s="315"/>
      <c r="W34" s="323">
        <v>453</v>
      </c>
      <c r="X34" s="317" t="s">
        <v>454</v>
      </c>
      <c r="Y34" s="318" t="s">
        <v>496</v>
      </c>
      <c r="Z34" s="323">
        <f>453*0.75</f>
        <v>339.75</v>
      </c>
      <c r="AA34" s="317" t="s">
        <v>454</v>
      </c>
      <c r="AB34" s="318" t="s">
        <v>496</v>
      </c>
      <c r="AC34" s="319" t="s">
        <v>54</v>
      </c>
    </row>
    <row r="35" spans="1:29" ht="12.75" customHeight="1">
      <c r="A35" s="297"/>
      <c r="B35" s="297"/>
      <c r="C35" s="324" t="s">
        <v>178</v>
      </c>
      <c r="D35" s="297"/>
      <c r="E35" s="297"/>
      <c r="F35" s="297"/>
      <c r="G35" s="315"/>
      <c r="H35" s="325">
        <v>12.299999999999997</v>
      </c>
      <c r="I35" s="324" t="s">
        <v>458</v>
      </c>
      <c r="J35" s="297"/>
      <c r="K35" s="325">
        <f>12.3*0.75</f>
        <v>9.2250000000000014</v>
      </c>
      <c r="L35" s="324" t="s">
        <v>458</v>
      </c>
      <c r="M35" s="297"/>
      <c r="N35" s="326" t="s">
        <v>500</v>
      </c>
      <c r="O35" s="320"/>
      <c r="P35" s="297"/>
      <c r="Q35" s="297"/>
      <c r="R35" s="324" t="s">
        <v>178</v>
      </c>
      <c r="S35" s="297"/>
      <c r="T35" s="297"/>
      <c r="U35" s="297"/>
      <c r="V35" s="315"/>
      <c r="W35" s="325">
        <v>12.199999999999998</v>
      </c>
      <c r="X35" s="324" t="s">
        <v>458</v>
      </c>
      <c r="Y35" s="297"/>
      <c r="Z35" s="325">
        <f>12.2*0.75</f>
        <v>9.1499999999999986</v>
      </c>
      <c r="AA35" s="324" t="s">
        <v>458</v>
      </c>
      <c r="AB35" s="297"/>
      <c r="AC35" s="326" t="s">
        <v>501</v>
      </c>
    </row>
    <row r="36" spans="1:29" ht="12.75" customHeight="1">
      <c r="A36" s="297"/>
      <c r="B36" s="297"/>
      <c r="C36" s="324" t="s">
        <v>151</v>
      </c>
      <c r="D36" s="297"/>
      <c r="E36" s="297"/>
      <c r="F36" s="297"/>
      <c r="G36" s="315"/>
      <c r="H36" s="325">
        <v>9.7999999999999989</v>
      </c>
      <c r="I36" s="324" t="s">
        <v>458</v>
      </c>
      <c r="J36" s="297"/>
      <c r="K36" s="325">
        <f>9.8*0.75</f>
        <v>7.3500000000000005</v>
      </c>
      <c r="L36" s="324" t="s">
        <v>458</v>
      </c>
      <c r="M36" s="297"/>
      <c r="N36" s="326"/>
      <c r="O36" s="320"/>
      <c r="P36" s="297"/>
      <c r="Q36" s="297"/>
      <c r="R36" s="324" t="s">
        <v>151</v>
      </c>
      <c r="S36" s="297"/>
      <c r="T36" s="297"/>
      <c r="U36" s="297"/>
      <c r="V36" s="315"/>
      <c r="W36" s="325">
        <v>9.7999999999999989</v>
      </c>
      <c r="X36" s="324" t="s">
        <v>458</v>
      </c>
      <c r="Y36" s="297"/>
      <c r="Z36" s="325">
        <f>9.8*0.75</f>
        <v>7.3500000000000005</v>
      </c>
      <c r="AA36" s="324" t="s">
        <v>458</v>
      </c>
      <c r="AB36" s="297"/>
      <c r="AC36" s="326"/>
    </row>
    <row r="37" spans="1:29" ht="12.75" customHeight="1">
      <c r="A37" s="297"/>
      <c r="B37" s="297"/>
      <c r="C37" s="324" t="s">
        <v>74</v>
      </c>
      <c r="D37" s="297"/>
      <c r="E37" s="297"/>
      <c r="F37" s="297"/>
      <c r="G37" s="315"/>
      <c r="H37" s="325">
        <v>75.399999999999977</v>
      </c>
      <c r="I37" s="324" t="s">
        <v>458</v>
      </c>
      <c r="J37" s="297"/>
      <c r="K37" s="325">
        <f>75.4*0.75</f>
        <v>56.550000000000004</v>
      </c>
      <c r="L37" s="324" t="s">
        <v>458</v>
      </c>
      <c r="M37" s="297"/>
      <c r="N37" s="326"/>
      <c r="O37" s="320"/>
      <c r="P37" s="297"/>
      <c r="Q37" s="297"/>
      <c r="R37" s="324" t="s">
        <v>243</v>
      </c>
      <c r="S37" s="297"/>
      <c r="T37" s="297"/>
      <c r="U37" s="297"/>
      <c r="V37" s="315"/>
      <c r="W37" s="325">
        <v>76.499999999999986</v>
      </c>
      <c r="X37" s="324" t="s">
        <v>458</v>
      </c>
      <c r="Y37" s="297"/>
      <c r="Z37" s="325">
        <f>76.5*0.75</f>
        <v>57.375</v>
      </c>
      <c r="AA37" s="324" t="s">
        <v>458</v>
      </c>
      <c r="AB37" s="297"/>
      <c r="AC37" s="326"/>
    </row>
    <row r="38" spans="1:29" ht="12.75" customHeight="1">
      <c r="A38" s="308"/>
      <c r="B38" s="308"/>
      <c r="C38" s="327"/>
      <c r="D38" s="308"/>
      <c r="E38" s="308"/>
      <c r="F38" s="308"/>
      <c r="G38" s="315"/>
      <c r="H38" s="328">
        <v>0.99999999999999989</v>
      </c>
      <c r="I38" s="327" t="s">
        <v>458</v>
      </c>
      <c r="J38" s="308"/>
      <c r="K38" s="328">
        <f>1*0.75</f>
        <v>0.75</v>
      </c>
      <c r="L38" s="327" t="s">
        <v>458</v>
      </c>
      <c r="M38" s="308"/>
      <c r="N38" s="329"/>
      <c r="O38" s="320"/>
      <c r="P38" s="308"/>
      <c r="Q38" s="308"/>
      <c r="R38" s="327"/>
      <c r="S38" s="308"/>
      <c r="T38" s="308"/>
      <c r="U38" s="308"/>
      <c r="V38" s="315"/>
      <c r="W38" s="328">
        <v>0.99999999999999989</v>
      </c>
      <c r="X38" s="327" t="s">
        <v>458</v>
      </c>
      <c r="Y38" s="308"/>
      <c r="Z38" s="328">
        <f>1*0.75</f>
        <v>0.75</v>
      </c>
      <c r="AA38" s="327" t="s">
        <v>458</v>
      </c>
      <c r="AB38" s="308"/>
      <c r="AC38" s="329" t="s">
        <v>502</v>
      </c>
    </row>
    <row r="39" spans="1:29" ht="12.75" customHeight="1">
      <c r="A39" s="332">
        <v>9</v>
      </c>
      <c r="B39" s="330" t="s">
        <v>396</v>
      </c>
      <c r="C39" s="331" t="s">
        <v>57</v>
      </c>
      <c r="D39" s="314" t="s">
        <v>503</v>
      </c>
      <c r="E39" s="314" t="s">
        <v>504</v>
      </c>
      <c r="F39" s="314" t="s">
        <v>505</v>
      </c>
      <c r="G39" s="315"/>
      <c r="H39" s="323">
        <v>392</v>
      </c>
      <c r="I39" s="317" t="s">
        <v>454</v>
      </c>
      <c r="J39" s="318" t="s">
        <v>45</v>
      </c>
      <c r="K39" s="323">
        <f>392*0.75</f>
        <v>294</v>
      </c>
      <c r="L39" s="317" t="s">
        <v>454</v>
      </c>
      <c r="M39" s="318" t="s">
        <v>45</v>
      </c>
      <c r="N39" s="319" t="s">
        <v>54</v>
      </c>
      <c r="O39" s="320"/>
      <c r="P39" s="335"/>
      <c r="Q39" s="336"/>
      <c r="R39" s="336"/>
      <c r="S39" s="336"/>
      <c r="T39" s="336"/>
      <c r="U39" s="336"/>
      <c r="V39" s="336"/>
      <c r="W39" s="336"/>
      <c r="X39" s="336"/>
      <c r="Y39" s="336"/>
      <c r="Z39" s="336"/>
      <c r="AA39" s="336"/>
      <c r="AB39" s="336"/>
      <c r="AC39" s="301"/>
    </row>
    <row r="40" spans="1:29" ht="12.75" customHeight="1">
      <c r="A40" s="297"/>
      <c r="B40" s="297"/>
      <c r="C40" s="334" t="s">
        <v>184</v>
      </c>
      <c r="D40" s="297"/>
      <c r="E40" s="297"/>
      <c r="F40" s="297"/>
      <c r="G40" s="315"/>
      <c r="H40" s="325">
        <v>16.2</v>
      </c>
      <c r="I40" s="324" t="s">
        <v>458</v>
      </c>
      <c r="J40" s="297"/>
      <c r="K40" s="325">
        <f>16.2*0.75</f>
        <v>12.149999999999999</v>
      </c>
      <c r="L40" s="324" t="s">
        <v>458</v>
      </c>
      <c r="M40" s="297"/>
      <c r="N40" s="326" t="s">
        <v>506</v>
      </c>
      <c r="O40" s="320"/>
      <c r="P40" s="309"/>
      <c r="Q40" s="337"/>
      <c r="R40" s="337"/>
      <c r="S40" s="337"/>
      <c r="T40" s="337"/>
      <c r="U40" s="337"/>
      <c r="V40" s="337"/>
      <c r="W40" s="337"/>
      <c r="X40" s="337"/>
      <c r="Y40" s="337"/>
      <c r="Z40" s="337"/>
      <c r="AA40" s="337"/>
      <c r="AB40" s="337"/>
      <c r="AC40" s="310"/>
    </row>
    <row r="41" spans="1:29" ht="12.75" customHeight="1">
      <c r="A41" s="297"/>
      <c r="B41" s="297"/>
      <c r="C41" s="324" t="s">
        <v>186</v>
      </c>
      <c r="D41" s="297"/>
      <c r="E41" s="297"/>
      <c r="F41" s="297"/>
      <c r="G41" s="315"/>
      <c r="H41" s="325">
        <v>9.1</v>
      </c>
      <c r="I41" s="324" t="s">
        <v>458</v>
      </c>
      <c r="J41" s="297"/>
      <c r="K41" s="325">
        <f>9.1*0.75</f>
        <v>6.8249999999999993</v>
      </c>
      <c r="L41" s="324" t="s">
        <v>458</v>
      </c>
      <c r="M41" s="297"/>
      <c r="N41" s="326"/>
      <c r="O41" s="320"/>
      <c r="P41" s="332">
        <v>27</v>
      </c>
      <c r="Q41" s="332" t="s">
        <v>406</v>
      </c>
      <c r="R41" s="324" t="s">
        <v>97</v>
      </c>
      <c r="S41" s="314" t="s">
        <v>507</v>
      </c>
      <c r="T41" s="314" t="s">
        <v>508</v>
      </c>
      <c r="U41" s="314" t="s">
        <v>509</v>
      </c>
      <c r="V41" s="315"/>
      <c r="W41" s="323">
        <v>381</v>
      </c>
      <c r="X41" s="317" t="s">
        <v>454</v>
      </c>
      <c r="Y41" s="318" t="s">
        <v>510</v>
      </c>
      <c r="Z41" s="323">
        <f>381*0.75</f>
        <v>285.75</v>
      </c>
      <c r="AA41" s="317" t="s">
        <v>454</v>
      </c>
      <c r="AB41" s="318" t="s">
        <v>510</v>
      </c>
      <c r="AC41" s="319" t="s">
        <v>54</v>
      </c>
    </row>
    <row r="42" spans="1:29" ht="12.75" customHeight="1">
      <c r="A42" s="297"/>
      <c r="B42" s="297"/>
      <c r="C42" s="324" t="s">
        <v>90</v>
      </c>
      <c r="D42" s="297"/>
      <c r="E42" s="297"/>
      <c r="F42" s="297"/>
      <c r="G42" s="315"/>
      <c r="H42" s="325">
        <v>58.5</v>
      </c>
      <c r="I42" s="324" t="s">
        <v>458</v>
      </c>
      <c r="J42" s="297"/>
      <c r="K42" s="325">
        <f>58.5*0.75</f>
        <v>43.875</v>
      </c>
      <c r="L42" s="324" t="s">
        <v>458</v>
      </c>
      <c r="M42" s="297"/>
      <c r="N42" s="326"/>
      <c r="O42" s="320"/>
      <c r="P42" s="297"/>
      <c r="Q42" s="297"/>
      <c r="R42" s="322" t="s">
        <v>204</v>
      </c>
      <c r="S42" s="297"/>
      <c r="T42" s="297"/>
      <c r="U42" s="297"/>
      <c r="V42" s="315"/>
      <c r="W42" s="325">
        <v>12.8</v>
      </c>
      <c r="X42" s="324" t="s">
        <v>458</v>
      </c>
      <c r="Y42" s="297"/>
      <c r="Z42" s="325">
        <f>12.8*0.75</f>
        <v>9.6000000000000014</v>
      </c>
      <c r="AA42" s="324" t="s">
        <v>458</v>
      </c>
      <c r="AB42" s="297"/>
      <c r="AC42" s="326" t="s">
        <v>511</v>
      </c>
    </row>
    <row r="43" spans="1:29" ht="12.75" customHeight="1">
      <c r="A43" s="308"/>
      <c r="B43" s="308"/>
      <c r="C43" s="327" t="s">
        <v>94</v>
      </c>
      <c r="D43" s="308"/>
      <c r="E43" s="308"/>
      <c r="F43" s="308"/>
      <c r="G43" s="315"/>
      <c r="H43" s="328">
        <v>0.9</v>
      </c>
      <c r="I43" s="327" t="s">
        <v>458</v>
      </c>
      <c r="J43" s="308"/>
      <c r="K43" s="328">
        <f>0.9*0.75</f>
        <v>0.67500000000000004</v>
      </c>
      <c r="L43" s="327" t="s">
        <v>458</v>
      </c>
      <c r="M43" s="308"/>
      <c r="N43" s="329"/>
      <c r="O43" s="320"/>
      <c r="P43" s="297"/>
      <c r="Q43" s="297"/>
      <c r="R43" s="324" t="s">
        <v>249</v>
      </c>
      <c r="S43" s="297"/>
      <c r="T43" s="297"/>
      <c r="U43" s="297"/>
      <c r="V43" s="315"/>
      <c r="W43" s="325">
        <v>10.5</v>
      </c>
      <c r="X43" s="324" t="s">
        <v>458</v>
      </c>
      <c r="Y43" s="297"/>
      <c r="Z43" s="325">
        <f>10.5*0.75</f>
        <v>7.875</v>
      </c>
      <c r="AA43" s="324" t="s">
        <v>458</v>
      </c>
      <c r="AB43" s="297"/>
      <c r="AC43" s="326"/>
    </row>
    <row r="44" spans="1:29" ht="12.75" customHeight="1">
      <c r="A44" s="332">
        <v>10</v>
      </c>
      <c r="B44" s="330" t="s">
        <v>400</v>
      </c>
      <c r="C44" s="342" t="s">
        <v>512</v>
      </c>
      <c r="D44" s="314" t="s">
        <v>513</v>
      </c>
      <c r="E44" s="314" t="s">
        <v>514</v>
      </c>
      <c r="F44" s="314" t="s">
        <v>515</v>
      </c>
      <c r="G44" s="315"/>
      <c r="H44" s="323">
        <v>442</v>
      </c>
      <c r="I44" s="317" t="s">
        <v>454</v>
      </c>
      <c r="J44" s="318" t="s">
        <v>455</v>
      </c>
      <c r="K44" s="323">
        <f>442*0.75</f>
        <v>331.5</v>
      </c>
      <c r="L44" s="317" t="s">
        <v>454</v>
      </c>
      <c r="M44" s="318" t="s">
        <v>455</v>
      </c>
      <c r="N44" s="319" t="s">
        <v>54</v>
      </c>
      <c r="O44" s="320"/>
      <c r="P44" s="297"/>
      <c r="Q44" s="297"/>
      <c r="R44" s="324" t="s">
        <v>90</v>
      </c>
      <c r="S44" s="297"/>
      <c r="T44" s="297"/>
      <c r="U44" s="297"/>
      <c r="V44" s="315"/>
      <c r="W44" s="325">
        <v>56.4</v>
      </c>
      <c r="X44" s="324" t="s">
        <v>458</v>
      </c>
      <c r="Y44" s="297"/>
      <c r="Z44" s="325">
        <f>56.4*0.75</f>
        <v>42.3</v>
      </c>
      <c r="AA44" s="324" t="s">
        <v>458</v>
      </c>
      <c r="AB44" s="297"/>
      <c r="AC44" s="326"/>
    </row>
    <row r="45" spans="1:29" ht="12.75" customHeight="1">
      <c r="A45" s="297"/>
      <c r="B45" s="297"/>
      <c r="C45" s="324" t="s">
        <v>196</v>
      </c>
      <c r="D45" s="297"/>
      <c r="E45" s="297"/>
      <c r="F45" s="297"/>
      <c r="G45" s="315"/>
      <c r="H45" s="325">
        <v>15.399999999999997</v>
      </c>
      <c r="I45" s="324" t="s">
        <v>458</v>
      </c>
      <c r="J45" s="297"/>
      <c r="K45" s="325">
        <f>15.4*0.75</f>
        <v>11.55</v>
      </c>
      <c r="L45" s="324" t="s">
        <v>458</v>
      </c>
      <c r="M45" s="297"/>
      <c r="N45" s="326" t="s">
        <v>516</v>
      </c>
      <c r="O45" s="320"/>
      <c r="P45" s="308"/>
      <c r="Q45" s="308"/>
      <c r="R45" s="327"/>
      <c r="S45" s="308"/>
      <c r="T45" s="308"/>
      <c r="U45" s="308"/>
      <c r="V45" s="315"/>
      <c r="W45" s="328">
        <v>1.3000000000000003</v>
      </c>
      <c r="X45" s="327" t="s">
        <v>458</v>
      </c>
      <c r="Y45" s="308"/>
      <c r="Z45" s="328">
        <f>1.3*0.75</f>
        <v>0.97500000000000009</v>
      </c>
      <c r="AA45" s="327" t="s">
        <v>458</v>
      </c>
      <c r="AB45" s="308"/>
      <c r="AC45" s="329"/>
    </row>
    <row r="46" spans="1:29" ht="12.75" customHeight="1">
      <c r="A46" s="297"/>
      <c r="B46" s="297"/>
      <c r="C46" s="324" t="s">
        <v>46</v>
      </c>
      <c r="D46" s="297"/>
      <c r="E46" s="297"/>
      <c r="F46" s="297"/>
      <c r="G46" s="315"/>
      <c r="H46" s="325">
        <v>13.899999999999999</v>
      </c>
      <c r="I46" s="324" t="s">
        <v>458</v>
      </c>
      <c r="J46" s="297"/>
      <c r="K46" s="325">
        <f>13.9*0.75</f>
        <v>10.425000000000001</v>
      </c>
      <c r="L46" s="324" t="s">
        <v>458</v>
      </c>
      <c r="M46" s="297"/>
      <c r="N46" s="326" t="s">
        <v>471</v>
      </c>
      <c r="O46" s="320"/>
      <c r="P46" s="332">
        <v>28</v>
      </c>
      <c r="Q46" s="332" t="s">
        <v>414</v>
      </c>
      <c r="R46" s="343" t="s">
        <v>213</v>
      </c>
      <c r="S46" s="314" t="s">
        <v>517</v>
      </c>
      <c r="T46" s="314" t="s">
        <v>518</v>
      </c>
      <c r="U46" s="314" t="s">
        <v>519</v>
      </c>
      <c r="V46" s="315"/>
      <c r="W46" s="323">
        <v>435</v>
      </c>
      <c r="X46" s="317" t="s">
        <v>454</v>
      </c>
      <c r="Y46" s="318" t="s">
        <v>51</v>
      </c>
      <c r="Z46" s="323">
        <f>435*0.75</f>
        <v>326.25</v>
      </c>
      <c r="AA46" s="317" t="s">
        <v>454</v>
      </c>
      <c r="AB46" s="318" t="s">
        <v>51</v>
      </c>
      <c r="AC46" s="319" t="s">
        <v>54</v>
      </c>
    </row>
    <row r="47" spans="1:29" ht="12.75" customHeight="1">
      <c r="A47" s="297"/>
      <c r="B47" s="297"/>
      <c r="C47" s="324" t="s">
        <v>106</v>
      </c>
      <c r="D47" s="297"/>
      <c r="E47" s="297"/>
      <c r="F47" s="297"/>
      <c r="G47" s="315"/>
      <c r="H47" s="325">
        <v>59.699999999999989</v>
      </c>
      <c r="I47" s="324" t="s">
        <v>458</v>
      </c>
      <c r="J47" s="297"/>
      <c r="K47" s="325">
        <f>59.7*0.75</f>
        <v>44.775000000000006</v>
      </c>
      <c r="L47" s="324" t="s">
        <v>458</v>
      </c>
      <c r="M47" s="297"/>
      <c r="N47" s="326"/>
      <c r="O47" s="320"/>
      <c r="P47" s="297"/>
      <c r="Q47" s="297"/>
      <c r="R47" s="324" t="s">
        <v>218</v>
      </c>
      <c r="S47" s="297"/>
      <c r="T47" s="297"/>
      <c r="U47" s="297"/>
      <c r="V47" s="344"/>
      <c r="W47" s="325">
        <v>14.799999999999997</v>
      </c>
      <c r="X47" s="324" t="s">
        <v>458</v>
      </c>
      <c r="Y47" s="297"/>
      <c r="Z47" s="325">
        <f>14.8*0.75</f>
        <v>11.100000000000001</v>
      </c>
      <c r="AA47" s="324" t="s">
        <v>458</v>
      </c>
      <c r="AB47" s="297"/>
      <c r="AC47" s="326" t="s">
        <v>520</v>
      </c>
    </row>
    <row r="48" spans="1:29" ht="12.75" customHeight="1">
      <c r="A48" s="308"/>
      <c r="B48" s="308"/>
      <c r="C48" s="327"/>
      <c r="D48" s="308"/>
      <c r="E48" s="308"/>
      <c r="F48" s="308"/>
      <c r="G48" s="315"/>
      <c r="H48" s="328">
        <v>1.2</v>
      </c>
      <c r="I48" s="327" t="s">
        <v>458</v>
      </c>
      <c r="J48" s="308"/>
      <c r="K48" s="328">
        <f>1.2*0.75</f>
        <v>0.89999999999999991</v>
      </c>
      <c r="L48" s="327" t="s">
        <v>458</v>
      </c>
      <c r="M48" s="308"/>
      <c r="N48" s="329"/>
      <c r="O48" s="320"/>
      <c r="P48" s="297"/>
      <c r="Q48" s="297"/>
      <c r="R48" s="324" t="s">
        <v>94</v>
      </c>
      <c r="S48" s="297"/>
      <c r="T48" s="297"/>
      <c r="U48" s="297"/>
      <c r="V48" s="344"/>
      <c r="W48" s="325">
        <v>12.399999999999999</v>
      </c>
      <c r="X48" s="324" t="s">
        <v>458</v>
      </c>
      <c r="Y48" s="297"/>
      <c r="Z48" s="325">
        <f>12.4*0.75</f>
        <v>9.3000000000000007</v>
      </c>
      <c r="AA48" s="324" t="s">
        <v>458</v>
      </c>
      <c r="AB48" s="297"/>
      <c r="AC48" s="326"/>
    </row>
    <row r="49" spans="1:29" ht="12.75" customHeight="1">
      <c r="A49" s="335"/>
      <c r="B49" s="336"/>
      <c r="C49" s="336"/>
      <c r="D49" s="336"/>
      <c r="E49" s="336"/>
      <c r="F49" s="336"/>
      <c r="G49" s="336"/>
      <c r="H49" s="336"/>
      <c r="I49" s="336"/>
      <c r="J49" s="336"/>
      <c r="K49" s="336"/>
      <c r="L49" s="336"/>
      <c r="M49" s="336"/>
      <c r="N49" s="301"/>
      <c r="O49" s="320"/>
      <c r="P49" s="297"/>
      <c r="Q49" s="297"/>
      <c r="R49" s="324"/>
      <c r="S49" s="297"/>
      <c r="T49" s="297"/>
      <c r="U49" s="297"/>
      <c r="V49" s="344"/>
      <c r="W49" s="325">
        <v>63.7</v>
      </c>
      <c r="X49" s="324" t="s">
        <v>458</v>
      </c>
      <c r="Y49" s="297"/>
      <c r="Z49" s="325">
        <f>63.7*0.75</f>
        <v>47.775000000000006</v>
      </c>
      <c r="AA49" s="324" t="s">
        <v>458</v>
      </c>
      <c r="AB49" s="297"/>
      <c r="AC49" s="326"/>
    </row>
    <row r="50" spans="1:29" ht="12.75" customHeight="1">
      <c r="A50" s="309"/>
      <c r="B50" s="337"/>
      <c r="C50" s="337"/>
      <c r="D50" s="337"/>
      <c r="E50" s="337"/>
      <c r="F50" s="337"/>
      <c r="G50" s="337"/>
      <c r="H50" s="337"/>
      <c r="I50" s="337"/>
      <c r="J50" s="337"/>
      <c r="K50" s="337"/>
      <c r="L50" s="337"/>
      <c r="M50" s="337"/>
      <c r="N50" s="310"/>
      <c r="O50" s="320"/>
      <c r="P50" s="308"/>
      <c r="Q50" s="308"/>
      <c r="R50" s="327"/>
      <c r="S50" s="308"/>
      <c r="T50" s="308"/>
      <c r="U50" s="308"/>
      <c r="V50" s="344"/>
      <c r="W50" s="328">
        <v>1.5000000000000002</v>
      </c>
      <c r="X50" s="327" t="s">
        <v>458</v>
      </c>
      <c r="Y50" s="308"/>
      <c r="Z50" s="328">
        <f>1.5*0.75</f>
        <v>1.125</v>
      </c>
      <c r="AA50" s="327" t="s">
        <v>458</v>
      </c>
      <c r="AB50" s="308"/>
      <c r="AC50" s="329"/>
    </row>
    <row r="51" spans="1:29" ht="12.75" customHeight="1">
      <c r="A51" s="332">
        <v>13</v>
      </c>
      <c r="B51" s="330" t="s">
        <v>406</v>
      </c>
      <c r="C51" s="324" t="s">
        <v>97</v>
      </c>
      <c r="D51" s="314" t="s">
        <v>521</v>
      </c>
      <c r="E51" s="314" t="s">
        <v>522</v>
      </c>
      <c r="F51" s="314" t="s">
        <v>523</v>
      </c>
      <c r="G51" s="315"/>
      <c r="H51" s="323">
        <v>405</v>
      </c>
      <c r="I51" s="317" t="s">
        <v>454</v>
      </c>
      <c r="J51" s="318" t="s">
        <v>524</v>
      </c>
      <c r="K51" s="323">
        <f>405*0.75</f>
        <v>303.75</v>
      </c>
      <c r="L51" s="317" t="s">
        <v>454</v>
      </c>
      <c r="M51" s="318" t="s">
        <v>524</v>
      </c>
      <c r="N51" s="319" t="s">
        <v>54</v>
      </c>
      <c r="O51" s="320"/>
      <c r="P51" s="321">
        <v>29</v>
      </c>
      <c r="Q51" s="332" t="s">
        <v>29</v>
      </c>
      <c r="R51" s="313" t="s">
        <v>15</v>
      </c>
      <c r="S51" s="314" t="s">
        <v>525</v>
      </c>
      <c r="T51" s="314" t="s">
        <v>526</v>
      </c>
      <c r="U51" s="314" t="s">
        <v>527</v>
      </c>
      <c r="V51" s="315"/>
      <c r="W51" s="323">
        <v>385</v>
      </c>
      <c r="X51" s="317" t="s">
        <v>454</v>
      </c>
      <c r="Y51" s="318" t="s">
        <v>455</v>
      </c>
      <c r="Z51" s="323">
        <f>385*0.75</f>
        <v>288.75</v>
      </c>
      <c r="AA51" s="317" t="s">
        <v>454</v>
      </c>
      <c r="AB51" s="318" t="s">
        <v>455</v>
      </c>
      <c r="AC51" s="319" t="s">
        <v>54</v>
      </c>
    </row>
    <row r="52" spans="1:29" ht="12.75" customHeight="1">
      <c r="A52" s="297"/>
      <c r="B52" s="297"/>
      <c r="C52" s="322" t="s">
        <v>204</v>
      </c>
      <c r="D52" s="297"/>
      <c r="E52" s="297"/>
      <c r="F52" s="297"/>
      <c r="G52" s="315"/>
      <c r="H52" s="325">
        <v>12.2</v>
      </c>
      <c r="I52" s="324" t="s">
        <v>458</v>
      </c>
      <c r="J52" s="297"/>
      <c r="K52" s="325">
        <f>12.2*0.75</f>
        <v>9.1499999999999986</v>
      </c>
      <c r="L52" s="324" t="s">
        <v>458</v>
      </c>
      <c r="M52" s="297"/>
      <c r="N52" s="326" t="s">
        <v>528</v>
      </c>
      <c r="O52" s="320"/>
      <c r="P52" s="297"/>
      <c r="Q52" s="297"/>
      <c r="R52" s="324" t="s">
        <v>37</v>
      </c>
      <c r="S52" s="297"/>
      <c r="T52" s="297"/>
      <c r="U52" s="297"/>
      <c r="V52" s="315"/>
      <c r="W52" s="325">
        <v>16.2</v>
      </c>
      <c r="X52" s="324" t="s">
        <v>458</v>
      </c>
      <c r="Y52" s="297"/>
      <c r="Z52" s="325">
        <f>16.2*0.75</f>
        <v>12.149999999999999</v>
      </c>
      <c r="AA52" s="324" t="s">
        <v>458</v>
      </c>
      <c r="AB52" s="297"/>
      <c r="AC52" s="326" t="s">
        <v>506</v>
      </c>
    </row>
    <row r="53" spans="1:29" ht="12.75" customHeight="1">
      <c r="A53" s="297"/>
      <c r="B53" s="297"/>
      <c r="C53" s="324" t="s">
        <v>208</v>
      </c>
      <c r="D53" s="297"/>
      <c r="E53" s="297"/>
      <c r="F53" s="297"/>
      <c r="G53" s="315"/>
      <c r="H53" s="325">
        <v>9.6999999999999993</v>
      </c>
      <c r="I53" s="324" t="s">
        <v>458</v>
      </c>
      <c r="J53" s="297"/>
      <c r="K53" s="325">
        <f>9.7*0.75</f>
        <v>7.2749999999999995</v>
      </c>
      <c r="L53" s="324" t="s">
        <v>458</v>
      </c>
      <c r="M53" s="297"/>
      <c r="N53" s="326"/>
      <c r="O53" s="320"/>
      <c r="P53" s="297"/>
      <c r="Q53" s="297"/>
      <c r="R53" s="324" t="s">
        <v>46</v>
      </c>
      <c r="S53" s="297"/>
      <c r="T53" s="297"/>
      <c r="U53" s="297"/>
      <c r="V53" s="315"/>
      <c r="W53" s="325">
        <v>15.899999999999999</v>
      </c>
      <c r="X53" s="324" t="s">
        <v>458</v>
      </c>
      <c r="Y53" s="297"/>
      <c r="Z53" s="325">
        <f>15.9*0.75</f>
        <v>11.925000000000001</v>
      </c>
      <c r="AA53" s="324" t="s">
        <v>458</v>
      </c>
      <c r="AB53" s="297"/>
      <c r="AC53" s="326"/>
    </row>
    <row r="54" spans="1:29" ht="12.75" customHeight="1">
      <c r="A54" s="297"/>
      <c r="B54" s="297"/>
      <c r="C54" s="324" t="s">
        <v>90</v>
      </c>
      <c r="D54" s="297"/>
      <c r="E54" s="297"/>
      <c r="F54" s="297"/>
      <c r="G54" s="315"/>
      <c r="H54" s="325">
        <v>64.199999999999989</v>
      </c>
      <c r="I54" s="324" t="s">
        <v>458</v>
      </c>
      <c r="J54" s="297"/>
      <c r="K54" s="325">
        <f>64.2*0.75</f>
        <v>48.150000000000006</v>
      </c>
      <c r="L54" s="324" t="s">
        <v>458</v>
      </c>
      <c r="M54" s="297"/>
      <c r="N54" s="326"/>
      <c r="O54" s="320"/>
      <c r="P54" s="297"/>
      <c r="Q54" s="297"/>
      <c r="R54" s="324"/>
      <c r="S54" s="297"/>
      <c r="T54" s="297"/>
      <c r="U54" s="297"/>
      <c r="V54" s="315"/>
      <c r="W54" s="325">
        <v>42.7</v>
      </c>
      <c r="X54" s="324" t="s">
        <v>458</v>
      </c>
      <c r="Y54" s="297"/>
      <c r="Z54" s="325">
        <f>42.7*0.75</f>
        <v>32.025000000000006</v>
      </c>
      <c r="AA54" s="324" t="s">
        <v>458</v>
      </c>
      <c r="AB54" s="297"/>
      <c r="AC54" s="326"/>
    </row>
    <row r="55" spans="1:29" ht="12.75" customHeight="1">
      <c r="A55" s="308"/>
      <c r="B55" s="308"/>
      <c r="C55" s="327"/>
      <c r="D55" s="308"/>
      <c r="E55" s="308"/>
      <c r="F55" s="308"/>
      <c r="G55" s="315"/>
      <c r="H55" s="328">
        <v>1.2000000000000002</v>
      </c>
      <c r="I55" s="327" t="s">
        <v>458</v>
      </c>
      <c r="J55" s="308"/>
      <c r="K55" s="328">
        <f>1.2*0.75</f>
        <v>0.89999999999999991</v>
      </c>
      <c r="L55" s="327" t="s">
        <v>458</v>
      </c>
      <c r="M55" s="308"/>
      <c r="N55" s="329"/>
      <c r="O55" s="320"/>
      <c r="P55" s="308"/>
      <c r="Q55" s="308"/>
      <c r="R55" s="327"/>
      <c r="S55" s="308"/>
      <c r="T55" s="308"/>
      <c r="U55" s="308"/>
      <c r="V55" s="315"/>
      <c r="W55" s="328">
        <v>1.1000000000000001</v>
      </c>
      <c r="X55" s="327" t="s">
        <v>458</v>
      </c>
      <c r="Y55" s="308"/>
      <c r="Z55" s="328">
        <f>1.1*0.75</f>
        <v>0.82500000000000007</v>
      </c>
      <c r="AA55" s="327" t="s">
        <v>458</v>
      </c>
      <c r="AB55" s="308"/>
      <c r="AC55" s="329"/>
    </row>
    <row r="56" spans="1:29" ht="12.75" customHeight="1">
      <c r="A56" s="332">
        <v>14</v>
      </c>
      <c r="B56" s="330" t="s">
        <v>414</v>
      </c>
      <c r="C56" s="343" t="s">
        <v>213</v>
      </c>
      <c r="D56" s="314" t="s">
        <v>517</v>
      </c>
      <c r="E56" s="314" t="s">
        <v>518</v>
      </c>
      <c r="F56" s="314" t="s">
        <v>519</v>
      </c>
      <c r="G56" s="315"/>
      <c r="H56" s="323">
        <v>435</v>
      </c>
      <c r="I56" s="317" t="s">
        <v>454</v>
      </c>
      <c r="J56" s="318" t="s">
        <v>51</v>
      </c>
      <c r="K56" s="323">
        <f>435*0.75</f>
        <v>326.25</v>
      </c>
      <c r="L56" s="317" t="s">
        <v>454</v>
      </c>
      <c r="M56" s="318" t="s">
        <v>51</v>
      </c>
      <c r="N56" s="319" t="s">
        <v>54</v>
      </c>
      <c r="O56" s="320"/>
      <c r="P56" s="321">
        <v>30</v>
      </c>
      <c r="Q56" s="332" t="s">
        <v>396</v>
      </c>
      <c r="R56" s="317" t="s">
        <v>57</v>
      </c>
      <c r="S56" s="314" t="s">
        <v>529</v>
      </c>
      <c r="T56" s="314" t="s">
        <v>530</v>
      </c>
      <c r="U56" s="314" t="s">
        <v>462</v>
      </c>
      <c r="V56" s="315"/>
      <c r="W56" s="323">
        <v>390</v>
      </c>
      <c r="X56" s="317" t="s">
        <v>454</v>
      </c>
      <c r="Y56" s="318" t="s">
        <v>455</v>
      </c>
      <c r="Z56" s="323">
        <f>390*0.75</f>
        <v>292.5</v>
      </c>
      <c r="AA56" s="317" t="s">
        <v>454</v>
      </c>
      <c r="AB56" s="318" t="s">
        <v>455</v>
      </c>
      <c r="AC56" s="319" t="s">
        <v>54</v>
      </c>
    </row>
    <row r="57" spans="1:29" ht="12.75" customHeight="1">
      <c r="A57" s="297"/>
      <c r="B57" s="297"/>
      <c r="C57" s="324" t="s">
        <v>218</v>
      </c>
      <c r="D57" s="297"/>
      <c r="E57" s="297"/>
      <c r="F57" s="297"/>
      <c r="G57" s="344"/>
      <c r="H57" s="325">
        <v>14.799999999999997</v>
      </c>
      <c r="I57" s="324" t="s">
        <v>458</v>
      </c>
      <c r="J57" s="297"/>
      <c r="K57" s="325">
        <f>14.8*0.75</f>
        <v>11.100000000000001</v>
      </c>
      <c r="L57" s="324" t="s">
        <v>458</v>
      </c>
      <c r="M57" s="297"/>
      <c r="N57" s="326" t="s">
        <v>520</v>
      </c>
      <c r="O57" s="320"/>
      <c r="P57" s="297"/>
      <c r="Q57" s="297"/>
      <c r="R57" s="333" t="s">
        <v>79</v>
      </c>
      <c r="S57" s="297"/>
      <c r="T57" s="297"/>
      <c r="U57" s="297"/>
      <c r="V57" s="315"/>
      <c r="W57" s="325">
        <v>13</v>
      </c>
      <c r="X57" s="324" t="s">
        <v>458</v>
      </c>
      <c r="Y57" s="297"/>
      <c r="Z57" s="325">
        <f>13*0.75</f>
        <v>9.75</v>
      </c>
      <c r="AA57" s="324" t="s">
        <v>458</v>
      </c>
      <c r="AB57" s="297"/>
      <c r="AC57" s="326" t="s">
        <v>500</v>
      </c>
    </row>
    <row r="58" spans="1:29" ht="12.75" customHeight="1">
      <c r="A58" s="297"/>
      <c r="B58" s="297"/>
      <c r="C58" s="324" t="s">
        <v>94</v>
      </c>
      <c r="D58" s="297"/>
      <c r="E58" s="297"/>
      <c r="F58" s="297"/>
      <c r="G58" s="344"/>
      <c r="H58" s="325">
        <v>12.399999999999999</v>
      </c>
      <c r="I58" s="324" t="s">
        <v>458</v>
      </c>
      <c r="J58" s="297"/>
      <c r="K58" s="325">
        <f>12.4*0.75</f>
        <v>9.3000000000000007</v>
      </c>
      <c r="L58" s="324" t="s">
        <v>458</v>
      </c>
      <c r="M58" s="297"/>
      <c r="N58" s="326"/>
      <c r="O58" s="320"/>
      <c r="P58" s="297"/>
      <c r="Q58" s="297"/>
      <c r="R58" s="324" t="s">
        <v>86</v>
      </c>
      <c r="S58" s="297"/>
      <c r="T58" s="297"/>
      <c r="U58" s="297"/>
      <c r="V58" s="315"/>
      <c r="W58" s="325">
        <v>11.599999999999998</v>
      </c>
      <c r="X58" s="324" t="s">
        <v>458</v>
      </c>
      <c r="Y58" s="297"/>
      <c r="Z58" s="325">
        <f>11.6*0.75</f>
        <v>8.6999999999999993</v>
      </c>
      <c r="AA58" s="324" t="s">
        <v>458</v>
      </c>
      <c r="AB58" s="297"/>
      <c r="AC58" s="326"/>
    </row>
    <row r="59" spans="1:29" ht="12.75" customHeight="1">
      <c r="A59" s="297"/>
      <c r="B59" s="297"/>
      <c r="C59" s="324"/>
      <c r="D59" s="297"/>
      <c r="E59" s="297"/>
      <c r="F59" s="297"/>
      <c r="G59" s="344"/>
      <c r="H59" s="325">
        <v>63.7</v>
      </c>
      <c r="I59" s="324" t="s">
        <v>458</v>
      </c>
      <c r="J59" s="297"/>
      <c r="K59" s="325">
        <f>63.7*0.75</f>
        <v>47.775000000000006</v>
      </c>
      <c r="L59" s="324" t="s">
        <v>458</v>
      </c>
      <c r="M59" s="297"/>
      <c r="N59" s="326"/>
      <c r="O59" s="320"/>
      <c r="P59" s="297"/>
      <c r="Q59" s="297"/>
      <c r="R59" s="324" t="s">
        <v>90</v>
      </c>
      <c r="S59" s="297"/>
      <c r="T59" s="297"/>
      <c r="U59" s="297"/>
      <c r="V59" s="315"/>
      <c r="W59" s="325">
        <v>56.1</v>
      </c>
      <c r="X59" s="324" t="s">
        <v>458</v>
      </c>
      <c r="Y59" s="297"/>
      <c r="Z59" s="325">
        <f>56.1*0.75</f>
        <v>42.075000000000003</v>
      </c>
      <c r="AA59" s="324" t="s">
        <v>458</v>
      </c>
      <c r="AB59" s="297"/>
      <c r="AC59" s="326"/>
    </row>
    <row r="60" spans="1:29" ht="12.75" customHeight="1">
      <c r="A60" s="308"/>
      <c r="B60" s="308"/>
      <c r="C60" s="327"/>
      <c r="D60" s="308"/>
      <c r="E60" s="308"/>
      <c r="F60" s="308"/>
      <c r="G60" s="344"/>
      <c r="H60" s="328">
        <v>1.5000000000000002</v>
      </c>
      <c r="I60" s="327" t="s">
        <v>458</v>
      </c>
      <c r="J60" s="308"/>
      <c r="K60" s="328">
        <f>1.5*0.75</f>
        <v>1.125</v>
      </c>
      <c r="L60" s="327" t="s">
        <v>458</v>
      </c>
      <c r="M60" s="308"/>
      <c r="N60" s="329"/>
      <c r="O60" s="320"/>
      <c r="P60" s="308"/>
      <c r="Q60" s="308"/>
      <c r="R60" s="327" t="s">
        <v>94</v>
      </c>
      <c r="S60" s="308"/>
      <c r="T60" s="308"/>
      <c r="U60" s="308"/>
      <c r="V60" s="315"/>
      <c r="W60" s="328">
        <v>1</v>
      </c>
      <c r="X60" s="327" t="s">
        <v>458</v>
      </c>
      <c r="Y60" s="308"/>
      <c r="Z60" s="328">
        <f>1*0.75</f>
        <v>0.75</v>
      </c>
      <c r="AA60" s="327" t="s">
        <v>458</v>
      </c>
      <c r="AB60" s="308"/>
      <c r="AC60" s="329"/>
    </row>
    <row r="61" spans="1:29" ht="12.75" customHeight="1">
      <c r="A61" s="282"/>
      <c r="B61" s="283"/>
      <c r="C61" s="283"/>
      <c r="D61" s="283"/>
      <c r="E61" s="283"/>
      <c r="F61" s="283"/>
      <c r="G61" s="283"/>
      <c r="H61" s="284"/>
      <c r="I61" s="283"/>
      <c r="J61" s="283"/>
      <c r="K61" s="284"/>
      <c r="L61" s="283"/>
      <c r="M61" s="283"/>
      <c r="N61" s="345"/>
      <c r="O61" s="346"/>
      <c r="P61" s="321">
        <v>31</v>
      </c>
      <c r="Q61" s="332" t="s">
        <v>400</v>
      </c>
      <c r="R61" s="331" t="s">
        <v>57</v>
      </c>
      <c r="S61" s="314" t="s">
        <v>531</v>
      </c>
      <c r="T61" s="314" t="s">
        <v>465</v>
      </c>
      <c r="U61" s="314" t="s">
        <v>466</v>
      </c>
      <c r="V61" s="315"/>
      <c r="W61" s="323">
        <v>401</v>
      </c>
      <c r="X61" s="317" t="s">
        <v>454</v>
      </c>
      <c r="Y61" s="318" t="s">
        <v>455</v>
      </c>
      <c r="Z61" s="323">
        <f>401*0.75</f>
        <v>300.75</v>
      </c>
      <c r="AA61" s="317" t="s">
        <v>454</v>
      </c>
      <c r="AB61" s="318" t="s">
        <v>455</v>
      </c>
      <c r="AC61" s="319" t="s">
        <v>54</v>
      </c>
    </row>
    <row r="62" spans="1:29" ht="12.75" customHeight="1">
      <c r="A62" s="347" t="s">
        <v>532</v>
      </c>
      <c r="B62" s="301"/>
      <c r="C62" s="348" t="s">
        <v>533</v>
      </c>
      <c r="D62" s="349" t="s">
        <v>534</v>
      </c>
      <c r="E62" s="290"/>
      <c r="F62" s="290"/>
      <c r="G62" s="290"/>
      <c r="H62" s="290"/>
      <c r="I62" s="290"/>
      <c r="J62" s="290"/>
      <c r="K62" s="290"/>
      <c r="L62" s="290"/>
      <c r="M62" s="291"/>
      <c r="N62" s="283"/>
      <c r="O62" s="346"/>
      <c r="P62" s="297"/>
      <c r="Q62" s="297"/>
      <c r="R62" s="334" t="s">
        <v>109</v>
      </c>
      <c r="S62" s="297"/>
      <c r="T62" s="297"/>
      <c r="U62" s="297"/>
      <c r="V62" s="315"/>
      <c r="W62" s="325">
        <v>11.899999999999999</v>
      </c>
      <c r="X62" s="324" t="s">
        <v>458</v>
      </c>
      <c r="Y62" s="297"/>
      <c r="Z62" s="325">
        <f>11.9*0.75</f>
        <v>8.9250000000000007</v>
      </c>
      <c r="AA62" s="324" t="s">
        <v>458</v>
      </c>
      <c r="AB62" s="297"/>
      <c r="AC62" s="326" t="s">
        <v>535</v>
      </c>
    </row>
    <row r="63" spans="1:29" ht="12.75" customHeight="1">
      <c r="A63" s="309"/>
      <c r="B63" s="310"/>
      <c r="C63" s="348" t="s">
        <v>536</v>
      </c>
      <c r="D63" s="350" t="s">
        <v>537</v>
      </c>
      <c r="E63" s="350" t="s">
        <v>538</v>
      </c>
      <c r="F63" s="350" t="s">
        <v>539</v>
      </c>
      <c r="G63" s="350"/>
      <c r="H63" s="284"/>
      <c r="I63" s="351"/>
      <c r="J63" s="351"/>
      <c r="K63" s="351" t="s">
        <v>540</v>
      </c>
      <c r="L63" s="351"/>
      <c r="M63" s="350" t="s">
        <v>541</v>
      </c>
      <c r="N63" s="283"/>
      <c r="O63" s="346"/>
      <c r="P63" s="297"/>
      <c r="Q63" s="297"/>
      <c r="R63" s="324" t="s">
        <v>116</v>
      </c>
      <c r="S63" s="297"/>
      <c r="T63" s="297"/>
      <c r="U63" s="297"/>
      <c r="V63" s="315"/>
      <c r="W63" s="325">
        <v>12.999999999999998</v>
      </c>
      <c r="X63" s="324" t="s">
        <v>458</v>
      </c>
      <c r="Y63" s="297"/>
      <c r="Z63" s="325">
        <f>13*0.75</f>
        <v>9.75</v>
      </c>
      <c r="AA63" s="324" t="s">
        <v>458</v>
      </c>
      <c r="AB63" s="297"/>
      <c r="AC63" s="326" t="s">
        <v>471</v>
      </c>
    </row>
    <row r="64" spans="1:29" ht="12.75" customHeight="1">
      <c r="A64" s="352" t="s">
        <v>542</v>
      </c>
      <c r="B64" s="353" t="s">
        <v>543</v>
      </c>
      <c r="C64" s="348" t="s">
        <v>544</v>
      </c>
      <c r="D64" s="354">
        <f>12458/31</f>
        <v>401.87096774193549</v>
      </c>
      <c r="E64" s="355">
        <f>453.600000000001/31</f>
        <v>14.632258064516162</v>
      </c>
      <c r="F64" s="355">
        <f>346.6/31</f>
        <v>11.180645161290323</v>
      </c>
      <c r="G64" s="355"/>
      <c r="H64" s="284"/>
      <c r="I64" s="356"/>
      <c r="J64" s="356"/>
      <c r="K64" s="357">
        <f>1808.6/31</f>
        <v>58.341935483870962</v>
      </c>
      <c r="L64" s="291"/>
      <c r="M64" s="358">
        <f>33.6000000000001/31</f>
        <v>1.0838709677419387</v>
      </c>
      <c r="N64" s="283"/>
      <c r="O64" s="346"/>
      <c r="P64" s="297"/>
      <c r="Q64" s="297"/>
      <c r="R64" s="324" t="s">
        <v>90</v>
      </c>
      <c r="S64" s="297"/>
      <c r="T64" s="297"/>
      <c r="U64" s="297"/>
      <c r="V64" s="315"/>
      <c r="W64" s="325">
        <v>57.800000000000004</v>
      </c>
      <c r="X64" s="324" t="s">
        <v>458</v>
      </c>
      <c r="Y64" s="297"/>
      <c r="Z64" s="325">
        <f>57.8*0.75</f>
        <v>43.349999999999994</v>
      </c>
      <c r="AA64" s="324" t="s">
        <v>458</v>
      </c>
      <c r="AB64" s="297"/>
      <c r="AC64" s="326"/>
    </row>
    <row r="65" spans="1:29" ht="12.75" customHeight="1">
      <c r="A65" s="352" t="s">
        <v>545</v>
      </c>
      <c r="B65" s="353" t="s">
        <v>543</v>
      </c>
      <c r="C65" s="348" t="s">
        <v>546</v>
      </c>
      <c r="D65" s="354">
        <f>(12458*0.75)/31</f>
        <v>301.40322580645159</v>
      </c>
      <c r="E65" s="355">
        <f>(453.600000000001*0.75)/31</f>
        <v>10.97419354838712</v>
      </c>
      <c r="F65" s="355">
        <f>(346.6*0.75)/31</f>
        <v>8.3854838709677431</v>
      </c>
      <c r="G65" s="355"/>
      <c r="H65" s="284"/>
      <c r="I65" s="356"/>
      <c r="J65" s="356"/>
      <c r="K65" s="357">
        <f>(1808.6*0.75)/31</f>
        <v>43.75645161290322</v>
      </c>
      <c r="L65" s="291"/>
      <c r="M65" s="358">
        <f>(33.6000000000001*0.75)/31</f>
        <v>0.81290322580645402</v>
      </c>
      <c r="N65" s="283"/>
      <c r="O65" s="346"/>
      <c r="P65" s="308"/>
      <c r="Q65" s="308"/>
      <c r="R65" s="327" t="s">
        <v>74</v>
      </c>
      <c r="S65" s="308"/>
      <c r="T65" s="308"/>
      <c r="U65" s="308"/>
      <c r="V65" s="315"/>
      <c r="W65" s="328">
        <v>1.1000000000000001</v>
      </c>
      <c r="X65" s="327" t="s">
        <v>458</v>
      </c>
      <c r="Y65" s="308"/>
      <c r="Z65" s="328">
        <f>1.1*0.75</f>
        <v>0.82500000000000007</v>
      </c>
      <c r="AA65" s="327" t="s">
        <v>458</v>
      </c>
      <c r="AB65" s="308"/>
      <c r="AC65" s="329"/>
    </row>
    <row r="66" spans="1:29" ht="12.75" customHeight="1">
      <c r="A66" s="359"/>
      <c r="B66" s="345"/>
      <c r="C66" s="360"/>
      <c r="D66" s="361"/>
      <c r="E66" s="362"/>
      <c r="F66" s="362"/>
      <c r="G66" s="362"/>
      <c r="H66" s="284"/>
      <c r="I66" s="283"/>
      <c r="J66" s="363"/>
      <c r="K66" s="284"/>
      <c r="L66" s="283"/>
      <c r="M66" s="283"/>
      <c r="N66" s="283"/>
      <c r="O66" s="364"/>
      <c r="P66" s="365" t="s">
        <v>547</v>
      </c>
      <c r="Q66" s="336"/>
      <c r="R66" s="336"/>
      <c r="S66" s="336"/>
      <c r="T66" s="336"/>
      <c r="U66" s="336"/>
      <c r="V66" s="336"/>
      <c r="W66" s="336"/>
      <c r="X66" s="336"/>
      <c r="Y66" s="336"/>
      <c r="Z66" s="336"/>
      <c r="AA66" s="336"/>
      <c r="AB66" s="336"/>
      <c r="AC66" s="366"/>
    </row>
    <row r="67" spans="1:29" ht="12.75" customHeight="1">
      <c r="A67" s="282"/>
      <c r="B67" s="283"/>
      <c r="C67" s="283"/>
      <c r="D67" s="283"/>
      <c r="E67" s="283"/>
      <c r="F67" s="283"/>
      <c r="G67" s="283"/>
      <c r="H67" s="284"/>
      <c r="I67" s="283"/>
      <c r="J67" s="283"/>
      <c r="K67" s="284"/>
      <c r="L67" s="283"/>
      <c r="M67" s="367"/>
      <c r="N67" s="283"/>
      <c r="O67" s="364"/>
      <c r="P67" s="368" t="s">
        <v>548</v>
      </c>
      <c r="Q67" s="369"/>
      <c r="R67" s="370"/>
      <c r="S67" s="370"/>
      <c r="T67" s="370"/>
      <c r="U67" s="370"/>
      <c r="V67" s="370"/>
      <c r="W67" s="370"/>
      <c r="X67" s="370"/>
      <c r="Y67" s="283"/>
      <c r="Z67" s="284"/>
      <c r="AA67" s="283"/>
      <c r="AB67" s="283"/>
      <c r="AC67" s="370"/>
    </row>
    <row r="68" spans="1:29" ht="12.75" customHeight="1">
      <c r="A68" s="282"/>
      <c r="B68" s="283"/>
      <c r="C68" s="283"/>
      <c r="D68" s="283"/>
      <c r="E68" s="283"/>
      <c r="F68" s="283"/>
      <c r="G68" s="283"/>
      <c r="H68" s="284"/>
      <c r="I68" s="283"/>
      <c r="J68" s="283"/>
      <c r="K68" s="284"/>
      <c r="L68" s="283"/>
      <c r="M68" s="367"/>
      <c r="N68" s="283"/>
      <c r="O68" s="364"/>
      <c r="P68" s="371" t="s">
        <v>549</v>
      </c>
      <c r="Q68" s="372"/>
      <c r="R68" s="368"/>
      <c r="S68" s="373"/>
      <c r="T68" s="373"/>
      <c r="U68" s="373"/>
      <c r="V68" s="373"/>
      <c r="W68" s="284"/>
      <c r="X68" s="283"/>
      <c r="Y68" s="283"/>
      <c r="Z68" s="284"/>
      <c r="AA68" s="283"/>
      <c r="AB68" s="283"/>
      <c r="AC68" s="284"/>
    </row>
    <row r="69" spans="1:29" ht="12.75" customHeight="1">
      <c r="A69" s="282"/>
      <c r="B69" s="283"/>
      <c r="C69" s="283"/>
      <c r="D69" s="283"/>
      <c r="E69" s="283"/>
      <c r="F69" s="283"/>
      <c r="G69" s="283"/>
      <c r="H69" s="284"/>
      <c r="I69" s="283"/>
      <c r="J69" s="283"/>
      <c r="K69" s="284"/>
      <c r="L69" s="283"/>
      <c r="M69" s="283"/>
      <c r="N69" s="283"/>
      <c r="O69" s="364"/>
      <c r="P69" s="371" t="s">
        <v>550</v>
      </c>
      <c r="Q69" s="372"/>
      <c r="R69" s="368"/>
      <c r="S69" s="373"/>
      <c r="T69" s="373"/>
      <c r="U69" s="373"/>
      <c r="V69" s="373"/>
      <c r="W69" s="284"/>
      <c r="X69" s="283"/>
      <c r="Y69" s="283"/>
      <c r="Z69" s="284"/>
      <c r="AA69" s="283"/>
      <c r="AB69" s="283"/>
      <c r="AC69" s="373"/>
    </row>
    <row r="70" spans="1:29" ht="12.75" customHeight="1">
      <c r="A70" s="282"/>
      <c r="B70" s="283"/>
      <c r="C70" s="283"/>
      <c r="D70" s="283"/>
      <c r="E70" s="283"/>
      <c r="F70" s="283"/>
      <c r="G70" s="283"/>
      <c r="H70" s="284"/>
      <c r="I70" s="283"/>
      <c r="J70" s="283"/>
      <c r="K70" s="284"/>
      <c r="L70" s="283"/>
      <c r="M70" s="283"/>
      <c r="N70" s="283"/>
      <c r="O70" s="364"/>
      <c r="P70" s="374" t="s">
        <v>551</v>
      </c>
      <c r="Q70" s="374"/>
      <c r="R70" s="374"/>
      <c r="S70" s="374"/>
      <c r="T70" s="374"/>
      <c r="U70" s="374"/>
      <c r="V70" s="374"/>
      <c r="W70" s="284"/>
      <c r="X70" s="283"/>
      <c r="Y70" s="283"/>
      <c r="Z70" s="284"/>
      <c r="AA70" s="283"/>
      <c r="AB70" s="283"/>
      <c r="AC70" s="375"/>
    </row>
    <row r="71" spans="1:29" ht="12.75" customHeight="1">
      <c r="A71" s="282"/>
      <c r="B71" s="283"/>
      <c r="C71" s="283"/>
      <c r="D71" s="283"/>
      <c r="E71" s="283"/>
      <c r="F71" s="283"/>
      <c r="G71" s="283"/>
      <c r="H71" s="284"/>
      <c r="I71" s="283"/>
      <c r="J71" s="283"/>
      <c r="K71" s="284"/>
      <c r="L71" s="283"/>
      <c r="M71" s="283"/>
      <c r="N71" s="283"/>
      <c r="O71" s="364"/>
      <c r="P71" s="374" t="s">
        <v>552</v>
      </c>
      <c r="Q71" s="374"/>
      <c r="R71" s="374"/>
      <c r="S71" s="374"/>
      <c r="T71" s="374"/>
      <c r="U71" s="374"/>
      <c r="V71" s="374"/>
      <c r="W71" s="284"/>
      <c r="X71" s="283"/>
      <c r="Y71" s="283"/>
      <c r="Z71" s="284"/>
      <c r="AA71" s="283"/>
      <c r="AB71" s="283"/>
      <c r="AC71" s="375"/>
    </row>
    <row r="72" spans="1:29" ht="12.75" customHeight="1">
      <c r="A72" s="282"/>
      <c r="B72" s="283"/>
      <c r="C72" s="283"/>
      <c r="D72" s="283"/>
      <c r="E72" s="283"/>
      <c r="F72" s="283"/>
      <c r="G72" s="283"/>
      <c r="H72" s="284"/>
      <c r="I72" s="283"/>
      <c r="J72" s="283"/>
      <c r="K72" s="284"/>
      <c r="L72" s="283"/>
      <c r="M72" s="283"/>
      <c r="N72" s="283"/>
      <c r="O72" s="364"/>
      <c r="P72" s="374" t="s">
        <v>553</v>
      </c>
      <c r="Q72" s="283"/>
      <c r="R72" s="283"/>
      <c r="S72" s="283"/>
      <c r="T72" s="284"/>
      <c r="U72" s="283"/>
      <c r="V72" s="283"/>
      <c r="W72" s="284"/>
      <c r="X72" s="283"/>
      <c r="Y72" s="283"/>
      <c r="Z72" s="284"/>
      <c r="AA72" s="283"/>
      <c r="AB72" s="283"/>
      <c r="AC72" s="376"/>
    </row>
    <row r="73" spans="1:29" ht="12.75" customHeight="1">
      <c r="A73" s="282"/>
      <c r="B73" s="283"/>
      <c r="C73" s="283"/>
      <c r="D73" s="283"/>
      <c r="E73" s="283"/>
      <c r="F73" s="283"/>
      <c r="G73" s="283"/>
      <c r="H73" s="284"/>
      <c r="I73" s="283"/>
      <c r="J73" s="283"/>
      <c r="K73" s="284"/>
      <c r="L73" s="283"/>
      <c r="M73" s="283"/>
      <c r="N73" s="283"/>
      <c r="O73" s="364"/>
      <c r="P73" s="374" t="s">
        <v>554</v>
      </c>
      <c r="Q73" s="283"/>
      <c r="R73" s="283"/>
      <c r="S73" s="283"/>
      <c r="T73" s="283"/>
      <c r="U73" s="283"/>
      <c r="V73" s="283"/>
      <c r="W73" s="284"/>
      <c r="X73" s="283"/>
      <c r="Y73" s="283"/>
      <c r="Z73" s="284"/>
      <c r="AA73" s="283"/>
      <c r="AB73" s="283"/>
      <c r="AC73" s="283"/>
    </row>
    <row r="74" spans="1:29" ht="12.75" customHeight="1">
      <c r="A74" s="282"/>
      <c r="B74" s="283"/>
      <c r="C74" s="283"/>
      <c r="D74" s="283"/>
      <c r="E74" s="283"/>
      <c r="F74" s="283"/>
      <c r="G74" s="283"/>
      <c r="H74" s="284"/>
      <c r="I74" s="283"/>
      <c r="J74" s="283"/>
      <c r="K74" s="284"/>
      <c r="L74" s="283"/>
      <c r="M74" s="283"/>
      <c r="N74" s="283"/>
      <c r="O74" s="364"/>
      <c r="P74" s="374"/>
      <c r="Q74" s="283"/>
      <c r="R74" s="283"/>
      <c r="S74" s="283"/>
      <c r="T74" s="283"/>
      <c r="U74" s="283"/>
      <c r="V74" s="283"/>
      <c r="W74" s="284"/>
      <c r="X74" s="283"/>
      <c r="Y74" s="283"/>
      <c r="Z74" s="284"/>
      <c r="AA74" s="283"/>
      <c r="AB74" s="283"/>
      <c r="AC74" s="283"/>
    </row>
    <row r="75" spans="1:29" ht="12.75" customHeight="1">
      <c r="A75" s="282"/>
      <c r="B75" s="283"/>
      <c r="C75" s="283"/>
      <c r="D75" s="283"/>
      <c r="E75" s="283"/>
      <c r="F75" s="283"/>
      <c r="G75" s="283"/>
      <c r="H75" s="284"/>
      <c r="I75" s="283"/>
      <c r="J75" s="283"/>
      <c r="K75" s="284"/>
      <c r="L75" s="283"/>
      <c r="M75" s="283"/>
      <c r="N75" s="283"/>
      <c r="O75" s="364"/>
      <c r="P75" s="374"/>
      <c r="Q75" s="283"/>
      <c r="R75" s="283"/>
      <c r="S75" s="283"/>
      <c r="T75" s="283"/>
      <c r="U75" s="283"/>
      <c r="V75" s="283"/>
      <c r="W75" s="284"/>
      <c r="X75" s="283"/>
      <c r="Y75" s="283"/>
      <c r="Z75" s="284"/>
      <c r="AA75" s="283"/>
      <c r="AB75" s="283"/>
      <c r="AC75" s="283"/>
    </row>
    <row r="76" spans="1:29" ht="12.75" customHeight="1">
      <c r="A76" s="282"/>
      <c r="B76" s="283"/>
      <c r="C76" s="283"/>
      <c r="D76" s="283"/>
      <c r="E76" s="283"/>
      <c r="F76" s="283"/>
      <c r="G76" s="283"/>
      <c r="H76" s="284"/>
      <c r="I76" s="283"/>
      <c r="J76" s="283"/>
      <c r="K76" s="284"/>
      <c r="L76" s="283"/>
      <c r="M76" s="283"/>
      <c r="N76" s="283"/>
      <c r="O76" s="364"/>
      <c r="P76" s="374"/>
      <c r="Q76" s="283"/>
      <c r="R76" s="283"/>
      <c r="S76" s="283"/>
      <c r="T76" s="283"/>
      <c r="U76" s="283"/>
      <c r="V76" s="283"/>
      <c r="W76" s="284"/>
      <c r="X76" s="283"/>
      <c r="Y76" s="283"/>
      <c r="Z76" s="284"/>
      <c r="AA76" s="283"/>
      <c r="AB76" s="283"/>
      <c r="AC76" s="283"/>
    </row>
    <row r="77" spans="1:29" ht="12.75" customHeight="1">
      <c r="A77" s="282"/>
      <c r="B77" s="283"/>
      <c r="C77" s="283"/>
      <c r="D77" s="283"/>
      <c r="E77" s="283"/>
      <c r="F77" s="283"/>
      <c r="G77" s="283"/>
      <c r="H77" s="284"/>
      <c r="I77" s="283"/>
      <c r="J77" s="283"/>
      <c r="K77" s="284"/>
      <c r="L77" s="283"/>
      <c r="M77" s="283"/>
      <c r="N77" s="283"/>
      <c r="O77" s="364"/>
      <c r="P77" s="374"/>
      <c r="Q77" s="283"/>
      <c r="R77" s="283"/>
      <c r="S77" s="283"/>
      <c r="T77" s="283"/>
      <c r="U77" s="283"/>
      <c r="V77" s="283"/>
      <c r="W77" s="284"/>
      <c r="X77" s="283"/>
      <c r="Y77" s="283"/>
      <c r="Z77" s="284"/>
      <c r="AA77" s="283"/>
      <c r="AB77" s="283"/>
      <c r="AC77" s="283"/>
    </row>
    <row r="78" spans="1:29" ht="12.75" customHeight="1">
      <c r="A78" s="282"/>
      <c r="B78" s="283"/>
      <c r="C78" s="283"/>
      <c r="D78" s="283"/>
      <c r="E78" s="283"/>
      <c r="F78" s="283"/>
      <c r="G78" s="283"/>
      <c r="H78" s="284"/>
      <c r="I78" s="283"/>
      <c r="J78" s="283"/>
      <c r="K78" s="284"/>
      <c r="L78" s="283"/>
      <c r="M78" s="283"/>
      <c r="N78" s="283"/>
      <c r="O78" s="364"/>
      <c r="P78" s="374"/>
      <c r="Q78" s="283"/>
      <c r="R78" s="283"/>
      <c r="S78" s="283"/>
      <c r="T78" s="283"/>
      <c r="U78" s="283"/>
      <c r="V78" s="283"/>
      <c r="W78" s="284"/>
      <c r="X78" s="283"/>
      <c r="Y78" s="283"/>
      <c r="Z78" s="284"/>
      <c r="AA78" s="283"/>
      <c r="AB78" s="283"/>
      <c r="AC78" s="283"/>
    </row>
    <row r="79" spans="1:29" ht="12.75" customHeight="1">
      <c r="A79" s="282"/>
      <c r="B79" s="283"/>
      <c r="C79" s="283"/>
      <c r="D79" s="283"/>
      <c r="E79" s="283"/>
      <c r="F79" s="283"/>
      <c r="G79" s="283"/>
      <c r="H79" s="284"/>
      <c r="I79" s="283"/>
      <c r="J79" s="283"/>
      <c r="K79" s="284"/>
      <c r="L79" s="283"/>
      <c r="M79" s="283"/>
      <c r="N79" s="283"/>
      <c r="O79" s="364"/>
      <c r="P79" s="374"/>
      <c r="Q79" s="283"/>
      <c r="R79" s="283"/>
      <c r="S79" s="283"/>
      <c r="T79" s="283"/>
      <c r="U79" s="283"/>
      <c r="V79" s="283"/>
      <c r="W79" s="284"/>
      <c r="X79" s="283"/>
      <c r="Y79" s="283"/>
      <c r="Z79" s="284"/>
      <c r="AA79" s="283"/>
      <c r="AB79" s="283"/>
      <c r="AC79" s="283"/>
    </row>
    <row r="80" spans="1:29" ht="12.75" customHeight="1">
      <c r="A80" s="282"/>
      <c r="B80" s="283"/>
      <c r="C80" s="283"/>
      <c r="D80" s="283"/>
      <c r="E80" s="283"/>
      <c r="F80" s="283"/>
      <c r="G80" s="283"/>
      <c r="H80" s="284"/>
      <c r="I80" s="283"/>
      <c r="J80" s="283"/>
      <c r="K80" s="284"/>
      <c r="L80" s="283"/>
      <c r="M80" s="283"/>
      <c r="N80" s="283"/>
      <c r="O80" s="364"/>
      <c r="P80" s="374"/>
      <c r="Q80" s="283"/>
      <c r="R80" s="283"/>
      <c r="S80" s="283"/>
      <c r="T80" s="283"/>
      <c r="U80" s="283"/>
      <c r="V80" s="283"/>
      <c r="W80" s="284"/>
      <c r="X80" s="283"/>
      <c r="Y80" s="283"/>
      <c r="Z80" s="284"/>
      <c r="AA80" s="283"/>
      <c r="AB80" s="283"/>
      <c r="AC80" s="283"/>
    </row>
    <row r="81" spans="1:29" ht="12.75" customHeight="1">
      <c r="A81" s="282"/>
      <c r="B81" s="283"/>
      <c r="C81" s="283"/>
      <c r="D81" s="283"/>
      <c r="E81" s="283"/>
      <c r="F81" s="283"/>
      <c r="G81" s="283"/>
      <c r="H81" s="284"/>
      <c r="I81" s="283"/>
      <c r="J81" s="283"/>
      <c r="K81" s="284"/>
      <c r="L81" s="283"/>
      <c r="M81" s="283"/>
      <c r="N81" s="283"/>
      <c r="O81" s="364"/>
      <c r="P81" s="374"/>
      <c r="Q81" s="283"/>
      <c r="R81" s="283"/>
      <c r="S81" s="283"/>
      <c r="T81" s="283"/>
      <c r="U81" s="283"/>
      <c r="V81" s="283"/>
      <c r="W81" s="284"/>
      <c r="X81" s="283"/>
      <c r="Y81" s="283"/>
      <c r="Z81" s="284"/>
      <c r="AA81" s="283"/>
      <c r="AB81" s="283"/>
      <c r="AC81" s="283"/>
    </row>
    <row r="82" spans="1:29" ht="12.75" customHeight="1">
      <c r="A82" s="282"/>
      <c r="B82" s="283"/>
      <c r="C82" s="283"/>
      <c r="D82" s="283"/>
      <c r="E82" s="283"/>
      <c r="F82" s="283"/>
      <c r="G82" s="283"/>
      <c r="H82" s="284"/>
      <c r="I82" s="283"/>
      <c r="J82" s="283"/>
      <c r="K82" s="284"/>
      <c r="L82" s="283"/>
      <c r="M82" s="283"/>
      <c r="N82" s="283"/>
      <c r="O82" s="283"/>
      <c r="P82" s="374"/>
      <c r="Q82" s="283"/>
      <c r="R82" s="283"/>
      <c r="S82" s="283"/>
      <c r="T82" s="283"/>
      <c r="U82" s="283"/>
      <c r="V82" s="283"/>
      <c r="W82" s="284"/>
      <c r="X82" s="283"/>
      <c r="Y82" s="283"/>
      <c r="Z82" s="284"/>
      <c r="AA82" s="283"/>
      <c r="AB82" s="283"/>
      <c r="AC82" s="283"/>
    </row>
    <row r="83" spans="1:29" ht="12.75" customHeight="1">
      <c r="A83" s="282"/>
      <c r="B83" s="283"/>
      <c r="C83" s="283"/>
      <c r="D83" s="283"/>
      <c r="E83" s="283"/>
      <c r="F83" s="283"/>
      <c r="G83" s="283"/>
      <c r="H83" s="284"/>
      <c r="I83" s="283"/>
      <c r="J83" s="283"/>
      <c r="K83" s="284"/>
      <c r="L83" s="283"/>
      <c r="M83" s="283"/>
      <c r="N83" s="283"/>
      <c r="O83" s="363"/>
      <c r="P83" s="374"/>
      <c r="Q83" s="283"/>
      <c r="R83" s="283"/>
      <c r="S83" s="283"/>
      <c r="T83" s="283"/>
      <c r="U83" s="283"/>
      <c r="V83" s="283"/>
      <c r="W83" s="284"/>
      <c r="X83" s="283"/>
      <c r="Y83" s="283"/>
      <c r="Z83" s="284"/>
      <c r="AA83" s="283"/>
      <c r="AB83" s="283"/>
      <c r="AC83" s="283"/>
    </row>
    <row r="84" spans="1:29" ht="12.75" customHeight="1">
      <c r="A84" s="282"/>
      <c r="B84" s="283"/>
      <c r="C84" s="283"/>
      <c r="D84" s="283"/>
      <c r="E84" s="283"/>
      <c r="F84" s="283"/>
      <c r="G84" s="283"/>
      <c r="H84" s="284"/>
      <c r="I84" s="283"/>
      <c r="J84" s="283"/>
      <c r="K84" s="284"/>
      <c r="L84" s="283"/>
      <c r="M84" s="283"/>
      <c r="N84" s="283"/>
      <c r="O84" s="283"/>
      <c r="P84" s="374"/>
      <c r="Q84" s="283"/>
      <c r="R84" s="283"/>
      <c r="S84" s="283"/>
      <c r="T84" s="283"/>
      <c r="U84" s="283"/>
      <c r="V84" s="283"/>
      <c r="W84" s="284"/>
      <c r="X84" s="283"/>
      <c r="Y84" s="283"/>
      <c r="Z84" s="284"/>
      <c r="AA84" s="283"/>
      <c r="AB84" s="283"/>
      <c r="AC84" s="283"/>
    </row>
    <row r="85" spans="1:29" ht="12.75" customHeight="1">
      <c r="A85" s="282"/>
      <c r="B85" s="283"/>
      <c r="C85" s="283"/>
      <c r="D85" s="283"/>
      <c r="E85" s="283"/>
      <c r="F85" s="283"/>
      <c r="G85" s="283"/>
      <c r="H85" s="284"/>
      <c r="I85" s="283"/>
      <c r="J85" s="283"/>
      <c r="K85" s="284"/>
      <c r="L85" s="283"/>
      <c r="M85" s="283"/>
      <c r="N85" s="283"/>
      <c r="O85" s="283"/>
      <c r="P85" s="374"/>
      <c r="Q85" s="283"/>
      <c r="R85" s="283"/>
      <c r="S85" s="283"/>
      <c r="T85" s="283"/>
      <c r="U85" s="283"/>
      <c r="V85" s="283"/>
      <c r="W85" s="284"/>
      <c r="X85" s="283"/>
      <c r="Y85" s="283"/>
      <c r="Z85" s="284"/>
      <c r="AA85" s="283"/>
      <c r="AB85" s="283"/>
      <c r="AC85" s="283"/>
    </row>
    <row r="86" spans="1:29" ht="12.75" customHeight="1">
      <c r="A86" s="282"/>
      <c r="B86" s="283"/>
      <c r="C86" s="283"/>
      <c r="D86" s="283"/>
      <c r="E86" s="283"/>
      <c r="F86" s="283"/>
      <c r="G86" s="283"/>
      <c r="H86" s="284"/>
      <c r="I86" s="283"/>
      <c r="J86" s="283"/>
      <c r="K86" s="284"/>
      <c r="L86" s="283"/>
      <c r="M86" s="283"/>
      <c r="N86" s="283"/>
      <c r="O86" s="283"/>
      <c r="P86" s="374"/>
      <c r="Q86" s="283"/>
      <c r="R86" s="283"/>
      <c r="S86" s="283"/>
      <c r="T86" s="283"/>
      <c r="U86" s="283"/>
      <c r="V86" s="283"/>
      <c r="W86" s="284"/>
      <c r="X86" s="283"/>
      <c r="Y86" s="283"/>
      <c r="Z86" s="284"/>
      <c r="AA86" s="283"/>
      <c r="AB86" s="283"/>
      <c r="AC86" s="283"/>
    </row>
    <row r="87" spans="1:29" ht="12.75" customHeight="1">
      <c r="A87" s="282"/>
      <c r="B87" s="283"/>
      <c r="C87" s="283"/>
      <c r="D87" s="283"/>
      <c r="E87" s="283"/>
      <c r="F87" s="283"/>
      <c r="G87" s="283"/>
      <c r="H87" s="284"/>
      <c r="I87" s="283"/>
      <c r="J87" s="283"/>
      <c r="K87" s="284"/>
      <c r="L87" s="283"/>
      <c r="M87" s="283"/>
      <c r="N87" s="283"/>
      <c r="O87" s="367"/>
      <c r="P87" s="374"/>
      <c r="Q87" s="283"/>
      <c r="R87" s="283"/>
      <c r="S87" s="283"/>
      <c r="T87" s="283"/>
      <c r="U87" s="283"/>
      <c r="V87" s="283"/>
      <c r="W87" s="284"/>
      <c r="X87" s="283"/>
      <c r="Y87" s="283"/>
      <c r="Z87" s="284"/>
      <c r="AA87" s="283"/>
      <c r="AB87" s="283"/>
      <c r="AC87" s="283"/>
    </row>
    <row r="88" spans="1:29" ht="12.75" customHeight="1">
      <c r="A88" s="282"/>
      <c r="B88" s="283"/>
      <c r="C88" s="283"/>
      <c r="D88" s="283"/>
      <c r="E88" s="283"/>
      <c r="F88" s="283"/>
      <c r="G88" s="283"/>
      <c r="H88" s="284"/>
      <c r="I88" s="283"/>
      <c r="J88" s="283"/>
      <c r="K88" s="284"/>
      <c r="L88" s="283"/>
      <c r="M88" s="283"/>
      <c r="N88" s="283"/>
      <c r="O88" s="367"/>
      <c r="P88" s="374"/>
      <c r="Q88" s="283"/>
      <c r="R88" s="283"/>
      <c r="S88" s="283"/>
      <c r="T88" s="283"/>
      <c r="U88" s="283"/>
      <c r="V88" s="283"/>
      <c r="W88" s="284"/>
      <c r="X88" s="283"/>
      <c r="Y88" s="283"/>
      <c r="Z88" s="284"/>
      <c r="AA88" s="283"/>
      <c r="AB88" s="283"/>
      <c r="AC88" s="283"/>
    </row>
    <row r="89" spans="1:29" ht="12.75" customHeight="1">
      <c r="A89" s="282"/>
      <c r="B89" s="283"/>
      <c r="C89" s="283"/>
      <c r="D89" s="283"/>
      <c r="E89" s="283"/>
      <c r="F89" s="283"/>
      <c r="G89" s="283"/>
      <c r="H89" s="284"/>
      <c r="I89" s="283"/>
      <c r="J89" s="283"/>
      <c r="K89" s="284"/>
      <c r="L89" s="283"/>
      <c r="M89" s="283"/>
      <c r="N89" s="283"/>
      <c r="O89" s="283"/>
      <c r="P89" s="374"/>
      <c r="Q89" s="283"/>
      <c r="R89" s="283"/>
      <c r="S89" s="283"/>
      <c r="T89" s="283"/>
      <c r="U89" s="283"/>
      <c r="V89" s="283"/>
      <c r="W89" s="284"/>
      <c r="X89" s="283"/>
      <c r="Y89" s="283"/>
      <c r="Z89" s="284"/>
      <c r="AA89" s="283"/>
      <c r="AB89" s="283"/>
      <c r="AC89" s="283"/>
    </row>
    <row r="90" spans="1:29" ht="12.75" customHeight="1">
      <c r="A90" s="282"/>
      <c r="B90" s="283"/>
      <c r="C90" s="283"/>
      <c r="D90" s="283"/>
      <c r="E90" s="283"/>
      <c r="F90" s="283"/>
      <c r="G90" s="283"/>
      <c r="H90" s="284"/>
      <c r="I90" s="283"/>
      <c r="J90" s="283"/>
      <c r="K90" s="284"/>
      <c r="L90" s="283"/>
      <c r="M90" s="283"/>
      <c r="N90" s="283"/>
      <c r="O90" s="283"/>
      <c r="P90" s="374"/>
      <c r="Q90" s="283"/>
      <c r="R90" s="283"/>
      <c r="S90" s="283"/>
      <c r="T90" s="283"/>
      <c r="U90" s="283"/>
      <c r="V90" s="283"/>
      <c r="W90" s="284"/>
      <c r="X90" s="283"/>
      <c r="Y90" s="283"/>
      <c r="Z90" s="284"/>
      <c r="AA90" s="283"/>
      <c r="AB90" s="283"/>
      <c r="AC90" s="283"/>
    </row>
    <row r="91" spans="1:29" ht="12.75" customHeight="1">
      <c r="A91" s="282"/>
      <c r="B91" s="283"/>
      <c r="C91" s="283"/>
      <c r="D91" s="283"/>
      <c r="E91" s="283"/>
      <c r="F91" s="283"/>
      <c r="G91" s="283"/>
      <c r="H91" s="284"/>
      <c r="I91" s="283"/>
      <c r="J91" s="283"/>
      <c r="K91" s="284"/>
      <c r="L91" s="283"/>
      <c r="M91" s="283"/>
      <c r="N91" s="283"/>
      <c r="O91" s="283"/>
      <c r="P91" s="374"/>
      <c r="Q91" s="283"/>
      <c r="R91" s="283"/>
      <c r="S91" s="283"/>
      <c r="T91" s="283"/>
      <c r="U91" s="283"/>
      <c r="V91" s="283"/>
      <c r="W91" s="284"/>
      <c r="X91" s="283"/>
      <c r="Y91" s="283"/>
      <c r="Z91" s="284"/>
      <c r="AA91" s="283"/>
      <c r="AB91" s="283"/>
      <c r="AC91" s="283"/>
    </row>
    <row r="92" spans="1:29" ht="12.75" customHeight="1">
      <c r="A92" s="282"/>
      <c r="B92" s="283"/>
      <c r="C92" s="283"/>
      <c r="D92" s="283"/>
      <c r="E92" s="283"/>
      <c r="F92" s="283"/>
      <c r="G92" s="283"/>
      <c r="H92" s="284"/>
      <c r="I92" s="283"/>
      <c r="J92" s="283"/>
      <c r="K92" s="284"/>
      <c r="L92" s="283"/>
      <c r="M92" s="283"/>
      <c r="N92" s="283"/>
      <c r="O92" s="283"/>
      <c r="P92" s="374"/>
      <c r="Q92" s="283"/>
      <c r="R92" s="283"/>
      <c r="S92" s="283"/>
      <c r="T92" s="283"/>
      <c r="U92" s="283"/>
      <c r="V92" s="283"/>
      <c r="W92" s="284"/>
      <c r="X92" s="283"/>
      <c r="Y92" s="283"/>
      <c r="Z92" s="284"/>
      <c r="AA92" s="283"/>
      <c r="AB92" s="283"/>
      <c r="AC92" s="283"/>
    </row>
    <row r="93" spans="1:29" ht="12.75" customHeight="1">
      <c r="A93" s="282"/>
      <c r="B93" s="283"/>
      <c r="C93" s="283"/>
      <c r="D93" s="283"/>
      <c r="E93" s="283"/>
      <c r="F93" s="283"/>
      <c r="G93" s="283"/>
      <c r="H93" s="284"/>
      <c r="I93" s="283"/>
      <c r="J93" s="283"/>
      <c r="K93" s="284"/>
      <c r="L93" s="283"/>
      <c r="M93" s="283"/>
      <c r="N93" s="283"/>
      <c r="O93" s="283"/>
      <c r="P93" s="374"/>
      <c r="Q93" s="283"/>
      <c r="R93" s="283"/>
      <c r="S93" s="283"/>
      <c r="T93" s="283"/>
      <c r="U93" s="283"/>
      <c r="V93" s="283"/>
      <c r="W93" s="284"/>
      <c r="X93" s="283"/>
      <c r="Y93" s="283"/>
      <c r="Z93" s="284"/>
      <c r="AA93" s="283"/>
      <c r="AB93" s="283"/>
      <c r="AC93" s="283"/>
    </row>
    <row r="94" spans="1:29" ht="12.75" customHeight="1">
      <c r="A94" s="282"/>
      <c r="B94" s="283"/>
      <c r="C94" s="283"/>
      <c r="D94" s="283"/>
      <c r="E94" s="283"/>
      <c r="F94" s="283"/>
      <c r="G94" s="283"/>
      <c r="H94" s="284"/>
      <c r="I94" s="283"/>
      <c r="J94" s="283"/>
      <c r="K94" s="284"/>
      <c r="L94" s="283"/>
      <c r="M94" s="283"/>
      <c r="N94" s="283"/>
      <c r="O94" s="283"/>
      <c r="P94" s="374"/>
      <c r="Q94" s="283"/>
      <c r="R94" s="283"/>
      <c r="S94" s="283"/>
      <c r="T94" s="283"/>
      <c r="U94" s="283"/>
      <c r="V94" s="283"/>
      <c r="W94" s="284"/>
      <c r="X94" s="283"/>
      <c r="Y94" s="283"/>
      <c r="Z94" s="284"/>
      <c r="AA94" s="283"/>
      <c r="AB94" s="283"/>
      <c r="AC94" s="283"/>
    </row>
    <row r="95" spans="1:29" ht="12.75" customHeight="1">
      <c r="A95" s="282"/>
      <c r="B95" s="283"/>
      <c r="C95" s="283"/>
      <c r="D95" s="283"/>
      <c r="E95" s="283"/>
      <c r="F95" s="283"/>
      <c r="G95" s="283"/>
      <c r="H95" s="284"/>
      <c r="I95" s="283"/>
      <c r="J95" s="283"/>
      <c r="K95" s="284"/>
      <c r="L95" s="283"/>
      <c r="M95" s="283"/>
      <c r="N95" s="283"/>
      <c r="O95" s="283"/>
      <c r="P95" s="374"/>
      <c r="Q95" s="283"/>
      <c r="R95" s="283"/>
      <c r="S95" s="283"/>
      <c r="T95" s="283"/>
      <c r="U95" s="283"/>
      <c r="V95" s="283"/>
      <c r="W95" s="284"/>
      <c r="X95" s="283"/>
      <c r="Y95" s="283"/>
      <c r="Z95" s="284"/>
      <c r="AA95" s="283"/>
      <c r="AB95" s="283"/>
      <c r="AC95" s="283"/>
    </row>
    <row r="96" spans="1:29" ht="12.75" customHeight="1">
      <c r="A96" s="282"/>
      <c r="B96" s="283"/>
      <c r="C96" s="283"/>
      <c r="D96" s="283"/>
      <c r="E96" s="283"/>
      <c r="F96" s="283"/>
      <c r="G96" s="283"/>
      <c r="H96" s="284"/>
      <c r="I96" s="283"/>
      <c r="J96" s="283"/>
      <c r="K96" s="284"/>
      <c r="L96" s="283"/>
      <c r="M96" s="283"/>
      <c r="N96" s="283"/>
      <c r="O96" s="283"/>
      <c r="P96" s="374"/>
      <c r="Q96" s="283"/>
      <c r="R96" s="283"/>
      <c r="S96" s="283"/>
      <c r="T96" s="283"/>
      <c r="U96" s="283"/>
      <c r="V96" s="283"/>
      <c r="W96" s="284"/>
      <c r="X96" s="283"/>
      <c r="Y96" s="283"/>
      <c r="Z96" s="284"/>
      <c r="AA96" s="283"/>
      <c r="AB96" s="283"/>
      <c r="AC96" s="283"/>
    </row>
    <row r="97" spans="1:29" ht="12.75" customHeight="1">
      <c r="A97" s="282"/>
      <c r="B97" s="283"/>
      <c r="C97" s="283"/>
      <c r="D97" s="283"/>
      <c r="E97" s="283"/>
      <c r="F97" s="283"/>
      <c r="G97" s="283"/>
      <c r="H97" s="284"/>
      <c r="I97" s="283"/>
      <c r="J97" s="283"/>
      <c r="K97" s="284"/>
      <c r="L97" s="283"/>
      <c r="M97" s="283"/>
      <c r="N97" s="283"/>
      <c r="O97" s="283"/>
      <c r="P97" s="374"/>
      <c r="Q97" s="283"/>
      <c r="R97" s="283"/>
      <c r="S97" s="283"/>
      <c r="T97" s="283"/>
      <c r="U97" s="283"/>
      <c r="V97" s="283"/>
      <c r="W97" s="284"/>
      <c r="X97" s="283"/>
      <c r="Y97" s="283"/>
      <c r="Z97" s="284"/>
      <c r="AA97" s="283"/>
      <c r="AB97" s="283"/>
      <c r="AC97" s="283"/>
    </row>
    <row r="98" spans="1:29" ht="12.75" customHeight="1">
      <c r="A98" s="282"/>
      <c r="B98" s="283"/>
      <c r="C98" s="283"/>
      <c r="D98" s="283"/>
      <c r="E98" s="283"/>
      <c r="F98" s="283"/>
      <c r="G98" s="283"/>
      <c r="H98" s="284"/>
      <c r="I98" s="283"/>
      <c r="J98" s="283"/>
      <c r="K98" s="284"/>
      <c r="L98" s="283"/>
      <c r="M98" s="283"/>
      <c r="N98" s="283"/>
      <c r="O98" s="283"/>
      <c r="P98" s="374"/>
      <c r="Q98" s="283"/>
      <c r="R98" s="283"/>
      <c r="S98" s="283"/>
      <c r="T98" s="283"/>
      <c r="U98" s="283"/>
      <c r="V98" s="283"/>
      <c r="W98" s="284"/>
      <c r="X98" s="283"/>
      <c r="Y98" s="283"/>
      <c r="Z98" s="284"/>
      <c r="AA98" s="283"/>
      <c r="AB98" s="283"/>
      <c r="AC98" s="283"/>
    </row>
    <row r="99" spans="1:29" ht="12.75" customHeight="1">
      <c r="A99" s="282"/>
      <c r="B99" s="283"/>
      <c r="C99" s="283"/>
      <c r="D99" s="283"/>
      <c r="E99" s="283"/>
      <c r="F99" s="283"/>
      <c r="G99" s="283"/>
      <c r="H99" s="284"/>
      <c r="I99" s="283"/>
      <c r="J99" s="283"/>
      <c r="K99" s="284"/>
      <c r="L99" s="283"/>
      <c r="M99" s="283"/>
      <c r="N99" s="283"/>
      <c r="O99" s="283"/>
      <c r="P99" s="374"/>
      <c r="Q99" s="283"/>
      <c r="R99" s="283"/>
      <c r="S99" s="283"/>
      <c r="T99" s="283"/>
      <c r="U99" s="283"/>
      <c r="V99" s="283"/>
      <c r="W99" s="284"/>
      <c r="X99" s="283"/>
      <c r="Y99" s="283"/>
      <c r="Z99" s="284"/>
      <c r="AA99" s="283"/>
      <c r="AB99" s="283"/>
      <c r="AC99" s="283"/>
    </row>
    <row r="100" spans="1:29" ht="12.75" customHeight="1">
      <c r="A100" s="282"/>
      <c r="B100" s="283"/>
      <c r="C100" s="283"/>
      <c r="D100" s="283"/>
      <c r="E100" s="283"/>
      <c r="F100" s="283"/>
      <c r="G100" s="283"/>
      <c r="H100" s="284"/>
      <c r="I100" s="283"/>
      <c r="J100" s="283"/>
      <c r="K100" s="284"/>
      <c r="L100" s="283"/>
      <c r="M100" s="283"/>
      <c r="N100" s="283"/>
      <c r="O100" s="283"/>
      <c r="P100" s="374"/>
      <c r="Q100" s="283"/>
      <c r="R100" s="283"/>
      <c r="S100" s="283"/>
      <c r="T100" s="283"/>
      <c r="U100" s="283"/>
      <c r="V100" s="283"/>
      <c r="W100" s="284"/>
      <c r="X100" s="283"/>
      <c r="Y100" s="283"/>
      <c r="Z100" s="284"/>
      <c r="AA100" s="283"/>
      <c r="AB100" s="283"/>
      <c r="AC100" s="283"/>
    </row>
  </sheetData>
  <mergeCells count="184">
    <mergeCell ref="A62:B63"/>
    <mergeCell ref="D62:M62"/>
    <mergeCell ref="K64:L64"/>
    <mergeCell ref="K65:L65"/>
    <mergeCell ref="P66:AB66"/>
    <mergeCell ref="Y56:Y60"/>
    <mergeCell ref="AB56:AB60"/>
    <mergeCell ref="P61:P65"/>
    <mergeCell ref="Q61:Q65"/>
    <mergeCell ref="S61:S65"/>
    <mergeCell ref="T61:T65"/>
    <mergeCell ref="U61:U65"/>
    <mergeCell ref="Y61:Y65"/>
    <mergeCell ref="AB61:AB65"/>
    <mergeCell ref="M56:M60"/>
    <mergeCell ref="P56:P60"/>
    <mergeCell ref="Q56:Q60"/>
    <mergeCell ref="S56:S60"/>
    <mergeCell ref="T56:T60"/>
    <mergeCell ref="U56:U60"/>
    <mergeCell ref="A56:A60"/>
    <mergeCell ref="B56:B60"/>
    <mergeCell ref="D56:D60"/>
    <mergeCell ref="E56:E60"/>
    <mergeCell ref="F56:F60"/>
    <mergeCell ref="J56:J60"/>
    <mergeCell ref="Q51:Q55"/>
    <mergeCell ref="S51:S55"/>
    <mergeCell ref="T51:T55"/>
    <mergeCell ref="U51:U55"/>
    <mergeCell ref="Y51:Y55"/>
    <mergeCell ref="AB51:AB55"/>
    <mergeCell ref="AB46:AB50"/>
    <mergeCell ref="A49:N50"/>
    <mergeCell ref="A51:A55"/>
    <mergeCell ref="B51:B55"/>
    <mergeCell ref="D51:D55"/>
    <mergeCell ref="E51:E55"/>
    <mergeCell ref="F51:F55"/>
    <mergeCell ref="J51:J55"/>
    <mergeCell ref="M51:M55"/>
    <mergeCell ref="P51:P55"/>
    <mergeCell ref="P46:P50"/>
    <mergeCell ref="Q46:Q50"/>
    <mergeCell ref="S46:S50"/>
    <mergeCell ref="T46:T50"/>
    <mergeCell ref="U46:U50"/>
    <mergeCell ref="Y46:Y50"/>
    <mergeCell ref="A44:A48"/>
    <mergeCell ref="B44:B48"/>
    <mergeCell ref="D44:D48"/>
    <mergeCell ref="E44:E48"/>
    <mergeCell ref="F44:F48"/>
    <mergeCell ref="J44:J48"/>
    <mergeCell ref="M39:M43"/>
    <mergeCell ref="P39:AC40"/>
    <mergeCell ref="P41:P45"/>
    <mergeCell ref="Q41:Q45"/>
    <mergeCell ref="S41:S45"/>
    <mergeCell ref="T41:T45"/>
    <mergeCell ref="U41:U45"/>
    <mergeCell ref="Y41:Y45"/>
    <mergeCell ref="AB41:AB45"/>
    <mergeCell ref="M44:M48"/>
    <mergeCell ref="A39:A43"/>
    <mergeCell ref="B39:B43"/>
    <mergeCell ref="D39:D43"/>
    <mergeCell ref="E39:E43"/>
    <mergeCell ref="F39:F43"/>
    <mergeCell ref="J39:J43"/>
    <mergeCell ref="Q34:Q38"/>
    <mergeCell ref="S34:S38"/>
    <mergeCell ref="T34:T38"/>
    <mergeCell ref="U34:U38"/>
    <mergeCell ref="Y34:Y38"/>
    <mergeCell ref="AB34:AB38"/>
    <mergeCell ref="Y29:Y33"/>
    <mergeCell ref="AB29:AB33"/>
    <mergeCell ref="A34:A38"/>
    <mergeCell ref="B34:B38"/>
    <mergeCell ref="D34:D38"/>
    <mergeCell ref="E34:E38"/>
    <mergeCell ref="F34:F38"/>
    <mergeCell ref="J34:J38"/>
    <mergeCell ref="M34:M38"/>
    <mergeCell ref="P34:P38"/>
    <mergeCell ref="M29:M33"/>
    <mergeCell ref="P29:P33"/>
    <mergeCell ref="Q29:Q33"/>
    <mergeCell ref="S29:S33"/>
    <mergeCell ref="T29:T33"/>
    <mergeCell ref="U29:U33"/>
    <mergeCell ref="A29:A33"/>
    <mergeCell ref="B29:B33"/>
    <mergeCell ref="D29:D33"/>
    <mergeCell ref="E29:E33"/>
    <mergeCell ref="F29:F33"/>
    <mergeCell ref="J29:J33"/>
    <mergeCell ref="Q24:Q28"/>
    <mergeCell ref="S24:S28"/>
    <mergeCell ref="T24:T28"/>
    <mergeCell ref="U24:U28"/>
    <mergeCell ref="Y24:Y28"/>
    <mergeCell ref="AB24:AB28"/>
    <mergeCell ref="A22:N23"/>
    <mergeCell ref="P22:AC23"/>
    <mergeCell ref="A24:A28"/>
    <mergeCell ref="B24:B28"/>
    <mergeCell ref="D24:D28"/>
    <mergeCell ref="E24:E28"/>
    <mergeCell ref="F24:F28"/>
    <mergeCell ref="J24:J28"/>
    <mergeCell ref="M24:M28"/>
    <mergeCell ref="P24:P28"/>
    <mergeCell ref="Q17:Q21"/>
    <mergeCell ref="S17:S21"/>
    <mergeCell ref="T17:T21"/>
    <mergeCell ref="U17:U21"/>
    <mergeCell ref="Y17:Y21"/>
    <mergeCell ref="AB17:AB21"/>
    <mergeCell ref="Y12:Y16"/>
    <mergeCell ref="AB12:AB16"/>
    <mergeCell ref="A17:A21"/>
    <mergeCell ref="B17:B21"/>
    <mergeCell ref="D17:D21"/>
    <mergeCell ref="E17:E21"/>
    <mergeCell ref="F17:F21"/>
    <mergeCell ref="J17:J21"/>
    <mergeCell ref="M17:M21"/>
    <mergeCell ref="P17:P21"/>
    <mergeCell ref="M12:M16"/>
    <mergeCell ref="P12:P16"/>
    <mergeCell ref="Q12:Q16"/>
    <mergeCell ref="S12:S16"/>
    <mergeCell ref="T12:T16"/>
    <mergeCell ref="U12:U16"/>
    <mergeCell ref="A12:A16"/>
    <mergeCell ref="B12:B16"/>
    <mergeCell ref="D12:D16"/>
    <mergeCell ref="E12:E16"/>
    <mergeCell ref="F12:F16"/>
    <mergeCell ref="J12:J16"/>
    <mergeCell ref="Q7:Q11"/>
    <mergeCell ref="S7:S11"/>
    <mergeCell ref="T7:T11"/>
    <mergeCell ref="U7:U11"/>
    <mergeCell ref="Y7:Y11"/>
    <mergeCell ref="AB7:AB11"/>
    <mergeCell ref="AB3:AB6"/>
    <mergeCell ref="AC3:AC6"/>
    <mergeCell ref="A7:A11"/>
    <mergeCell ref="B7:B11"/>
    <mergeCell ref="D7:D11"/>
    <mergeCell ref="E7:E11"/>
    <mergeCell ref="F7:F11"/>
    <mergeCell ref="J7:J11"/>
    <mergeCell ref="M7:M11"/>
    <mergeCell ref="P7:P11"/>
    <mergeCell ref="J3:J6"/>
    <mergeCell ref="K3:L6"/>
    <mergeCell ref="M3:M6"/>
    <mergeCell ref="N3:N6"/>
    <mergeCell ref="S3:S6"/>
    <mergeCell ref="T3:T6"/>
    <mergeCell ref="P2:P6"/>
    <mergeCell ref="Q2:Q6"/>
    <mergeCell ref="R2:R6"/>
    <mergeCell ref="S2:U2"/>
    <mergeCell ref="W2:Y2"/>
    <mergeCell ref="Z2:AB2"/>
    <mergeCell ref="U3:V6"/>
    <mergeCell ref="W3:X6"/>
    <mergeCell ref="Y3:Y6"/>
    <mergeCell ref="Z3:AA6"/>
    <mergeCell ref="A2:A6"/>
    <mergeCell ref="B2:B6"/>
    <mergeCell ref="C2:C6"/>
    <mergeCell ref="D2:F2"/>
    <mergeCell ref="H2:J2"/>
    <mergeCell ref="K2:M2"/>
    <mergeCell ref="D3:D6"/>
    <mergeCell ref="E3:E6"/>
    <mergeCell ref="F3:G6"/>
    <mergeCell ref="H3:I6"/>
  </mergeCells>
  <phoneticPr fontId="23"/>
  <printOptions horizontalCentered="1" verticalCentered="1"/>
  <pageMargins left="0.39370078740157483" right="0.39370078740157483" top="0.39370078740157483" bottom="0.39370078740157483" header="0" footer="0"/>
  <pageSetup paperSize="1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334</v>
      </c>
      <c r="B3" s="258"/>
      <c r="C3" s="258"/>
      <c r="D3" s="141"/>
      <c r="E3" s="259" t="s">
        <v>333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332</v>
      </c>
      <c r="I5" s="247" t="s">
        <v>305</v>
      </c>
      <c r="J5" s="248"/>
      <c r="K5" s="248"/>
      <c r="L5" s="249" t="s">
        <v>304</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331</v>
      </c>
      <c r="C9" s="105" t="s">
        <v>138</v>
      </c>
      <c r="D9" s="111" t="s">
        <v>100</v>
      </c>
      <c r="E9" s="110"/>
      <c r="F9" s="44"/>
      <c r="G9" s="105"/>
      <c r="H9" s="151">
        <v>0.7</v>
      </c>
      <c r="I9" s="108" t="s">
        <v>331</v>
      </c>
      <c r="J9" s="105" t="s">
        <v>138</v>
      </c>
      <c r="K9" s="150">
        <v>0.3</v>
      </c>
      <c r="L9" s="106" t="s">
        <v>330</v>
      </c>
      <c r="M9" s="105" t="s">
        <v>138</v>
      </c>
      <c r="N9" s="146">
        <v>0.2</v>
      </c>
      <c r="O9" s="103" t="s">
        <v>100</v>
      </c>
    </row>
    <row r="10" spans="1:21" ht="24.95" customHeight="1">
      <c r="A10" s="253"/>
      <c r="B10" s="105"/>
      <c r="C10" s="105" t="s">
        <v>96</v>
      </c>
      <c r="D10" s="111"/>
      <c r="E10" s="110"/>
      <c r="F10" s="44"/>
      <c r="G10" s="105"/>
      <c r="H10" s="104">
        <v>15</v>
      </c>
      <c r="I10" s="108"/>
      <c r="J10" s="105" t="s">
        <v>96</v>
      </c>
      <c r="K10" s="107">
        <v>10</v>
      </c>
      <c r="L10" s="106"/>
      <c r="M10" s="105" t="s">
        <v>96</v>
      </c>
      <c r="N10" s="104">
        <v>10</v>
      </c>
      <c r="O10" s="103"/>
    </row>
    <row r="11" spans="1:21" ht="24.95" customHeight="1">
      <c r="A11" s="253"/>
      <c r="B11" s="105"/>
      <c r="C11" s="105"/>
      <c r="D11" s="111"/>
      <c r="E11" s="110"/>
      <c r="F11" s="44"/>
      <c r="G11" s="105" t="s">
        <v>93</v>
      </c>
      <c r="H11" s="104" t="s">
        <v>288</v>
      </c>
      <c r="I11" s="108"/>
      <c r="J11" s="105"/>
      <c r="K11" s="107"/>
      <c r="L11" s="119"/>
      <c r="M11" s="113"/>
      <c r="N11" s="115"/>
      <c r="O11" s="118"/>
    </row>
    <row r="12" spans="1:21" ht="24.95" customHeight="1">
      <c r="A12" s="253"/>
      <c r="B12" s="113"/>
      <c r="C12" s="113"/>
      <c r="D12" s="117"/>
      <c r="E12" s="116"/>
      <c r="F12" s="50"/>
      <c r="G12" s="113"/>
      <c r="H12" s="115"/>
      <c r="I12" s="114"/>
      <c r="J12" s="113"/>
      <c r="K12" s="112"/>
      <c r="L12" s="106" t="s">
        <v>329</v>
      </c>
      <c r="M12" s="105" t="s">
        <v>49</v>
      </c>
      <c r="N12" s="104">
        <v>5</v>
      </c>
      <c r="O12" s="103"/>
    </row>
    <row r="13" spans="1:21" ht="24.95" customHeight="1">
      <c r="A13" s="253"/>
      <c r="B13" s="105" t="s">
        <v>328</v>
      </c>
      <c r="C13" s="105" t="s">
        <v>49</v>
      </c>
      <c r="D13" s="111"/>
      <c r="E13" s="110"/>
      <c r="F13" s="44"/>
      <c r="G13" s="105"/>
      <c r="H13" s="104">
        <v>10</v>
      </c>
      <c r="I13" s="108" t="s">
        <v>328</v>
      </c>
      <c r="J13" s="105" t="s">
        <v>49</v>
      </c>
      <c r="K13" s="107">
        <v>10</v>
      </c>
      <c r="L13" s="106"/>
      <c r="M13" s="105" t="s">
        <v>126</v>
      </c>
      <c r="N13" s="104">
        <v>10</v>
      </c>
      <c r="O13" s="103"/>
    </row>
    <row r="14" spans="1:21" ht="24.95" customHeight="1">
      <c r="A14" s="253"/>
      <c r="B14" s="105"/>
      <c r="C14" s="105" t="s">
        <v>126</v>
      </c>
      <c r="D14" s="111"/>
      <c r="E14" s="110"/>
      <c r="F14" s="44"/>
      <c r="G14" s="105"/>
      <c r="H14" s="104">
        <v>10</v>
      </c>
      <c r="I14" s="108"/>
      <c r="J14" s="105" t="s">
        <v>126</v>
      </c>
      <c r="K14" s="107">
        <v>10</v>
      </c>
      <c r="L14" s="119"/>
      <c r="M14" s="113"/>
      <c r="N14" s="115"/>
      <c r="O14" s="118"/>
    </row>
    <row r="15" spans="1:21" ht="24.95" customHeight="1">
      <c r="A15" s="253"/>
      <c r="B15" s="105"/>
      <c r="C15" s="105"/>
      <c r="D15" s="111"/>
      <c r="E15" s="110"/>
      <c r="F15" s="44"/>
      <c r="G15" s="105" t="s">
        <v>93</v>
      </c>
      <c r="H15" s="104" t="s">
        <v>288</v>
      </c>
      <c r="I15" s="108"/>
      <c r="J15" s="105"/>
      <c r="K15" s="107"/>
      <c r="L15" s="106" t="s">
        <v>327</v>
      </c>
      <c r="M15" s="105" t="s">
        <v>26</v>
      </c>
      <c r="N15" s="104">
        <v>5</v>
      </c>
      <c r="O15" s="103"/>
    </row>
    <row r="16" spans="1:21" ht="24.95" customHeight="1">
      <c r="A16" s="253"/>
      <c r="B16" s="113"/>
      <c r="C16" s="113"/>
      <c r="D16" s="117"/>
      <c r="E16" s="116"/>
      <c r="F16" s="50"/>
      <c r="G16" s="113"/>
      <c r="H16" s="115"/>
      <c r="I16" s="114"/>
      <c r="J16" s="113"/>
      <c r="K16" s="112"/>
      <c r="L16" s="106"/>
      <c r="M16" s="105" t="s">
        <v>145</v>
      </c>
      <c r="N16" s="104">
        <v>5</v>
      </c>
      <c r="O16" s="103"/>
    </row>
    <row r="17" spans="1:15" ht="24.95" customHeight="1">
      <c r="A17" s="253"/>
      <c r="B17" s="105" t="s">
        <v>90</v>
      </c>
      <c r="C17" s="105" t="s">
        <v>26</v>
      </c>
      <c r="D17" s="111"/>
      <c r="E17" s="110"/>
      <c r="F17" s="44"/>
      <c r="G17" s="105"/>
      <c r="H17" s="104">
        <v>10</v>
      </c>
      <c r="I17" s="108" t="s">
        <v>90</v>
      </c>
      <c r="J17" s="105" t="s">
        <v>26</v>
      </c>
      <c r="K17" s="107">
        <v>10</v>
      </c>
      <c r="L17" s="106"/>
      <c r="M17" s="105"/>
      <c r="N17" s="104"/>
      <c r="O17" s="103"/>
    </row>
    <row r="18" spans="1:15" ht="24.95" customHeight="1">
      <c r="A18" s="253"/>
      <c r="B18" s="105"/>
      <c r="C18" s="105" t="s">
        <v>145</v>
      </c>
      <c r="D18" s="111"/>
      <c r="E18" s="110"/>
      <c r="F18" s="44"/>
      <c r="G18" s="105"/>
      <c r="H18" s="104">
        <v>5</v>
      </c>
      <c r="I18" s="108"/>
      <c r="J18" s="105" t="s">
        <v>145</v>
      </c>
      <c r="K18" s="107">
        <v>5</v>
      </c>
      <c r="L18" s="106"/>
      <c r="M18" s="105"/>
      <c r="N18" s="104"/>
      <c r="O18" s="103"/>
    </row>
    <row r="19" spans="1:15" ht="24.95" customHeight="1">
      <c r="A19" s="253"/>
      <c r="B19" s="105"/>
      <c r="C19" s="105"/>
      <c r="D19" s="111"/>
      <c r="E19" s="110"/>
      <c r="F19" s="109"/>
      <c r="G19" s="105" t="s">
        <v>93</v>
      </c>
      <c r="H19" s="104" t="s">
        <v>288</v>
      </c>
      <c r="I19" s="108"/>
      <c r="J19" s="105"/>
      <c r="K19" s="107"/>
      <c r="L19" s="106"/>
      <c r="M19" s="105"/>
      <c r="N19" s="104"/>
      <c r="O19" s="103"/>
    </row>
    <row r="20" spans="1:15" ht="24.95" customHeight="1">
      <c r="A20" s="253"/>
      <c r="B20" s="105"/>
      <c r="C20" s="105"/>
      <c r="D20" s="111"/>
      <c r="E20" s="110"/>
      <c r="F20" s="44"/>
      <c r="G20" s="105" t="s">
        <v>61</v>
      </c>
      <c r="H20" s="104" t="s">
        <v>291</v>
      </c>
      <c r="I20" s="108"/>
      <c r="J20" s="105"/>
      <c r="K20" s="107"/>
      <c r="L20" s="106"/>
      <c r="M20" s="105"/>
      <c r="N20" s="104"/>
      <c r="O20" s="103"/>
    </row>
    <row r="21" spans="1:15" ht="24.95" customHeight="1" thickBot="1">
      <c r="A21" s="254"/>
      <c r="B21" s="97"/>
      <c r="C21" s="97"/>
      <c r="D21" s="102"/>
      <c r="E21" s="101"/>
      <c r="F21" s="56"/>
      <c r="G21" s="97"/>
      <c r="H21" s="96"/>
      <c r="I21" s="100"/>
      <c r="J21" s="97"/>
      <c r="K21" s="99"/>
      <c r="L21" s="98"/>
      <c r="M21" s="97"/>
      <c r="N21" s="96"/>
      <c r="O21" s="95"/>
    </row>
    <row r="22" spans="1:15" ht="24.95" customHeight="1">
      <c r="B22" s="86"/>
      <c r="C22" s="86"/>
      <c r="D22" s="86"/>
      <c r="G22" s="86"/>
      <c r="H22" s="94"/>
      <c r="I22" s="86"/>
      <c r="J22" s="86"/>
      <c r="K22" s="94"/>
      <c r="L22" s="86"/>
      <c r="M22" s="86"/>
      <c r="N22" s="94"/>
    </row>
    <row r="23" spans="1:15" ht="24.95" customHeight="1">
      <c r="B23" s="86"/>
      <c r="C23" s="86"/>
      <c r="D23" s="86"/>
      <c r="G23" s="86"/>
      <c r="H23" s="94"/>
      <c r="I23" s="86"/>
      <c r="J23" s="86"/>
      <c r="K23" s="94"/>
      <c r="L23" s="86"/>
      <c r="M23" s="86"/>
      <c r="N23" s="94"/>
    </row>
    <row r="24" spans="1:15" ht="24.95" customHeight="1">
      <c r="B24" s="86"/>
      <c r="C24" s="86"/>
      <c r="D24" s="86"/>
      <c r="G24" s="86"/>
      <c r="H24" s="94"/>
      <c r="I24" s="86"/>
      <c r="J24" s="86"/>
      <c r="K24" s="94"/>
      <c r="L24" s="86"/>
      <c r="M24" s="86"/>
      <c r="N24" s="94"/>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26" ht="36.75" customHeight="1">
      <c r="A1" s="1" t="s">
        <v>13</v>
      </c>
      <c r="B1" s="1"/>
      <c r="C1" s="2"/>
      <c r="D1" s="3"/>
      <c r="E1" s="2"/>
      <c r="F1" s="2"/>
      <c r="G1" s="2"/>
      <c r="H1" s="237"/>
      <c r="I1" s="237"/>
      <c r="J1" s="238"/>
      <c r="K1" s="238"/>
      <c r="L1" s="238"/>
      <c r="M1" s="238"/>
      <c r="N1" s="238"/>
      <c r="O1" s="2"/>
      <c r="P1" s="2"/>
      <c r="Q1" s="4"/>
      <c r="R1" s="4"/>
      <c r="S1" s="3"/>
    </row>
    <row r="2" spans="1:26" ht="36.75" customHeight="1">
      <c r="A2" s="237" t="s">
        <v>0</v>
      </c>
      <c r="B2" s="237"/>
      <c r="C2" s="238"/>
      <c r="D2" s="238"/>
      <c r="E2" s="238"/>
      <c r="F2" s="238"/>
      <c r="G2" s="238"/>
      <c r="H2" s="238"/>
      <c r="I2" s="238"/>
      <c r="J2" s="238"/>
      <c r="K2" s="238"/>
      <c r="L2" s="238"/>
      <c r="M2" s="238"/>
      <c r="N2" s="238"/>
      <c r="O2" s="238"/>
      <c r="P2" s="238"/>
      <c r="Q2" s="238"/>
      <c r="R2" s="238"/>
      <c r="S2" s="3"/>
    </row>
    <row r="3" spans="1:26" ht="13.5" customHeight="1">
      <c r="A3" s="5"/>
      <c r="B3" s="281" t="s">
        <v>261</v>
      </c>
      <c r="C3" s="281"/>
      <c r="D3" s="3"/>
      <c r="E3" s="6"/>
      <c r="F3" s="2"/>
      <c r="G3" s="2"/>
      <c r="H3" s="2"/>
      <c r="I3" s="3"/>
      <c r="J3" s="2"/>
      <c r="K3" s="7"/>
      <c r="L3" s="7"/>
      <c r="M3" s="8"/>
      <c r="N3" s="2"/>
      <c r="O3" s="3"/>
      <c r="P3" s="86"/>
      <c r="Q3" s="86"/>
      <c r="R3"/>
      <c r="S3"/>
      <c r="V3" s="3"/>
      <c r="W3" s="3"/>
      <c r="X3" s="3"/>
      <c r="Y3" s="3"/>
      <c r="Z3" s="3"/>
    </row>
    <row r="4" spans="1:26" ht="13.5" customHeight="1">
      <c r="A4" s="5"/>
      <c r="B4" s="281"/>
      <c r="C4" s="281"/>
      <c r="D4" s="10"/>
      <c r="E4" s="6"/>
      <c r="F4" s="2"/>
      <c r="G4" s="2"/>
      <c r="H4" s="2"/>
      <c r="I4" s="10"/>
      <c r="J4" s="2"/>
      <c r="K4" s="7"/>
      <c r="L4" s="7"/>
      <c r="M4" s="8"/>
      <c r="N4" s="2"/>
      <c r="O4" s="88" t="s">
        <v>262</v>
      </c>
      <c r="P4"/>
      <c r="Q4"/>
      <c r="R4"/>
      <c r="S4"/>
      <c r="V4" s="3"/>
      <c r="W4" s="3"/>
      <c r="X4" s="3"/>
      <c r="Y4" s="3"/>
      <c r="Z4" s="3"/>
    </row>
    <row r="5" spans="1:26" ht="27.75" customHeight="1" thickBot="1">
      <c r="A5" s="239" t="s">
        <v>152</v>
      </c>
      <c r="B5" s="240"/>
      <c r="C5" s="240"/>
      <c r="D5" s="240"/>
      <c r="E5" s="240"/>
      <c r="F5" s="240"/>
      <c r="G5" s="2"/>
      <c r="H5" s="2"/>
      <c r="I5" s="13"/>
      <c r="J5" s="2"/>
      <c r="K5" s="7"/>
      <c r="L5" s="7"/>
      <c r="M5" s="11"/>
      <c r="N5" s="2"/>
      <c r="O5" s="14"/>
      <c r="P5" s="13"/>
      <c r="Q5" s="15"/>
      <c r="R5" s="15"/>
      <c r="S5" s="12"/>
    </row>
    <row r="6" spans="1:26" customFormat="1" ht="42" customHeight="1" thickBot="1">
      <c r="A6" s="16"/>
      <c r="B6" s="17" t="s">
        <v>1</v>
      </c>
      <c r="C6" s="18" t="s">
        <v>2</v>
      </c>
      <c r="D6" s="19" t="s">
        <v>3</v>
      </c>
      <c r="E6" s="35" t="s">
        <v>7</v>
      </c>
      <c r="F6" s="20" t="s">
        <v>5</v>
      </c>
      <c r="G6" s="18" t="s">
        <v>6</v>
      </c>
      <c r="H6" s="17" t="s">
        <v>2</v>
      </c>
      <c r="I6" s="19" t="s">
        <v>3</v>
      </c>
      <c r="J6" s="36" t="s">
        <v>4</v>
      </c>
      <c r="K6" s="20" t="s">
        <v>5</v>
      </c>
      <c r="L6" s="20" t="s">
        <v>6</v>
      </c>
      <c r="M6" s="22" t="s">
        <v>8</v>
      </c>
      <c r="N6" s="23" t="s">
        <v>9</v>
      </c>
      <c r="O6" s="20" t="s">
        <v>10</v>
      </c>
      <c r="P6" s="24" t="s">
        <v>3</v>
      </c>
      <c r="Q6" s="21" t="s">
        <v>12</v>
      </c>
      <c r="R6" s="25" t="s">
        <v>11</v>
      </c>
      <c r="S6" s="26"/>
    </row>
    <row r="7" spans="1:26" ht="23.1" customHeight="1">
      <c r="A7" s="241" t="s">
        <v>53</v>
      </c>
      <c r="B7" s="63" t="s">
        <v>153</v>
      </c>
      <c r="C7" s="37" t="s">
        <v>158</v>
      </c>
      <c r="D7" s="38" t="s">
        <v>159</v>
      </c>
      <c r="E7" s="39">
        <v>40</v>
      </c>
      <c r="F7" s="40" t="s">
        <v>24</v>
      </c>
      <c r="G7" s="67"/>
      <c r="H7" s="71" t="s">
        <v>158</v>
      </c>
      <c r="I7" s="38" t="s">
        <v>159</v>
      </c>
      <c r="J7" s="40">
        <f>ROUNDUP(E7*0.75,2)</f>
        <v>30</v>
      </c>
      <c r="K7" s="40" t="s">
        <v>24</v>
      </c>
      <c r="L7" s="40"/>
      <c r="M7" s="75" t="e">
        <f>#REF!</f>
        <v>#REF!</v>
      </c>
      <c r="N7" s="63" t="s">
        <v>154</v>
      </c>
      <c r="O7" s="41" t="s">
        <v>93</v>
      </c>
      <c r="P7" s="38"/>
      <c r="Q7" s="42">
        <v>100</v>
      </c>
      <c r="R7" s="90">
        <f t="shared" ref="R7:R12" si="0">ROUNDUP(Q7*0.75,2)</f>
        <v>75</v>
      </c>
    </row>
    <row r="8" spans="1:26" ht="23.1" customHeight="1">
      <c r="A8" s="242"/>
      <c r="B8" s="64"/>
      <c r="C8" s="43" t="s">
        <v>64</v>
      </c>
      <c r="D8" s="44" t="s">
        <v>65</v>
      </c>
      <c r="E8" s="62">
        <v>0.25</v>
      </c>
      <c r="F8" s="46" t="s">
        <v>66</v>
      </c>
      <c r="G8" s="68"/>
      <c r="H8" s="72" t="s">
        <v>64</v>
      </c>
      <c r="I8" s="44" t="s">
        <v>65</v>
      </c>
      <c r="J8" s="46">
        <f>ROUNDUP(E8*0.75,2)</f>
        <v>0.19</v>
      </c>
      <c r="K8" s="46" t="s">
        <v>66</v>
      </c>
      <c r="L8" s="46"/>
      <c r="M8" s="76" t="e">
        <f>#REF!</f>
        <v>#REF!</v>
      </c>
      <c r="N8" s="82" t="s">
        <v>276</v>
      </c>
      <c r="O8" s="47" t="s">
        <v>60</v>
      </c>
      <c r="P8" s="44"/>
      <c r="Q8" s="48">
        <v>1</v>
      </c>
      <c r="R8" s="92">
        <f t="shared" si="0"/>
        <v>0.75</v>
      </c>
    </row>
    <row r="9" spans="1:26" ht="23.1" customHeight="1">
      <c r="A9" s="242"/>
      <c r="B9" s="64"/>
      <c r="C9" s="43" t="s">
        <v>128</v>
      </c>
      <c r="D9" s="44"/>
      <c r="E9" s="45">
        <v>10</v>
      </c>
      <c r="F9" s="46" t="s">
        <v>24</v>
      </c>
      <c r="G9" s="68"/>
      <c r="H9" s="72" t="s">
        <v>128</v>
      </c>
      <c r="I9" s="44"/>
      <c r="J9" s="46">
        <f>ROUNDUP(E9*0.75,2)</f>
        <v>7.5</v>
      </c>
      <c r="K9" s="46" t="s">
        <v>24</v>
      </c>
      <c r="L9" s="46"/>
      <c r="M9" s="76" t="e">
        <f>#REF!</f>
        <v>#REF!</v>
      </c>
      <c r="N9" s="82" t="s">
        <v>277</v>
      </c>
      <c r="O9" s="47" t="s">
        <v>52</v>
      </c>
      <c r="P9" s="44"/>
      <c r="Q9" s="48">
        <v>0.3</v>
      </c>
      <c r="R9" s="92">
        <f t="shared" si="0"/>
        <v>0.23</v>
      </c>
    </row>
    <row r="10" spans="1:26" ht="23.1" customHeight="1">
      <c r="A10" s="242"/>
      <c r="B10" s="64"/>
      <c r="C10" s="43" t="s">
        <v>160</v>
      </c>
      <c r="D10" s="44"/>
      <c r="E10" s="80">
        <v>0.5</v>
      </c>
      <c r="F10" s="46" t="s">
        <v>77</v>
      </c>
      <c r="G10" s="68"/>
      <c r="H10" s="72" t="s">
        <v>160</v>
      </c>
      <c r="I10" s="44"/>
      <c r="J10" s="46">
        <f>ROUNDUP(E10*0.75,2)</f>
        <v>0.38</v>
      </c>
      <c r="K10" s="46" t="s">
        <v>77</v>
      </c>
      <c r="L10" s="46"/>
      <c r="M10" s="76" t="e">
        <f>#REF!</f>
        <v>#REF!</v>
      </c>
      <c r="N10" s="64" t="s">
        <v>155</v>
      </c>
      <c r="O10" s="47" t="s">
        <v>43</v>
      </c>
      <c r="P10" s="44" t="s">
        <v>23</v>
      </c>
      <c r="Q10" s="48">
        <v>1</v>
      </c>
      <c r="R10" s="92">
        <f t="shared" si="0"/>
        <v>0.75</v>
      </c>
    </row>
    <row r="11" spans="1:26" ht="23.1" customHeight="1">
      <c r="A11" s="242"/>
      <c r="B11" s="64"/>
      <c r="C11" s="43" t="s">
        <v>129</v>
      </c>
      <c r="D11" s="44"/>
      <c r="E11" s="45">
        <v>10</v>
      </c>
      <c r="F11" s="46" t="s">
        <v>24</v>
      </c>
      <c r="G11" s="68"/>
      <c r="H11" s="72" t="s">
        <v>129</v>
      </c>
      <c r="I11" s="44"/>
      <c r="J11" s="46">
        <f>ROUNDUP(E11*0.75,2)</f>
        <v>7.5</v>
      </c>
      <c r="K11" s="46" t="s">
        <v>24</v>
      </c>
      <c r="L11" s="46"/>
      <c r="M11" s="76" t="e">
        <f>ROUND(#REF!+(#REF!*3/100),2)</f>
        <v>#REF!</v>
      </c>
      <c r="N11" s="64" t="s">
        <v>156</v>
      </c>
      <c r="O11" s="47" t="s">
        <v>33</v>
      </c>
      <c r="P11" s="44"/>
      <c r="Q11" s="48">
        <v>0.5</v>
      </c>
      <c r="R11" s="92">
        <f t="shared" si="0"/>
        <v>0.38</v>
      </c>
    </row>
    <row r="12" spans="1:26" ht="23.1" customHeight="1">
      <c r="A12" s="242"/>
      <c r="B12" s="64"/>
      <c r="C12" s="43"/>
      <c r="D12" s="44"/>
      <c r="E12" s="45"/>
      <c r="F12" s="46"/>
      <c r="G12" s="68"/>
      <c r="H12" s="72"/>
      <c r="I12" s="44"/>
      <c r="J12" s="46"/>
      <c r="K12" s="46"/>
      <c r="L12" s="46"/>
      <c r="M12" s="76"/>
      <c r="N12" s="64" t="s">
        <v>157</v>
      </c>
      <c r="O12" s="47" t="s">
        <v>27</v>
      </c>
      <c r="P12" s="44"/>
      <c r="Q12" s="48">
        <v>1.5</v>
      </c>
      <c r="R12" s="92">
        <f t="shared" si="0"/>
        <v>1.1300000000000001</v>
      </c>
    </row>
    <row r="13" spans="1:26" ht="23.1" customHeight="1">
      <c r="A13" s="242"/>
      <c r="B13" s="64"/>
      <c r="C13" s="43"/>
      <c r="D13" s="44"/>
      <c r="E13" s="45"/>
      <c r="F13" s="46"/>
      <c r="G13" s="68"/>
      <c r="H13" s="72"/>
      <c r="I13" s="44"/>
      <c r="J13" s="46"/>
      <c r="K13" s="46"/>
      <c r="L13" s="46"/>
      <c r="M13" s="76"/>
      <c r="N13" s="64" t="s">
        <v>47</v>
      </c>
      <c r="O13" s="47"/>
      <c r="P13" s="44"/>
      <c r="Q13" s="48"/>
      <c r="R13" s="92"/>
    </row>
    <row r="14" spans="1:26" ht="23.1" customHeight="1">
      <c r="A14" s="242"/>
      <c r="B14" s="64"/>
      <c r="C14" s="43"/>
      <c r="D14" s="44"/>
      <c r="E14" s="45"/>
      <c r="F14" s="46"/>
      <c r="G14" s="68"/>
      <c r="H14" s="72"/>
      <c r="I14" s="44"/>
      <c r="J14" s="46"/>
      <c r="K14" s="46"/>
      <c r="L14" s="46"/>
      <c r="M14" s="76"/>
      <c r="N14" s="64"/>
      <c r="O14" s="47"/>
      <c r="P14" s="44"/>
      <c r="Q14" s="48"/>
      <c r="R14" s="92"/>
    </row>
    <row r="15" spans="1:26" ht="23.1" customHeight="1">
      <c r="A15" s="242"/>
      <c r="B15" s="65"/>
      <c r="C15" s="49"/>
      <c r="D15" s="50"/>
      <c r="E15" s="51"/>
      <c r="F15" s="52"/>
      <c r="G15" s="69"/>
      <c r="H15" s="73"/>
      <c r="I15" s="50"/>
      <c r="J15" s="52"/>
      <c r="K15" s="52"/>
      <c r="L15" s="52"/>
      <c r="M15" s="77"/>
      <c r="N15" s="65"/>
      <c r="O15" s="53"/>
      <c r="P15" s="50"/>
      <c r="Q15" s="54"/>
      <c r="R15" s="91"/>
    </row>
    <row r="16" spans="1:26" ht="23.1" customHeight="1">
      <c r="A16" s="242"/>
      <c r="B16" s="64" t="s">
        <v>161</v>
      </c>
      <c r="C16" s="43" t="s">
        <v>71</v>
      </c>
      <c r="D16" s="44"/>
      <c r="E16" s="62">
        <v>0.25</v>
      </c>
      <c r="F16" s="46" t="s">
        <v>72</v>
      </c>
      <c r="G16" s="68"/>
      <c r="H16" s="72" t="s">
        <v>71</v>
      </c>
      <c r="I16" s="44"/>
      <c r="J16" s="46">
        <f>ROUNDUP(E16*0.75,2)</f>
        <v>0.19</v>
      </c>
      <c r="K16" s="46" t="s">
        <v>72</v>
      </c>
      <c r="L16" s="46"/>
      <c r="M16" s="76" t="e">
        <f>#REF!</f>
        <v>#REF!</v>
      </c>
      <c r="N16" s="64" t="s">
        <v>162</v>
      </c>
      <c r="O16" s="47" t="s">
        <v>27</v>
      </c>
      <c r="P16" s="44"/>
      <c r="Q16" s="48">
        <v>2</v>
      </c>
      <c r="R16" s="92">
        <f t="shared" ref="R16:R22" si="1">ROUNDUP(Q16*0.75,2)</f>
        <v>1.5</v>
      </c>
    </row>
    <row r="17" spans="1:18" ht="23.1" customHeight="1">
      <c r="A17" s="242"/>
      <c r="B17" s="64"/>
      <c r="C17" s="43" t="s">
        <v>25</v>
      </c>
      <c r="D17" s="44"/>
      <c r="E17" s="45">
        <v>10</v>
      </c>
      <c r="F17" s="46" t="s">
        <v>24</v>
      </c>
      <c r="G17" s="68"/>
      <c r="H17" s="72" t="s">
        <v>25</v>
      </c>
      <c r="I17" s="44"/>
      <c r="J17" s="46">
        <f>ROUNDUP(E17*0.75,2)</f>
        <v>7.5</v>
      </c>
      <c r="K17" s="46" t="s">
        <v>24</v>
      </c>
      <c r="L17" s="46"/>
      <c r="M17" s="76" t="e">
        <f>#REF!</f>
        <v>#REF!</v>
      </c>
      <c r="N17" s="64" t="s">
        <v>163</v>
      </c>
      <c r="O17" s="47" t="s">
        <v>30</v>
      </c>
      <c r="P17" s="44"/>
      <c r="Q17" s="48">
        <v>0.5</v>
      </c>
      <c r="R17" s="92">
        <f t="shared" si="1"/>
        <v>0.38</v>
      </c>
    </row>
    <row r="18" spans="1:18" ht="23.1" customHeight="1">
      <c r="A18" s="242"/>
      <c r="B18" s="64"/>
      <c r="C18" s="43" t="s">
        <v>26</v>
      </c>
      <c r="D18" s="44"/>
      <c r="E18" s="45">
        <v>30</v>
      </c>
      <c r="F18" s="46" t="s">
        <v>24</v>
      </c>
      <c r="G18" s="68"/>
      <c r="H18" s="72" t="s">
        <v>26</v>
      </c>
      <c r="I18" s="44"/>
      <c r="J18" s="46">
        <f>ROUNDUP(E18*0.75,2)</f>
        <v>22.5</v>
      </c>
      <c r="K18" s="46" t="s">
        <v>24</v>
      </c>
      <c r="L18" s="46"/>
      <c r="M18" s="76" t="e">
        <f>ROUND(#REF!+(#REF!*6/100),2)</f>
        <v>#REF!</v>
      </c>
      <c r="N18" s="64" t="s">
        <v>164</v>
      </c>
      <c r="O18" s="47" t="s">
        <v>93</v>
      </c>
      <c r="P18" s="44"/>
      <c r="Q18" s="48">
        <v>20</v>
      </c>
      <c r="R18" s="92">
        <f t="shared" si="1"/>
        <v>15</v>
      </c>
    </row>
    <row r="19" spans="1:18" ht="23.1" customHeight="1">
      <c r="A19" s="242"/>
      <c r="B19" s="64"/>
      <c r="C19" s="43" t="s">
        <v>49</v>
      </c>
      <c r="D19" s="44"/>
      <c r="E19" s="45">
        <v>10</v>
      </c>
      <c r="F19" s="46" t="s">
        <v>24</v>
      </c>
      <c r="G19" s="68"/>
      <c r="H19" s="72" t="s">
        <v>49</v>
      </c>
      <c r="I19" s="44"/>
      <c r="J19" s="46">
        <f>ROUNDUP(E19*0.75,2)</f>
        <v>7.5</v>
      </c>
      <c r="K19" s="46" t="s">
        <v>24</v>
      </c>
      <c r="L19" s="46"/>
      <c r="M19" s="76" t="e">
        <f>ROUND(#REF!+(#REF!*10/100),2)</f>
        <v>#REF!</v>
      </c>
      <c r="N19" s="64" t="s">
        <v>165</v>
      </c>
      <c r="O19" s="47" t="s">
        <v>52</v>
      </c>
      <c r="P19" s="44"/>
      <c r="Q19" s="48">
        <v>0.1</v>
      </c>
      <c r="R19" s="92">
        <f t="shared" si="1"/>
        <v>0.08</v>
      </c>
    </row>
    <row r="20" spans="1:18" ht="23.1" customHeight="1">
      <c r="A20" s="242"/>
      <c r="B20" s="64"/>
      <c r="C20" s="43" t="s">
        <v>166</v>
      </c>
      <c r="D20" s="44"/>
      <c r="E20" s="45">
        <v>5</v>
      </c>
      <c r="F20" s="46" t="s">
        <v>24</v>
      </c>
      <c r="G20" s="68"/>
      <c r="H20" s="72" t="s">
        <v>166</v>
      </c>
      <c r="I20" s="44"/>
      <c r="J20" s="46">
        <f>ROUNDUP(E20*0.75,2)</f>
        <v>3.75</v>
      </c>
      <c r="K20" s="46" t="s">
        <v>24</v>
      </c>
      <c r="L20" s="46"/>
      <c r="M20" s="76" t="e">
        <f>#REF!</f>
        <v>#REF!</v>
      </c>
      <c r="N20" s="64" t="s">
        <v>131</v>
      </c>
      <c r="O20" s="47" t="s">
        <v>60</v>
      </c>
      <c r="P20" s="44"/>
      <c r="Q20" s="48">
        <v>2</v>
      </c>
      <c r="R20" s="92">
        <f t="shared" si="1"/>
        <v>1.5</v>
      </c>
    </row>
    <row r="21" spans="1:18" ht="23.1" customHeight="1">
      <c r="A21" s="242"/>
      <c r="B21" s="64"/>
      <c r="C21" s="43"/>
      <c r="D21" s="44"/>
      <c r="E21" s="45"/>
      <c r="F21" s="46"/>
      <c r="G21" s="68"/>
      <c r="H21" s="72"/>
      <c r="I21" s="44"/>
      <c r="J21" s="46"/>
      <c r="K21" s="46"/>
      <c r="L21" s="46"/>
      <c r="M21" s="76"/>
      <c r="N21" s="64" t="s">
        <v>47</v>
      </c>
      <c r="O21" s="47" t="s">
        <v>43</v>
      </c>
      <c r="P21" s="44" t="s">
        <v>23</v>
      </c>
      <c r="Q21" s="48">
        <v>0.5</v>
      </c>
      <c r="R21" s="92">
        <f t="shared" si="1"/>
        <v>0.38</v>
      </c>
    </row>
    <row r="22" spans="1:18" ht="23.1" customHeight="1">
      <c r="A22" s="242"/>
      <c r="B22" s="64"/>
      <c r="C22" s="43"/>
      <c r="D22" s="44"/>
      <c r="E22" s="45"/>
      <c r="F22" s="46"/>
      <c r="G22" s="68"/>
      <c r="H22" s="72"/>
      <c r="I22" s="44"/>
      <c r="J22" s="46"/>
      <c r="K22" s="46"/>
      <c r="L22" s="46"/>
      <c r="M22" s="76"/>
      <c r="N22" s="64"/>
      <c r="O22" s="47" t="s">
        <v>102</v>
      </c>
      <c r="P22" s="44"/>
      <c r="Q22" s="48">
        <v>1</v>
      </c>
      <c r="R22" s="92">
        <f t="shared" si="1"/>
        <v>0.75</v>
      </c>
    </row>
    <row r="23" spans="1:18" ht="23.1" customHeight="1">
      <c r="A23" s="242"/>
      <c r="B23" s="65"/>
      <c r="C23" s="49"/>
      <c r="D23" s="50"/>
      <c r="E23" s="51"/>
      <c r="F23" s="52"/>
      <c r="G23" s="69"/>
      <c r="H23" s="73"/>
      <c r="I23" s="50"/>
      <c r="J23" s="52"/>
      <c r="K23" s="52"/>
      <c r="L23" s="52"/>
      <c r="M23" s="77"/>
      <c r="N23" s="65"/>
      <c r="O23" s="53"/>
      <c r="P23" s="50"/>
      <c r="Q23" s="54"/>
      <c r="R23" s="91"/>
    </row>
    <row r="24" spans="1:18" ht="23.1" customHeight="1">
      <c r="A24" s="242"/>
      <c r="B24" s="64" t="s">
        <v>167</v>
      </c>
      <c r="C24" s="43" t="s">
        <v>68</v>
      </c>
      <c r="D24" s="44"/>
      <c r="E24" s="45">
        <v>30</v>
      </c>
      <c r="F24" s="46" t="s">
        <v>24</v>
      </c>
      <c r="G24" s="68"/>
      <c r="H24" s="72" t="s">
        <v>68</v>
      </c>
      <c r="I24" s="44"/>
      <c r="J24" s="46">
        <f>ROUNDUP(E24*0.75,2)</f>
        <v>22.5</v>
      </c>
      <c r="K24" s="46" t="s">
        <v>24</v>
      </c>
      <c r="L24" s="46"/>
      <c r="M24" s="76" t="e">
        <f>ROUND(#REF!+(#REF!*2/100),2)</f>
        <v>#REF!</v>
      </c>
      <c r="N24" s="64" t="s">
        <v>168</v>
      </c>
      <c r="O24" s="47" t="s">
        <v>33</v>
      </c>
      <c r="P24" s="44"/>
      <c r="Q24" s="48">
        <v>0.3</v>
      </c>
      <c r="R24" s="92">
        <f>ROUNDUP(Q24*0.75,2)</f>
        <v>0.23</v>
      </c>
    </row>
    <row r="25" spans="1:18" ht="23.1" customHeight="1">
      <c r="A25" s="242"/>
      <c r="B25" s="64"/>
      <c r="C25" s="43" t="s">
        <v>69</v>
      </c>
      <c r="D25" s="44"/>
      <c r="E25" s="45">
        <v>0.5</v>
      </c>
      <c r="F25" s="46" t="s">
        <v>24</v>
      </c>
      <c r="G25" s="68"/>
      <c r="H25" s="72" t="s">
        <v>69</v>
      </c>
      <c r="I25" s="44"/>
      <c r="J25" s="46">
        <f>ROUNDUP(E25*0.75,2)</f>
        <v>0.38</v>
      </c>
      <c r="K25" s="46" t="s">
        <v>24</v>
      </c>
      <c r="L25" s="46"/>
      <c r="M25" s="76" t="e">
        <f>#REF!</f>
        <v>#REF!</v>
      </c>
      <c r="N25" s="64" t="s">
        <v>67</v>
      </c>
      <c r="O25" s="47" t="s">
        <v>43</v>
      </c>
      <c r="P25" s="44" t="s">
        <v>23</v>
      </c>
      <c r="Q25" s="48">
        <v>0.3</v>
      </c>
      <c r="R25" s="92">
        <f>ROUNDUP(Q25*0.75,2)</f>
        <v>0.23</v>
      </c>
    </row>
    <row r="26" spans="1:18" ht="23.1" customHeight="1">
      <c r="A26" s="242"/>
      <c r="B26" s="64"/>
      <c r="C26" s="43"/>
      <c r="D26" s="44"/>
      <c r="E26" s="45"/>
      <c r="F26" s="46"/>
      <c r="G26" s="68"/>
      <c r="H26" s="72"/>
      <c r="I26" s="44"/>
      <c r="J26" s="46"/>
      <c r="K26" s="46"/>
      <c r="L26" s="46"/>
      <c r="M26" s="76"/>
      <c r="N26" s="64" t="s">
        <v>21</v>
      </c>
      <c r="O26" s="47" t="s">
        <v>44</v>
      </c>
      <c r="P26" s="44" t="s">
        <v>45</v>
      </c>
      <c r="Q26" s="48">
        <v>3</v>
      </c>
      <c r="R26" s="92">
        <f>ROUNDUP(Q26*0.75,2)</f>
        <v>2.25</v>
      </c>
    </row>
    <row r="27" spans="1:18" ht="23.1" customHeight="1">
      <c r="A27" s="242"/>
      <c r="B27" s="65"/>
      <c r="C27" s="49"/>
      <c r="D27" s="50"/>
      <c r="E27" s="51"/>
      <c r="F27" s="52"/>
      <c r="G27" s="69"/>
      <c r="H27" s="73"/>
      <c r="I27" s="50"/>
      <c r="J27" s="52"/>
      <c r="K27" s="52"/>
      <c r="L27" s="52"/>
      <c r="M27" s="77"/>
      <c r="N27" s="65"/>
      <c r="O27" s="53"/>
      <c r="P27" s="50"/>
      <c r="Q27" s="54"/>
      <c r="R27" s="91"/>
    </row>
    <row r="28" spans="1:18" ht="23.1" customHeight="1">
      <c r="A28" s="242"/>
      <c r="B28" s="64" t="s">
        <v>94</v>
      </c>
      <c r="C28" s="43" t="s">
        <v>95</v>
      </c>
      <c r="D28" s="44"/>
      <c r="E28" s="79">
        <v>0.16666666666666666</v>
      </c>
      <c r="F28" s="46" t="s">
        <v>66</v>
      </c>
      <c r="G28" s="68"/>
      <c r="H28" s="72" t="s">
        <v>95</v>
      </c>
      <c r="I28" s="44"/>
      <c r="J28" s="46">
        <f>ROUNDUP(E28*0.75,2)</f>
        <v>0.13</v>
      </c>
      <c r="K28" s="46" t="s">
        <v>66</v>
      </c>
      <c r="L28" s="46"/>
      <c r="M28" s="76" t="e">
        <f>#REF!</f>
        <v>#REF!</v>
      </c>
      <c r="N28" s="64" t="s">
        <v>75</v>
      </c>
      <c r="O28" s="47"/>
      <c r="P28" s="44"/>
      <c r="Q28" s="48"/>
      <c r="R28" s="92"/>
    </row>
    <row r="29" spans="1:18" ht="23.1" customHeight="1" thickBot="1">
      <c r="A29" s="243"/>
      <c r="B29" s="66"/>
      <c r="C29" s="55"/>
      <c r="D29" s="56"/>
      <c r="E29" s="57"/>
      <c r="F29" s="58"/>
      <c r="G29" s="70"/>
      <c r="H29" s="74"/>
      <c r="I29" s="56"/>
      <c r="J29" s="58"/>
      <c r="K29" s="58"/>
      <c r="L29" s="58"/>
      <c r="M29" s="78"/>
      <c r="N29" s="66"/>
      <c r="O29" s="59"/>
      <c r="P29" s="56"/>
      <c r="Q29" s="60"/>
      <c r="R29" s="93"/>
    </row>
    <row r="33" spans="16:18" ht="18.75" customHeight="1">
      <c r="P33" s="3"/>
      <c r="Q33" s="3"/>
      <c r="R33" s="3"/>
    </row>
  </sheetData>
  <mergeCells count="5">
    <mergeCell ref="H1:N1"/>
    <mergeCell ref="A2:R2"/>
    <mergeCell ref="A5:F5"/>
    <mergeCell ref="A7:A29"/>
    <mergeCell ref="B3:C4"/>
  </mergeCells>
  <phoneticPr fontId="16"/>
  <printOptions horizontalCentered="1" verticalCentered="1"/>
  <pageMargins left="0.39370078740157483" right="0.39370078740157483" top="0.39370078740157483" bottom="0.39370078740157483" header="0.39370078740157483" footer="0.39370078740157483"/>
  <pageSetup paperSize="12" scale="5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343</v>
      </c>
      <c r="B3" s="258"/>
      <c r="C3" s="258"/>
      <c r="D3" s="141"/>
      <c r="E3" s="259" t="s">
        <v>321</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342</v>
      </c>
      <c r="I5" s="247" t="s">
        <v>305</v>
      </c>
      <c r="J5" s="248"/>
      <c r="K5" s="248"/>
      <c r="L5" s="249" t="s">
        <v>304</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341</v>
      </c>
      <c r="C7" s="123" t="s">
        <v>158</v>
      </c>
      <c r="D7" s="128"/>
      <c r="E7" s="127" t="s">
        <v>270</v>
      </c>
      <c r="F7" s="38"/>
      <c r="G7" s="123"/>
      <c r="H7" s="122">
        <v>20</v>
      </c>
      <c r="I7" s="126" t="s">
        <v>341</v>
      </c>
      <c r="J7" s="123" t="s">
        <v>158</v>
      </c>
      <c r="K7" s="125">
        <v>10</v>
      </c>
      <c r="L7" s="124" t="s">
        <v>340</v>
      </c>
      <c r="M7" s="123" t="s">
        <v>158</v>
      </c>
      <c r="N7" s="122">
        <v>10</v>
      </c>
      <c r="O7" s="121"/>
    </row>
    <row r="8" spans="1:21" ht="24.95" customHeight="1">
      <c r="A8" s="253"/>
      <c r="B8" s="105"/>
      <c r="C8" s="105" t="s">
        <v>64</v>
      </c>
      <c r="D8" s="111"/>
      <c r="E8" s="110" t="s">
        <v>65</v>
      </c>
      <c r="F8" s="44"/>
      <c r="G8" s="105"/>
      <c r="H8" s="143">
        <v>0.13</v>
      </c>
      <c r="I8" s="108"/>
      <c r="J8" s="105" t="s">
        <v>315</v>
      </c>
      <c r="K8" s="142">
        <v>0.13</v>
      </c>
      <c r="L8" s="119"/>
      <c r="M8" s="113"/>
      <c r="N8" s="115"/>
      <c r="O8" s="118"/>
    </row>
    <row r="9" spans="1:21" ht="24.95" customHeight="1">
      <c r="A9" s="253"/>
      <c r="B9" s="105"/>
      <c r="C9" s="105" t="s">
        <v>129</v>
      </c>
      <c r="D9" s="111"/>
      <c r="E9" s="110"/>
      <c r="F9" s="44"/>
      <c r="G9" s="105"/>
      <c r="H9" s="104">
        <v>10</v>
      </c>
      <c r="I9" s="108"/>
      <c r="J9" s="105" t="s">
        <v>129</v>
      </c>
      <c r="K9" s="107">
        <v>10</v>
      </c>
      <c r="L9" s="106" t="s">
        <v>339</v>
      </c>
      <c r="M9" s="105" t="s">
        <v>71</v>
      </c>
      <c r="N9" s="144">
        <v>0.1</v>
      </c>
      <c r="O9" s="103"/>
    </row>
    <row r="10" spans="1:21" ht="24.95" customHeight="1">
      <c r="A10" s="253"/>
      <c r="B10" s="105"/>
      <c r="C10" s="105"/>
      <c r="D10" s="111"/>
      <c r="E10" s="110"/>
      <c r="F10" s="44"/>
      <c r="G10" s="105" t="s">
        <v>93</v>
      </c>
      <c r="H10" s="104" t="s">
        <v>288</v>
      </c>
      <c r="I10" s="108"/>
      <c r="J10" s="105"/>
      <c r="K10" s="107"/>
      <c r="L10" s="106"/>
      <c r="M10" s="105" t="s">
        <v>129</v>
      </c>
      <c r="N10" s="104">
        <v>10</v>
      </c>
      <c r="O10" s="103"/>
    </row>
    <row r="11" spans="1:21" ht="24.95" customHeight="1">
      <c r="A11" s="253"/>
      <c r="B11" s="105"/>
      <c r="C11" s="105"/>
      <c r="D11" s="111"/>
      <c r="E11" s="110"/>
      <c r="F11" s="44" t="s">
        <v>23</v>
      </c>
      <c r="G11" s="105" t="s">
        <v>43</v>
      </c>
      <c r="H11" s="104" t="s">
        <v>291</v>
      </c>
      <c r="I11" s="108"/>
      <c r="J11" s="105"/>
      <c r="K11" s="107"/>
      <c r="L11" s="119"/>
      <c r="M11" s="113"/>
      <c r="N11" s="115"/>
      <c r="O11" s="118"/>
    </row>
    <row r="12" spans="1:21" ht="24.95" customHeight="1">
      <c r="A12" s="253"/>
      <c r="B12" s="105"/>
      <c r="C12" s="105"/>
      <c r="D12" s="111"/>
      <c r="E12" s="110"/>
      <c r="F12" s="44"/>
      <c r="G12" s="105" t="s">
        <v>33</v>
      </c>
      <c r="H12" s="104" t="s">
        <v>291</v>
      </c>
      <c r="I12" s="108"/>
      <c r="J12" s="105"/>
      <c r="K12" s="107"/>
      <c r="L12" s="106" t="s">
        <v>338</v>
      </c>
      <c r="M12" s="105" t="s">
        <v>26</v>
      </c>
      <c r="N12" s="104">
        <v>10</v>
      </c>
      <c r="O12" s="103"/>
    </row>
    <row r="13" spans="1:21" ht="24.95" customHeight="1">
      <c r="A13" s="253"/>
      <c r="B13" s="113"/>
      <c r="C13" s="113"/>
      <c r="D13" s="117"/>
      <c r="E13" s="116"/>
      <c r="F13" s="50"/>
      <c r="G13" s="113"/>
      <c r="H13" s="115"/>
      <c r="I13" s="114"/>
      <c r="J13" s="113"/>
      <c r="K13" s="112"/>
      <c r="L13" s="106"/>
      <c r="M13" s="105" t="s">
        <v>49</v>
      </c>
      <c r="N13" s="104">
        <v>10</v>
      </c>
      <c r="O13" s="103"/>
    </row>
    <row r="14" spans="1:21" ht="24.95" customHeight="1">
      <c r="A14" s="253"/>
      <c r="B14" s="105" t="s">
        <v>337</v>
      </c>
      <c r="C14" s="105" t="s">
        <v>71</v>
      </c>
      <c r="D14" s="111"/>
      <c r="E14" s="110"/>
      <c r="F14" s="44"/>
      <c r="G14" s="105"/>
      <c r="H14" s="144">
        <v>0.1</v>
      </c>
      <c r="I14" s="108" t="s">
        <v>336</v>
      </c>
      <c r="J14" s="105" t="s">
        <v>71</v>
      </c>
      <c r="K14" s="149">
        <v>0.1</v>
      </c>
      <c r="L14" s="119"/>
      <c r="M14" s="113"/>
      <c r="N14" s="115"/>
      <c r="O14" s="118"/>
    </row>
    <row r="15" spans="1:21" ht="24.95" customHeight="1">
      <c r="A15" s="253"/>
      <c r="B15" s="105"/>
      <c r="C15" s="105" t="s">
        <v>25</v>
      </c>
      <c r="D15" s="111"/>
      <c r="E15" s="110"/>
      <c r="F15" s="44"/>
      <c r="G15" s="105"/>
      <c r="H15" s="104">
        <v>5</v>
      </c>
      <c r="I15" s="108"/>
      <c r="J15" s="120" t="s">
        <v>58</v>
      </c>
      <c r="K15" s="107">
        <v>5</v>
      </c>
      <c r="L15" s="106" t="s">
        <v>94</v>
      </c>
      <c r="M15" s="105" t="s">
        <v>95</v>
      </c>
      <c r="N15" s="144">
        <v>0.1</v>
      </c>
      <c r="O15" s="103"/>
    </row>
    <row r="16" spans="1:21" ht="24.95" customHeight="1">
      <c r="A16" s="253"/>
      <c r="B16" s="105"/>
      <c r="C16" s="105" t="s">
        <v>26</v>
      </c>
      <c r="D16" s="111"/>
      <c r="E16" s="110"/>
      <c r="F16" s="44"/>
      <c r="G16" s="105"/>
      <c r="H16" s="104">
        <v>20</v>
      </c>
      <c r="I16" s="108"/>
      <c r="J16" s="105" t="s">
        <v>26</v>
      </c>
      <c r="K16" s="107">
        <v>20</v>
      </c>
      <c r="L16" s="106"/>
      <c r="M16" s="105"/>
      <c r="N16" s="104"/>
      <c r="O16" s="103"/>
    </row>
    <row r="17" spans="1:15" ht="24.95" customHeight="1">
      <c r="A17" s="253"/>
      <c r="B17" s="105"/>
      <c r="C17" s="105" t="s">
        <v>49</v>
      </c>
      <c r="D17" s="111"/>
      <c r="E17" s="110"/>
      <c r="F17" s="44"/>
      <c r="G17" s="105"/>
      <c r="H17" s="104">
        <v>10</v>
      </c>
      <c r="I17" s="108"/>
      <c r="J17" s="105" t="s">
        <v>49</v>
      </c>
      <c r="K17" s="107">
        <v>10</v>
      </c>
      <c r="L17" s="106"/>
      <c r="M17" s="105"/>
      <c r="N17" s="104"/>
      <c r="O17" s="103"/>
    </row>
    <row r="18" spans="1:15" ht="24.95" customHeight="1">
      <c r="A18" s="253"/>
      <c r="B18" s="105"/>
      <c r="C18" s="105"/>
      <c r="D18" s="111"/>
      <c r="E18" s="110"/>
      <c r="F18" s="44"/>
      <c r="G18" s="105" t="s">
        <v>93</v>
      </c>
      <c r="H18" s="104" t="s">
        <v>288</v>
      </c>
      <c r="I18" s="108"/>
      <c r="J18" s="105"/>
      <c r="K18" s="107"/>
      <c r="L18" s="106"/>
      <c r="M18" s="105"/>
      <c r="N18" s="104"/>
      <c r="O18" s="103"/>
    </row>
    <row r="19" spans="1:15" ht="24.95" customHeight="1">
      <c r="A19" s="253"/>
      <c r="B19" s="105"/>
      <c r="C19" s="105"/>
      <c r="D19" s="111"/>
      <c r="E19" s="110"/>
      <c r="F19" s="109" t="s">
        <v>23</v>
      </c>
      <c r="G19" s="105" t="s">
        <v>43</v>
      </c>
      <c r="H19" s="104" t="s">
        <v>291</v>
      </c>
      <c r="I19" s="108"/>
      <c r="J19" s="105"/>
      <c r="K19" s="107"/>
      <c r="L19" s="106"/>
      <c r="M19" s="105"/>
      <c r="N19" s="104"/>
      <c r="O19" s="103"/>
    </row>
    <row r="20" spans="1:15" ht="24.95" customHeight="1">
      <c r="A20" s="253"/>
      <c r="B20" s="105"/>
      <c r="C20" s="105"/>
      <c r="D20" s="111"/>
      <c r="E20" s="110"/>
      <c r="F20" s="44"/>
      <c r="G20" s="105" t="s">
        <v>33</v>
      </c>
      <c r="H20" s="104" t="s">
        <v>291</v>
      </c>
      <c r="I20" s="108"/>
      <c r="J20" s="105"/>
      <c r="K20" s="107"/>
      <c r="L20" s="106"/>
      <c r="M20" s="105"/>
      <c r="N20" s="104"/>
      <c r="O20" s="103"/>
    </row>
    <row r="21" spans="1:15" ht="24.95" customHeight="1">
      <c r="A21" s="253"/>
      <c r="B21" s="105"/>
      <c r="C21" s="105"/>
      <c r="D21" s="111"/>
      <c r="E21" s="110"/>
      <c r="F21" s="44"/>
      <c r="G21" s="105" t="s">
        <v>102</v>
      </c>
      <c r="H21" s="104" t="s">
        <v>291</v>
      </c>
      <c r="I21" s="108"/>
      <c r="J21" s="105"/>
      <c r="K21" s="107"/>
      <c r="L21" s="106"/>
      <c r="M21" s="105"/>
      <c r="N21" s="104"/>
      <c r="O21" s="103"/>
    </row>
    <row r="22" spans="1:15" ht="24.95" customHeight="1">
      <c r="A22" s="253"/>
      <c r="B22" s="113"/>
      <c r="C22" s="113"/>
      <c r="D22" s="117"/>
      <c r="E22" s="116"/>
      <c r="F22" s="50"/>
      <c r="G22" s="113"/>
      <c r="H22" s="115"/>
      <c r="I22" s="114"/>
      <c r="J22" s="113"/>
      <c r="K22" s="112"/>
      <c r="L22" s="106"/>
      <c r="M22" s="105"/>
      <c r="N22" s="104"/>
      <c r="O22" s="103"/>
    </row>
    <row r="23" spans="1:15" ht="24.95" customHeight="1">
      <c r="A23" s="253"/>
      <c r="B23" s="105" t="s">
        <v>335</v>
      </c>
      <c r="C23" s="105" t="s">
        <v>68</v>
      </c>
      <c r="D23" s="111"/>
      <c r="E23" s="110"/>
      <c r="F23" s="44"/>
      <c r="G23" s="105"/>
      <c r="H23" s="104">
        <v>10</v>
      </c>
      <c r="I23" s="108" t="s">
        <v>335</v>
      </c>
      <c r="J23" s="105" t="s">
        <v>68</v>
      </c>
      <c r="K23" s="107">
        <v>5</v>
      </c>
      <c r="L23" s="106"/>
      <c r="M23" s="105"/>
      <c r="N23" s="104"/>
      <c r="O23" s="103"/>
    </row>
    <row r="24" spans="1:15" ht="24.95" customHeight="1">
      <c r="A24" s="253"/>
      <c r="B24" s="105"/>
      <c r="C24" s="105" t="s">
        <v>69</v>
      </c>
      <c r="D24" s="111"/>
      <c r="E24" s="110"/>
      <c r="F24" s="44"/>
      <c r="G24" s="105"/>
      <c r="H24" s="104">
        <v>0.5</v>
      </c>
      <c r="I24" s="108"/>
      <c r="J24" s="105" t="s">
        <v>69</v>
      </c>
      <c r="K24" s="107">
        <v>0.5</v>
      </c>
      <c r="L24" s="106"/>
      <c r="M24" s="105"/>
      <c r="N24" s="104"/>
      <c r="O24" s="103"/>
    </row>
    <row r="25" spans="1:15" ht="14.25">
      <c r="A25" s="253"/>
      <c r="B25" s="113"/>
      <c r="C25" s="113"/>
      <c r="D25" s="117"/>
      <c r="E25" s="116"/>
      <c r="F25" s="50"/>
      <c r="G25" s="113"/>
      <c r="H25" s="115"/>
      <c r="I25" s="114"/>
      <c r="J25" s="113"/>
      <c r="K25" s="112"/>
      <c r="L25" s="106"/>
      <c r="M25" s="105"/>
      <c r="N25" s="104"/>
      <c r="O25" s="103"/>
    </row>
    <row r="26" spans="1:15" ht="24.95" customHeight="1">
      <c r="A26" s="253"/>
      <c r="B26" s="105" t="s">
        <v>94</v>
      </c>
      <c r="C26" s="105" t="s">
        <v>95</v>
      </c>
      <c r="D26" s="111"/>
      <c r="E26" s="110"/>
      <c r="F26" s="44"/>
      <c r="G26" s="105"/>
      <c r="H26" s="143">
        <v>0.13</v>
      </c>
      <c r="I26" s="108" t="s">
        <v>94</v>
      </c>
      <c r="J26" s="105" t="s">
        <v>95</v>
      </c>
      <c r="K26" s="142">
        <v>0.13</v>
      </c>
      <c r="L26" s="106"/>
      <c r="M26" s="105"/>
      <c r="N26" s="104"/>
      <c r="O26" s="103"/>
    </row>
    <row r="27" spans="1:15" ht="24.95" customHeight="1" thickBot="1">
      <c r="A27" s="254"/>
      <c r="B27" s="97"/>
      <c r="C27" s="97"/>
      <c r="D27" s="102"/>
      <c r="E27" s="101"/>
      <c r="F27" s="56"/>
      <c r="G27" s="97"/>
      <c r="H27" s="96"/>
      <c r="I27" s="100"/>
      <c r="J27" s="97"/>
      <c r="K27" s="99"/>
      <c r="L27" s="98"/>
      <c r="M27" s="97"/>
      <c r="N27" s="96"/>
      <c r="O27" s="95"/>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row r="62" spans="2:14" ht="14.25">
      <c r="B62" s="86"/>
      <c r="C62" s="86"/>
      <c r="D62" s="86"/>
      <c r="G62" s="86"/>
      <c r="H62" s="94"/>
      <c r="I62" s="86"/>
      <c r="J62" s="86"/>
      <c r="K62" s="94"/>
      <c r="L62" s="86"/>
      <c r="M62" s="86"/>
      <c r="N62" s="94"/>
    </row>
  </sheetData>
  <mergeCells count="14">
    <mergeCell ref="O4:O6"/>
    <mergeCell ref="I5:K5"/>
    <mergeCell ref="L5:N5"/>
    <mergeCell ref="A7:A27"/>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171</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172</v>
      </c>
      <c r="C5" s="37" t="s">
        <v>148</v>
      </c>
      <c r="D5" s="38"/>
      <c r="E5" s="39">
        <v>15</v>
      </c>
      <c r="F5" s="40" t="s">
        <v>24</v>
      </c>
      <c r="G5" s="67"/>
      <c r="H5" s="71" t="s">
        <v>148</v>
      </c>
      <c r="I5" s="38"/>
      <c r="J5" s="40">
        <f>ROUNDUP(E5*0.75,2)</f>
        <v>11.25</v>
      </c>
      <c r="K5" s="40" t="s">
        <v>24</v>
      </c>
      <c r="L5" s="40"/>
      <c r="M5" s="75" t="e">
        <f>#REF!</f>
        <v>#REF!</v>
      </c>
      <c r="N5" s="63" t="s">
        <v>269</v>
      </c>
      <c r="O5" s="41" t="s">
        <v>57</v>
      </c>
      <c r="P5" s="38"/>
      <c r="Q5" s="42">
        <v>110</v>
      </c>
      <c r="R5" s="90">
        <f t="shared" ref="R5:R11" si="0">ROUNDUP(Q5*0.75,2)</f>
        <v>82.5</v>
      </c>
    </row>
    <row r="6" spans="1:19" ht="24.95" customHeight="1">
      <c r="A6" s="242"/>
      <c r="B6" s="64"/>
      <c r="C6" s="43" t="s">
        <v>26</v>
      </c>
      <c r="D6" s="44"/>
      <c r="E6" s="45">
        <v>20</v>
      </c>
      <c r="F6" s="46" t="s">
        <v>24</v>
      </c>
      <c r="G6" s="68"/>
      <c r="H6" s="72" t="s">
        <v>26</v>
      </c>
      <c r="I6" s="44"/>
      <c r="J6" s="46">
        <f>ROUNDUP(E6*0.75,2)</f>
        <v>15</v>
      </c>
      <c r="K6" s="46" t="s">
        <v>24</v>
      </c>
      <c r="L6" s="46"/>
      <c r="M6" s="76" t="e">
        <f>ROUND(#REF!+(#REF!*6/100),2)</f>
        <v>#REF!</v>
      </c>
      <c r="N6" s="64" t="s">
        <v>256</v>
      </c>
      <c r="O6" s="47" t="s">
        <v>29</v>
      </c>
      <c r="P6" s="44"/>
      <c r="Q6" s="48">
        <v>23</v>
      </c>
      <c r="R6" s="92">
        <f t="shared" si="0"/>
        <v>17.25</v>
      </c>
    </row>
    <row r="7" spans="1:19" ht="24.95" customHeight="1">
      <c r="A7" s="242"/>
      <c r="B7" s="64"/>
      <c r="C7" s="43" t="s">
        <v>125</v>
      </c>
      <c r="D7" s="44"/>
      <c r="E7" s="45">
        <v>10</v>
      </c>
      <c r="F7" s="46" t="s">
        <v>24</v>
      </c>
      <c r="G7" s="68"/>
      <c r="H7" s="72" t="s">
        <v>125</v>
      </c>
      <c r="I7" s="44"/>
      <c r="J7" s="46">
        <f>ROUNDUP(E7*0.75,2)</f>
        <v>7.5</v>
      </c>
      <c r="K7" s="46" t="s">
        <v>24</v>
      </c>
      <c r="L7" s="46"/>
      <c r="M7" s="76" t="e">
        <f>#REF!</f>
        <v>#REF!</v>
      </c>
      <c r="N7" s="64" t="s">
        <v>173</v>
      </c>
      <c r="O7" s="47" t="s">
        <v>27</v>
      </c>
      <c r="P7" s="44"/>
      <c r="Q7" s="48">
        <v>5</v>
      </c>
      <c r="R7" s="92">
        <f t="shared" si="0"/>
        <v>3.75</v>
      </c>
    </row>
    <row r="8" spans="1:19" ht="24.95" customHeight="1">
      <c r="A8" s="242"/>
      <c r="B8" s="64"/>
      <c r="C8" s="43" t="s">
        <v>123</v>
      </c>
      <c r="D8" s="44" t="s">
        <v>124</v>
      </c>
      <c r="E8" s="45">
        <v>5</v>
      </c>
      <c r="F8" s="46" t="s">
        <v>24</v>
      </c>
      <c r="G8" s="68" t="s">
        <v>100</v>
      </c>
      <c r="H8" s="72" t="s">
        <v>123</v>
      </c>
      <c r="I8" s="44" t="s">
        <v>124</v>
      </c>
      <c r="J8" s="46">
        <f>ROUNDUP(E8*0.75,2)</f>
        <v>3.75</v>
      </c>
      <c r="K8" s="46" t="s">
        <v>24</v>
      </c>
      <c r="L8" s="46" t="s">
        <v>100</v>
      </c>
      <c r="M8" s="76" t="e">
        <f>#REF!</f>
        <v>#REF!</v>
      </c>
      <c r="N8" s="64" t="s">
        <v>174</v>
      </c>
      <c r="O8" s="47" t="s">
        <v>93</v>
      </c>
      <c r="P8" s="44"/>
      <c r="Q8" s="48">
        <v>20</v>
      </c>
      <c r="R8" s="92">
        <f t="shared" si="0"/>
        <v>15</v>
      </c>
    </row>
    <row r="9" spans="1:19" ht="24.95" customHeight="1">
      <c r="A9" s="242"/>
      <c r="B9" s="64"/>
      <c r="C9" s="43" t="s">
        <v>176</v>
      </c>
      <c r="D9" s="44"/>
      <c r="E9" s="45">
        <v>0.1</v>
      </c>
      <c r="F9" s="46" t="s">
        <v>24</v>
      </c>
      <c r="G9" s="68" t="s">
        <v>177</v>
      </c>
      <c r="H9" s="72" t="s">
        <v>176</v>
      </c>
      <c r="I9" s="44"/>
      <c r="J9" s="46">
        <f>ROUNDUP(E9*0.75,2)</f>
        <v>0.08</v>
      </c>
      <c r="K9" s="46" t="s">
        <v>24</v>
      </c>
      <c r="L9" s="46" t="s">
        <v>177</v>
      </c>
      <c r="M9" s="76" t="e">
        <f>#REF!</f>
        <v>#REF!</v>
      </c>
      <c r="N9" s="64" t="s">
        <v>175</v>
      </c>
      <c r="O9" s="47" t="s">
        <v>33</v>
      </c>
      <c r="P9" s="44"/>
      <c r="Q9" s="48">
        <v>1.5</v>
      </c>
      <c r="R9" s="92">
        <f t="shared" si="0"/>
        <v>1.1300000000000001</v>
      </c>
    </row>
    <row r="10" spans="1:19" ht="24.95" customHeight="1">
      <c r="A10" s="242"/>
      <c r="B10" s="64"/>
      <c r="C10" s="43"/>
      <c r="D10" s="44"/>
      <c r="E10" s="45"/>
      <c r="F10" s="46"/>
      <c r="G10" s="68"/>
      <c r="H10" s="72"/>
      <c r="I10" s="44"/>
      <c r="J10" s="46"/>
      <c r="K10" s="46"/>
      <c r="L10" s="46"/>
      <c r="M10" s="76"/>
      <c r="N10" s="64" t="s">
        <v>21</v>
      </c>
      <c r="O10" s="47" t="s">
        <v>60</v>
      </c>
      <c r="P10" s="44"/>
      <c r="Q10" s="48">
        <v>1.5</v>
      </c>
      <c r="R10" s="92">
        <f t="shared" si="0"/>
        <v>1.1300000000000001</v>
      </c>
    </row>
    <row r="11" spans="1:19" ht="24.95" customHeight="1">
      <c r="A11" s="242"/>
      <c r="B11" s="64"/>
      <c r="C11" s="43"/>
      <c r="D11" s="44"/>
      <c r="E11" s="45"/>
      <c r="F11" s="46"/>
      <c r="G11" s="68"/>
      <c r="H11" s="72"/>
      <c r="I11" s="44"/>
      <c r="J11" s="46"/>
      <c r="K11" s="46"/>
      <c r="L11" s="46"/>
      <c r="M11" s="76"/>
      <c r="N11" s="64"/>
      <c r="O11" s="47" t="s">
        <v>43</v>
      </c>
      <c r="P11" s="44" t="s">
        <v>23</v>
      </c>
      <c r="Q11" s="48">
        <v>2</v>
      </c>
      <c r="R11" s="92">
        <f t="shared" si="0"/>
        <v>1.5</v>
      </c>
    </row>
    <row r="12" spans="1:19" ht="24.95" customHeight="1">
      <c r="A12" s="242"/>
      <c r="B12" s="65"/>
      <c r="C12" s="49"/>
      <c r="D12" s="50"/>
      <c r="E12" s="51"/>
      <c r="F12" s="52"/>
      <c r="G12" s="69"/>
      <c r="H12" s="73"/>
      <c r="I12" s="50"/>
      <c r="J12" s="52"/>
      <c r="K12" s="52"/>
      <c r="L12" s="52"/>
      <c r="M12" s="77"/>
      <c r="N12" s="65"/>
      <c r="O12" s="53"/>
      <c r="P12" s="50"/>
      <c r="Q12" s="54"/>
      <c r="R12" s="91"/>
    </row>
    <row r="13" spans="1:19" ht="24.95" customHeight="1">
      <c r="A13" s="242"/>
      <c r="B13" s="64" t="s">
        <v>178</v>
      </c>
      <c r="C13" s="43" t="s">
        <v>103</v>
      </c>
      <c r="D13" s="44"/>
      <c r="E13" s="45">
        <v>20</v>
      </c>
      <c r="F13" s="46" t="s">
        <v>24</v>
      </c>
      <c r="G13" s="68"/>
      <c r="H13" s="72" t="s">
        <v>103</v>
      </c>
      <c r="I13" s="44"/>
      <c r="J13" s="46">
        <f>ROUNDUP(E13*0.75,2)</f>
        <v>15</v>
      </c>
      <c r="K13" s="46" t="s">
        <v>24</v>
      </c>
      <c r="L13" s="46"/>
      <c r="M13" s="76" t="e">
        <f>#REF!</f>
        <v>#REF!</v>
      </c>
      <c r="N13" s="64" t="s">
        <v>179</v>
      </c>
      <c r="O13" s="47" t="s">
        <v>30</v>
      </c>
      <c r="P13" s="44"/>
      <c r="Q13" s="48">
        <v>0.5</v>
      </c>
      <c r="R13" s="92">
        <f t="shared" ref="R13:R18" si="1">ROUNDUP(Q13*0.75,2)</f>
        <v>0.38</v>
      </c>
    </row>
    <row r="14" spans="1:19" ht="24.95" customHeight="1">
      <c r="A14" s="242"/>
      <c r="B14" s="64"/>
      <c r="C14" s="43" t="s">
        <v>91</v>
      </c>
      <c r="D14" s="44"/>
      <c r="E14" s="45">
        <v>30</v>
      </c>
      <c r="F14" s="46" t="s">
        <v>24</v>
      </c>
      <c r="G14" s="68"/>
      <c r="H14" s="72" t="s">
        <v>91</v>
      </c>
      <c r="I14" s="44"/>
      <c r="J14" s="46">
        <f>ROUNDUP(E14*0.75,2)</f>
        <v>22.5</v>
      </c>
      <c r="K14" s="46" t="s">
        <v>24</v>
      </c>
      <c r="L14" s="46"/>
      <c r="M14" s="76" t="e">
        <f>ROUND(#REF!+(#REF!*10/100),2)</f>
        <v>#REF!</v>
      </c>
      <c r="N14" s="64" t="s">
        <v>180</v>
      </c>
      <c r="O14" s="47" t="s">
        <v>27</v>
      </c>
      <c r="P14" s="44"/>
      <c r="Q14" s="48">
        <v>2</v>
      </c>
      <c r="R14" s="92">
        <f t="shared" si="1"/>
        <v>1.5</v>
      </c>
    </row>
    <row r="15" spans="1:19" ht="24.95" customHeight="1">
      <c r="A15" s="242"/>
      <c r="B15" s="64"/>
      <c r="C15" s="43" t="s">
        <v>49</v>
      </c>
      <c r="D15" s="44"/>
      <c r="E15" s="45">
        <v>10</v>
      </c>
      <c r="F15" s="46" t="s">
        <v>24</v>
      </c>
      <c r="G15" s="68"/>
      <c r="H15" s="72" t="s">
        <v>49</v>
      </c>
      <c r="I15" s="44"/>
      <c r="J15" s="46">
        <f>ROUNDUP(E15*0.75,2)</f>
        <v>7.5</v>
      </c>
      <c r="K15" s="46" t="s">
        <v>24</v>
      </c>
      <c r="L15" s="46"/>
      <c r="M15" s="76" t="e">
        <f>ROUND(#REF!+(#REF!*10/100),2)</f>
        <v>#REF!</v>
      </c>
      <c r="N15" s="64" t="s">
        <v>47</v>
      </c>
      <c r="O15" s="47" t="s">
        <v>93</v>
      </c>
      <c r="P15" s="44"/>
      <c r="Q15" s="48">
        <v>30</v>
      </c>
      <c r="R15" s="92">
        <f t="shared" si="1"/>
        <v>22.5</v>
      </c>
    </row>
    <row r="16" spans="1:19" ht="24.95" customHeight="1">
      <c r="A16" s="242"/>
      <c r="B16" s="64"/>
      <c r="C16" s="43" t="s">
        <v>36</v>
      </c>
      <c r="D16" s="44"/>
      <c r="E16" s="45">
        <v>5</v>
      </c>
      <c r="F16" s="46" t="s">
        <v>24</v>
      </c>
      <c r="G16" s="68"/>
      <c r="H16" s="72" t="s">
        <v>36</v>
      </c>
      <c r="I16" s="44"/>
      <c r="J16" s="46">
        <f>ROUNDUP(E16*0.75,2)</f>
        <v>3.75</v>
      </c>
      <c r="K16" s="46" t="s">
        <v>24</v>
      </c>
      <c r="L16" s="46"/>
      <c r="M16" s="76" t="e">
        <f>#REF!</f>
        <v>#REF!</v>
      </c>
      <c r="N16" s="64"/>
      <c r="O16" s="47" t="s">
        <v>33</v>
      </c>
      <c r="P16" s="44"/>
      <c r="Q16" s="48">
        <v>1.5</v>
      </c>
      <c r="R16" s="92">
        <f t="shared" si="1"/>
        <v>1.1300000000000001</v>
      </c>
    </row>
    <row r="17" spans="1:18" ht="24.95" customHeight="1">
      <c r="A17" s="242"/>
      <c r="B17" s="64"/>
      <c r="C17" s="43"/>
      <c r="D17" s="44"/>
      <c r="E17" s="45"/>
      <c r="F17" s="46"/>
      <c r="G17" s="68"/>
      <c r="H17" s="72"/>
      <c r="I17" s="44"/>
      <c r="J17" s="46"/>
      <c r="K17" s="46"/>
      <c r="L17" s="46"/>
      <c r="M17" s="76"/>
      <c r="N17" s="64"/>
      <c r="O17" s="47" t="s">
        <v>60</v>
      </c>
      <c r="P17" s="44"/>
      <c r="Q17" s="48">
        <v>1</v>
      </c>
      <c r="R17" s="92">
        <f t="shared" si="1"/>
        <v>0.75</v>
      </c>
    </row>
    <row r="18" spans="1:18" ht="24.95" customHeight="1">
      <c r="A18" s="242"/>
      <c r="B18" s="64"/>
      <c r="C18" s="43"/>
      <c r="D18" s="44"/>
      <c r="E18" s="45"/>
      <c r="F18" s="46"/>
      <c r="G18" s="68"/>
      <c r="H18" s="72"/>
      <c r="I18" s="44"/>
      <c r="J18" s="46"/>
      <c r="K18" s="46"/>
      <c r="L18" s="46"/>
      <c r="M18" s="76"/>
      <c r="N18" s="64"/>
      <c r="O18" s="47" t="s">
        <v>43</v>
      </c>
      <c r="P18" s="44" t="s">
        <v>23</v>
      </c>
      <c r="Q18" s="48">
        <v>1.5</v>
      </c>
      <c r="R18" s="92">
        <f t="shared" si="1"/>
        <v>1.1300000000000001</v>
      </c>
    </row>
    <row r="19" spans="1:18" ht="24.95" customHeight="1">
      <c r="A19" s="242"/>
      <c r="B19" s="65"/>
      <c r="C19" s="49"/>
      <c r="D19" s="50"/>
      <c r="E19" s="51"/>
      <c r="F19" s="52"/>
      <c r="G19" s="69"/>
      <c r="H19" s="73"/>
      <c r="I19" s="50"/>
      <c r="J19" s="52"/>
      <c r="K19" s="52"/>
      <c r="L19" s="52"/>
      <c r="M19" s="77"/>
      <c r="N19" s="65"/>
      <c r="O19" s="53"/>
      <c r="P19" s="50"/>
      <c r="Q19" s="54"/>
      <c r="R19" s="91"/>
    </row>
    <row r="20" spans="1:18" ht="24.95" customHeight="1">
      <c r="A20" s="242"/>
      <c r="B20" s="64" t="s">
        <v>151</v>
      </c>
      <c r="C20" s="43" t="s">
        <v>181</v>
      </c>
      <c r="D20" s="44" t="s">
        <v>23</v>
      </c>
      <c r="E20" s="61">
        <v>0.1</v>
      </c>
      <c r="F20" s="46" t="s">
        <v>56</v>
      </c>
      <c r="G20" s="68"/>
      <c r="H20" s="72" t="s">
        <v>181</v>
      </c>
      <c r="I20" s="44" t="s">
        <v>23</v>
      </c>
      <c r="J20" s="46">
        <f>ROUNDUP(E20*0.75,2)</f>
        <v>0.08</v>
      </c>
      <c r="K20" s="46" t="s">
        <v>56</v>
      </c>
      <c r="L20" s="46"/>
      <c r="M20" s="76" t="e">
        <f>#REF!</f>
        <v>#REF!</v>
      </c>
      <c r="N20" s="64" t="s">
        <v>47</v>
      </c>
      <c r="O20" s="47" t="s">
        <v>93</v>
      </c>
      <c r="P20" s="44"/>
      <c r="Q20" s="48">
        <v>100</v>
      </c>
      <c r="R20" s="92">
        <f>ROUNDUP(Q20*0.75,2)</f>
        <v>75</v>
      </c>
    </row>
    <row r="21" spans="1:18" ht="24.95" customHeight="1">
      <c r="A21" s="242"/>
      <c r="B21" s="64"/>
      <c r="C21" s="43" t="s">
        <v>144</v>
      </c>
      <c r="D21" s="44"/>
      <c r="E21" s="45">
        <v>5</v>
      </c>
      <c r="F21" s="46" t="s">
        <v>24</v>
      </c>
      <c r="G21" s="68"/>
      <c r="H21" s="72" t="s">
        <v>144</v>
      </c>
      <c r="I21" s="44"/>
      <c r="J21" s="46">
        <f>ROUNDUP(E21*0.75,2)</f>
        <v>3.75</v>
      </c>
      <c r="K21" s="46" t="s">
        <v>24</v>
      </c>
      <c r="L21" s="46"/>
      <c r="M21" s="76" t="e">
        <f>ROUND(#REF!+(#REF!*10/100),2)</f>
        <v>#REF!</v>
      </c>
      <c r="N21" s="64"/>
      <c r="O21" s="47" t="s">
        <v>52</v>
      </c>
      <c r="P21" s="44"/>
      <c r="Q21" s="48">
        <v>0.1</v>
      </c>
      <c r="R21" s="92">
        <f>ROUNDUP(Q21*0.75,2)</f>
        <v>0.08</v>
      </c>
    </row>
    <row r="22" spans="1:18" ht="24.95" customHeight="1">
      <c r="A22" s="242"/>
      <c r="B22" s="64"/>
      <c r="C22" s="43"/>
      <c r="D22" s="44"/>
      <c r="E22" s="45"/>
      <c r="F22" s="46"/>
      <c r="G22" s="68"/>
      <c r="H22" s="72"/>
      <c r="I22" s="44"/>
      <c r="J22" s="46"/>
      <c r="K22" s="46"/>
      <c r="L22" s="46"/>
      <c r="M22" s="76"/>
      <c r="N22" s="64"/>
      <c r="O22" s="47" t="s">
        <v>43</v>
      </c>
      <c r="P22" s="44" t="s">
        <v>23</v>
      </c>
      <c r="Q22" s="48">
        <v>0.5</v>
      </c>
      <c r="R22" s="92">
        <f>ROUNDUP(Q22*0.75,2)</f>
        <v>0.38</v>
      </c>
    </row>
    <row r="23" spans="1:18" ht="24.95" customHeight="1">
      <c r="A23" s="242"/>
      <c r="B23" s="65"/>
      <c r="C23" s="49"/>
      <c r="D23" s="50"/>
      <c r="E23" s="51"/>
      <c r="F23" s="52"/>
      <c r="G23" s="69"/>
      <c r="H23" s="73"/>
      <c r="I23" s="50"/>
      <c r="J23" s="52"/>
      <c r="K23" s="52"/>
      <c r="L23" s="52"/>
      <c r="M23" s="77"/>
      <c r="N23" s="65"/>
      <c r="O23" s="53"/>
      <c r="P23" s="50"/>
      <c r="Q23" s="54"/>
      <c r="R23" s="91"/>
    </row>
    <row r="24" spans="1:18" ht="24.95" customHeight="1">
      <c r="A24" s="242"/>
      <c r="B24" s="64" t="s">
        <v>74</v>
      </c>
      <c r="C24" s="43" t="s">
        <v>76</v>
      </c>
      <c r="D24" s="44"/>
      <c r="E24" s="62">
        <v>0.25</v>
      </c>
      <c r="F24" s="46" t="s">
        <v>77</v>
      </c>
      <c r="G24" s="68"/>
      <c r="H24" s="72" t="s">
        <v>76</v>
      </c>
      <c r="I24" s="44"/>
      <c r="J24" s="46">
        <f>ROUNDUP(E24*0.75,2)</f>
        <v>0.19</v>
      </c>
      <c r="K24" s="46" t="s">
        <v>77</v>
      </c>
      <c r="L24" s="46"/>
      <c r="M24" s="76" t="e">
        <f>#REF!</f>
        <v>#REF!</v>
      </c>
      <c r="N24" s="64" t="s">
        <v>75</v>
      </c>
      <c r="O24" s="47"/>
      <c r="P24" s="44"/>
      <c r="Q24" s="48"/>
      <c r="R24" s="92"/>
    </row>
    <row r="25" spans="1:18" ht="24.95" customHeight="1" thickBot="1">
      <c r="A25" s="243"/>
      <c r="B25" s="66"/>
      <c r="C25" s="55"/>
      <c r="D25" s="56"/>
      <c r="E25" s="57"/>
      <c r="F25" s="58"/>
      <c r="G25" s="70"/>
      <c r="H25" s="74"/>
      <c r="I25" s="56"/>
      <c r="J25" s="58"/>
      <c r="K25" s="58"/>
      <c r="L25" s="58"/>
      <c r="M25" s="78"/>
      <c r="N25" s="66"/>
      <c r="O25" s="59"/>
      <c r="P25" s="56"/>
      <c r="Q25" s="60"/>
      <c r="R25" s="93"/>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349</v>
      </c>
      <c r="B3" s="258"/>
      <c r="C3" s="258"/>
      <c r="D3" s="141"/>
      <c r="E3" s="259" t="s">
        <v>333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306</v>
      </c>
      <c r="I5" s="247" t="s">
        <v>305</v>
      </c>
      <c r="J5" s="248"/>
      <c r="K5" s="248"/>
      <c r="L5" s="249" t="s">
        <v>319</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348</v>
      </c>
      <c r="C7" s="123" t="s">
        <v>296</v>
      </c>
      <c r="D7" s="128"/>
      <c r="E7" s="127"/>
      <c r="F7" s="38"/>
      <c r="G7" s="123"/>
      <c r="H7" s="122" t="s">
        <v>300</v>
      </c>
      <c r="I7" s="126" t="s">
        <v>348</v>
      </c>
      <c r="J7" s="123" t="s">
        <v>296</v>
      </c>
      <c r="K7" s="125" t="s">
        <v>298</v>
      </c>
      <c r="L7" s="124" t="s">
        <v>347</v>
      </c>
      <c r="M7" s="123" t="s">
        <v>296</v>
      </c>
      <c r="N7" s="122">
        <v>30</v>
      </c>
      <c r="O7" s="121"/>
    </row>
    <row r="8" spans="1:21" ht="24.95" customHeight="1">
      <c r="A8" s="253"/>
      <c r="B8" s="105"/>
      <c r="C8" s="105" t="s">
        <v>123</v>
      </c>
      <c r="D8" s="111" t="s">
        <v>100</v>
      </c>
      <c r="E8" s="110" t="s">
        <v>124</v>
      </c>
      <c r="F8" s="44"/>
      <c r="G8" s="105"/>
      <c r="H8" s="104">
        <v>3</v>
      </c>
      <c r="I8" s="108"/>
      <c r="J8" s="105" t="s">
        <v>123</v>
      </c>
      <c r="K8" s="107">
        <v>3</v>
      </c>
      <c r="L8" s="106"/>
      <c r="M8" s="105" t="s">
        <v>123</v>
      </c>
      <c r="N8" s="104">
        <v>2</v>
      </c>
      <c r="O8" s="103" t="s">
        <v>100</v>
      </c>
    </row>
    <row r="9" spans="1:21" ht="24.95" customHeight="1">
      <c r="A9" s="253"/>
      <c r="B9" s="113"/>
      <c r="C9" s="113"/>
      <c r="D9" s="117"/>
      <c r="E9" s="116"/>
      <c r="F9" s="50"/>
      <c r="G9" s="113"/>
      <c r="H9" s="115"/>
      <c r="I9" s="114"/>
      <c r="J9" s="113"/>
      <c r="K9" s="112"/>
      <c r="L9" s="119"/>
      <c r="M9" s="113"/>
      <c r="N9" s="115"/>
      <c r="O9" s="118"/>
    </row>
    <row r="10" spans="1:21" ht="24.95" customHeight="1">
      <c r="A10" s="253"/>
      <c r="B10" s="105" t="s">
        <v>346</v>
      </c>
      <c r="C10" s="105" t="s">
        <v>103</v>
      </c>
      <c r="D10" s="111"/>
      <c r="E10" s="110"/>
      <c r="F10" s="44"/>
      <c r="G10" s="105"/>
      <c r="H10" s="104">
        <v>15</v>
      </c>
      <c r="I10" s="108" t="s">
        <v>345</v>
      </c>
      <c r="J10" s="120" t="s">
        <v>149</v>
      </c>
      <c r="K10" s="107">
        <v>10</v>
      </c>
      <c r="L10" s="106" t="s">
        <v>344</v>
      </c>
      <c r="M10" s="105" t="s">
        <v>91</v>
      </c>
      <c r="N10" s="104">
        <v>10</v>
      </c>
      <c r="O10" s="103"/>
    </row>
    <row r="11" spans="1:21" ht="24.95" customHeight="1">
      <c r="A11" s="253"/>
      <c r="B11" s="105"/>
      <c r="C11" s="105" t="s">
        <v>91</v>
      </c>
      <c r="D11" s="111"/>
      <c r="E11" s="110"/>
      <c r="F11" s="44"/>
      <c r="G11" s="105"/>
      <c r="H11" s="104">
        <v>20</v>
      </c>
      <c r="I11" s="108"/>
      <c r="J11" s="105" t="s">
        <v>91</v>
      </c>
      <c r="K11" s="107">
        <v>20</v>
      </c>
      <c r="L11" s="106"/>
      <c r="M11" s="105" t="s">
        <v>49</v>
      </c>
      <c r="N11" s="104">
        <v>10</v>
      </c>
      <c r="O11" s="103"/>
    </row>
    <row r="12" spans="1:21" ht="24.95" customHeight="1">
      <c r="A12" s="253"/>
      <c r="B12" s="105"/>
      <c r="C12" s="105" t="s">
        <v>49</v>
      </c>
      <c r="D12" s="111"/>
      <c r="E12" s="110"/>
      <c r="F12" s="44"/>
      <c r="G12" s="105"/>
      <c r="H12" s="104">
        <v>10</v>
      </c>
      <c r="I12" s="108"/>
      <c r="J12" s="105" t="s">
        <v>49</v>
      </c>
      <c r="K12" s="107">
        <v>10</v>
      </c>
      <c r="L12" s="119"/>
      <c r="M12" s="113"/>
      <c r="N12" s="115"/>
      <c r="O12" s="118"/>
    </row>
    <row r="13" spans="1:21" ht="24.95" customHeight="1">
      <c r="A13" s="253"/>
      <c r="B13" s="105"/>
      <c r="C13" s="105" t="s">
        <v>26</v>
      </c>
      <c r="D13" s="111"/>
      <c r="E13" s="110"/>
      <c r="F13" s="44"/>
      <c r="G13" s="105"/>
      <c r="H13" s="104">
        <v>20</v>
      </c>
      <c r="I13" s="108"/>
      <c r="J13" s="105" t="s">
        <v>26</v>
      </c>
      <c r="K13" s="107">
        <v>10</v>
      </c>
      <c r="L13" s="106" t="s">
        <v>293</v>
      </c>
      <c r="M13" s="105" t="s">
        <v>26</v>
      </c>
      <c r="N13" s="104">
        <v>10</v>
      </c>
      <c r="O13" s="103"/>
    </row>
    <row r="14" spans="1:21" ht="24.95" customHeight="1">
      <c r="A14" s="253"/>
      <c r="B14" s="105"/>
      <c r="C14" s="105"/>
      <c r="D14" s="111"/>
      <c r="E14" s="110"/>
      <c r="F14" s="44"/>
      <c r="G14" s="105" t="s">
        <v>93</v>
      </c>
      <c r="H14" s="104" t="s">
        <v>288</v>
      </c>
      <c r="I14" s="108"/>
      <c r="J14" s="105"/>
      <c r="K14" s="107"/>
      <c r="L14" s="119"/>
      <c r="M14" s="113"/>
      <c r="N14" s="115"/>
      <c r="O14" s="118"/>
    </row>
    <row r="15" spans="1:21" ht="24.95" customHeight="1">
      <c r="A15" s="253"/>
      <c r="B15" s="105"/>
      <c r="C15" s="105"/>
      <c r="D15" s="111"/>
      <c r="E15" s="110"/>
      <c r="F15" s="44"/>
      <c r="G15" s="105" t="s">
        <v>33</v>
      </c>
      <c r="H15" s="104" t="s">
        <v>291</v>
      </c>
      <c r="I15" s="108"/>
      <c r="J15" s="105"/>
      <c r="K15" s="107"/>
      <c r="L15" s="106" t="s">
        <v>323</v>
      </c>
      <c r="M15" s="105" t="s">
        <v>76</v>
      </c>
      <c r="N15" s="143">
        <v>0.13</v>
      </c>
      <c r="O15" s="103"/>
    </row>
    <row r="16" spans="1:21" ht="24.95" customHeight="1">
      <c r="A16" s="253"/>
      <c r="B16" s="105"/>
      <c r="C16" s="105"/>
      <c r="D16" s="111"/>
      <c r="E16" s="110"/>
      <c r="F16" s="44" t="s">
        <v>23</v>
      </c>
      <c r="G16" s="105" t="s">
        <v>43</v>
      </c>
      <c r="H16" s="104" t="s">
        <v>291</v>
      </c>
      <c r="I16" s="108"/>
      <c r="J16" s="105"/>
      <c r="K16" s="107"/>
      <c r="L16" s="106"/>
      <c r="M16" s="105"/>
      <c r="N16" s="104"/>
      <c r="O16" s="103"/>
    </row>
    <row r="17" spans="1:15" ht="24.95" customHeight="1">
      <c r="A17" s="253"/>
      <c r="B17" s="113"/>
      <c r="C17" s="113"/>
      <c r="D17" s="117"/>
      <c r="E17" s="116"/>
      <c r="F17" s="50"/>
      <c r="G17" s="113"/>
      <c r="H17" s="115"/>
      <c r="I17" s="114"/>
      <c r="J17" s="113"/>
      <c r="K17" s="112"/>
      <c r="L17" s="106"/>
      <c r="M17" s="105"/>
      <c r="N17" s="104"/>
      <c r="O17" s="103"/>
    </row>
    <row r="18" spans="1:15" ht="24.95" customHeight="1">
      <c r="A18" s="253"/>
      <c r="B18" s="105" t="s">
        <v>151</v>
      </c>
      <c r="C18" s="105" t="s">
        <v>181</v>
      </c>
      <c r="D18" s="111"/>
      <c r="E18" s="110" t="s">
        <v>23</v>
      </c>
      <c r="F18" s="44"/>
      <c r="G18" s="105"/>
      <c r="H18" s="148">
        <v>0.05</v>
      </c>
      <c r="I18" s="108" t="s">
        <v>151</v>
      </c>
      <c r="J18" s="105" t="s">
        <v>181</v>
      </c>
      <c r="K18" s="147">
        <v>0.05</v>
      </c>
      <c r="L18" s="106"/>
      <c r="M18" s="105"/>
      <c r="N18" s="104"/>
      <c r="O18" s="103"/>
    </row>
    <row r="19" spans="1:15" ht="24.95" customHeight="1">
      <c r="A19" s="253"/>
      <c r="B19" s="105"/>
      <c r="C19" s="105"/>
      <c r="D19" s="111"/>
      <c r="E19" s="110"/>
      <c r="F19" s="109"/>
      <c r="G19" s="105" t="s">
        <v>93</v>
      </c>
      <c r="H19" s="104" t="s">
        <v>288</v>
      </c>
      <c r="I19" s="108"/>
      <c r="J19" s="105"/>
      <c r="K19" s="107"/>
      <c r="L19" s="106"/>
      <c r="M19" s="105"/>
      <c r="N19" s="104"/>
      <c r="O19" s="103"/>
    </row>
    <row r="20" spans="1:15" ht="24.95" customHeight="1">
      <c r="A20" s="253"/>
      <c r="B20" s="105"/>
      <c r="C20" s="105"/>
      <c r="D20" s="111"/>
      <c r="E20" s="110"/>
      <c r="F20" s="44" t="s">
        <v>23</v>
      </c>
      <c r="G20" s="105" t="s">
        <v>43</v>
      </c>
      <c r="H20" s="104" t="s">
        <v>291</v>
      </c>
      <c r="I20" s="108"/>
      <c r="J20" s="105"/>
      <c r="K20" s="107"/>
      <c r="L20" s="106"/>
      <c r="M20" s="105"/>
      <c r="N20" s="104"/>
      <c r="O20" s="103"/>
    </row>
    <row r="21" spans="1:15" ht="24.95" customHeight="1">
      <c r="A21" s="253"/>
      <c r="B21" s="113"/>
      <c r="C21" s="113"/>
      <c r="D21" s="117"/>
      <c r="E21" s="116"/>
      <c r="F21" s="50"/>
      <c r="G21" s="113"/>
      <c r="H21" s="115"/>
      <c r="I21" s="114"/>
      <c r="J21" s="113"/>
      <c r="K21" s="112"/>
      <c r="L21" s="106"/>
      <c r="M21" s="105"/>
      <c r="N21" s="104"/>
      <c r="O21" s="103"/>
    </row>
    <row r="22" spans="1:15" ht="24.95" customHeight="1">
      <c r="A22" s="253"/>
      <c r="B22" s="105" t="s">
        <v>74</v>
      </c>
      <c r="C22" s="105" t="s">
        <v>76</v>
      </c>
      <c r="D22" s="111"/>
      <c r="E22" s="110"/>
      <c r="F22" s="44"/>
      <c r="G22" s="105"/>
      <c r="H22" s="146">
        <v>0.17</v>
      </c>
      <c r="I22" s="108" t="s">
        <v>74</v>
      </c>
      <c r="J22" s="105" t="s">
        <v>76</v>
      </c>
      <c r="K22" s="145">
        <v>0.17</v>
      </c>
      <c r="L22" s="106"/>
      <c r="M22" s="105"/>
      <c r="N22" s="104"/>
      <c r="O22" s="103"/>
    </row>
    <row r="23" spans="1:15" ht="24.95" customHeight="1" thickBot="1">
      <c r="A23" s="254"/>
      <c r="B23" s="97"/>
      <c r="C23" s="97"/>
      <c r="D23" s="102"/>
      <c r="E23" s="101"/>
      <c r="F23" s="56"/>
      <c r="G23" s="97"/>
      <c r="H23" s="96"/>
      <c r="I23" s="100"/>
      <c r="J23" s="97"/>
      <c r="K23" s="99"/>
      <c r="L23" s="98"/>
      <c r="M23" s="97"/>
      <c r="N23" s="96"/>
      <c r="O23" s="95"/>
    </row>
    <row r="24" spans="1:15" ht="24.95" customHeight="1">
      <c r="B24" s="86"/>
      <c r="C24" s="86"/>
      <c r="D24" s="86"/>
      <c r="G24" s="86"/>
      <c r="H24" s="94"/>
      <c r="I24" s="86"/>
      <c r="J24" s="86"/>
      <c r="K24" s="94"/>
      <c r="L24" s="86"/>
      <c r="M24" s="86"/>
      <c r="N24" s="94"/>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183</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57</v>
      </c>
      <c r="C5" s="37"/>
      <c r="D5" s="38"/>
      <c r="E5" s="39"/>
      <c r="F5" s="40"/>
      <c r="G5" s="67"/>
      <c r="H5" s="71"/>
      <c r="I5" s="38"/>
      <c r="J5" s="40"/>
      <c r="K5" s="40"/>
      <c r="L5" s="40"/>
      <c r="M5" s="75"/>
      <c r="N5" s="63"/>
      <c r="O5" s="41" t="s">
        <v>57</v>
      </c>
      <c r="P5" s="38"/>
      <c r="Q5" s="42">
        <v>110</v>
      </c>
      <c r="R5" s="90">
        <f>ROUNDUP(Q5*0.75,2)</f>
        <v>82.5</v>
      </c>
    </row>
    <row r="6" spans="1:19" ht="24.95" customHeight="1">
      <c r="A6" s="242"/>
      <c r="B6" s="65"/>
      <c r="C6" s="49"/>
      <c r="D6" s="50"/>
      <c r="E6" s="51"/>
      <c r="F6" s="52"/>
      <c r="G6" s="69"/>
      <c r="H6" s="73"/>
      <c r="I6" s="50"/>
      <c r="J6" s="52"/>
      <c r="K6" s="52"/>
      <c r="L6" s="52"/>
      <c r="M6" s="77"/>
      <c r="N6" s="65"/>
      <c r="O6" s="53"/>
      <c r="P6" s="50"/>
      <c r="Q6" s="54"/>
      <c r="R6" s="91"/>
    </row>
    <row r="7" spans="1:19" ht="24.95" customHeight="1">
      <c r="A7" s="242"/>
      <c r="B7" s="64" t="s">
        <v>184</v>
      </c>
      <c r="C7" s="43" t="s">
        <v>99</v>
      </c>
      <c r="D7" s="44"/>
      <c r="E7" s="45">
        <v>1</v>
      </c>
      <c r="F7" s="46" t="s">
        <v>101</v>
      </c>
      <c r="G7" s="68" t="s">
        <v>100</v>
      </c>
      <c r="H7" s="72" t="s">
        <v>99</v>
      </c>
      <c r="I7" s="44"/>
      <c r="J7" s="46">
        <f>ROUNDUP(E7*0.75,2)</f>
        <v>0.75</v>
      </c>
      <c r="K7" s="46" t="s">
        <v>101</v>
      </c>
      <c r="L7" s="46" t="s">
        <v>100</v>
      </c>
      <c r="M7" s="76" t="e">
        <f>#REF!</f>
        <v>#REF!</v>
      </c>
      <c r="N7" s="64" t="s">
        <v>185</v>
      </c>
      <c r="O7" s="47" t="s">
        <v>30</v>
      </c>
      <c r="P7" s="44"/>
      <c r="Q7" s="48">
        <v>0.5</v>
      </c>
      <c r="R7" s="92">
        <f>ROUNDUP(Q7*0.75,2)</f>
        <v>0.38</v>
      </c>
    </row>
    <row r="8" spans="1:19" ht="24.95" customHeight="1">
      <c r="A8" s="242"/>
      <c r="B8" s="64"/>
      <c r="C8" s="43" t="s">
        <v>63</v>
      </c>
      <c r="D8" s="44"/>
      <c r="E8" s="45">
        <v>2</v>
      </c>
      <c r="F8" s="46" t="s">
        <v>24</v>
      </c>
      <c r="G8" s="68"/>
      <c r="H8" s="72" t="s">
        <v>63</v>
      </c>
      <c r="I8" s="44"/>
      <c r="J8" s="46">
        <f>ROUNDUP(E8*0.75,2)</f>
        <v>1.5</v>
      </c>
      <c r="K8" s="46" t="s">
        <v>24</v>
      </c>
      <c r="L8" s="46"/>
      <c r="M8" s="76" t="e">
        <f>#REF!</f>
        <v>#REF!</v>
      </c>
      <c r="N8" s="64" t="s">
        <v>271</v>
      </c>
      <c r="O8" s="47" t="s">
        <v>93</v>
      </c>
      <c r="P8" s="44"/>
      <c r="Q8" s="48">
        <v>20</v>
      </c>
      <c r="R8" s="92">
        <f>ROUNDUP(Q8*0.75,2)</f>
        <v>15</v>
      </c>
    </row>
    <row r="9" spans="1:19" ht="24.95" customHeight="1">
      <c r="A9" s="242"/>
      <c r="B9" s="64"/>
      <c r="C9" s="43" t="s">
        <v>62</v>
      </c>
      <c r="D9" s="44"/>
      <c r="E9" s="45">
        <v>20</v>
      </c>
      <c r="F9" s="46" t="s">
        <v>24</v>
      </c>
      <c r="G9" s="68"/>
      <c r="H9" s="72" t="s">
        <v>62</v>
      </c>
      <c r="I9" s="44"/>
      <c r="J9" s="46">
        <f>ROUNDUP(E9*0.75,2)</f>
        <v>15</v>
      </c>
      <c r="K9" s="46" t="s">
        <v>24</v>
      </c>
      <c r="L9" s="46"/>
      <c r="M9" s="76" t="e">
        <f>ROUND(#REF!+(#REF!*15/100),2)</f>
        <v>#REF!</v>
      </c>
      <c r="N9" s="64" t="s">
        <v>259</v>
      </c>
      <c r="O9" s="47" t="s">
        <v>43</v>
      </c>
      <c r="P9" s="44" t="s">
        <v>23</v>
      </c>
      <c r="Q9" s="48">
        <v>1</v>
      </c>
      <c r="R9" s="92">
        <f>ROUNDUP(Q9*0.75,2)</f>
        <v>0.75</v>
      </c>
    </row>
    <row r="10" spans="1:19" ht="24.95" customHeight="1">
      <c r="A10" s="242"/>
      <c r="B10" s="64"/>
      <c r="C10" s="43"/>
      <c r="D10" s="44"/>
      <c r="E10" s="45"/>
      <c r="F10" s="46"/>
      <c r="G10" s="68"/>
      <c r="H10" s="72"/>
      <c r="I10" s="44"/>
      <c r="J10" s="46"/>
      <c r="K10" s="46"/>
      <c r="L10" s="46"/>
      <c r="M10" s="76"/>
      <c r="N10" s="64" t="s">
        <v>47</v>
      </c>
      <c r="O10" s="47" t="s">
        <v>30</v>
      </c>
      <c r="P10" s="44"/>
      <c r="Q10" s="48">
        <v>1.5</v>
      </c>
      <c r="R10" s="92">
        <f>ROUNDUP(Q10*0.75,2)</f>
        <v>1.1300000000000001</v>
      </c>
    </row>
    <row r="11" spans="1:19" ht="24.95" customHeight="1">
      <c r="A11" s="242"/>
      <c r="B11" s="64"/>
      <c r="C11" s="43"/>
      <c r="D11" s="44"/>
      <c r="E11" s="45"/>
      <c r="F11" s="46"/>
      <c r="G11" s="68"/>
      <c r="H11" s="72"/>
      <c r="I11" s="44"/>
      <c r="J11" s="46"/>
      <c r="K11" s="46"/>
      <c r="L11" s="46"/>
      <c r="M11" s="76"/>
      <c r="N11" s="64"/>
      <c r="O11" s="47" t="s">
        <v>33</v>
      </c>
      <c r="P11" s="44"/>
      <c r="Q11" s="48">
        <v>3</v>
      </c>
      <c r="R11" s="92">
        <f>ROUNDUP(Q11*0.75,2)</f>
        <v>2.25</v>
      </c>
    </row>
    <row r="12" spans="1:19" ht="24.95" customHeight="1">
      <c r="A12" s="242"/>
      <c r="B12" s="65"/>
      <c r="C12" s="49"/>
      <c r="D12" s="50"/>
      <c r="E12" s="51"/>
      <c r="F12" s="52"/>
      <c r="G12" s="69"/>
      <c r="H12" s="73"/>
      <c r="I12" s="50"/>
      <c r="J12" s="52"/>
      <c r="K12" s="52"/>
      <c r="L12" s="52"/>
      <c r="M12" s="77"/>
      <c r="N12" s="65"/>
      <c r="O12" s="53"/>
      <c r="P12" s="50"/>
      <c r="Q12" s="54"/>
      <c r="R12" s="91"/>
    </row>
    <row r="13" spans="1:19" ht="24.95" customHeight="1">
      <c r="A13" s="242"/>
      <c r="B13" s="64" t="s">
        <v>186</v>
      </c>
      <c r="C13" s="43" t="s">
        <v>64</v>
      </c>
      <c r="D13" s="44" t="s">
        <v>65</v>
      </c>
      <c r="E13" s="80">
        <v>0.5</v>
      </c>
      <c r="F13" s="46" t="s">
        <v>66</v>
      </c>
      <c r="G13" s="68"/>
      <c r="H13" s="72" t="s">
        <v>64</v>
      </c>
      <c r="I13" s="44" t="s">
        <v>65</v>
      </c>
      <c r="J13" s="46">
        <f>ROUNDUP(E13*0.75,2)</f>
        <v>0.38</v>
      </c>
      <c r="K13" s="46" t="s">
        <v>66</v>
      </c>
      <c r="L13" s="46"/>
      <c r="M13" s="76" t="e">
        <f>#REF!</f>
        <v>#REF!</v>
      </c>
      <c r="N13" s="64" t="s">
        <v>187</v>
      </c>
      <c r="O13" s="47" t="s">
        <v>59</v>
      </c>
      <c r="P13" s="44"/>
      <c r="Q13" s="48">
        <v>1.5</v>
      </c>
      <c r="R13" s="92">
        <f>ROUNDUP(Q13*0.75,2)</f>
        <v>1.1300000000000001</v>
      </c>
    </row>
    <row r="14" spans="1:19" ht="24.95" customHeight="1">
      <c r="A14" s="242"/>
      <c r="B14" s="64"/>
      <c r="C14" s="43" t="s">
        <v>92</v>
      </c>
      <c r="D14" s="44"/>
      <c r="E14" s="45">
        <v>20</v>
      </c>
      <c r="F14" s="46" t="s">
        <v>24</v>
      </c>
      <c r="G14" s="68"/>
      <c r="H14" s="72" t="s">
        <v>92</v>
      </c>
      <c r="I14" s="44"/>
      <c r="J14" s="46">
        <f>ROUNDUP(E14*0.75,2)</f>
        <v>15</v>
      </c>
      <c r="K14" s="46" t="s">
        <v>24</v>
      </c>
      <c r="L14" s="46"/>
      <c r="M14" s="76" t="e">
        <f>ROUND(#REF!+(#REF!*10/100),2)</f>
        <v>#REF!</v>
      </c>
      <c r="N14" s="64" t="s">
        <v>182</v>
      </c>
      <c r="O14" s="47" t="s">
        <v>59</v>
      </c>
      <c r="P14" s="44"/>
      <c r="Q14" s="48">
        <v>1.5</v>
      </c>
      <c r="R14" s="92">
        <f>ROUNDUP(Q14*0.75,2)</f>
        <v>1.1300000000000001</v>
      </c>
    </row>
    <row r="15" spans="1:19" ht="24.95" customHeight="1">
      <c r="A15" s="242"/>
      <c r="B15" s="64"/>
      <c r="C15" s="43" t="s">
        <v>84</v>
      </c>
      <c r="D15" s="44"/>
      <c r="E15" s="45">
        <v>10</v>
      </c>
      <c r="F15" s="46" t="s">
        <v>24</v>
      </c>
      <c r="G15" s="68"/>
      <c r="H15" s="72" t="s">
        <v>84</v>
      </c>
      <c r="I15" s="44"/>
      <c r="J15" s="46">
        <f>ROUNDUP(E15*0.75,2)</f>
        <v>7.5</v>
      </c>
      <c r="K15" s="46" t="s">
        <v>24</v>
      </c>
      <c r="L15" s="46"/>
      <c r="M15" s="76" t="e">
        <f>ROUND(#REF!+(#REF!*10/100),2)</f>
        <v>#REF!</v>
      </c>
      <c r="N15" s="64" t="s">
        <v>188</v>
      </c>
      <c r="O15" s="47" t="s">
        <v>43</v>
      </c>
      <c r="P15" s="44" t="s">
        <v>23</v>
      </c>
      <c r="Q15" s="48">
        <v>0.3</v>
      </c>
      <c r="R15" s="92">
        <f>ROUNDUP(Q15*0.75,2)</f>
        <v>0.23</v>
      </c>
    </row>
    <row r="16" spans="1:19" ht="24.95" customHeight="1">
      <c r="A16" s="242"/>
      <c r="B16" s="64"/>
      <c r="C16" s="43" t="s">
        <v>115</v>
      </c>
      <c r="D16" s="44"/>
      <c r="E16" s="45">
        <v>5</v>
      </c>
      <c r="F16" s="46" t="s">
        <v>24</v>
      </c>
      <c r="G16" s="68"/>
      <c r="H16" s="72" t="s">
        <v>115</v>
      </c>
      <c r="I16" s="44"/>
      <c r="J16" s="46">
        <f>ROUNDUP(E16*0.75,2)</f>
        <v>3.75</v>
      </c>
      <c r="K16" s="46" t="s">
        <v>24</v>
      </c>
      <c r="L16" s="46"/>
      <c r="M16" s="76" t="e">
        <f>ROUND(#REF!+(#REF!*15/100),2)</f>
        <v>#REF!</v>
      </c>
      <c r="N16" s="64" t="s">
        <v>21</v>
      </c>
      <c r="O16" s="47" t="s">
        <v>52</v>
      </c>
      <c r="P16" s="44"/>
      <c r="Q16" s="48">
        <v>0.1</v>
      </c>
      <c r="R16" s="92">
        <f>ROUNDUP(Q16*0.75,2)</f>
        <v>0.08</v>
      </c>
    </row>
    <row r="17" spans="1:18" ht="24.95" customHeight="1">
      <c r="A17" s="242"/>
      <c r="B17" s="64"/>
      <c r="C17" s="43"/>
      <c r="D17" s="44"/>
      <c r="E17" s="45"/>
      <c r="F17" s="46"/>
      <c r="G17" s="68"/>
      <c r="H17" s="72"/>
      <c r="I17" s="44"/>
      <c r="J17" s="46"/>
      <c r="K17" s="46"/>
      <c r="L17" s="46"/>
      <c r="M17" s="76"/>
      <c r="N17" s="64"/>
      <c r="O17" s="47" t="s">
        <v>85</v>
      </c>
      <c r="P17" s="44"/>
      <c r="Q17" s="48">
        <v>0.01</v>
      </c>
      <c r="R17" s="92">
        <f>ROUNDUP(Q17*0.75,2)</f>
        <v>0.01</v>
      </c>
    </row>
    <row r="18" spans="1:18" ht="24.95" customHeight="1">
      <c r="A18" s="242"/>
      <c r="B18" s="65"/>
      <c r="C18" s="49"/>
      <c r="D18" s="50"/>
      <c r="E18" s="51"/>
      <c r="F18" s="52"/>
      <c r="G18" s="69"/>
      <c r="H18" s="73"/>
      <c r="I18" s="50"/>
      <c r="J18" s="52"/>
      <c r="K18" s="52"/>
      <c r="L18" s="52"/>
      <c r="M18" s="77"/>
      <c r="N18" s="65"/>
      <c r="O18" s="53"/>
      <c r="P18" s="50"/>
      <c r="Q18" s="54"/>
      <c r="R18" s="91"/>
    </row>
    <row r="19" spans="1:18" ht="24.95" customHeight="1">
      <c r="A19" s="242"/>
      <c r="B19" s="64" t="s">
        <v>90</v>
      </c>
      <c r="C19" s="43" t="s">
        <v>105</v>
      </c>
      <c r="D19" s="44"/>
      <c r="E19" s="45">
        <v>20</v>
      </c>
      <c r="F19" s="46" t="s">
        <v>24</v>
      </c>
      <c r="G19" s="68"/>
      <c r="H19" s="72" t="s">
        <v>105</v>
      </c>
      <c r="I19" s="44"/>
      <c r="J19" s="46">
        <f>ROUNDUP(E19*0.75,2)</f>
        <v>15</v>
      </c>
      <c r="K19" s="46" t="s">
        <v>24</v>
      </c>
      <c r="L19" s="46"/>
      <c r="M19" s="76" t="e">
        <f>ROUND(#REF!+(#REF!*10/100),2)</f>
        <v>#REF!</v>
      </c>
      <c r="N19" s="64" t="s">
        <v>47</v>
      </c>
      <c r="O19" s="47" t="s">
        <v>93</v>
      </c>
      <c r="P19" s="44"/>
      <c r="Q19" s="48">
        <v>100</v>
      </c>
      <c r="R19" s="92">
        <f>ROUNDUP(Q19*0.75,2)</f>
        <v>75</v>
      </c>
    </row>
    <row r="20" spans="1:18" ht="24.95" customHeight="1">
      <c r="A20" s="242"/>
      <c r="B20" s="64"/>
      <c r="C20" s="43" t="s">
        <v>71</v>
      </c>
      <c r="D20" s="44"/>
      <c r="E20" s="61">
        <v>0.1</v>
      </c>
      <c r="F20" s="46" t="s">
        <v>72</v>
      </c>
      <c r="G20" s="68"/>
      <c r="H20" s="72" t="s">
        <v>71</v>
      </c>
      <c r="I20" s="44"/>
      <c r="J20" s="46">
        <f>ROUNDUP(E20*0.75,2)</f>
        <v>0.08</v>
      </c>
      <c r="K20" s="46" t="s">
        <v>72</v>
      </c>
      <c r="L20" s="46"/>
      <c r="M20" s="76" t="e">
        <f>#REF!</f>
        <v>#REF!</v>
      </c>
      <c r="N20" s="64"/>
      <c r="O20" s="47" t="s">
        <v>61</v>
      </c>
      <c r="P20" s="44"/>
      <c r="Q20" s="48">
        <v>3</v>
      </c>
      <c r="R20" s="92">
        <f>ROUNDUP(Q20*0.75,2)</f>
        <v>2.25</v>
      </c>
    </row>
    <row r="21" spans="1:18" ht="24.95" customHeight="1">
      <c r="A21" s="242"/>
      <c r="B21" s="65"/>
      <c r="C21" s="49"/>
      <c r="D21" s="50"/>
      <c r="E21" s="51"/>
      <c r="F21" s="52"/>
      <c r="G21" s="69"/>
      <c r="H21" s="73"/>
      <c r="I21" s="50"/>
      <c r="J21" s="52"/>
      <c r="K21" s="52"/>
      <c r="L21" s="52"/>
      <c r="M21" s="77"/>
      <c r="N21" s="65"/>
      <c r="O21" s="53"/>
      <c r="P21" s="50"/>
      <c r="Q21" s="54"/>
      <c r="R21" s="91"/>
    </row>
    <row r="22" spans="1:18" ht="24.95" customHeight="1">
      <c r="A22" s="242"/>
      <c r="B22" s="64" t="s">
        <v>94</v>
      </c>
      <c r="C22" s="43" t="s">
        <v>95</v>
      </c>
      <c r="D22" s="44"/>
      <c r="E22" s="79">
        <v>0.16666666666666666</v>
      </c>
      <c r="F22" s="46" t="s">
        <v>66</v>
      </c>
      <c r="G22" s="68"/>
      <c r="H22" s="72" t="s">
        <v>95</v>
      </c>
      <c r="I22" s="44"/>
      <c r="J22" s="46">
        <f>ROUNDUP(E22*0.75,2)</f>
        <v>0.13</v>
      </c>
      <c r="K22" s="46" t="s">
        <v>66</v>
      </c>
      <c r="L22" s="46"/>
      <c r="M22" s="76" t="e">
        <f>#REF!</f>
        <v>#REF!</v>
      </c>
      <c r="N22" s="64" t="s">
        <v>75</v>
      </c>
      <c r="O22" s="47"/>
      <c r="P22" s="44"/>
      <c r="Q22" s="48"/>
      <c r="R22" s="92"/>
    </row>
    <row r="23" spans="1:18" ht="24.95" customHeight="1" thickBot="1">
      <c r="A23" s="243"/>
      <c r="B23" s="66"/>
      <c r="C23" s="55"/>
      <c r="D23" s="56"/>
      <c r="E23" s="57"/>
      <c r="F23" s="58"/>
      <c r="G23" s="70"/>
      <c r="H23" s="74"/>
      <c r="I23" s="56"/>
      <c r="J23" s="58"/>
      <c r="K23" s="58"/>
      <c r="L23" s="58"/>
      <c r="M23" s="78"/>
      <c r="N23" s="66"/>
      <c r="O23" s="59"/>
      <c r="P23" s="56"/>
      <c r="Q23" s="60"/>
      <c r="R23" s="93"/>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183</v>
      </c>
      <c r="B3" s="258"/>
      <c r="C3" s="258"/>
      <c r="D3" s="141"/>
      <c r="E3" s="259" t="s">
        <v>321</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342</v>
      </c>
      <c r="I5" s="247" t="s">
        <v>305</v>
      </c>
      <c r="J5" s="248"/>
      <c r="K5" s="248"/>
      <c r="L5" s="249" t="s">
        <v>319</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353</v>
      </c>
      <c r="C9" s="105" t="s">
        <v>99</v>
      </c>
      <c r="D9" s="111" t="s">
        <v>100</v>
      </c>
      <c r="E9" s="110"/>
      <c r="F9" s="44"/>
      <c r="G9" s="105"/>
      <c r="H9" s="151">
        <v>0.7</v>
      </c>
      <c r="I9" s="108" t="s">
        <v>353</v>
      </c>
      <c r="J9" s="105" t="s">
        <v>99</v>
      </c>
      <c r="K9" s="150">
        <v>0.3</v>
      </c>
      <c r="L9" s="106" t="s">
        <v>352</v>
      </c>
      <c r="M9" s="105" t="s">
        <v>62</v>
      </c>
      <c r="N9" s="104">
        <v>20</v>
      </c>
      <c r="O9" s="103"/>
    </row>
    <row r="10" spans="1:21" ht="24.95" customHeight="1">
      <c r="A10" s="253"/>
      <c r="B10" s="105"/>
      <c r="C10" s="105" t="s">
        <v>62</v>
      </c>
      <c r="D10" s="111"/>
      <c r="E10" s="110"/>
      <c r="F10" s="44"/>
      <c r="G10" s="105"/>
      <c r="H10" s="104">
        <v>20</v>
      </c>
      <c r="I10" s="108"/>
      <c r="J10" s="105" t="s">
        <v>62</v>
      </c>
      <c r="K10" s="107">
        <v>20</v>
      </c>
      <c r="L10" s="119"/>
      <c r="M10" s="113"/>
      <c r="N10" s="115"/>
      <c r="O10" s="118"/>
    </row>
    <row r="11" spans="1:21" ht="24.95" customHeight="1">
      <c r="A11" s="253"/>
      <c r="B11" s="105"/>
      <c r="C11" s="105"/>
      <c r="D11" s="111"/>
      <c r="E11" s="110"/>
      <c r="F11" s="44"/>
      <c r="G11" s="105" t="s">
        <v>93</v>
      </c>
      <c r="H11" s="104" t="s">
        <v>288</v>
      </c>
      <c r="I11" s="108"/>
      <c r="J11" s="105"/>
      <c r="K11" s="107"/>
      <c r="L11" s="106" t="s">
        <v>351</v>
      </c>
      <c r="M11" s="105" t="s">
        <v>105</v>
      </c>
      <c r="N11" s="104">
        <v>10</v>
      </c>
      <c r="O11" s="103"/>
    </row>
    <row r="12" spans="1:21" ht="24.95" customHeight="1">
      <c r="A12" s="253"/>
      <c r="B12" s="113"/>
      <c r="C12" s="113"/>
      <c r="D12" s="117"/>
      <c r="E12" s="116"/>
      <c r="F12" s="50"/>
      <c r="G12" s="113"/>
      <c r="H12" s="115"/>
      <c r="I12" s="114"/>
      <c r="J12" s="113"/>
      <c r="K12" s="112"/>
      <c r="L12" s="106"/>
      <c r="M12" s="105" t="s">
        <v>71</v>
      </c>
      <c r="N12" s="144">
        <v>0.1</v>
      </c>
      <c r="O12" s="103"/>
    </row>
    <row r="13" spans="1:21" ht="24.95" customHeight="1">
      <c r="A13" s="253"/>
      <c r="B13" s="105" t="s">
        <v>350</v>
      </c>
      <c r="C13" s="105" t="s">
        <v>92</v>
      </c>
      <c r="D13" s="111"/>
      <c r="E13" s="110"/>
      <c r="F13" s="44"/>
      <c r="G13" s="105"/>
      <c r="H13" s="104">
        <v>10</v>
      </c>
      <c r="I13" s="108" t="s">
        <v>350</v>
      </c>
      <c r="J13" s="105" t="s">
        <v>92</v>
      </c>
      <c r="K13" s="107">
        <v>10</v>
      </c>
      <c r="L13" s="119"/>
      <c r="M13" s="113"/>
      <c r="N13" s="115"/>
      <c r="O13" s="118"/>
    </row>
    <row r="14" spans="1:21" ht="24.95" customHeight="1">
      <c r="A14" s="253"/>
      <c r="B14" s="105"/>
      <c r="C14" s="105" t="s">
        <v>84</v>
      </c>
      <c r="D14" s="111"/>
      <c r="E14" s="110"/>
      <c r="F14" s="44"/>
      <c r="G14" s="105"/>
      <c r="H14" s="104">
        <v>10</v>
      </c>
      <c r="I14" s="108"/>
      <c r="J14" s="105" t="s">
        <v>84</v>
      </c>
      <c r="K14" s="107">
        <v>5</v>
      </c>
      <c r="L14" s="106" t="s">
        <v>94</v>
      </c>
      <c r="M14" s="105" t="s">
        <v>95</v>
      </c>
      <c r="N14" s="144">
        <v>0.1</v>
      </c>
      <c r="O14" s="103"/>
    </row>
    <row r="15" spans="1:21" ht="24.95" customHeight="1">
      <c r="A15" s="253"/>
      <c r="B15" s="105"/>
      <c r="C15" s="105" t="s">
        <v>115</v>
      </c>
      <c r="D15" s="111"/>
      <c r="E15" s="110"/>
      <c r="F15" s="44"/>
      <c r="G15" s="105"/>
      <c r="H15" s="104">
        <v>5</v>
      </c>
      <c r="I15" s="108"/>
      <c r="J15" s="105" t="s">
        <v>115</v>
      </c>
      <c r="K15" s="107">
        <v>5</v>
      </c>
      <c r="L15" s="106"/>
      <c r="M15" s="105"/>
      <c r="N15" s="104"/>
      <c r="O15" s="103"/>
    </row>
    <row r="16" spans="1:21" ht="24.95" customHeight="1">
      <c r="A16" s="253"/>
      <c r="B16" s="105"/>
      <c r="C16" s="105" t="s">
        <v>64</v>
      </c>
      <c r="D16" s="111"/>
      <c r="E16" s="110" t="s">
        <v>65</v>
      </c>
      <c r="F16" s="44"/>
      <c r="G16" s="105"/>
      <c r="H16" s="143">
        <v>0.13</v>
      </c>
      <c r="I16" s="108"/>
      <c r="J16" s="105" t="s">
        <v>315</v>
      </c>
      <c r="K16" s="142">
        <v>0.13</v>
      </c>
      <c r="L16" s="106"/>
      <c r="M16" s="105"/>
      <c r="N16" s="104"/>
      <c r="O16" s="103"/>
    </row>
    <row r="17" spans="1:15" ht="24.95" customHeight="1">
      <c r="A17" s="253"/>
      <c r="B17" s="105"/>
      <c r="C17" s="105"/>
      <c r="D17" s="111"/>
      <c r="E17" s="110"/>
      <c r="F17" s="44"/>
      <c r="G17" s="105" t="s">
        <v>93</v>
      </c>
      <c r="H17" s="104" t="s">
        <v>288</v>
      </c>
      <c r="I17" s="108"/>
      <c r="J17" s="105"/>
      <c r="K17" s="107"/>
      <c r="L17" s="106"/>
      <c r="M17" s="105"/>
      <c r="N17" s="104"/>
      <c r="O17" s="103"/>
    </row>
    <row r="18" spans="1:15" ht="24.95" customHeight="1">
      <c r="A18" s="253"/>
      <c r="B18" s="113"/>
      <c r="C18" s="113"/>
      <c r="D18" s="117"/>
      <c r="E18" s="116"/>
      <c r="F18" s="50"/>
      <c r="G18" s="113"/>
      <c r="H18" s="115"/>
      <c r="I18" s="114"/>
      <c r="J18" s="113"/>
      <c r="K18" s="112"/>
      <c r="L18" s="106"/>
      <c r="M18" s="105"/>
      <c r="N18" s="104"/>
      <c r="O18" s="103"/>
    </row>
    <row r="19" spans="1:15" ht="24.95" customHeight="1">
      <c r="A19" s="253"/>
      <c r="B19" s="105" t="s">
        <v>90</v>
      </c>
      <c r="C19" s="105" t="s">
        <v>105</v>
      </c>
      <c r="D19" s="111"/>
      <c r="E19" s="110"/>
      <c r="F19" s="109"/>
      <c r="G19" s="105"/>
      <c r="H19" s="104">
        <v>10</v>
      </c>
      <c r="I19" s="108" t="s">
        <v>90</v>
      </c>
      <c r="J19" s="105" t="s">
        <v>105</v>
      </c>
      <c r="K19" s="107">
        <v>10</v>
      </c>
      <c r="L19" s="106"/>
      <c r="M19" s="105"/>
      <c r="N19" s="104"/>
      <c r="O19" s="103"/>
    </row>
    <row r="20" spans="1:15" ht="24.95" customHeight="1">
      <c r="A20" s="253"/>
      <c r="B20" s="105"/>
      <c r="C20" s="105" t="s">
        <v>71</v>
      </c>
      <c r="D20" s="111"/>
      <c r="E20" s="110"/>
      <c r="F20" s="44"/>
      <c r="G20" s="105"/>
      <c r="H20" s="144">
        <v>0.1</v>
      </c>
      <c r="I20" s="108"/>
      <c r="J20" s="105" t="s">
        <v>71</v>
      </c>
      <c r="K20" s="149">
        <v>0.1</v>
      </c>
      <c r="L20" s="106"/>
      <c r="M20" s="105"/>
      <c r="N20" s="104"/>
      <c r="O20" s="103"/>
    </row>
    <row r="21" spans="1:15" ht="24.95" customHeight="1">
      <c r="A21" s="253"/>
      <c r="B21" s="105"/>
      <c r="C21" s="105"/>
      <c r="D21" s="111"/>
      <c r="E21" s="110"/>
      <c r="F21" s="44"/>
      <c r="G21" s="105" t="s">
        <v>93</v>
      </c>
      <c r="H21" s="104" t="s">
        <v>288</v>
      </c>
      <c r="I21" s="108"/>
      <c r="J21" s="105"/>
      <c r="K21" s="107"/>
      <c r="L21" s="106"/>
      <c r="M21" s="105"/>
      <c r="N21" s="104"/>
      <c r="O21" s="103"/>
    </row>
    <row r="22" spans="1:15" ht="24.95" customHeight="1">
      <c r="A22" s="253"/>
      <c r="B22" s="105"/>
      <c r="C22" s="105"/>
      <c r="D22" s="111"/>
      <c r="E22" s="110"/>
      <c r="F22" s="44"/>
      <c r="G22" s="105" t="s">
        <v>61</v>
      </c>
      <c r="H22" s="104" t="s">
        <v>291</v>
      </c>
      <c r="I22" s="108"/>
      <c r="J22" s="105"/>
      <c r="K22" s="107"/>
      <c r="L22" s="106"/>
      <c r="M22" s="105"/>
      <c r="N22" s="104"/>
      <c r="O22" s="103"/>
    </row>
    <row r="23" spans="1:15" ht="24.95" customHeight="1">
      <c r="A23" s="253"/>
      <c r="B23" s="113"/>
      <c r="C23" s="113"/>
      <c r="D23" s="117"/>
      <c r="E23" s="116"/>
      <c r="F23" s="50"/>
      <c r="G23" s="113"/>
      <c r="H23" s="115"/>
      <c r="I23" s="114"/>
      <c r="J23" s="113"/>
      <c r="K23" s="112"/>
      <c r="L23" s="106"/>
      <c r="M23" s="105"/>
      <c r="N23" s="104"/>
      <c r="O23" s="103"/>
    </row>
    <row r="24" spans="1:15" ht="24.95" customHeight="1">
      <c r="A24" s="253"/>
      <c r="B24" s="105" t="s">
        <v>94</v>
      </c>
      <c r="C24" s="105" t="s">
        <v>95</v>
      </c>
      <c r="D24" s="111"/>
      <c r="E24" s="110"/>
      <c r="F24" s="44"/>
      <c r="G24" s="105"/>
      <c r="H24" s="143">
        <v>0.13</v>
      </c>
      <c r="I24" s="108" t="s">
        <v>94</v>
      </c>
      <c r="J24" s="105" t="s">
        <v>95</v>
      </c>
      <c r="K24" s="142">
        <v>0.13</v>
      </c>
      <c r="L24" s="106"/>
      <c r="M24" s="105"/>
      <c r="N24" s="104"/>
      <c r="O24" s="103"/>
    </row>
    <row r="25" spans="1:15" ht="24.95" customHeight="1" thickBot="1">
      <c r="A25" s="254"/>
      <c r="B25" s="97"/>
      <c r="C25" s="97"/>
      <c r="D25" s="102"/>
      <c r="E25" s="101"/>
      <c r="F25" s="56"/>
      <c r="G25" s="97"/>
      <c r="H25" s="96"/>
      <c r="I25" s="100"/>
      <c r="J25" s="97"/>
      <c r="K25" s="99"/>
      <c r="L25" s="98"/>
      <c r="M25" s="97"/>
      <c r="N25" s="96"/>
      <c r="O25" s="95"/>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row r="62" spans="2:14" ht="14.25">
      <c r="B62" s="86"/>
      <c r="C62" s="86"/>
      <c r="D62" s="86"/>
      <c r="G62" s="86"/>
      <c r="H62" s="94"/>
      <c r="I62" s="86"/>
      <c r="J62" s="86"/>
      <c r="K62" s="94"/>
      <c r="L62" s="86"/>
      <c r="M62" s="86"/>
      <c r="N62" s="94"/>
    </row>
    <row r="63" spans="2:14" ht="14.25">
      <c r="B63" s="86"/>
      <c r="C63" s="86"/>
      <c r="D63" s="86"/>
      <c r="G63" s="86"/>
      <c r="H63" s="94"/>
      <c r="I63" s="86"/>
      <c r="J63" s="86"/>
      <c r="K63" s="94"/>
      <c r="L63" s="86"/>
      <c r="M63" s="86"/>
      <c r="N63" s="94"/>
    </row>
    <row r="64" spans="2:14" ht="14.25">
      <c r="B64" s="86"/>
      <c r="C64" s="86"/>
      <c r="D64" s="86"/>
      <c r="G64" s="86"/>
      <c r="H64" s="94"/>
      <c r="I64" s="86"/>
      <c r="J64" s="86"/>
      <c r="K64" s="94"/>
      <c r="L64" s="86"/>
      <c r="M64" s="86"/>
      <c r="N64" s="94"/>
    </row>
    <row r="65" spans="2:14" ht="14.25">
      <c r="B65" s="86"/>
      <c r="C65" s="86"/>
      <c r="D65" s="86"/>
      <c r="G65" s="86"/>
      <c r="H65" s="94"/>
      <c r="I65" s="86"/>
      <c r="J65" s="86"/>
      <c r="K65" s="94"/>
      <c r="L65" s="86"/>
      <c r="M65" s="86"/>
      <c r="N65" s="94"/>
    </row>
    <row r="66" spans="2:14" ht="14.25">
      <c r="B66" s="86"/>
      <c r="C66" s="86"/>
      <c r="D66" s="86"/>
      <c r="G66" s="86"/>
      <c r="H66" s="94"/>
      <c r="I66" s="86"/>
      <c r="J66" s="86"/>
      <c r="K66" s="94"/>
      <c r="L66" s="86"/>
      <c r="M66" s="86"/>
      <c r="N66" s="94"/>
    </row>
    <row r="67" spans="2:14" ht="14.25">
      <c r="B67" s="86"/>
      <c r="C67" s="86"/>
      <c r="D67" s="86"/>
      <c r="G67" s="86"/>
      <c r="H67" s="94"/>
      <c r="I67" s="86"/>
      <c r="J67" s="86"/>
      <c r="K67" s="94"/>
      <c r="L67" s="86"/>
      <c r="M67" s="86"/>
      <c r="N67" s="94"/>
    </row>
    <row r="68" spans="2:14" ht="14.25">
      <c r="B68" s="86"/>
      <c r="C68" s="86"/>
      <c r="D68" s="86"/>
      <c r="G68" s="86"/>
      <c r="H68" s="94"/>
      <c r="I68" s="86"/>
      <c r="J68" s="86"/>
      <c r="K68" s="94"/>
      <c r="L68" s="86"/>
      <c r="M68" s="86"/>
      <c r="N68" s="94"/>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190</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83" t="s">
        <v>286</v>
      </c>
      <c r="C5" s="37" t="s">
        <v>82</v>
      </c>
      <c r="D5" s="38"/>
      <c r="E5" s="39">
        <v>10</v>
      </c>
      <c r="F5" s="40" t="s">
        <v>24</v>
      </c>
      <c r="G5" s="67"/>
      <c r="H5" s="71" t="s">
        <v>82</v>
      </c>
      <c r="I5" s="38"/>
      <c r="J5" s="40">
        <f>ROUNDUP(E5*0.75,2)</f>
        <v>7.5</v>
      </c>
      <c r="K5" s="40" t="s">
        <v>24</v>
      </c>
      <c r="L5" s="40"/>
      <c r="M5" s="75" t="e">
        <f>#REF!</f>
        <v>#REF!</v>
      </c>
      <c r="N5" s="63" t="s">
        <v>127</v>
      </c>
      <c r="O5" s="41" t="s">
        <v>57</v>
      </c>
      <c r="P5" s="38"/>
      <c r="Q5" s="42">
        <v>110</v>
      </c>
      <c r="R5" s="90">
        <f t="shared" ref="R5:R12" si="0">ROUNDUP(Q5*0.75,2)</f>
        <v>82.5</v>
      </c>
    </row>
    <row r="6" spans="1:19" ht="24.95" customHeight="1">
      <c r="A6" s="242"/>
      <c r="B6" s="84" t="s">
        <v>287</v>
      </c>
      <c r="C6" s="43" t="s">
        <v>26</v>
      </c>
      <c r="D6" s="44"/>
      <c r="E6" s="45">
        <v>20</v>
      </c>
      <c r="F6" s="46" t="s">
        <v>24</v>
      </c>
      <c r="G6" s="68"/>
      <c r="H6" s="72" t="s">
        <v>26</v>
      </c>
      <c r="I6" s="44"/>
      <c r="J6" s="46">
        <f>ROUNDUP(E6*0.75,2)</f>
        <v>15</v>
      </c>
      <c r="K6" s="46" t="s">
        <v>24</v>
      </c>
      <c r="L6" s="46"/>
      <c r="M6" s="76" t="e">
        <f>ROUND(#REF!+(#REF!*6/100),2)</f>
        <v>#REF!</v>
      </c>
      <c r="N6" s="64" t="s">
        <v>191</v>
      </c>
      <c r="O6" s="47" t="s">
        <v>34</v>
      </c>
      <c r="P6" s="44" t="s">
        <v>35</v>
      </c>
      <c r="Q6" s="48">
        <v>1</v>
      </c>
      <c r="R6" s="92">
        <f t="shared" si="0"/>
        <v>0.75</v>
      </c>
    </row>
    <row r="7" spans="1:19" ht="24.95" customHeight="1">
      <c r="A7" s="242"/>
      <c r="B7" s="64"/>
      <c r="C7" s="43" t="s">
        <v>64</v>
      </c>
      <c r="D7" s="44" t="s">
        <v>65</v>
      </c>
      <c r="E7" s="45">
        <v>1</v>
      </c>
      <c r="F7" s="46" t="s">
        <v>66</v>
      </c>
      <c r="G7" s="68"/>
      <c r="H7" s="72" t="s">
        <v>64</v>
      </c>
      <c r="I7" s="44" t="s">
        <v>65</v>
      </c>
      <c r="J7" s="46">
        <f>ROUNDUP(E7*0.75,2)</f>
        <v>0.75</v>
      </c>
      <c r="K7" s="46" t="s">
        <v>66</v>
      </c>
      <c r="L7" s="46"/>
      <c r="M7" s="76" t="e">
        <f>#REF!</f>
        <v>#REF!</v>
      </c>
      <c r="N7" s="64" t="s">
        <v>192</v>
      </c>
      <c r="O7" s="47" t="s">
        <v>52</v>
      </c>
      <c r="P7" s="44"/>
      <c r="Q7" s="48">
        <v>0.05</v>
      </c>
      <c r="R7" s="92">
        <f t="shared" si="0"/>
        <v>0.04</v>
      </c>
    </row>
    <row r="8" spans="1:19" ht="24.95" customHeight="1">
      <c r="A8" s="242"/>
      <c r="B8" s="64"/>
      <c r="C8" s="43" t="s">
        <v>36</v>
      </c>
      <c r="D8" s="44"/>
      <c r="E8" s="45">
        <v>5</v>
      </c>
      <c r="F8" s="46" t="s">
        <v>24</v>
      </c>
      <c r="G8" s="68"/>
      <c r="H8" s="72" t="s">
        <v>36</v>
      </c>
      <c r="I8" s="44"/>
      <c r="J8" s="46">
        <f>ROUNDUP(E8*0.75,2)</f>
        <v>3.75</v>
      </c>
      <c r="K8" s="46" t="s">
        <v>24</v>
      </c>
      <c r="L8" s="46"/>
      <c r="M8" s="76" t="e">
        <f>#REF!</f>
        <v>#REF!</v>
      </c>
      <c r="N8" s="64" t="s">
        <v>193</v>
      </c>
      <c r="O8" s="47" t="s">
        <v>31</v>
      </c>
      <c r="P8" s="44"/>
      <c r="Q8" s="48">
        <v>8</v>
      </c>
      <c r="R8" s="92">
        <f t="shared" si="0"/>
        <v>6</v>
      </c>
    </row>
    <row r="9" spans="1:19" ht="24.95" customHeight="1">
      <c r="A9" s="242"/>
      <c r="B9" s="64"/>
      <c r="C9" s="43"/>
      <c r="D9" s="44"/>
      <c r="E9" s="45"/>
      <c r="F9" s="46"/>
      <c r="G9" s="68"/>
      <c r="H9" s="72"/>
      <c r="I9" s="44"/>
      <c r="J9" s="46"/>
      <c r="K9" s="46"/>
      <c r="L9" s="46"/>
      <c r="M9" s="76"/>
      <c r="N9" s="64" t="s">
        <v>194</v>
      </c>
      <c r="O9" s="47" t="s">
        <v>52</v>
      </c>
      <c r="P9" s="44"/>
      <c r="Q9" s="48">
        <v>0.05</v>
      </c>
      <c r="R9" s="92">
        <f t="shared" si="0"/>
        <v>0.04</v>
      </c>
    </row>
    <row r="10" spans="1:19" ht="24.95" customHeight="1">
      <c r="A10" s="242"/>
      <c r="B10" s="64"/>
      <c r="C10" s="43"/>
      <c r="D10" s="44"/>
      <c r="E10" s="45"/>
      <c r="F10" s="46"/>
      <c r="G10" s="68"/>
      <c r="H10" s="72"/>
      <c r="I10" s="44"/>
      <c r="J10" s="46"/>
      <c r="K10" s="46"/>
      <c r="L10" s="46"/>
      <c r="M10" s="76"/>
      <c r="N10" s="64" t="s">
        <v>195</v>
      </c>
      <c r="O10" s="47" t="s">
        <v>85</v>
      </c>
      <c r="P10" s="44"/>
      <c r="Q10" s="48">
        <v>0.01</v>
      </c>
      <c r="R10" s="92">
        <f t="shared" si="0"/>
        <v>0.01</v>
      </c>
    </row>
    <row r="11" spans="1:19" ht="24.95" customHeight="1">
      <c r="A11" s="242"/>
      <c r="B11" s="64"/>
      <c r="C11" s="43"/>
      <c r="D11" s="44"/>
      <c r="E11" s="45"/>
      <c r="F11" s="46"/>
      <c r="G11" s="68"/>
      <c r="H11" s="72"/>
      <c r="I11" s="44"/>
      <c r="J11" s="46"/>
      <c r="K11" s="46"/>
      <c r="L11" s="46"/>
      <c r="M11" s="76"/>
      <c r="N11" s="64" t="s">
        <v>21</v>
      </c>
      <c r="O11" s="47" t="s">
        <v>27</v>
      </c>
      <c r="P11" s="44"/>
      <c r="Q11" s="48">
        <v>1</v>
      </c>
      <c r="R11" s="92">
        <f t="shared" si="0"/>
        <v>0.75</v>
      </c>
    </row>
    <row r="12" spans="1:19" ht="24.95" customHeight="1">
      <c r="A12" s="242"/>
      <c r="B12" s="64"/>
      <c r="C12" s="43"/>
      <c r="D12" s="44"/>
      <c r="E12" s="45"/>
      <c r="F12" s="46"/>
      <c r="G12" s="68"/>
      <c r="H12" s="72"/>
      <c r="I12" s="44"/>
      <c r="J12" s="46"/>
      <c r="K12" s="46"/>
      <c r="L12" s="46"/>
      <c r="M12" s="76"/>
      <c r="N12" s="64"/>
      <c r="O12" s="47" t="s">
        <v>31</v>
      </c>
      <c r="P12" s="44"/>
      <c r="Q12" s="48">
        <v>3</v>
      </c>
      <c r="R12" s="92">
        <f t="shared" si="0"/>
        <v>2.25</v>
      </c>
    </row>
    <row r="13" spans="1:19" ht="24.95" customHeight="1">
      <c r="A13" s="242"/>
      <c r="B13" s="65"/>
      <c r="C13" s="49"/>
      <c r="D13" s="50"/>
      <c r="E13" s="51"/>
      <c r="F13" s="52"/>
      <c r="G13" s="69"/>
      <c r="H13" s="73"/>
      <c r="I13" s="50"/>
      <c r="J13" s="52"/>
      <c r="K13" s="52"/>
      <c r="L13" s="52"/>
      <c r="M13" s="77"/>
      <c r="N13" s="65"/>
      <c r="O13" s="53"/>
      <c r="P13" s="50"/>
      <c r="Q13" s="54"/>
      <c r="R13" s="91"/>
    </row>
    <row r="14" spans="1:19" ht="24.95" customHeight="1">
      <c r="A14" s="242"/>
      <c r="B14" s="64" t="s">
        <v>196</v>
      </c>
      <c r="C14" s="43" t="s">
        <v>200</v>
      </c>
      <c r="D14" s="44" t="s">
        <v>23</v>
      </c>
      <c r="E14" s="45">
        <v>10</v>
      </c>
      <c r="F14" s="46" t="s">
        <v>24</v>
      </c>
      <c r="G14" s="68"/>
      <c r="H14" s="72" t="s">
        <v>200</v>
      </c>
      <c r="I14" s="44" t="s">
        <v>23</v>
      </c>
      <c r="J14" s="46">
        <f>ROUNDUP(E14*0.75,2)</f>
        <v>7.5</v>
      </c>
      <c r="K14" s="46" t="s">
        <v>24</v>
      </c>
      <c r="L14" s="46"/>
      <c r="M14" s="76" t="e">
        <f>#REF!</f>
        <v>#REF!</v>
      </c>
      <c r="N14" s="64" t="s">
        <v>197</v>
      </c>
      <c r="O14" s="47" t="s">
        <v>33</v>
      </c>
      <c r="P14" s="44"/>
      <c r="Q14" s="48">
        <v>0.3</v>
      </c>
      <c r="R14" s="92">
        <f>ROUNDUP(Q14*0.75,2)</f>
        <v>0.23</v>
      </c>
    </row>
    <row r="15" spans="1:19" ht="24.95" customHeight="1">
      <c r="A15" s="242"/>
      <c r="B15" s="64"/>
      <c r="C15" s="43" t="s">
        <v>128</v>
      </c>
      <c r="D15" s="44"/>
      <c r="E15" s="45">
        <v>10</v>
      </c>
      <c r="F15" s="46" t="s">
        <v>24</v>
      </c>
      <c r="G15" s="68"/>
      <c r="H15" s="72" t="s">
        <v>128</v>
      </c>
      <c r="I15" s="44"/>
      <c r="J15" s="46">
        <f>ROUNDUP(E15*0.75,2)</f>
        <v>7.5</v>
      </c>
      <c r="K15" s="46" t="s">
        <v>24</v>
      </c>
      <c r="L15" s="46"/>
      <c r="M15" s="76" t="e">
        <f>#REF!</f>
        <v>#REF!</v>
      </c>
      <c r="N15" s="64" t="s">
        <v>198</v>
      </c>
      <c r="O15" s="47" t="s">
        <v>52</v>
      </c>
      <c r="P15" s="44"/>
      <c r="Q15" s="48">
        <v>0.1</v>
      </c>
      <c r="R15" s="92">
        <f>ROUNDUP(Q15*0.75,2)</f>
        <v>0.08</v>
      </c>
    </row>
    <row r="16" spans="1:19" ht="24.95" customHeight="1">
      <c r="A16" s="242"/>
      <c r="B16" s="64"/>
      <c r="C16" s="43" t="s">
        <v>68</v>
      </c>
      <c r="D16" s="44"/>
      <c r="E16" s="45">
        <v>10</v>
      </c>
      <c r="F16" s="46" t="s">
        <v>24</v>
      </c>
      <c r="G16" s="68"/>
      <c r="H16" s="72" t="s">
        <v>68</v>
      </c>
      <c r="I16" s="44"/>
      <c r="J16" s="46">
        <f>ROUNDUP(E16*0.75,2)</f>
        <v>7.5</v>
      </c>
      <c r="K16" s="46" t="s">
        <v>24</v>
      </c>
      <c r="L16" s="46"/>
      <c r="M16" s="76" t="e">
        <f>ROUND(#REF!+(#REF!*2/100),2)</f>
        <v>#REF!</v>
      </c>
      <c r="N16" s="64" t="s">
        <v>199</v>
      </c>
      <c r="O16" s="47" t="s">
        <v>44</v>
      </c>
      <c r="P16" s="44" t="s">
        <v>45</v>
      </c>
      <c r="Q16" s="48">
        <v>4</v>
      </c>
      <c r="R16" s="92">
        <f>ROUNDUP(Q16*0.75,2)</f>
        <v>3</v>
      </c>
    </row>
    <row r="17" spans="1:18" ht="24.95" customHeight="1">
      <c r="A17" s="242"/>
      <c r="B17" s="64"/>
      <c r="C17" s="43" t="s">
        <v>49</v>
      </c>
      <c r="D17" s="44"/>
      <c r="E17" s="45">
        <v>5</v>
      </c>
      <c r="F17" s="46" t="s">
        <v>24</v>
      </c>
      <c r="G17" s="68"/>
      <c r="H17" s="72" t="s">
        <v>49</v>
      </c>
      <c r="I17" s="44"/>
      <c r="J17" s="46">
        <f>ROUNDUP(E17*0.75,2)</f>
        <v>3.75</v>
      </c>
      <c r="K17" s="46" t="s">
        <v>24</v>
      </c>
      <c r="L17" s="46"/>
      <c r="M17" s="76" t="e">
        <f>ROUND(#REF!+(#REF!*10/100),2)</f>
        <v>#REF!</v>
      </c>
      <c r="N17" s="64" t="s">
        <v>21</v>
      </c>
      <c r="O17" s="47"/>
      <c r="P17" s="44"/>
      <c r="Q17" s="48"/>
      <c r="R17" s="92"/>
    </row>
    <row r="18" spans="1:18" ht="24.95" customHeight="1">
      <c r="A18" s="242"/>
      <c r="B18" s="65"/>
      <c r="C18" s="49"/>
      <c r="D18" s="50"/>
      <c r="E18" s="51"/>
      <c r="F18" s="52"/>
      <c r="G18" s="69"/>
      <c r="H18" s="73"/>
      <c r="I18" s="50"/>
      <c r="J18" s="52"/>
      <c r="K18" s="52"/>
      <c r="L18" s="52"/>
      <c r="M18" s="77"/>
      <c r="N18" s="65"/>
      <c r="O18" s="53"/>
      <c r="P18" s="50"/>
      <c r="Q18" s="54"/>
      <c r="R18" s="91"/>
    </row>
    <row r="19" spans="1:18" ht="24.95" customHeight="1">
      <c r="A19" s="242"/>
      <c r="B19" s="64" t="s">
        <v>46</v>
      </c>
      <c r="C19" s="43" t="s">
        <v>104</v>
      </c>
      <c r="D19" s="44"/>
      <c r="E19" s="45">
        <v>20</v>
      </c>
      <c r="F19" s="46" t="s">
        <v>24</v>
      </c>
      <c r="G19" s="68"/>
      <c r="H19" s="72" t="s">
        <v>104</v>
      </c>
      <c r="I19" s="44"/>
      <c r="J19" s="46">
        <f>ROUNDUP(E19*0.75,2)</f>
        <v>15</v>
      </c>
      <c r="K19" s="46" t="s">
        <v>24</v>
      </c>
      <c r="L19" s="46"/>
      <c r="M19" s="76" t="e">
        <f>ROUND(#REF!+(#REF!*15/100),2)</f>
        <v>#REF!</v>
      </c>
      <c r="N19" s="64" t="s">
        <v>47</v>
      </c>
      <c r="O19" s="47" t="s">
        <v>29</v>
      </c>
      <c r="P19" s="44"/>
      <c r="Q19" s="48">
        <v>100</v>
      </c>
      <c r="R19" s="92">
        <f>ROUNDUP(Q19*0.75,2)</f>
        <v>75</v>
      </c>
    </row>
    <row r="20" spans="1:18" ht="24.95" customHeight="1">
      <c r="A20" s="242"/>
      <c r="B20" s="64"/>
      <c r="C20" s="43" t="s">
        <v>201</v>
      </c>
      <c r="D20" s="44"/>
      <c r="E20" s="45">
        <v>10</v>
      </c>
      <c r="F20" s="46" t="s">
        <v>24</v>
      </c>
      <c r="G20" s="68"/>
      <c r="H20" s="72" t="s">
        <v>201</v>
      </c>
      <c r="I20" s="44"/>
      <c r="J20" s="46">
        <f>ROUNDUP(E20*0.75,2)</f>
        <v>7.5</v>
      </c>
      <c r="K20" s="46" t="s">
        <v>24</v>
      </c>
      <c r="L20" s="46"/>
      <c r="M20" s="76" t="e">
        <f>ROUND(#REF!+(#REF!*10/100),2)</f>
        <v>#REF!</v>
      </c>
      <c r="N20" s="64"/>
      <c r="O20" s="47" t="s">
        <v>50</v>
      </c>
      <c r="P20" s="44" t="s">
        <v>51</v>
      </c>
      <c r="Q20" s="48">
        <v>0.5</v>
      </c>
      <c r="R20" s="92">
        <f>ROUNDUP(Q20*0.75,2)</f>
        <v>0.38</v>
      </c>
    </row>
    <row r="21" spans="1:18" ht="24.95" customHeight="1">
      <c r="A21" s="242"/>
      <c r="B21" s="64"/>
      <c r="C21" s="43"/>
      <c r="D21" s="44"/>
      <c r="E21" s="45"/>
      <c r="F21" s="46"/>
      <c r="G21" s="68"/>
      <c r="H21" s="72"/>
      <c r="I21" s="44"/>
      <c r="J21" s="46"/>
      <c r="K21" s="46"/>
      <c r="L21" s="46"/>
      <c r="M21" s="76"/>
      <c r="N21" s="64"/>
      <c r="O21" s="47" t="s">
        <v>52</v>
      </c>
      <c r="P21" s="44"/>
      <c r="Q21" s="48">
        <v>0.1</v>
      </c>
      <c r="R21" s="92">
        <f>ROUNDUP(Q21*0.75,2)</f>
        <v>0.08</v>
      </c>
    </row>
    <row r="22" spans="1:18" ht="24.95" customHeight="1">
      <c r="A22" s="242"/>
      <c r="B22" s="65"/>
      <c r="C22" s="49"/>
      <c r="D22" s="50"/>
      <c r="E22" s="51"/>
      <c r="F22" s="52"/>
      <c r="G22" s="69"/>
      <c r="H22" s="73"/>
      <c r="I22" s="50"/>
      <c r="J22" s="52"/>
      <c r="K22" s="52"/>
      <c r="L22" s="52"/>
      <c r="M22" s="77"/>
      <c r="N22" s="65"/>
      <c r="O22" s="53"/>
      <c r="P22" s="50"/>
      <c r="Q22" s="54"/>
      <c r="R22" s="91"/>
    </row>
    <row r="23" spans="1:18" ht="24.95" customHeight="1">
      <c r="A23" s="242"/>
      <c r="B23" s="64" t="s">
        <v>106</v>
      </c>
      <c r="C23" s="43" t="s">
        <v>107</v>
      </c>
      <c r="D23" s="44" t="s">
        <v>35</v>
      </c>
      <c r="E23" s="45">
        <v>40</v>
      </c>
      <c r="F23" s="46" t="s">
        <v>24</v>
      </c>
      <c r="G23" s="68"/>
      <c r="H23" s="72" t="s">
        <v>107</v>
      </c>
      <c r="I23" s="44" t="s">
        <v>35</v>
      </c>
      <c r="J23" s="46">
        <f>ROUNDUP(E23*0.75,2)</f>
        <v>30</v>
      </c>
      <c r="K23" s="46" t="s">
        <v>24</v>
      </c>
      <c r="L23" s="46"/>
      <c r="M23" s="76" t="e">
        <f>#REF!</f>
        <v>#REF!</v>
      </c>
      <c r="N23" s="64" t="s">
        <v>264</v>
      </c>
      <c r="O23" s="47" t="s">
        <v>33</v>
      </c>
      <c r="P23" s="44"/>
      <c r="Q23" s="48">
        <v>1</v>
      </c>
      <c r="R23" s="92">
        <f>ROUNDUP(Q23*0.75,2)</f>
        <v>0.75</v>
      </c>
    </row>
    <row r="24" spans="1:18" ht="24.95" customHeight="1">
      <c r="A24" s="242"/>
      <c r="B24" s="64"/>
      <c r="C24" s="43"/>
      <c r="D24" s="44"/>
      <c r="E24" s="45"/>
      <c r="F24" s="46"/>
      <c r="G24" s="68"/>
      <c r="H24" s="72"/>
      <c r="I24" s="44"/>
      <c r="J24" s="46"/>
      <c r="K24" s="46"/>
      <c r="L24" s="46"/>
      <c r="M24" s="76"/>
      <c r="N24" s="64" t="s">
        <v>265</v>
      </c>
      <c r="O24" s="47" t="s">
        <v>29</v>
      </c>
      <c r="P24" s="44"/>
      <c r="Q24" s="48">
        <v>3</v>
      </c>
      <c r="R24" s="92">
        <f>ROUNDUP(Q24*0.75,2)</f>
        <v>2.25</v>
      </c>
    </row>
    <row r="25" spans="1:18" ht="24.95" customHeight="1">
      <c r="A25" s="242"/>
      <c r="B25" s="64"/>
      <c r="C25" s="43"/>
      <c r="D25" s="44"/>
      <c r="E25" s="45"/>
      <c r="F25" s="46"/>
      <c r="G25" s="68"/>
      <c r="H25" s="72"/>
      <c r="I25" s="44"/>
      <c r="J25" s="46"/>
      <c r="K25" s="46"/>
      <c r="L25" s="46"/>
      <c r="M25" s="76"/>
      <c r="N25" s="64" t="s">
        <v>266</v>
      </c>
      <c r="O25" s="47"/>
      <c r="P25" s="44"/>
      <c r="Q25" s="48"/>
      <c r="R25" s="92"/>
    </row>
    <row r="26" spans="1:18" ht="24.95" customHeight="1">
      <c r="A26" s="242"/>
      <c r="B26" s="64"/>
      <c r="C26" s="43"/>
      <c r="D26" s="44"/>
      <c r="E26" s="45"/>
      <c r="F26" s="46"/>
      <c r="G26" s="68"/>
      <c r="H26" s="72"/>
      <c r="I26" s="44"/>
      <c r="J26" s="46"/>
      <c r="K26" s="46"/>
      <c r="L26" s="46"/>
      <c r="M26" s="76"/>
      <c r="N26" s="64" t="s">
        <v>21</v>
      </c>
      <c r="O26" s="47"/>
      <c r="P26" s="44"/>
      <c r="Q26" s="48"/>
      <c r="R26" s="92"/>
    </row>
    <row r="27" spans="1:18" ht="24.95" customHeight="1" thickBot="1">
      <c r="A27" s="243"/>
      <c r="B27" s="66"/>
      <c r="C27" s="55"/>
      <c r="D27" s="56"/>
      <c r="E27" s="57"/>
      <c r="F27" s="58"/>
      <c r="G27" s="70"/>
      <c r="H27" s="74"/>
      <c r="I27" s="56"/>
      <c r="J27" s="58"/>
      <c r="K27" s="58"/>
      <c r="L27" s="58"/>
      <c r="M27" s="78"/>
      <c r="N27" s="66"/>
      <c r="O27" s="59"/>
      <c r="P27" s="56"/>
      <c r="Q27" s="60"/>
      <c r="R27" s="93"/>
    </row>
  </sheetData>
  <mergeCells count="4">
    <mergeCell ref="H1:N1"/>
    <mergeCell ref="A2:R2"/>
    <mergeCell ref="A3:F3"/>
    <mergeCell ref="A5:A27"/>
  </mergeCells>
  <phoneticPr fontId="20"/>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190</v>
      </c>
      <c r="B3" s="258"/>
      <c r="C3" s="258"/>
      <c r="D3" s="141"/>
      <c r="E3" s="259" t="s">
        <v>321</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342</v>
      </c>
      <c r="I5" s="247" t="s">
        <v>305</v>
      </c>
      <c r="J5" s="248"/>
      <c r="K5" s="248"/>
      <c r="L5" s="249" t="s">
        <v>319</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318</v>
      </c>
      <c r="C9" s="105" t="s">
        <v>82</v>
      </c>
      <c r="D9" s="111"/>
      <c r="E9" s="110"/>
      <c r="F9" s="44"/>
      <c r="G9" s="105"/>
      <c r="H9" s="104">
        <v>5</v>
      </c>
      <c r="I9" s="108" t="s">
        <v>318</v>
      </c>
      <c r="J9" s="120" t="s">
        <v>149</v>
      </c>
      <c r="K9" s="107">
        <v>5</v>
      </c>
      <c r="L9" s="106" t="s">
        <v>338</v>
      </c>
      <c r="M9" s="105" t="s">
        <v>26</v>
      </c>
      <c r="N9" s="104">
        <v>10</v>
      </c>
      <c r="O9" s="103"/>
    </row>
    <row r="10" spans="1:21" ht="24.95" customHeight="1">
      <c r="A10" s="253"/>
      <c r="B10" s="105"/>
      <c r="C10" s="105" t="s">
        <v>26</v>
      </c>
      <c r="D10" s="111"/>
      <c r="E10" s="110"/>
      <c r="F10" s="44"/>
      <c r="G10" s="105"/>
      <c r="H10" s="104">
        <v>20</v>
      </c>
      <c r="I10" s="108"/>
      <c r="J10" s="105" t="s">
        <v>26</v>
      </c>
      <c r="K10" s="107">
        <v>15</v>
      </c>
      <c r="L10" s="106"/>
      <c r="M10" s="105" t="s">
        <v>49</v>
      </c>
      <c r="N10" s="104">
        <v>5</v>
      </c>
      <c r="O10" s="103"/>
    </row>
    <row r="11" spans="1:21" ht="24.95" customHeight="1">
      <c r="A11" s="253"/>
      <c r="B11" s="105"/>
      <c r="C11" s="105" t="s">
        <v>64</v>
      </c>
      <c r="D11" s="111"/>
      <c r="E11" s="110" t="s">
        <v>65</v>
      </c>
      <c r="F11" s="44"/>
      <c r="G11" s="105"/>
      <c r="H11" s="143">
        <v>0.13</v>
      </c>
      <c r="I11" s="108"/>
      <c r="J11" s="105" t="s">
        <v>315</v>
      </c>
      <c r="K11" s="142">
        <v>0.13</v>
      </c>
      <c r="L11" s="119"/>
      <c r="M11" s="113"/>
      <c r="N11" s="115"/>
      <c r="O11" s="118"/>
    </row>
    <row r="12" spans="1:21" ht="24.95" customHeight="1">
      <c r="A12" s="253"/>
      <c r="B12" s="105"/>
      <c r="C12" s="105"/>
      <c r="D12" s="111"/>
      <c r="E12" s="110"/>
      <c r="F12" s="44"/>
      <c r="G12" s="105" t="s">
        <v>93</v>
      </c>
      <c r="H12" s="104" t="s">
        <v>288</v>
      </c>
      <c r="I12" s="108"/>
      <c r="J12" s="105"/>
      <c r="K12" s="107"/>
      <c r="L12" s="106" t="s">
        <v>355</v>
      </c>
      <c r="M12" s="105" t="s">
        <v>104</v>
      </c>
      <c r="N12" s="104">
        <v>10</v>
      </c>
      <c r="O12" s="103"/>
    </row>
    <row r="13" spans="1:21" ht="24.95" customHeight="1">
      <c r="A13" s="253"/>
      <c r="B13" s="105"/>
      <c r="C13" s="105"/>
      <c r="D13" s="111"/>
      <c r="E13" s="110"/>
      <c r="F13" s="44"/>
      <c r="G13" s="105" t="s">
        <v>33</v>
      </c>
      <c r="H13" s="104" t="s">
        <v>291</v>
      </c>
      <c r="I13" s="108"/>
      <c r="J13" s="105"/>
      <c r="K13" s="107"/>
      <c r="L13" s="106"/>
      <c r="M13" s="105" t="s">
        <v>201</v>
      </c>
      <c r="N13" s="104">
        <v>5</v>
      </c>
      <c r="O13" s="103"/>
    </row>
    <row r="14" spans="1:21" ht="24.95" customHeight="1">
      <c r="A14" s="253"/>
      <c r="B14" s="105"/>
      <c r="C14" s="105"/>
      <c r="D14" s="111"/>
      <c r="E14" s="110"/>
      <c r="F14" s="44" t="s">
        <v>23</v>
      </c>
      <c r="G14" s="105" t="s">
        <v>43</v>
      </c>
      <c r="H14" s="104" t="s">
        <v>291</v>
      </c>
      <c r="I14" s="108"/>
      <c r="J14" s="105"/>
      <c r="K14" s="107"/>
      <c r="L14" s="119"/>
      <c r="M14" s="113"/>
      <c r="N14" s="115"/>
      <c r="O14" s="118"/>
    </row>
    <row r="15" spans="1:21" ht="24.95" customHeight="1">
      <c r="A15" s="253"/>
      <c r="B15" s="113"/>
      <c r="C15" s="113"/>
      <c r="D15" s="117"/>
      <c r="E15" s="116"/>
      <c r="F15" s="50"/>
      <c r="G15" s="113"/>
      <c r="H15" s="115"/>
      <c r="I15" s="114"/>
      <c r="J15" s="113"/>
      <c r="K15" s="112"/>
      <c r="L15" s="106" t="s">
        <v>106</v>
      </c>
      <c r="M15" s="105" t="s">
        <v>107</v>
      </c>
      <c r="N15" s="104">
        <v>10</v>
      </c>
      <c r="O15" s="103"/>
    </row>
    <row r="16" spans="1:21" ht="24.95" customHeight="1">
      <c r="A16" s="253"/>
      <c r="B16" s="105" t="s">
        <v>354</v>
      </c>
      <c r="C16" s="105" t="s">
        <v>68</v>
      </c>
      <c r="D16" s="111"/>
      <c r="E16" s="110"/>
      <c r="F16" s="44"/>
      <c r="G16" s="105"/>
      <c r="H16" s="104">
        <v>10</v>
      </c>
      <c r="I16" s="108" t="s">
        <v>354</v>
      </c>
      <c r="J16" s="105" t="s">
        <v>68</v>
      </c>
      <c r="K16" s="107">
        <v>10</v>
      </c>
      <c r="L16" s="106"/>
      <c r="M16" s="105"/>
      <c r="N16" s="104"/>
      <c r="O16" s="103"/>
    </row>
    <row r="17" spans="1:15" ht="24.95" customHeight="1">
      <c r="A17" s="253"/>
      <c r="B17" s="105"/>
      <c r="C17" s="105" t="s">
        <v>49</v>
      </c>
      <c r="D17" s="111"/>
      <c r="E17" s="110"/>
      <c r="F17" s="44"/>
      <c r="G17" s="105"/>
      <c r="H17" s="104">
        <v>5</v>
      </c>
      <c r="I17" s="108"/>
      <c r="J17" s="105" t="s">
        <v>49</v>
      </c>
      <c r="K17" s="107">
        <v>5</v>
      </c>
      <c r="L17" s="106"/>
      <c r="M17" s="105"/>
      <c r="N17" s="104"/>
      <c r="O17" s="103"/>
    </row>
    <row r="18" spans="1:15" ht="24.95" customHeight="1">
      <c r="A18" s="253"/>
      <c r="B18" s="113"/>
      <c r="C18" s="113"/>
      <c r="D18" s="117"/>
      <c r="E18" s="116"/>
      <c r="F18" s="50"/>
      <c r="G18" s="113"/>
      <c r="H18" s="115"/>
      <c r="I18" s="114"/>
      <c r="J18" s="113"/>
      <c r="K18" s="112"/>
      <c r="L18" s="106"/>
      <c r="M18" s="105"/>
      <c r="N18" s="104"/>
      <c r="O18" s="103"/>
    </row>
    <row r="19" spans="1:15" ht="24.95" customHeight="1">
      <c r="A19" s="253"/>
      <c r="B19" s="105" t="s">
        <v>46</v>
      </c>
      <c r="C19" s="105" t="s">
        <v>104</v>
      </c>
      <c r="D19" s="111"/>
      <c r="E19" s="110"/>
      <c r="F19" s="109"/>
      <c r="G19" s="105"/>
      <c r="H19" s="104">
        <v>10</v>
      </c>
      <c r="I19" s="108" t="s">
        <v>46</v>
      </c>
      <c r="J19" s="105" t="s">
        <v>104</v>
      </c>
      <c r="K19" s="107">
        <v>10</v>
      </c>
      <c r="L19" s="106"/>
      <c r="M19" s="105"/>
      <c r="N19" s="104"/>
      <c r="O19" s="103"/>
    </row>
    <row r="20" spans="1:15" ht="24.95" customHeight="1">
      <c r="A20" s="253"/>
      <c r="B20" s="105"/>
      <c r="C20" s="105" t="s">
        <v>201</v>
      </c>
      <c r="D20" s="111"/>
      <c r="E20" s="110"/>
      <c r="F20" s="44"/>
      <c r="G20" s="105"/>
      <c r="H20" s="104">
        <v>10</v>
      </c>
      <c r="I20" s="108"/>
      <c r="J20" s="105" t="s">
        <v>201</v>
      </c>
      <c r="K20" s="107">
        <v>5</v>
      </c>
      <c r="L20" s="106"/>
      <c r="M20" s="105"/>
      <c r="N20" s="104"/>
      <c r="O20" s="103"/>
    </row>
    <row r="21" spans="1:15" ht="24.95" customHeight="1">
      <c r="A21" s="253"/>
      <c r="B21" s="105"/>
      <c r="C21" s="105"/>
      <c r="D21" s="111"/>
      <c r="E21" s="110"/>
      <c r="F21" s="44"/>
      <c r="G21" s="105" t="s">
        <v>29</v>
      </c>
      <c r="H21" s="104" t="s">
        <v>288</v>
      </c>
      <c r="I21" s="108"/>
      <c r="J21" s="105"/>
      <c r="K21" s="107"/>
      <c r="L21" s="106"/>
      <c r="M21" s="105"/>
      <c r="N21" s="104"/>
      <c r="O21" s="103"/>
    </row>
    <row r="22" spans="1:15" ht="24.95" customHeight="1">
      <c r="A22" s="253"/>
      <c r="B22" s="113"/>
      <c r="C22" s="113"/>
      <c r="D22" s="117"/>
      <c r="E22" s="116"/>
      <c r="F22" s="50"/>
      <c r="G22" s="113"/>
      <c r="H22" s="115"/>
      <c r="I22" s="114"/>
      <c r="J22" s="113"/>
      <c r="K22" s="112"/>
      <c r="L22" s="106"/>
      <c r="M22" s="105"/>
      <c r="N22" s="104"/>
      <c r="O22" s="103"/>
    </row>
    <row r="23" spans="1:15" ht="24.95" customHeight="1">
      <c r="A23" s="253"/>
      <c r="B23" s="105" t="s">
        <v>106</v>
      </c>
      <c r="C23" s="105" t="s">
        <v>107</v>
      </c>
      <c r="D23" s="111"/>
      <c r="E23" s="110" t="s">
        <v>35</v>
      </c>
      <c r="F23" s="44"/>
      <c r="G23" s="105"/>
      <c r="H23" s="104">
        <v>30</v>
      </c>
      <c r="I23" s="108" t="s">
        <v>106</v>
      </c>
      <c r="J23" s="105" t="s">
        <v>107</v>
      </c>
      <c r="K23" s="107">
        <v>20</v>
      </c>
      <c r="L23" s="106"/>
      <c r="M23" s="105"/>
      <c r="N23" s="104"/>
      <c r="O23" s="103"/>
    </row>
    <row r="24" spans="1:15" ht="24.95" customHeight="1">
      <c r="A24" s="253"/>
      <c r="B24" s="105"/>
      <c r="C24" s="105"/>
      <c r="D24" s="111"/>
      <c r="E24" s="110"/>
      <c r="F24" s="44"/>
      <c r="G24" s="105" t="s">
        <v>33</v>
      </c>
      <c r="H24" s="104" t="s">
        <v>291</v>
      </c>
      <c r="I24" s="108"/>
      <c r="J24" s="105"/>
      <c r="K24" s="107"/>
      <c r="L24" s="106"/>
      <c r="M24" s="105"/>
      <c r="N24" s="104"/>
      <c r="O24" s="103"/>
    </row>
    <row r="25" spans="1:15" ht="24.95" customHeight="1" thickBot="1">
      <c r="A25" s="254"/>
      <c r="B25" s="97"/>
      <c r="C25" s="97"/>
      <c r="D25" s="102"/>
      <c r="E25" s="101"/>
      <c r="F25" s="56"/>
      <c r="G25" s="97"/>
      <c r="H25" s="96"/>
      <c r="I25" s="100"/>
      <c r="J25" s="97"/>
      <c r="K25" s="99"/>
      <c r="L25" s="98"/>
      <c r="M25" s="97"/>
      <c r="N25" s="96"/>
      <c r="O25" s="95"/>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row r="62" spans="2:14" ht="14.25">
      <c r="B62" s="86"/>
      <c r="C62" s="86"/>
      <c r="D62" s="86"/>
      <c r="G62" s="86"/>
      <c r="H62" s="94"/>
      <c r="I62" s="86"/>
      <c r="J62" s="86"/>
      <c r="K62" s="94"/>
      <c r="L62" s="86"/>
      <c r="M62" s="86"/>
      <c r="N62" s="94"/>
    </row>
    <row r="63" spans="2:14" ht="14.25">
      <c r="B63" s="86"/>
      <c r="C63" s="86"/>
      <c r="D63" s="86"/>
      <c r="G63" s="86"/>
      <c r="H63" s="94"/>
      <c r="I63" s="86"/>
      <c r="J63" s="86"/>
      <c r="K63" s="94"/>
      <c r="L63" s="86"/>
      <c r="M63" s="86"/>
      <c r="N63" s="94"/>
    </row>
    <row r="64" spans="2:14" ht="14.25">
      <c r="B64" s="86"/>
      <c r="C64" s="86"/>
      <c r="D64" s="86"/>
      <c r="G64" s="86"/>
      <c r="H64" s="94"/>
      <c r="I64" s="86"/>
      <c r="J64" s="86"/>
      <c r="K64" s="94"/>
      <c r="L64" s="86"/>
      <c r="M64" s="86"/>
      <c r="N64" s="94"/>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203</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97</v>
      </c>
      <c r="C5" s="37" t="s">
        <v>98</v>
      </c>
      <c r="D5" s="38" t="s">
        <v>263</v>
      </c>
      <c r="E5" s="81">
        <v>0.5</v>
      </c>
      <c r="F5" s="40" t="s">
        <v>56</v>
      </c>
      <c r="G5" s="67"/>
      <c r="H5" s="71" t="s">
        <v>98</v>
      </c>
      <c r="I5" s="38" t="s">
        <v>263</v>
      </c>
      <c r="J5" s="40">
        <f>ROUNDUP(E5*0.75,2)</f>
        <v>0.38</v>
      </c>
      <c r="K5" s="40" t="s">
        <v>56</v>
      </c>
      <c r="L5" s="40"/>
      <c r="M5" s="75" t="e">
        <f>#REF!</f>
        <v>#REF!</v>
      </c>
      <c r="N5" s="63"/>
      <c r="O5" s="41" t="s">
        <v>57</v>
      </c>
      <c r="P5" s="38"/>
      <c r="Q5" s="42">
        <v>110</v>
      </c>
      <c r="R5" s="90">
        <f>ROUNDUP(Q5*0.75,2)</f>
        <v>82.5</v>
      </c>
    </row>
    <row r="6" spans="1:19" ht="24.95" customHeight="1">
      <c r="A6" s="242"/>
      <c r="B6" s="65"/>
      <c r="C6" s="49"/>
      <c r="D6" s="50"/>
      <c r="E6" s="51"/>
      <c r="F6" s="52"/>
      <c r="G6" s="69"/>
      <c r="H6" s="73"/>
      <c r="I6" s="50"/>
      <c r="J6" s="52"/>
      <c r="K6" s="52"/>
      <c r="L6" s="52"/>
      <c r="M6" s="77"/>
      <c r="N6" s="65"/>
      <c r="O6" s="53"/>
      <c r="P6" s="50"/>
      <c r="Q6" s="54"/>
      <c r="R6" s="91"/>
    </row>
    <row r="7" spans="1:19" ht="24.95" customHeight="1">
      <c r="A7" s="242"/>
      <c r="B7" s="64" t="s">
        <v>204</v>
      </c>
      <c r="C7" s="43" t="s">
        <v>121</v>
      </c>
      <c r="D7" s="44"/>
      <c r="E7" s="45">
        <v>1</v>
      </c>
      <c r="F7" s="46" t="s">
        <v>122</v>
      </c>
      <c r="G7" s="68"/>
      <c r="H7" s="72" t="s">
        <v>121</v>
      </c>
      <c r="I7" s="44"/>
      <c r="J7" s="46">
        <f>ROUNDUP(E7*0.75,2)</f>
        <v>0.75</v>
      </c>
      <c r="K7" s="46" t="s">
        <v>122</v>
      </c>
      <c r="L7" s="46"/>
      <c r="M7" s="76" t="e">
        <f>#REF!</f>
        <v>#REF!</v>
      </c>
      <c r="N7" s="64" t="s">
        <v>205</v>
      </c>
      <c r="O7" s="47" t="s">
        <v>30</v>
      </c>
      <c r="P7" s="44"/>
      <c r="Q7" s="48">
        <v>1</v>
      </c>
      <c r="R7" s="92">
        <f>ROUNDUP(Q7*0.75,2)</f>
        <v>0.75</v>
      </c>
    </row>
    <row r="8" spans="1:19" ht="24.95" customHeight="1">
      <c r="A8" s="242"/>
      <c r="B8" s="64"/>
      <c r="C8" s="43" t="s">
        <v>89</v>
      </c>
      <c r="D8" s="44"/>
      <c r="E8" s="45">
        <v>20</v>
      </c>
      <c r="F8" s="46" t="s">
        <v>24</v>
      </c>
      <c r="G8" s="68"/>
      <c r="H8" s="72" t="s">
        <v>89</v>
      </c>
      <c r="I8" s="44"/>
      <c r="J8" s="46">
        <f>ROUNDUP(E8*0.75,2)</f>
        <v>15</v>
      </c>
      <c r="K8" s="46" t="s">
        <v>24</v>
      </c>
      <c r="L8" s="46"/>
      <c r="M8" s="76" t="e">
        <f>ROUND(#REF!+(#REF!*15/100),2)</f>
        <v>#REF!</v>
      </c>
      <c r="N8" s="64" t="s">
        <v>206</v>
      </c>
      <c r="O8" s="47" t="s">
        <v>33</v>
      </c>
      <c r="P8" s="44"/>
      <c r="Q8" s="48">
        <v>1.5</v>
      </c>
      <c r="R8" s="92">
        <f>ROUNDUP(Q8*0.75,2)</f>
        <v>1.1300000000000001</v>
      </c>
    </row>
    <row r="9" spans="1:19" ht="24.95" customHeight="1">
      <c r="A9" s="242"/>
      <c r="B9" s="64"/>
      <c r="C9" s="43" t="s">
        <v>129</v>
      </c>
      <c r="D9" s="44"/>
      <c r="E9" s="45">
        <v>20</v>
      </c>
      <c r="F9" s="46" t="s">
        <v>24</v>
      </c>
      <c r="G9" s="68"/>
      <c r="H9" s="72" t="s">
        <v>129</v>
      </c>
      <c r="I9" s="44"/>
      <c r="J9" s="46">
        <f>ROUNDUP(E9*0.75,2)</f>
        <v>15</v>
      </c>
      <c r="K9" s="46" t="s">
        <v>24</v>
      </c>
      <c r="L9" s="46"/>
      <c r="M9" s="76" t="e">
        <f>ROUND(#REF!+(#REF!*3/100),2)</f>
        <v>#REF!</v>
      </c>
      <c r="N9" s="82" t="s">
        <v>278</v>
      </c>
      <c r="O9" s="47" t="s">
        <v>43</v>
      </c>
      <c r="P9" s="44" t="s">
        <v>23</v>
      </c>
      <c r="Q9" s="48">
        <v>3</v>
      </c>
      <c r="R9" s="92">
        <f>ROUNDUP(Q9*0.75,2)</f>
        <v>2.25</v>
      </c>
    </row>
    <row r="10" spans="1:19" ht="24.95" customHeight="1">
      <c r="A10" s="242"/>
      <c r="B10" s="64"/>
      <c r="C10" s="43" t="s">
        <v>49</v>
      </c>
      <c r="D10" s="44"/>
      <c r="E10" s="45">
        <v>5</v>
      </c>
      <c r="F10" s="46" t="s">
        <v>24</v>
      </c>
      <c r="G10" s="68"/>
      <c r="H10" s="72" t="s">
        <v>49</v>
      </c>
      <c r="I10" s="44"/>
      <c r="J10" s="46">
        <f>ROUNDUP(E10*0.75,2)</f>
        <v>3.75</v>
      </c>
      <c r="K10" s="46" t="s">
        <v>24</v>
      </c>
      <c r="L10" s="46"/>
      <c r="M10" s="76" t="e">
        <f>ROUND(#REF!+(#REF!*10/100),2)</f>
        <v>#REF!</v>
      </c>
      <c r="N10" s="64" t="s">
        <v>279</v>
      </c>
      <c r="O10" s="47" t="s">
        <v>70</v>
      </c>
      <c r="P10" s="44"/>
      <c r="Q10" s="48">
        <v>2</v>
      </c>
      <c r="R10" s="92">
        <f>ROUNDUP(Q10*0.75,2)</f>
        <v>1.5</v>
      </c>
    </row>
    <row r="11" spans="1:19" ht="24.95" customHeight="1">
      <c r="A11" s="242"/>
      <c r="B11" s="64"/>
      <c r="C11" s="43" t="s">
        <v>63</v>
      </c>
      <c r="D11" s="44"/>
      <c r="E11" s="45">
        <v>2</v>
      </c>
      <c r="F11" s="46" t="s">
        <v>24</v>
      </c>
      <c r="G11" s="68"/>
      <c r="H11" s="72" t="s">
        <v>63</v>
      </c>
      <c r="I11" s="44"/>
      <c r="J11" s="46">
        <f>ROUNDUP(E11*0.75,2)</f>
        <v>1.5</v>
      </c>
      <c r="K11" s="46" t="s">
        <v>24</v>
      </c>
      <c r="L11" s="46"/>
      <c r="M11" s="76" t="e">
        <f>#REF!</f>
        <v>#REF!</v>
      </c>
      <c r="N11" s="64" t="s">
        <v>207</v>
      </c>
      <c r="O11" s="47" t="s">
        <v>59</v>
      </c>
      <c r="P11" s="44"/>
      <c r="Q11" s="48">
        <v>2</v>
      </c>
      <c r="R11" s="92">
        <f>ROUNDUP(Q11*0.75,2)</f>
        <v>1.5</v>
      </c>
    </row>
    <row r="12" spans="1:19" ht="24.95" customHeight="1">
      <c r="A12" s="242"/>
      <c r="B12" s="65"/>
      <c r="C12" s="49"/>
      <c r="D12" s="50"/>
      <c r="E12" s="51"/>
      <c r="F12" s="52"/>
      <c r="G12" s="69"/>
      <c r="H12" s="73"/>
      <c r="I12" s="50"/>
      <c r="J12" s="52"/>
      <c r="K12" s="52"/>
      <c r="L12" s="52"/>
      <c r="M12" s="77"/>
      <c r="N12" s="65" t="s">
        <v>21</v>
      </c>
      <c r="O12" s="53"/>
      <c r="P12" s="50"/>
      <c r="Q12" s="54"/>
      <c r="R12" s="91"/>
    </row>
    <row r="13" spans="1:19" ht="24.95" customHeight="1">
      <c r="A13" s="242"/>
      <c r="B13" s="64" t="s">
        <v>208</v>
      </c>
      <c r="C13" s="43" t="s">
        <v>105</v>
      </c>
      <c r="D13" s="44"/>
      <c r="E13" s="45">
        <v>50</v>
      </c>
      <c r="F13" s="46" t="s">
        <v>24</v>
      </c>
      <c r="G13" s="68"/>
      <c r="H13" s="72" t="s">
        <v>105</v>
      </c>
      <c r="I13" s="44"/>
      <c r="J13" s="46">
        <f>ROUNDUP(E13*0.75,2)</f>
        <v>37.5</v>
      </c>
      <c r="K13" s="46" t="s">
        <v>24</v>
      </c>
      <c r="L13" s="46"/>
      <c r="M13" s="76" t="e">
        <f>ROUND(#REF!+(#REF!*10/100),2)</f>
        <v>#REF!</v>
      </c>
      <c r="N13" s="64" t="s">
        <v>209</v>
      </c>
      <c r="O13" s="47" t="s">
        <v>29</v>
      </c>
      <c r="P13" s="44"/>
      <c r="Q13" s="48">
        <v>30</v>
      </c>
      <c r="R13" s="92">
        <f>ROUNDUP(Q13*0.75,2)</f>
        <v>22.5</v>
      </c>
    </row>
    <row r="14" spans="1:19" ht="24.95" customHeight="1">
      <c r="A14" s="242"/>
      <c r="B14" s="64"/>
      <c r="C14" s="43"/>
      <c r="D14" s="44"/>
      <c r="E14" s="45"/>
      <c r="F14" s="46"/>
      <c r="G14" s="68"/>
      <c r="H14" s="72"/>
      <c r="I14" s="44"/>
      <c r="J14" s="46"/>
      <c r="K14" s="46"/>
      <c r="L14" s="46"/>
      <c r="M14" s="76"/>
      <c r="N14" s="64" t="s">
        <v>210</v>
      </c>
      <c r="O14" s="47" t="s">
        <v>33</v>
      </c>
      <c r="P14" s="44"/>
      <c r="Q14" s="48">
        <v>1</v>
      </c>
      <c r="R14" s="92">
        <f>ROUNDUP(Q14*0.75,2)</f>
        <v>0.75</v>
      </c>
    </row>
    <row r="15" spans="1:19" ht="24.95" customHeight="1">
      <c r="A15" s="242"/>
      <c r="B15" s="64"/>
      <c r="C15" s="43"/>
      <c r="D15" s="44"/>
      <c r="E15" s="45"/>
      <c r="F15" s="46"/>
      <c r="G15" s="68"/>
      <c r="H15" s="72"/>
      <c r="I15" s="44"/>
      <c r="J15" s="46"/>
      <c r="K15" s="46"/>
      <c r="L15" s="46"/>
      <c r="M15" s="76"/>
      <c r="N15" s="64" t="s">
        <v>47</v>
      </c>
      <c r="O15" s="47"/>
      <c r="P15" s="44"/>
      <c r="Q15" s="48"/>
      <c r="R15" s="92"/>
    </row>
    <row r="16" spans="1:19" ht="24.95" customHeight="1">
      <c r="A16" s="242"/>
      <c r="B16" s="64"/>
      <c r="C16" s="43"/>
      <c r="D16" s="44"/>
      <c r="E16" s="45"/>
      <c r="F16" s="46"/>
      <c r="G16" s="68"/>
      <c r="H16" s="72"/>
      <c r="I16" s="44"/>
      <c r="J16" s="46"/>
      <c r="K16" s="46"/>
      <c r="L16" s="46"/>
      <c r="M16" s="76"/>
      <c r="N16" s="64"/>
      <c r="O16" s="47"/>
      <c r="P16" s="44"/>
      <c r="Q16" s="48"/>
      <c r="R16" s="92"/>
    </row>
    <row r="17" spans="1:18" ht="24.95" customHeight="1">
      <c r="A17" s="242"/>
      <c r="B17" s="65"/>
      <c r="C17" s="49"/>
      <c r="D17" s="50"/>
      <c r="E17" s="51"/>
      <c r="F17" s="52"/>
      <c r="G17" s="69"/>
      <c r="H17" s="73"/>
      <c r="I17" s="50"/>
      <c r="J17" s="52"/>
      <c r="K17" s="52"/>
      <c r="L17" s="52"/>
      <c r="M17" s="77"/>
      <c r="N17" s="65"/>
      <c r="O17" s="53"/>
      <c r="P17" s="50"/>
      <c r="Q17" s="54"/>
      <c r="R17" s="91"/>
    </row>
    <row r="18" spans="1:18" ht="24.95" customHeight="1">
      <c r="A18" s="242"/>
      <c r="B18" s="64" t="s">
        <v>90</v>
      </c>
      <c r="C18" s="43" t="s">
        <v>69</v>
      </c>
      <c r="D18" s="44"/>
      <c r="E18" s="45">
        <v>0.5</v>
      </c>
      <c r="F18" s="46" t="s">
        <v>24</v>
      </c>
      <c r="G18" s="68"/>
      <c r="H18" s="72" t="s">
        <v>69</v>
      </c>
      <c r="I18" s="44"/>
      <c r="J18" s="46">
        <f>ROUNDUP(E18*0.75,2)</f>
        <v>0.38</v>
      </c>
      <c r="K18" s="46" t="s">
        <v>24</v>
      </c>
      <c r="L18" s="46"/>
      <c r="M18" s="76" t="e">
        <f>#REF!</f>
        <v>#REF!</v>
      </c>
      <c r="N18" s="64" t="s">
        <v>47</v>
      </c>
      <c r="O18" s="47" t="s">
        <v>93</v>
      </c>
      <c r="P18" s="44"/>
      <c r="Q18" s="48">
        <v>100</v>
      </c>
      <c r="R18" s="92">
        <f>ROUNDUP(Q18*0.75,2)</f>
        <v>75</v>
      </c>
    </row>
    <row r="19" spans="1:18" ht="24.95" customHeight="1">
      <c r="A19" s="242"/>
      <c r="B19" s="64"/>
      <c r="C19" s="43" t="s">
        <v>73</v>
      </c>
      <c r="D19" s="44"/>
      <c r="E19" s="45">
        <v>3</v>
      </c>
      <c r="F19" s="46" t="s">
        <v>24</v>
      </c>
      <c r="G19" s="68"/>
      <c r="H19" s="72" t="s">
        <v>73</v>
      </c>
      <c r="I19" s="44"/>
      <c r="J19" s="46">
        <f>ROUNDUP(E19*0.75,2)</f>
        <v>2.25</v>
      </c>
      <c r="K19" s="46" t="s">
        <v>24</v>
      </c>
      <c r="L19" s="46"/>
      <c r="M19" s="76" t="e">
        <f>ROUND(#REF!+(#REF!*40/100),2)</f>
        <v>#REF!</v>
      </c>
      <c r="N19" s="64"/>
      <c r="O19" s="47" t="s">
        <v>61</v>
      </c>
      <c r="P19" s="44"/>
      <c r="Q19" s="48">
        <v>3</v>
      </c>
      <c r="R19" s="92">
        <f>ROUNDUP(Q19*0.75,2)</f>
        <v>2.25</v>
      </c>
    </row>
    <row r="20" spans="1:18" ht="24.95" customHeight="1" thickBot="1">
      <c r="A20" s="243"/>
      <c r="B20" s="66"/>
      <c r="C20" s="55"/>
      <c r="D20" s="56"/>
      <c r="E20" s="57"/>
      <c r="F20" s="58"/>
      <c r="G20" s="70"/>
      <c r="H20" s="74"/>
      <c r="I20" s="56"/>
      <c r="J20" s="58"/>
      <c r="K20" s="58"/>
      <c r="L20" s="58"/>
      <c r="M20" s="78"/>
      <c r="N20" s="66"/>
      <c r="O20" s="59"/>
      <c r="P20" s="56"/>
      <c r="Q20" s="60"/>
      <c r="R20" s="93"/>
    </row>
  </sheetData>
  <mergeCells count="4">
    <mergeCell ref="H1:N1"/>
    <mergeCell ref="A2:R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50" zoomScaleNormal="50" zoomScaleSheetLayoutView="50" workbookViewId="0"/>
  </sheetViews>
  <sheetFormatPr defaultRowHeight="13.5"/>
  <cols>
    <col min="1" max="1" width="4.5" style="155" bestFit="1" customWidth="1"/>
    <col min="2" max="2" width="3.375" style="154" bestFit="1" customWidth="1"/>
    <col min="3" max="8" width="17.625" style="154" customWidth="1"/>
    <col min="9" max="9" width="4.5" style="155" bestFit="1" customWidth="1"/>
    <col min="10" max="10" width="3.375" style="154" bestFit="1" customWidth="1"/>
    <col min="11" max="16" width="17.625" style="154" customWidth="1"/>
    <col min="17" max="256" width="9" style="154"/>
    <col min="257" max="257" width="4.5" style="154" bestFit="1" customWidth="1"/>
    <col min="258" max="258" width="3.375" style="154" bestFit="1" customWidth="1"/>
    <col min="259" max="264" width="17.625" style="154" customWidth="1"/>
    <col min="265" max="265" width="4.5" style="154" bestFit="1" customWidth="1"/>
    <col min="266" max="266" width="3.375" style="154" bestFit="1" customWidth="1"/>
    <col min="267" max="272" width="17.625" style="154" customWidth="1"/>
    <col min="273" max="512" width="9" style="154"/>
    <col min="513" max="513" width="4.5" style="154" bestFit="1" customWidth="1"/>
    <col min="514" max="514" width="3.375" style="154" bestFit="1" customWidth="1"/>
    <col min="515" max="520" width="17.625" style="154" customWidth="1"/>
    <col min="521" max="521" width="4.5" style="154" bestFit="1" customWidth="1"/>
    <col min="522" max="522" width="3.375" style="154" bestFit="1" customWidth="1"/>
    <col min="523" max="528" width="17.625" style="154" customWidth="1"/>
    <col min="529" max="768" width="9" style="154"/>
    <col min="769" max="769" width="4.5" style="154" bestFit="1" customWidth="1"/>
    <col min="770" max="770" width="3.375" style="154" bestFit="1" customWidth="1"/>
    <col min="771" max="776" width="17.625" style="154" customWidth="1"/>
    <col min="777" max="777" width="4.5" style="154" bestFit="1" customWidth="1"/>
    <col min="778" max="778" width="3.375" style="154" bestFit="1" customWidth="1"/>
    <col min="779" max="784" width="17.625" style="154" customWidth="1"/>
    <col min="785" max="1024" width="9" style="154"/>
    <col min="1025" max="1025" width="4.5" style="154" bestFit="1" customWidth="1"/>
    <col min="1026" max="1026" width="3.375" style="154" bestFit="1" customWidth="1"/>
    <col min="1027" max="1032" width="17.625" style="154" customWidth="1"/>
    <col min="1033" max="1033" width="4.5" style="154" bestFit="1" customWidth="1"/>
    <col min="1034" max="1034" width="3.375" style="154" bestFit="1" customWidth="1"/>
    <col min="1035" max="1040" width="17.625" style="154" customWidth="1"/>
    <col min="1041" max="1280" width="9" style="154"/>
    <col min="1281" max="1281" width="4.5" style="154" bestFit="1" customWidth="1"/>
    <col min="1282" max="1282" width="3.375" style="154" bestFit="1" customWidth="1"/>
    <col min="1283" max="1288" width="17.625" style="154" customWidth="1"/>
    <col min="1289" max="1289" width="4.5" style="154" bestFit="1" customWidth="1"/>
    <col min="1290" max="1290" width="3.375" style="154" bestFit="1" customWidth="1"/>
    <col min="1291" max="1296" width="17.625" style="154" customWidth="1"/>
    <col min="1297" max="1536" width="9" style="154"/>
    <col min="1537" max="1537" width="4.5" style="154" bestFit="1" customWidth="1"/>
    <col min="1538" max="1538" width="3.375" style="154" bestFit="1" customWidth="1"/>
    <col min="1539" max="1544" width="17.625" style="154" customWidth="1"/>
    <col min="1545" max="1545" width="4.5" style="154" bestFit="1" customWidth="1"/>
    <col min="1546" max="1546" width="3.375" style="154" bestFit="1" customWidth="1"/>
    <col min="1547" max="1552" width="17.625" style="154" customWidth="1"/>
    <col min="1553" max="1792" width="9" style="154"/>
    <col min="1793" max="1793" width="4.5" style="154" bestFit="1" customWidth="1"/>
    <col min="1794" max="1794" width="3.375" style="154" bestFit="1" customWidth="1"/>
    <col min="1795" max="1800" width="17.625" style="154" customWidth="1"/>
    <col min="1801" max="1801" width="4.5" style="154" bestFit="1" customWidth="1"/>
    <col min="1802" max="1802" width="3.375" style="154" bestFit="1" customWidth="1"/>
    <col min="1803" max="1808" width="17.625" style="154" customWidth="1"/>
    <col min="1809" max="2048" width="9" style="154"/>
    <col min="2049" max="2049" width="4.5" style="154" bestFit="1" customWidth="1"/>
    <col min="2050" max="2050" width="3.375" style="154" bestFit="1" customWidth="1"/>
    <col min="2051" max="2056" width="17.625" style="154" customWidth="1"/>
    <col min="2057" max="2057" width="4.5" style="154" bestFit="1" customWidth="1"/>
    <col min="2058" max="2058" width="3.375" style="154" bestFit="1" customWidth="1"/>
    <col min="2059" max="2064" width="17.625" style="154" customWidth="1"/>
    <col min="2065" max="2304" width="9" style="154"/>
    <col min="2305" max="2305" width="4.5" style="154" bestFit="1" customWidth="1"/>
    <col min="2306" max="2306" width="3.375" style="154" bestFit="1" customWidth="1"/>
    <col min="2307" max="2312" width="17.625" style="154" customWidth="1"/>
    <col min="2313" max="2313" width="4.5" style="154" bestFit="1" customWidth="1"/>
    <col min="2314" max="2314" width="3.375" style="154" bestFit="1" customWidth="1"/>
    <col min="2315" max="2320" width="17.625" style="154" customWidth="1"/>
    <col min="2321" max="2560" width="9" style="154"/>
    <col min="2561" max="2561" width="4.5" style="154" bestFit="1" customWidth="1"/>
    <col min="2562" max="2562" width="3.375" style="154" bestFit="1" customWidth="1"/>
    <col min="2563" max="2568" width="17.625" style="154" customWidth="1"/>
    <col min="2569" max="2569" width="4.5" style="154" bestFit="1" customWidth="1"/>
    <col min="2570" max="2570" width="3.375" style="154" bestFit="1" customWidth="1"/>
    <col min="2571" max="2576" width="17.625" style="154" customWidth="1"/>
    <col min="2577" max="2816" width="9" style="154"/>
    <col min="2817" max="2817" width="4.5" style="154" bestFit="1" customWidth="1"/>
    <col min="2818" max="2818" width="3.375" style="154" bestFit="1" customWidth="1"/>
    <col min="2819" max="2824" width="17.625" style="154" customWidth="1"/>
    <col min="2825" max="2825" width="4.5" style="154" bestFit="1" customWidth="1"/>
    <col min="2826" max="2826" width="3.375" style="154" bestFit="1" customWidth="1"/>
    <col min="2827" max="2832" width="17.625" style="154" customWidth="1"/>
    <col min="2833" max="3072" width="9" style="154"/>
    <col min="3073" max="3073" width="4.5" style="154" bestFit="1" customWidth="1"/>
    <col min="3074" max="3074" width="3.375" style="154" bestFit="1" customWidth="1"/>
    <col min="3075" max="3080" width="17.625" style="154" customWidth="1"/>
    <col min="3081" max="3081" width="4.5" style="154" bestFit="1" customWidth="1"/>
    <col min="3082" max="3082" width="3.375" style="154" bestFit="1" customWidth="1"/>
    <col min="3083" max="3088" width="17.625" style="154" customWidth="1"/>
    <col min="3089" max="3328" width="9" style="154"/>
    <col min="3329" max="3329" width="4.5" style="154" bestFit="1" customWidth="1"/>
    <col min="3330" max="3330" width="3.375" style="154" bestFit="1" customWidth="1"/>
    <col min="3331" max="3336" width="17.625" style="154" customWidth="1"/>
    <col min="3337" max="3337" width="4.5" style="154" bestFit="1" customWidth="1"/>
    <col min="3338" max="3338" width="3.375" style="154" bestFit="1" customWidth="1"/>
    <col min="3339" max="3344" width="17.625" style="154" customWidth="1"/>
    <col min="3345" max="3584" width="9" style="154"/>
    <col min="3585" max="3585" width="4.5" style="154" bestFit="1" customWidth="1"/>
    <col min="3586" max="3586" width="3.375" style="154" bestFit="1" customWidth="1"/>
    <col min="3587" max="3592" width="17.625" style="154" customWidth="1"/>
    <col min="3593" max="3593" width="4.5" style="154" bestFit="1" customWidth="1"/>
    <col min="3594" max="3594" width="3.375" style="154" bestFit="1" customWidth="1"/>
    <col min="3595" max="3600" width="17.625" style="154" customWidth="1"/>
    <col min="3601" max="3840" width="9" style="154"/>
    <col min="3841" max="3841" width="4.5" style="154" bestFit="1" customWidth="1"/>
    <col min="3842" max="3842" width="3.375" style="154" bestFit="1" customWidth="1"/>
    <col min="3843" max="3848" width="17.625" style="154" customWidth="1"/>
    <col min="3849" max="3849" width="4.5" style="154" bestFit="1" customWidth="1"/>
    <col min="3850" max="3850" width="3.375" style="154" bestFit="1" customWidth="1"/>
    <col min="3851" max="3856" width="17.625" style="154" customWidth="1"/>
    <col min="3857" max="4096" width="9" style="154"/>
    <col min="4097" max="4097" width="4.5" style="154" bestFit="1" customWidth="1"/>
    <col min="4098" max="4098" width="3.375" style="154" bestFit="1" customWidth="1"/>
    <col min="4099" max="4104" width="17.625" style="154" customWidth="1"/>
    <col min="4105" max="4105" width="4.5" style="154" bestFit="1" customWidth="1"/>
    <col min="4106" max="4106" width="3.375" style="154" bestFit="1" customWidth="1"/>
    <col min="4107" max="4112" width="17.625" style="154" customWidth="1"/>
    <col min="4113" max="4352" width="9" style="154"/>
    <col min="4353" max="4353" width="4.5" style="154" bestFit="1" customWidth="1"/>
    <col min="4354" max="4354" width="3.375" style="154" bestFit="1" customWidth="1"/>
    <col min="4355" max="4360" width="17.625" style="154" customWidth="1"/>
    <col min="4361" max="4361" width="4.5" style="154" bestFit="1" customWidth="1"/>
    <col min="4362" max="4362" width="3.375" style="154" bestFit="1" customWidth="1"/>
    <col min="4363" max="4368" width="17.625" style="154" customWidth="1"/>
    <col min="4369" max="4608" width="9" style="154"/>
    <col min="4609" max="4609" width="4.5" style="154" bestFit="1" customWidth="1"/>
    <col min="4610" max="4610" width="3.375" style="154" bestFit="1" customWidth="1"/>
    <col min="4611" max="4616" width="17.625" style="154" customWidth="1"/>
    <col min="4617" max="4617" width="4.5" style="154" bestFit="1" customWidth="1"/>
    <col min="4618" max="4618" width="3.375" style="154" bestFit="1" customWidth="1"/>
    <col min="4619" max="4624" width="17.625" style="154" customWidth="1"/>
    <col min="4625" max="4864" width="9" style="154"/>
    <col min="4865" max="4865" width="4.5" style="154" bestFit="1" customWidth="1"/>
    <col min="4866" max="4866" width="3.375" style="154" bestFit="1" customWidth="1"/>
    <col min="4867" max="4872" width="17.625" style="154" customWidth="1"/>
    <col min="4873" max="4873" width="4.5" style="154" bestFit="1" customWidth="1"/>
    <col min="4874" max="4874" width="3.375" style="154" bestFit="1" customWidth="1"/>
    <col min="4875" max="4880" width="17.625" style="154" customWidth="1"/>
    <col min="4881" max="5120" width="9" style="154"/>
    <col min="5121" max="5121" width="4.5" style="154" bestFit="1" customWidth="1"/>
    <col min="5122" max="5122" width="3.375" style="154" bestFit="1" customWidth="1"/>
    <col min="5123" max="5128" width="17.625" style="154" customWidth="1"/>
    <col min="5129" max="5129" width="4.5" style="154" bestFit="1" customWidth="1"/>
    <col min="5130" max="5130" width="3.375" style="154" bestFit="1" customWidth="1"/>
    <col min="5131" max="5136" width="17.625" style="154" customWidth="1"/>
    <col min="5137" max="5376" width="9" style="154"/>
    <col min="5377" max="5377" width="4.5" style="154" bestFit="1" customWidth="1"/>
    <col min="5378" max="5378" width="3.375" style="154" bestFit="1" customWidth="1"/>
    <col min="5379" max="5384" width="17.625" style="154" customWidth="1"/>
    <col min="5385" max="5385" width="4.5" style="154" bestFit="1" customWidth="1"/>
    <col min="5386" max="5386" width="3.375" style="154" bestFit="1" customWidth="1"/>
    <col min="5387" max="5392" width="17.625" style="154" customWidth="1"/>
    <col min="5393" max="5632" width="9" style="154"/>
    <col min="5633" max="5633" width="4.5" style="154" bestFit="1" customWidth="1"/>
    <col min="5634" max="5634" width="3.375" style="154" bestFit="1" customWidth="1"/>
    <col min="5635" max="5640" width="17.625" style="154" customWidth="1"/>
    <col min="5641" max="5641" width="4.5" style="154" bestFit="1" customWidth="1"/>
    <col min="5642" max="5642" width="3.375" style="154" bestFit="1" customWidth="1"/>
    <col min="5643" max="5648" width="17.625" style="154" customWidth="1"/>
    <col min="5649" max="5888" width="9" style="154"/>
    <col min="5889" max="5889" width="4.5" style="154" bestFit="1" customWidth="1"/>
    <col min="5890" max="5890" width="3.375" style="154" bestFit="1" customWidth="1"/>
    <col min="5891" max="5896" width="17.625" style="154" customWidth="1"/>
    <col min="5897" max="5897" width="4.5" style="154" bestFit="1" customWidth="1"/>
    <col min="5898" max="5898" width="3.375" style="154" bestFit="1" customWidth="1"/>
    <col min="5899" max="5904" width="17.625" style="154" customWidth="1"/>
    <col min="5905" max="6144" width="9" style="154"/>
    <col min="6145" max="6145" width="4.5" style="154" bestFit="1" customWidth="1"/>
    <col min="6146" max="6146" width="3.375" style="154" bestFit="1" customWidth="1"/>
    <col min="6147" max="6152" width="17.625" style="154" customWidth="1"/>
    <col min="6153" max="6153" width="4.5" style="154" bestFit="1" customWidth="1"/>
    <col min="6154" max="6154" width="3.375" style="154" bestFit="1" customWidth="1"/>
    <col min="6155" max="6160" width="17.625" style="154" customWidth="1"/>
    <col min="6161" max="6400" width="9" style="154"/>
    <col min="6401" max="6401" width="4.5" style="154" bestFit="1" customWidth="1"/>
    <col min="6402" max="6402" width="3.375" style="154" bestFit="1" customWidth="1"/>
    <col min="6403" max="6408" width="17.625" style="154" customWidth="1"/>
    <col min="6409" max="6409" width="4.5" style="154" bestFit="1" customWidth="1"/>
    <col min="6410" max="6410" width="3.375" style="154" bestFit="1" customWidth="1"/>
    <col min="6411" max="6416" width="17.625" style="154" customWidth="1"/>
    <col min="6417" max="6656" width="9" style="154"/>
    <col min="6657" max="6657" width="4.5" style="154" bestFit="1" customWidth="1"/>
    <col min="6658" max="6658" width="3.375" style="154" bestFit="1" customWidth="1"/>
    <col min="6659" max="6664" width="17.625" style="154" customWidth="1"/>
    <col min="6665" max="6665" width="4.5" style="154" bestFit="1" customWidth="1"/>
    <col min="6666" max="6666" width="3.375" style="154" bestFit="1" customWidth="1"/>
    <col min="6667" max="6672" width="17.625" style="154" customWidth="1"/>
    <col min="6673" max="6912" width="9" style="154"/>
    <col min="6913" max="6913" width="4.5" style="154" bestFit="1" customWidth="1"/>
    <col min="6914" max="6914" width="3.375" style="154" bestFit="1" customWidth="1"/>
    <col min="6915" max="6920" width="17.625" style="154" customWidth="1"/>
    <col min="6921" max="6921" width="4.5" style="154" bestFit="1" customWidth="1"/>
    <col min="6922" max="6922" width="3.375" style="154" bestFit="1" customWidth="1"/>
    <col min="6923" max="6928" width="17.625" style="154" customWidth="1"/>
    <col min="6929" max="7168" width="9" style="154"/>
    <col min="7169" max="7169" width="4.5" style="154" bestFit="1" customWidth="1"/>
    <col min="7170" max="7170" width="3.375" style="154" bestFit="1" customWidth="1"/>
    <col min="7171" max="7176" width="17.625" style="154" customWidth="1"/>
    <col min="7177" max="7177" width="4.5" style="154" bestFit="1" customWidth="1"/>
    <col min="7178" max="7178" width="3.375" style="154" bestFit="1" customWidth="1"/>
    <col min="7179" max="7184" width="17.625" style="154" customWidth="1"/>
    <col min="7185" max="7424" width="9" style="154"/>
    <col min="7425" max="7425" width="4.5" style="154" bestFit="1" customWidth="1"/>
    <col min="7426" max="7426" width="3.375" style="154" bestFit="1" customWidth="1"/>
    <col min="7427" max="7432" width="17.625" style="154" customWidth="1"/>
    <col min="7433" max="7433" width="4.5" style="154" bestFit="1" customWidth="1"/>
    <col min="7434" max="7434" width="3.375" style="154" bestFit="1" customWidth="1"/>
    <col min="7435" max="7440" width="17.625" style="154" customWidth="1"/>
    <col min="7441" max="7680" width="9" style="154"/>
    <col min="7681" max="7681" width="4.5" style="154" bestFit="1" customWidth="1"/>
    <col min="7682" max="7682" width="3.375" style="154" bestFit="1" customWidth="1"/>
    <col min="7683" max="7688" width="17.625" style="154" customWidth="1"/>
    <col min="7689" max="7689" width="4.5" style="154" bestFit="1" customWidth="1"/>
    <col min="7690" max="7690" width="3.375" style="154" bestFit="1" customWidth="1"/>
    <col min="7691" max="7696" width="17.625" style="154" customWidth="1"/>
    <col min="7697" max="7936" width="9" style="154"/>
    <col min="7937" max="7937" width="4.5" style="154" bestFit="1" customWidth="1"/>
    <col min="7938" max="7938" width="3.375" style="154" bestFit="1" customWidth="1"/>
    <col min="7939" max="7944" width="17.625" style="154" customWidth="1"/>
    <col min="7945" max="7945" width="4.5" style="154" bestFit="1" customWidth="1"/>
    <col min="7946" max="7946" width="3.375" style="154" bestFit="1" customWidth="1"/>
    <col min="7947" max="7952" width="17.625" style="154" customWidth="1"/>
    <col min="7953" max="8192" width="9" style="154"/>
    <col min="8193" max="8193" width="4.5" style="154" bestFit="1" customWidth="1"/>
    <col min="8194" max="8194" width="3.375" style="154" bestFit="1" customWidth="1"/>
    <col min="8195" max="8200" width="17.625" style="154" customWidth="1"/>
    <col min="8201" max="8201" width="4.5" style="154" bestFit="1" customWidth="1"/>
    <col min="8202" max="8202" width="3.375" style="154" bestFit="1" customWidth="1"/>
    <col min="8203" max="8208" width="17.625" style="154" customWidth="1"/>
    <col min="8209" max="8448" width="9" style="154"/>
    <col min="8449" max="8449" width="4.5" style="154" bestFit="1" customWidth="1"/>
    <col min="8450" max="8450" width="3.375" style="154" bestFit="1" customWidth="1"/>
    <col min="8451" max="8456" width="17.625" style="154" customWidth="1"/>
    <col min="8457" max="8457" width="4.5" style="154" bestFit="1" customWidth="1"/>
    <col min="8458" max="8458" width="3.375" style="154" bestFit="1" customWidth="1"/>
    <col min="8459" max="8464" width="17.625" style="154" customWidth="1"/>
    <col min="8465" max="8704" width="9" style="154"/>
    <col min="8705" max="8705" width="4.5" style="154" bestFit="1" customWidth="1"/>
    <col min="8706" max="8706" width="3.375" style="154" bestFit="1" customWidth="1"/>
    <col min="8707" max="8712" width="17.625" style="154" customWidth="1"/>
    <col min="8713" max="8713" width="4.5" style="154" bestFit="1" customWidth="1"/>
    <col min="8714" max="8714" width="3.375" style="154" bestFit="1" customWidth="1"/>
    <col min="8715" max="8720" width="17.625" style="154" customWidth="1"/>
    <col min="8721" max="8960" width="9" style="154"/>
    <col min="8961" max="8961" width="4.5" style="154" bestFit="1" customWidth="1"/>
    <col min="8962" max="8962" width="3.375" style="154" bestFit="1" customWidth="1"/>
    <col min="8963" max="8968" width="17.625" style="154" customWidth="1"/>
    <col min="8969" max="8969" width="4.5" style="154" bestFit="1" customWidth="1"/>
    <col min="8970" max="8970" width="3.375" style="154" bestFit="1" customWidth="1"/>
    <col min="8971" max="8976" width="17.625" style="154" customWidth="1"/>
    <col min="8977" max="9216" width="9" style="154"/>
    <col min="9217" max="9217" width="4.5" style="154" bestFit="1" customWidth="1"/>
    <col min="9218" max="9218" width="3.375" style="154" bestFit="1" customWidth="1"/>
    <col min="9219" max="9224" width="17.625" style="154" customWidth="1"/>
    <col min="9225" max="9225" width="4.5" style="154" bestFit="1" customWidth="1"/>
    <col min="9226" max="9226" width="3.375" style="154" bestFit="1" customWidth="1"/>
    <col min="9227" max="9232" width="17.625" style="154" customWidth="1"/>
    <col min="9233" max="9472" width="9" style="154"/>
    <col min="9473" max="9473" width="4.5" style="154" bestFit="1" customWidth="1"/>
    <col min="9474" max="9474" width="3.375" style="154" bestFit="1" customWidth="1"/>
    <col min="9475" max="9480" width="17.625" style="154" customWidth="1"/>
    <col min="9481" max="9481" width="4.5" style="154" bestFit="1" customWidth="1"/>
    <col min="9482" max="9482" width="3.375" style="154" bestFit="1" customWidth="1"/>
    <col min="9483" max="9488" width="17.625" style="154" customWidth="1"/>
    <col min="9489" max="9728" width="9" style="154"/>
    <col min="9729" max="9729" width="4.5" style="154" bestFit="1" customWidth="1"/>
    <col min="9730" max="9730" width="3.375" style="154" bestFit="1" customWidth="1"/>
    <col min="9731" max="9736" width="17.625" style="154" customWidth="1"/>
    <col min="9737" max="9737" width="4.5" style="154" bestFit="1" customWidth="1"/>
    <col min="9738" max="9738" width="3.375" style="154" bestFit="1" customWidth="1"/>
    <col min="9739" max="9744" width="17.625" style="154" customWidth="1"/>
    <col min="9745" max="9984" width="9" style="154"/>
    <col min="9985" max="9985" width="4.5" style="154" bestFit="1" customWidth="1"/>
    <col min="9986" max="9986" width="3.375" style="154" bestFit="1" customWidth="1"/>
    <col min="9987" max="9992" width="17.625" style="154" customWidth="1"/>
    <col min="9993" max="9993" width="4.5" style="154" bestFit="1" customWidth="1"/>
    <col min="9994" max="9994" width="3.375" style="154" bestFit="1" customWidth="1"/>
    <col min="9995" max="10000" width="17.625" style="154" customWidth="1"/>
    <col min="10001" max="10240" width="9" style="154"/>
    <col min="10241" max="10241" width="4.5" style="154" bestFit="1" customWidth="1"/>
    <col min="10242" max="10242" width="3.375" style="154" bestFit="1" customWidth="1"/>
    <col min="10243" max="10248" width="17.625" style="154" customWidth="1"/>
    <col min="10249" max="10249" width="4.5" style="154" bestFit="1" customWidth="1"/>
    <col min="10250" max="10250" width="3.375" style="154" bestFit="1" customWidth="1"/>
    <col min="10251" max="10256" width="17.625" style="154" customWidth="1"/>
    <col min="10257" max="10496" width="9" style="154"/>
    <col min="10497" max="10497" width="4.5" style="154" bestFit="1" customWidth="1"/>
    <col min="10498" max="10498" width="3.375" style="154" bestFit="1" customWidth="1"/>
    <col min="10499" max="10504" width="17.625" style="154" customWidth="1"/>
    <col min="10505" max="10505" width="4.5" style="154" bestFit="1" customWidth="1"/>
    <col min="10506" max="10506" width="3.375" style="154" bestFit="1" customWidth="1"/>
    <col min="10507" max="10512" width="17.625" style="154" customWidth="1"/>
    <col min="10513" max="10752" width="9" style="154"/>
    <col min="10753" max="10753" width="4.5" style="154" bestFit="1" customWidth="1"/>
    <col min="10754" max="10754" width="3.375" style="154" bestFit="1" customWidth="1"/>
    <col min="10755" max="10760" width="17.625" style="154" customWidth="1"/>
    <col min="10761" max="10761" width="4.5" style="154" bestFit="1" customWidth="1"/>
    <col min="10762" max="10762" width="3.375" style="154" bestFit="1" customWidth="1"/>
    <col min="10763" max="10768" width="17.625" style="154" customWidth="1"/>
    <col min="10769" max="11008" width="9" style="154"/>
    <col min="11009" max="11009" width="4.5" style="154" bestFit="1" customWidth="1"/>
    <col min="11010" max="11010" width="3.375" style="154" bestFit="1" customWidth="1"/>
    <col min="11011" max="11016" width="17.625" style="154" customWidth="1"/>
    <col min="11017" max="11017" width="4.5" style="154" bestFit="1" customWidth="1"/>
    <col min="11018" max="11018" width="3.375" style="154" bestFit="1" customWidth="1"/>
    <col min="11019" max="11024" width="17.625" style="154" customWidth="1"/>
    <col min="11025" max="11264" width="9" style="154"/>
    <col min="11265" max="11265" width="4.5" style="154" bestFit="1" customWidth="1"/>
    <col min="11266" max="11266" width="3.375" style="154" bestFit="1" customWidth="1"/>
    <col min="11267" max="11272" width="17.625" style="154" customWidth="1"/>
    <col min="11273" max="11273" width="4.5" style="154" bestFit="1" customWidth="1"/>
    <col min="11274" max="11274" width="3.375" style="154" bestFit="1" customWidth="1"/>
    <col min="11275" max="11280" width="17.625" style="154" customWidth="1"/>
    <col min="11281" max="11520" width="9" style="154"/>
    <col min="11521" max="11521" width="4.5" style="154" bestFit="1" customWidth="1"/>
    <col min="11522" max="11522" width="3.375" style="154" bestFit="1" customWidth="1"/>
    <col min="11523" max="11528" width="17.625" style="154" customWidth="1"/>
    <col min="11529" max="11529" width="4.5" style="154" bestFit="1" customWidth="1"/>
    <col min="11530" max="11530" width="3.375" style="154" bestFit="1" customWidth="1"/>
    <col min="11531" max="11536" width="17.625" style="154" customWidth="1"/>
    <col min="11537" max="11776" width="9" style="154"/>
    <col min="11777" max="11777" width="4.5" style="154" bestFit="1" customWidth="1"/>
    <col min="11778" max="11778" width="3.375" style="154" bestFit="1" customWidth="1"/>
    <col min="11779" max="11784" width="17.625" style="154" customWidth="1"/>
    <col min="11785" max="11785" width="4.5" style="154" bestFit="1" customWidth="1"/>
    <col min="11786" max="11786" width="3.375" style="154" bestFit="1" customWidth="1"/>
    <col min="11787" max="11792" width="17.625" style="154" customWidth="1"/>
    <col min="11793" max="12032" width="9" style="154"/>
    <col min="12033" max="12033" width="4.5" style="154" bestFit="1" customWidth="1"/>
    <col min="12034" max="12034" width="3.375" style="154" bestFit="1" customWidth="1"/>
    <col min="12035" max="12040" width="17.625" style="154" customWidth="1"/>
    <col min="12041" max="12041" width="4.5" style="154" bestFit="1" customWidth="1"/>
    <col min="12042" max="12042" width="3.375" style="154" bestFit="1" customWidth="1"/>
    <col min="12043" max="12048" width="17.625" style="154" customWidth="1"/>
    <col min="12049" max="12288" width="9" style="154"/>
    <col min="12289" max="12289" width="4.5" style="154" bestFit="1" customWidth="1"/>
    <col min="12290" max="12290" width="3.375" style="154" bestFit="1" customWidth="1"/>
    <col min="12291" max="12296" width="17.625" style="154" customWidth="1"/>
    <col min="12297" max="12297" width="4.5" style="154" bestFit="1" customWidth="1"/>
    <col min="12298" max="12298" width="3.375" style="154" bestFit="1" customWidth="1"/>
    <col min="12299" max="12304" width="17.625" style="154" customWidth="1"/>
    <col min="12305" max="12544" width="9" style="154"/>
    <col min="12545" max="12545" width="4.5" style="154" bestFit="1" customWidth="1"/>
    <col min="12546" max="12546" width="3.375" style="154" bestFit="1" customWidth="1"/>
    <col min="12547" max="12552" width="17.625" style="154" customWidth="1"/>
    <col min="12553" max="12553" width="4.5" style="154" bestFit="1" customWidth="1"/>
    <col min="12554" max="12554" width="3.375" style="154" bestFit="1" customWidth="1"/>
    <col min="12555" max="12560" width="17.625" style="154" customWidth="1"/>
    <col min="12561" max="12800" width="9" style="154"/>
    <col min="12801" max="12801" width="4.5" style="154" bestFit="1" customWidth="1"/>
    <col min="12802" max="12802" width="3.375" style="154" bestFit="1" customWidth="1"/>
    <col min="12803" max="12808" width="17.625" style="154" customWidth="1"/>
    <col min="12809" max="12809" width="4.5" style="154" bestFit="1" customWidth="1"/>
    <col min="12810" max="12810" width="3.375" style="154" bestFit="1" customWidth="1"/>
    <col min="12811" max="12816" width="17.625" style="154" customWidth="1"/>
    <col min="12817" max="13056" width="9" style="154"/>
    <col min="13057" max="13057" width="4.5" style="154" bestFit="1" customWidth="1"/>
    <col min="13058" max="13058" width="3.375" style="154" bestFit="1" customWidth="1"/>
    <col min="13059" max="13064" width="17.625" style="154" customWidth="1"/>
    <col min="13065" max="13065" width="4.5" style="154" bestFit="1" customWidth="1"/>
    <col min="13066" max="13066" width="3.375" style="154" bestFit="1" customWidth="1"/>
    <col min="13067" max="13072" width="17.625" style="154" customWidth="1"/>
    <col min="13073" max="13312" width="9" style="154"/>
    <col min="13313" max="13313" width="4.5" style="154" bestFit="1" customWidth="1"/>
    <col min="13314" max="13314" width="3.375" style="154" bestFit="1" customWidth="1"/>
    <col min="13315" max="13320" width="17.625" style="154" customWidth="1"/>
    <col min="13321" max="13321" width="4.5" style="154" bestFit="1" customWidth="1"/>
    <col min="13322" max="13322" width="3.375" style="154" bestFit="1" customWidth="1"/>
    <col min="13323" max="13328" width="17.625" style="154" customWidth="1"/>
    <col min="13329" max="13568" width="9" style="154"/>
    <col min="13569" max="13569" width="4.5" style="154" bestFit="1" customWidth="1"/>
    <col min="13570" max="13570" width="3.375" style="154" bestFit="1" customWidth="1"/>
    <col min="13571" max="13576" width="17.625" style="154" customWidth="1"/>
    <col min="13577" max="13577" width="4.5" style="154" bestFit="1" customWidth="1"/>
    <col min="13578" max="13578" width="3.375" style="154" bestFit="1" customWidth="1"/>
    <col min="13579" max="13584" width="17.625" style="154" customWidth="1"/>
    <col min="13585" max="13824" width="9" style="154"/>
    <col min="13825" max="13825" width="4.5" style="154" bestFit="1" customWidth="1"/>
    <col min="13826" max="13826" width="3.375" style="154" bestFit="1" customWidth="1"/>
    <col min="13827" max="13832" width="17.625" style="154" customWidth="1"/>
    <col min="13833" max="13833" width="4.5" style="154" bestFit="1" customWidth="1"/>
    <col min="13834" max="13834" width="3.375" style="154" bestFit="1" customWidth="1"/>
    <col min="13835" max="13840" width="17.625" style="154" customWidth="1"/>
    <col min="13841" max="14080" width="9" style="154"/>
    <col min="14081" max="14081" width="4.5" style="154" bestFit="1" customWidth="1"/>
    <col min="14082" max="14082" width="3.375" style="154" bestFit="1" customWidth="1"/>
    <col min="14083" max="14088" width="17.625" style="154" customWidth="1"/>
    <col min="14089" max="14089" width="4.5" style="154" bestFit="1" customWidth="1"/>
    <col min="14090" max="14090" width="3.375" style="154" bestFit="1" customWidth="1"/>
    <col min="14091" max="14096" width="17.625" style="154" customWidth="1"/>
    <col min="14097" max="14336" width="9" style="154"/>
    <col min="14337" max="14337" width="4.5" style="154" bestFit="1" customWidth="1"/>
    <col min="14338" max="14338" width="3.375" style="154" bestFit="1" customWidth="1"/>
    <col min="14339" max="14344" width="17.625" style="154" customWidth="1"/>
    <col min="14345" max="14345" width="4.5" style="154" bestFit="1" customWidth="1"/>
    <col min="14346" max="14346" width="3.375" style="154" bestFit="1" customWidth="1"/>
    <col min="14347" max="14352" width="17.625" style="154" customWidth="1"/>
    <col min="14353" max="14592" width="9" style="154"/>
    <col min="14593" max="14593" width="4.5" style="154" bestFit="1" customWidth="1"/>
    <col min="14594" max="14594" width="3.375" style="154" bestFit="1" customWidth="1"/>
    <col min="14595" max="14600" width="17.625" style="154" customWidth="1"/>
    <col min="14601" max="14601" width="4.5" style="154" bestFit="1" customWidth="1"/>
    <col min="14602" max="14602" width="3.375" style="154" bestFit="1" customWidth="1"/>
    <col min="14603" max="14608" width="17.625" style="154" customWidth="1"/>
    <col min="14609" max="14848" width="9" style="154"/>
    <col min="14849" max="14849" width="4.5" style="154" bestFit="1" customWidth="1"/>
    <col min="14850" max="14850" width="3.375" style="154" bestFit="1" customWidth="1"/>
    <col min="14851" max="14856" width="17.625" style="154" customWidth="1"/>
    <col min="14857" max="14857" width="4.5" style="154" bestFit="1" customWidth="1"/>
    <col min="14858" max="14858" width="3.375" style="154" bestFit="1" customWidth="1"/>
    <col min="14859" max="14864" width="17.625" style="154" customWidth="1"/>
    <col min="14865" max="15104" width="9" style="154"/>
    <col min="15105" max="15105" width="4.5" style="154" bestFit="1" customWidth="1"/>
    <col min="15106" max="15106" width="3.375" style="154" bestFit="1" customWidth="1"/>
    <col min="15107" max="15112" width="17.625" style="154" customWidth="1"/>
    <col min="15113" max="15113" width="4.5" style="154" bestFit="1" customWidth="1"/>
    <col min="15114" max="15114" width="3.375" style="154" bestFit="1" customWidth="1"/>
    <col min="15115" max="15120" width="17.625" style="154" customWidth="1"/>
    <col min="15121" max="15360" width="9" style="154"/>
    <col min="15361" max="15361" width="4.5" style="154" bestFit="1" customWidth="1"/>
    <col min="15362" max="15362" width="3.375" style="154" bestFit="1" customWidth="1"/>
    <col min="15363" max="15368" width="17.625" style="154" customWidth="1"/>
    <col min="15369" max="15369" width="4.5" style="154" bestFit="1" customWidth="1"/>
    <col min="15370" max="15370" width="3.375" style="154" bestFit="1" customWidth="1"/>
    <col min="15371" max="15376" width="17.625" style="154" customWidth="1"/>
    <col min="15377" max="15616" width="9" style="154"/>
    <col min="15617" max="15617" width="4.5" style="154" bestFit="1" customWidth="1"/>
    <col min="15618" max="15618" width="3.375" style="154" bestFit="1" customWidth="1"/>
    <col min="15619" max="15624" width="17.625" style="154" customWidth="1"/>
    <col min="15625" max="15625" width="4.5" style="154" bestFit="1" customWidth="1"/>
    <col min="15626" max="15626" width="3.375" style="154" bestFit="1" customWidth="1"/>
    <col min="15627" max="15632" width="17.625" style="154" customWidth="1"/>
    <col min="15633" max="15872" width="9" style="154"/>
    <col min="15873" max="15873" width="4.5" style="154" bestFit="1" customWidth="1"/>
    <col min="15874" max="15874" width="3.375" style="154" bestFit="1" customWidth="1"/>
    <col min="15875" max="15880" width="17.625" style="154" customWidth="1"/>
    <col min="15881" max="15881" width="4.5" style="154" bestFit="1" customWidth="1"/>
    <col min="15882" max="15882" width="3.375" style="154" bestFit="1" customWidth="1"/>
    <col min="15883" max="15888" width="17.625" style="154" customWidth="1"/>
    <col min="15889" max="16128" width="9" style="154"/>
    <col min="16129" max="16129" width="4.5" style="154" bestFit="1" customWidth="1"/>
    <col min="16130" max="16130" width="3.375" style="154" bestFit="1" customWidth="1"/>
    <col min="16131" max="16136" width="17.625" style="154" customWidth="1"/>
    <col min="16137" max="16137" width="4.5" style="154" bestFit="1" customWidth="1"/>
    <col min="16138" max="16138" width="3.375" style="154" bestFit="1" customWidth="1"/>
    <col min="16139" max="16144" width="17.625" style="154" customWidth="1"/>
    <col min="16145" max="16384" width="9" style="154"/>
  </cols>
  <sheetData>
    <row r="1" spans="1:16" ht="65.25" customHeight="1">
      <c r="A1" s="153"/>
      <c r="I1" s="153"/>
    </row>
    <row r="2" spans="1:16" s="155" customFormat="1" ht="21.75" customHeight="1">
      <c r="A2" s="226" t="s">
        <v>314</v>
      </c>
      <c r="B2" s="213" t="s">
        <v>387</v>
      </c>
      <c r="C2" s="227" t="s">
        <v>388</v>
      </c>
      <c r="D2" s="228"/>
      <c r="E2" s="214" t="s">
        <v>389</v>
      </c>
      <c r="F2" s="215"/>
      <c r="G2" s="214" t="s">
        <v>390</v>
      </c>
      <c r="H2" s="215"/>
      <c r="I2" s="226" t="s">
        <v>314</v>
      </c>
      <c r="J2" s="213" t="s">
        <v>387</v>
      </c>
      <c r="K2" s="214" t="s">
        <v>388</v>
      </c>
      <c r="L2" s="215"/>
      <c r="M2" s="214" t="s">
        <v>389</v>
      </c>
      <c r="N2" s="215"/>
      <c r="O2" s="214" t="s">
        <v>390</v>
      </c>
      <c r="P2" s="220"/>
    </row>
    <row r="3" spans="1:16" s="155" customFormat="1" ht="13.5" customHeight="1">
      <c r="A3" s="226"/>
      <c r="B3" s="213"/>
      <c r="C3" s="229"/>
      <c r="D3" s="230"/>
      <c r="E3" s="233"/>
      <c r="F3" s="234"/>
      <c r="G3" s="233"/>
      <c r="H3" s="234"/>
      <c r="I3" s="226"/>
      <c r="J3" s="213"/>
      <c r="K3" s="216"/>
      <c r="L3" s="217"/>
      <c r="M3" s="216"/>
      <c r="N3" s="217"/>
      <c r="O3" s="216"/>
      <c r="P3" s="221"/>
    </row>
    <row r="4" spans="1:16" s="155" customFormat="1" ht="18.75" customHeight="1">
      <c r="A4" s="226"/>
      <c r="B4" s="213"/>
      <c r="C4" s="231"/>
      <c r="D4" s="232"/>
      <c r="E4" s="235"/>
      <c r="F4" s="236"/>
      <c r="G4" s="235"/>
      <c r="H4" s="236"/>
      <c r="I4" s="226"/>
      <c r="J4" s="213"/>
      <c r="K4" s="218"/>
      <c r="L4" s="219"/>
      <c r="M4" s="218"/>
      <c r="N4" s="219"/>
      <c r="O4" s="218"/>
      <c r="P4" s="222"/>
    </row>
    <row r="5" spans="1:16" s="155" customFormat="1" ht="15.75" customHeight="1">
      <c r="A5" s="226"/>
      <c r="B5" s="213"/>
      <c r="C5" s="156" t="s">
        <v>391</v>
      </c>
      <c r="D5" s="156" t="s">
        <v>392</v>
      </c>
      <c r="E5" s="156" t="s">
        <v>391</v>
      </c>
      <c r="F5" s="156" t="s">
        <v>392</v>
      </c>
      <c r="G5" s="156" t="s">
        <v>391</v>
      </c>
      <c r="H5" s="156" t="s">
        <v>392</v>
      </c>
      <c r="I5" s="226"/>
      <c r="J5" s="213"/>
      <c r="K5" s="156" t="s">
        <v>391</v>
      </c>
      <c r="L5" s="156" t="s">
        <v>392</v>
      </c>
      <c r="M5" s="156" t="s">
        <v>391</v>
      </c>
      <c r="N5" s="156" t="s">
        <v>392</v>
      </c>
      <c r="O5" s="156" t="s">
        <v>391</v>
      </c>
      <c r="P5" s="156" t="s">
        <v>392</v>
      </c>
    </row>
    <row r="6" spans="1:16" s="155" customFormat="1" ht="13.5" customHeight="1">
      <c r="A6" s="191">
        <v>1</v>
      </c>
      <c r="B6" s="188" t="s">
        <v>29</v>
      </c>
      <c r="C6" s="157" t="s">
        <v>299</v>
      </c>
      <c r="D6" s="223" t="s">
        <v>393</v>
      </c>
      <c r="E6" s="157" t="s">
        <v>299</v>
      </c>
      <c r="F6" s="194" t="s">
        <v>394</v>
      </c>
      <c r="G6" s="157" t="s">
        <v>297</v>
      </c>
      <c r="H6" s="197" t="s">
        <v>395</v>
      </c>
      <c r="I6" s="204">
        <v>16</v>
      </c>
      <c r="J6" s="188" t="s">
        <v>396</v>
      </c>
      <c r="K6" s="158" t="s">
        <v>299</v>
      </c>
      <c r="L6" s="182" t="s">
        <v>397</v>
      </c>
      <c r="M6" s="158" t="s">
        <v>299</v>
      </c>
      <c r="N6" s="182" t="s">
        <v>397</v>
      </c>
      <c r="O6" s="158" t="s">
        <v>297</v>
      </c>
      <c r="P6" s="185" t="s">
        <v>398</v>
      </c>
    </row>
    <row r="7" spans="1:16">
      <c r="A7" s="191"/>
      <c r="B7" s="189"/>
      <c r="C7" s="157" t="s">
        <v>295</v>
      </c>
      <c r="D7" s="224"/>
      <c r="E7" s="157" t="s">
        <v>294</v>
      </c>
      <c r="F7" s="195"/>
      <c r="G7" s="157" t="s">
        <v>293</v>
      </c>
      <c r="H7" s="198"/>
      <c r="I7" s="200"/>
      <c r="J7" s="189"/>
      <c r="K7" s="157" t="s">
        <v>318</v>
      </c>
      <c r="L7" s="183"/>
      <c r="M7" s="157" t="s">
        <v>318</v>
      </c>
      <c r="N7" s="183"/>
      <c r="O7" s="157" t="s">
        <v>317</v>
      </c>
      <c r="P7" s="186"/>
    </row>
    <row r="8" spans="1:16">
      <c r="A8" s="191"/>
      <c r="B8" s="189"/>
      <c r="C8" s="157" t="s">
        <v>289</v>
      </c>
      <c r="D8" s="224"/>
      <c r="E8" s="157" t="s">
        <v>289</v>
      </c>
      <c r="F8" s="195"/>
      <c r="G8" s="157" t="s">
        <v>292</v>
      </c>
      <c r="H8" s="198"/>
      <c r="I8" s="200"/>
      <c r="J8" s="189"/>
      <c r="K8" s="157" t="s">
        <v>86</v>
      </c>
      <c r="L8" s="183"/>
      <c r="M8" s="157" t="s">
        <v>86</v>
      </c>
      <c r="N8" s="183"/>
      <c r="O8" s="157" t="s">
        <v>316</v>
      </c>
      <c r="P8" s="186"/>
    </row>
    <row r="9" spans="1:16">
      <c r="A9" s="191"/>
      <c r="B9" s="190"/>
      <c r="C9" s="157" t="s">
        <v>46</v>
      </c>
      <c r="D9" s="225"/>
      <c r="E9" s="157" t="s">
        <v>46</v>
      </c>
      <c r="F9" s="196"/>
      <c r="G9" s="157" t="s">
        <v>290</v>
      </c>
      <c r="H9" s="199"/>
      <c r="I9" s="205"/>
      <c r="J9" s="190"/>
      <c r="K9" s="159" t="s">
        <v>399</v>
      </c>
      <c r="L9" s="184"/>
      <c r="M9" s="159" t="s">
        <v>399</v>
      </c>
      <c r="N9" s="184"/>
      <c r="O9" s="159" t="s">
        <v>94</v>
      </c>
      <c r="P9" s="187"/>
    </row>
    <row r="10" spans="1:16" ht="13.5" customHeight="1">
      <c r="A10" s="203">
        <v>2</v>
      </c>
      <c r="B10" s="202" t="s">
        <v>396</v>
      </c>
      <c r="C10" s="158" t="s">
        <v>299</v>
      </c>
      <c r="D10" s="194" t="s">
        <v>397</v>
      </c>
      <c r="E10" s="158" t="s">
        <v>299</v>
      </c>
      <c r="F10" s="194" t="s">
        <v>397</v>
      </c>
      <c r="G10" s="158" t="s">
        <v>297</v>
      </c>
      <c r="H10" s="197" t="s">
        <v>398</v>
      </c>
      <c r="I10" s="179">
        <v>17</v>
      </c>
      <c r="J10" s="202" t="s">
        <v>400</v>
      </c>
      <c r="K10" s="157" t="s">
        <v>299</v>
      </c>
      <c r="L10" s="182" t="s">
        <v>401</v>
      </c>
      <c r="M10" s="157" t="s">
        <v>299</v>
      </c>
      <c r="N10" s="182" t="s">
        <v>401</v>
      </c>
      <c r="O10" s="157" t="s">
        <v>297</v>
      </c>
      <c r="P10" s="185" t="s">
        <v>402</v>
      </c>
    </row>
    <row r="11" spans="1:16">
      <c r="A11" s="211"/>
      <c r="B11" s="189"/>
      <c r="C11" s="157" t="s">
        <v>318</v>
      </c>
      <c r="D11" s="195"/>
      <c r="E11" s="157" t="s">
        <v>318</v>
      </c>
      <c r="F11" s="195"/>
      <c r="G11" s="157" t="s">
        <v>317</v>
      </c>
      <c r="H11" s="198"/>
      <c r="I11" s="200"/>
      <c r="J11" s="189"/>
      <c r="K11" s="157" t="s">
        <v>326</v>
      </c>
      <c r="L11" s="183"/>
      <c r="M11" s="157" t="s">
        <v>326</v>
      </c>
      <c r="N11" s="183"/>
      <c r="O11" s="157" t="s">
        <v>325</v>
      </c>
      <c r="P11" s="186"/>
    </row>
    <row r="12" spans="1:16">
      <c r="A12" s="211"/>
      <c r="B12" s="189"/>
      <c r="C12" s="157" t="s">
        <v>86</v>
      </c>
      <c r="D12" s="195"/>
      <c r="E12" s="157" t="s">
        <v>86</v>
      </c>
      <c r="F12" s="195"/>
      <c r="G12" s="157" t="s">
        <v>316</v>
      </c>
      <c r="H12" s="198"/>
      <c r="I12" s="200"/>
      <c r="J12" s="189"/>
      <c r="K12" s="157" t="s">
        <v>116</v>
      </c>
      <c r="L12" s="183"/>
      <c r="M12" s="157" t="s">
        <v>116</v>
      </c>
      <c r="N12" s="183"/>
      <c r="O12" s="157" t="s">
        <v>324</v>
      </c>
      <c r="P12" s="186"/>
    </row>
    <row r="13" spans="1:16">
      <c r="A13" s="212"/>
      <c r="B13" s="193"/>
      <c r="C13" s="159" t="s">
        <v>403</v>
      </c>
      <c r="D13" s="196"/>
      <c r="E13" s="159" t="s">
        <v>403</v>
      </c>
      <c r="F13" s="196"/>
      <c r="G13" s="159" t="s">
        <v>94</v>
      </c>
      <c r="H13" s="199"/>
      <c r="I13" s="201"/>
      <c r="J13" s="193"/>
      <c r="K13" s="157" t="s">
        <v>90</v>
      </c>
      <c r="L13" s="184"/>
      <c r="M13" s="157" t="s">
        <v>90</v>
      </c>
      <c r="N13" s="184"/>
      <c r="O13" s="157"/>
      <c r="P13" s="187"/>
    </row>
    <row r="14" spans="1:16" ht="13.5" customHeight="1">
      <c r="A14" s="191">
        <v>3</v>
      </c>
      <c r="B14" s="188" t="s">
        <v>400</v>
      </c>
      <c r="C14" s="157" t="s">
        <v>299</v>
      </c>
      <c r="D14" s="194" t="s">
        <v>404</v>
      </c>
      <c r="E14" s="157" t="s">
        <v>299</v>
      </c>
      <c r="F14" s="194" t="s">
        <v>404</v>
      </c>
      <c r="G14" s="157" t="s">
        <v>297</v>
      </c>
      <c r="H14" s="197" t="s">
        <v>405</v>
      </c>
      <c r="I14" s="160"/>
      <c r="J14" s="161"/>
      <c r="K14" s="162"/>
      <c r="L14" s="163"/>
      <c r="M14" s="162"/>
      <c r="N14" s="163"/>
      <c r="O14" s="162"/>
      <c r="P14" s="164"/>
    </row>
    <row r="15" spans="1:16">
      <c r="A15" s="191"/>
      <c r="B15" s="189"/>
      <c r="C15" s="157" t="s">
        <v>326</v>
      </c>
      <c r="D15" s="195"/>
      <c r="E15" s="157" t="s">
        <v>326</v>
      </c>
      <c r="F15" s="195"/>
      <c r="G15" s="157" t="s">
        <v>325</v>
      </c>
      <c r="H15" s="198"/>
      <c r="I15" s="165"/>
      <c r="J15" s="166"/>
      <c r="K15" s="167"/>
      <c r="L15" s="168"/>
      <c r="M15" s="167"/>
      <c r="N15" s="168"/>
      <c r="O15" s="167"/>
      <c r="P15" s="169"/>
    </row>
    <row r="16" spans="1:16">
      <c r="A16" s="191"/>
      <c r="B16" s="189"/>
      <c r="C16" s="157" t="s">
        <v>116</v>
      </c>
      <c r="D16" s="195"/>
      <c r="E16" s="157" t="s">
        <v>116</v>
      </c>
      <c r="F16" s="195"/>
      <c r="G16" s="157" t="s">
        <v>324</v>
      </c>
      <c r="H16" s="198"/>
      <c r="I16" s="204">
        <v>20</v>
      </c>
      <c r="J16" s="188" t="s">
        <v>406</v>
      </c>
      <c r="K16" s="158" t="s">
        <v>299</v>
      </c>
      <c r="L16" s="182" t="s">
        <v>407</v>
      </c>
      <c r="M16" s="158" t="s">
        <v>299</v>
      </c>
      <c r="N16" s="182" t="s">
        <v>407</v>
      </c>
      <c r="O16" s="158" t="s">
        <v>297</v>
      </c>
      <c r="P16" s="185" t="s">
        <v>408</v>
      </c>
    </row>
    <row r="17" spans="1:16">
      <c r="A17" s="191"/>
      <c r="B17" s="190"/>
      <c r="C17" s="157" t="s">
        <v>410</v>
      </c>
      <c r="D17" s="195"/>
      <c r="E17" s="157" t="s">
        <v>410</v>
      </c>
      <c r="F17" s="195"/>
      <c r="G17" s="157" t="s">
        <v>323</v>
      </c>
      <c r="H17" s="198"/>
      <c r="I17" s="200"/>
      <c r="J17" s="189"/>
      <c r="K17" s="157" t="s">
        <v>331</v>
      </c>
      <c r="L17" s="183"/>
      <c r="M17" s="157" t="s">
        <v>331</v>
      </c>
      <c r="N17" s="183"/>
      <c r="O17" s="157" t="s">
        <v>330</v>
      </c>
      <c r="P17" s="186"/>
    </row>
    <row r="18" spans="1:16" ht="13.5" customHeight="1">
      <c r="A18" s="160"/>
      <c r="B18" s="161"/>
      <c r="C18" s="162"/>
      <c r="D18" s="163"/>
      <c r="E18" s="162"/>
      <c r="F18" s="163"/>
      <c r="G18" s="162"/>
      <c r="H18" s="164"/>
      <c r="I18" s="200"/>
      <c r="J18" s="189"/>
      <c r="K18" s="157" t="s">
        <v>328</v>
      </c>
      <c r="L18" s="183"/>
      <c r="M18" s="157" t="s">
        <v>328</v>
      </c>
      <c r="N18" s="183"/>
      <c r="O18" s="157" t="s">
        <v>329</v>
      </c>
      <c r="P18" s="186"/>
    </row>
    <row r="19" spans="1:16">
      <c r="A19" s="165"/>
      <c r="B19" s="166"/>
      <c r="C19" s="167"/>
      <c r="D19" s="168"/>
      <c r="E19" s="167"/>
      <c r="F19" s="168"/>
      <c r="G19" s="167"/>
      <c r="H19" s="169"/>
      <c r="I19" s="205"/>
      <c r="J19" s="190"/>
      <c r="K19" s="159" t="s">
        <v>403</v>
      </c>
      <c r="L19" s="184"/>
      <c r="M19" s="159" t="s">
        <v>403</v>
      </c>
      <c r="N19" s="184"/>
      <c r="O19" s="159" t="s">
        <v>411</v>
      </c>
      <c r="P19" s="187"/>
    </row>
    <row r="20" spans="1:16" ht="13.5" customHeight="1">
      <c r="A20" s="203">
        <v>6</v>
      </c>
      <c r="B20" s="202" t="s">
        <v>406</v>
      </c>
      <c r="C20" s="158" t="s">
        <v>299</v>
      </c>
      <c r="D20" s="194" t="s">
        <v>412</v>
      </c>
      <c r="E20" s="158" t="s">
        <v>299</v>
      </c>
      <c r="F20" s="194" t="s">
        <v>412</v>
      </c>
      <c r="G20" s="158" t="s">
        <v>297</v>
      </c>
      <c r="H20" s="197" t="s">
        <v>413</v>
      </c>
      <c r="I20" s="179">
        <v>21</v>
      </c>
      <c r="J20" s="202" t="s">
        <v>414</v>
      </c>
      <c r="K20" s="157" t="s">
        <v>299</v>
      </c>
      <c r="L20" s="182" t="s">
        <v>415</v>
      </c>
      <c r="M20" s="157" t="s">
        <v>299</v>
      </c>
      <c r="N20" s="182" t="s">
        <v>416</v>
      </c>
      <c r="O20" s="157" t="s">
        <v>297</v>
      </c>
      <c r="P20" s="185" t="s">
        <v>417</v>
      </c>
    </row>
    <row r="21" spans="1:16">
      <c r="A21" s="191"/>
      <c r="B21" s="189"/>
      <c r="C21" s="157" t="s">
        <v>331</v>
      </c>
      <c r="D21" s="195"/>
      <c r="E21" s="157" t="s">
        <v>331</v>
      </c>
      <c r="F21" s="195"/>
      <c r="G21" s="157" t="s">
        <v>330</v>
      </c>
      <c r="H21" s="198"/>
      <c r="I21" s="200"/>
      <c r="J21" s="189"/>
      <c r="K21" s="157" t="s">
        <v>373</v>
      </c>
      <c r="L21" s="183"/>
      <c r="M21" s="157" t="s">
        <v>372</v>
      </c>
      <c r="N21" s="183"/>
      <c r="O21" s="157" t="s">
        <v>324</v>
      </c>
      <c r="P21" s="186"/>
    </row>
    <row r="22" spans="1:16" ht="13.5" customHeight="1">
      <c r="A22" s="191"/>
      <c r="B22" s="189"/>
      <c r="C22" s="157" t="s">
        <v>328</v>
      </c>
      <c r="D22" s="195"/>
      <c r="E22" s="157" t="s">
        <v>328</v>
      </c>
      <c r="F22" s="195"/>
      <c r="G22" s="157" t="s">
        <v>329</v>
      </c>
      <c r="H22" s="198"/>
      <c r="I22" s="200"/>
      <c r="J22" s="189"/>
      <c r="K22" s="157" t="s">
        <v>46</v>
      </c>
      <c r="L22" s="183"/>
      <c r="M22" s="157" t="s">
        <v>46</v>
      </c>
      <c r="N22" s="183"/>
      <c r="O22" s="157" t="s">
        <v>371</v>
      </c>
      <c r="P22" s="186"/>
    </row>
    <row r="23" spans="1:16">
      <c r="A23" s="192"/>
      <c r="B23" s="193"/>
      <c r="C23" s="159" t="s">
        <v>90</v>
      </c>
      <c r="D23" s="196"/>
      <c r="E23" s="159" t="s">
        <v>90</v>
      </c>
      <c r="F23" s="196"/>
      <c r="G23" s="159" t="s">
        <v>327</v>
      </c>
      <c r="H23" s="199"/>
      <c r="I23" s="201"/>
      <c r="J23" s="193"/>
      <c r="K23" s="157"/>
      <c r="L23" s="184"/>
      <c r="M23" s="157"/>
      <c r="N23" s="184"/>
      <c r="O23" s="157"/>
      <c r="P23" s="187"/>
    </row>
    <row r="24" spans="1:16" ht="13.5" customHeight="1">
      <c r="A24" s="191">
        <v>7</v>
      </c>
      <c r="B24" s="188" t="s">
        <v>414</v>
      </c>
      <c r="C24" s="157" t="s">
        <v>341</v>
      </c>
      <c r="D24" s="194" t="s">
        <v>418</v>
      </c>
      <c r="E24" s="157" t="s">
        <v>341</v>
      </c>
      <c r="F24" s="194" t="s">
        <v>419</v>
      </c>
      <c r="G24" s="157" t="s">
        <v>340</v>
      </c>
      <c r="H24" s="197" t="s">
        <v>420</v>
      </c>
      <c r="I24" s="204">
        <v>22</v>
      </c>
      <c r="J24" s="188" t="s">
        <v>29</v>
      </c>
      <c r="K24" s="158" t="s">
        <v>348</v>
      </c>
      <c r="L24" s="185" t="s">
        <v>421</v>
      </c>
      <c r="M24" s="158" t="s">
        <v>348</v>
      </c>
      <c r="N24" s="185" t="s">
        <v>422</v>
      </c>
      <c r="O24" s="158" t="s">
        <v>347</v>
      </c>
      <c r="P24" s="185" t="s">
        <v>423</v>
      </c>
    </row>
    <row r="25" spans="1:16">
      <c r="A25" s="191"/>
      <c r="B25" s="189"/>
      <c r="C25" s="157" t="s">
        <v>337</v>
      </c>
      <c r="D25" s="195"/>
      <c r="E25" s="157" t="s">
        <v>336</v>
      </c>
      <c r="F25" s="195"/>
      <c r="G25" s="157" t="s">
        <v>339</v>
      </c>
      <c r="H25" s="198"/>
      <c r="I25" s="200"/>
      <c r="J25" s="189"/>
      <c r="K25" s="157" t="s">
        <v>346</v>
      </c>
      <c r="L25" s="186"/>
      <c r="M25" s="157" t="s">
        <v>345</v>
      </c>
      <c r="N25" s="186"/>
      <c r="O25" s="157" t="s">
        <v>344</v>
      </c>
      <c r="P25" s="186"/>
    </row>
    <row r="26" spans="1:16" ht="13.5" customHeight="1">
      <c r="A26" s="191"/>
      <c r="B26" s="189"/>
      <c r="C26" s="157" t="s">
        <v>335</v>
      </c>
      <c r="D26" s="195"/>
      <c r="E26" s="157" t="s">
        <v>335</v>
      </c>
      <c r="F26" s="195"/>
      <c r="G26" s="157" t="s">
        <v>338</v>
      </c>
      <c r="H26" s="198"/>
      <c r="I26" s="200"/>
      <c r="J26" s="189"/>
      <c r="K26" s="157" t="s">
        <v>151</v>
      </c>
      <c r="L26" s="186"/>
      <c r="M26" s="157" t="s">
        <v>151</v>
      </c>
      <c r="N26" s="186"/>
      <c r="O26" s="157" t="s">
        <v>293</v>
      </c>
      <c r="P26" s="186"/>
    </row>
    <row r="27" spans="1:16">
      <c r="A27" s="191"/>
      <c r="B27" s="190"/>
      <c r="C27" s="157" t="s">
        <v>94</v>
      </c>
      <c r="D27" s="196"/>
      <c r="E27" s="157" t="s">
        <v>94</v>
      </c>
      <c r="F27" s="196"/>
      <c r="G27" s="157" t="s">
        <v>94</v>
      </c>
      <c r="H27" s="199"/>
      <c r="I27" s="205"/>
      <c r="J27" s="190"/>
      <c r="K27" s="159"/>
      <c r="L27" s="187"/>
      <c r="M27" s="159"/>
      <c r="N27" s="187"/>
      <c r="O27" s="159"/>
      <c r="P27" s="187"/>
    </row>
    <row r="28" spans="1:16" ht="13.5" customHeight="1">
      <c r="A28" s="203">
        <v>8</v>
      </c>
      <c r="B28" s="202" t="s">
        <v>29</v>
      </c>
      <c r="C28" s="158" t="s">
        <v>348</v>
      </c>
      <c r="D28" s="194" t="s">
        <v>424</v>
      </c>
      <c r="E28" s="158" t="s">
        <v>348</v>
      </c>
      <c r="F28" s="194" t="s">
        <v>425</v>
      </c>
      <c r="G28" s="158" t="s">
        <v>347</v>
      </c>
      <c r="H28" s="197" t="s">
        <v>426</v>
      </c>
      <c r="I28" s="170"/>
      <c r="J28" s="171"/>
      <c r="K28" s="171"/>
      <c r="L28" s="171"/>
      <c r="M28" s="171"/>
      <c r="N28" s="171"/>
      <c r="O28" s="171"/>
      <c r="P28" s="172"/>
    </row>
    <row r="29" spans="1:16">
      <c r="A29" s="191"/>
      <c r="B29" s="189"/>
      <c r="C29" s="157" t="s">
        <v>346</v>
      </c>
      <c r="D29" s="195"/>
      <c r="E29" s="157" t="s">
        <v>345</v>
      </c>
      <c r="F29" s="195"/>
      <c r="G29" s="157" t="s">
        <v>344</v>
      </c>
      <c r="H29" s="198"/>
      <c r="I29" s="173"/>
      <c r="J29" s="174"/>
      <c r="K29" s="174"/>
      <c r="L29" s="174"/>
      <c r="M29" s="174"/>
      <c r="N29" s="174"/>
      <c r="O29" s="174"/>
      <c r="P29" s="175"/>
    </row>
    <row r="30" spans="1:16" ht="13.5" customHeight="1">
      <c r="A30" s="191"/>
      <c r="B30" s="189"/>
      <c r="C30" s="157" t="s">
        <v>151</v>
      </c>
      <c r="D30" s="195"/>
      <c r="E30" s="157" t="s">
        <v>151</v>
      </c>
      <c r="F30" s="195"/>
      <c r="G30" s="157" t="s">
        <v>293</v>
      </c>
      <c r="H30" s="198"/>
      <c r="I30" s="173"/>
      <c r="J30" s="174"/>
      <c r="K30" s="174"/>
      <c r="L30" s="174"/>
      <c r="M30" s="174"/>
      <c r="N30" s="174"/>
      <c r="O30" s="174"/>
      <c r="P30" s="175"/>
    </row>
    <row r="31" spans="1:16">
      <c r="A31" s="192"/>
      <c r="B31" s="193"/>
      <c r="C31" s="159" t="s">
        <v>74</v>
      </c>
      <c r="D31" s="196"/>
      <c r="E31" s="159" t="s">
        <v>74</v>
      </c>
      <c r="F31" s="196"/>
      <c r="G31" s="159" t="s">
        <v>323</v>
      </c>
      <c r="H31" s="199"/>
      <c r="I31" s="173"/>
      <c r="J31" s="174"/>
      <c r="K31" s="174"/>
      <c r="L31" s="174"/>
      <c r="M31" s="174"/>
      <c r="N31" s="174"/>
      <c r="O31" s="174"/>
      <c r="P31" s="175"/>
    </row>
    <row r="32" spans="1:16" ht="13.5" customHeight="1">
      <c r="A32" s="191">
        <v>9</v>
      </c>
      <c r="B32" s="188" t="s">
        <v>396</v>
      </c>
      <c r="C32" s="157" t="s">
        <v>299</v>
      </c>
      <c r="D32" s="194" t="s">
        <v>427</v>
      </c>
      <c r="E32" s="157" t="s">
        <v>299</v>
      </c>
      <c r="F32" s="194" t="s">
        <v>427</v>
      </c>
      <c r="G32" s="157" t="s">
        <v>297</v>
      </c>
      <c r="H32" s="197" t="s">
        <v>428</v>
      </c>
      <c r="I32" s="173"/>
      <c r="J32" s="174"/>
      <c r="K32" s="174"/>
      <c r="L32" s="174"/>
      <c r="M32" s="174"/>
      <c r="N32" s="174"/>
      <c r="O32" s="174"/>
      <c r="P32" s="175"/>
    </row>
    <row r="33" spans="1:16">
      <c r="A33" s="191"/>
      <c r="B33" s="189"/>
      <c r="C33" s="157" t="s">
        <v>353</v>
      </c>
      <c r="D33" s="195"/>
      <c r="E33" s="157" t="s">
        <v>353</v>
      </c>
      <c r="F33" s="195"/>
      <c r="G33" s="157" t="s">
        <v>352</v>
      </c>
      <c r="H33" s="198"/>
      <c r="I33" s="176"/>
      <c r="J33" s="177"/>
      <c r="K33" s="177"/>
      <c r="L33" s="177"/>
      <c r="M33" s="177"/>
      <c r="N33" s="177"/>
      <c r="O33" s="177"/>
      <c r="P33" s="178"/>
    </row>
    <row r="34" spans="1:16" ht="13.5" customHeight="1">
      <c r="A34" s="191"/>
      <c r="B34" s="189"/>
      <c r="C34" s="157" t="s">
        <v>350</v>
      </c>
      <c r="D34" s="195"/>
      <c r="E34" s="157" t="s">
        <v>350</v>
      </c>
      <c r="F34" s="195"/>
      <c r="G34" s="157" t="s">
        <v>351</v>
      </c>
      <c r="H34" s="198"/>
      <c r="I34" s="203">
        <v>27</v>
      </c>
      <c r="J34" s="203" t="s">
        <v>406</v>
      </c>
      <c r="K34" s="157" t="s">
        <v>299</v>
      </c>
      <c r="L34" s="182" t="s">
        <v>429</v>
      </c>
      <c r="M34" s="157" t="s">
        <v>299</v>
      </c>
      <c r="N34" s="182" t="s">
        <v>430</v>
      </c>
      <c r="O34" s="157" t="s">
        <v>297</v>
      </c>
      <c r="P34" s="185" t="s">
        <v>431</v>
      </c>
    </row>
    <row r="35" spans="1:16">
      <c r="A35" s="191"/>
      <c r="B35" s="190"/>
      <c r="C35" s="157" t="s">
        <v>403</v>
      </c>
      <c r="D35" s="196"/>
      <c r="E35" s="157" t="s">
        <v>403</v>
      </c>
      <c r="F35" s="196"/>
      <c r="G35" s="157" t="s">
        <v>94</v>
      </c>
      <c r="H35" s="199"/>
      <c r="I35" s="191"/>
      <c r="J35" s="191"/>
      <c r="K35" s="157" t="s">
        <v>379</v>
      </c>
      <c r="L35" s="207"/>
      <c r="M35" s="157" t="s">
        <v>379</v>
      </c>
      <c r="N35" s="207"/>
      <c r="O35" s="157" t="s">
        <v>378</v>
      </c>
      <c r="P35" s="209"/>
    </row>
    <row r="36" spans="1:16" ht="13.5" customHeight="1">
      <c r="A36" s="203">
        <v>10</v>
      </c>
      <c r="B36" s="202" t="s">
        <v>400</v>
      </c>
      <c r="C36" s="158" t="s">
        <v>299</v>
      </c>
      <c r="D36" s="194" t="s">
        <v>432</v>
      </c>
      <c r="E36" s="158" t="s">
        <v>299</v>
      </c>
      <c r="F36" s="194" t="s">
        <v>432</v>
      </c>
      <c r="G36" s="158" t="s">
        <v>297</v>
      </c>
      <c r="H36" s="197" t="s">
        <v>433</v>
      </c>
      <c r="I36" s="191"/>
      <c r="J36" s="191"/>
      <c r="K36" s="157" t="s">
        <v>376</v>
      </c>
      <c r="L36" s="207"/>
      <c r="M36" s="157" t="s">
        <v>376</v>
      </c>
      <c r="N36" s="207"/>
      <c r="O36" s="157" t="s">
        <v>377</v>
      </c>
      <c r="P36" s="209"/>
    </row>
    <row r="37" spans="1:16">
      <c r="A37" s="191"/>
      <c r="B37" s="189"/>
      <c r="C37" s="157" t="s">
        <v>318</v>
      </c>
      <c r="D37" s="195"/>
      <c r="E37" s="157" t="s">
        <v>318</v>
      </c>
      <c r="F37" s="195"/>
      <c r="G37" s="157" t="s">
        <v>338</v>
      </c>
      <c r="H37" s="198"/>
      <c r="I37" s="192"/>
      <c r="J37" s="192"/>
      <c r="K37" s="157" t="s">
        <v>90</v>
      </c>
      <c r="L37" s="208"/>
      <c r="M37" s="157" t="s">
        <v>90</v>
      </c>
      <c r="N37" s="208"/>
      <c r="O37" s="157"/>
      <c r="P37" s="210"/>
    </row>
    <row r="38" spans="1:16" ht="13.5" customHeight="1">
      <c r="A38" s="191"/>
      <c r="B38" s="189"/>
      <c r="C38" s="157" t="s">
        <v>354</v>
      </c>
      <c r="D38" s="195"/>
      <c r="E38" s="157" t="s">
        <v>354</v>
      </c>
      <c r="F38" s="195"/>
      <c r="G38" s="157" t="s">
        <v>355</v>
      </c>
      <c r="H38" s="198"/>
      <c r="I38" s="204">
        <v>28</v>
      </c>
      <c r="J38" s="188" t="s">
        <v>414</v>
      </c>
      <c r="K38" s="158" t="s">
        <v>299</v>
      </c>
      <c r="L38" s="182" t="s">
        <v>434</v>
      </c>
      <c r="M38" s="158" t="s">
        <v>299</v>
      </c>
      <c r="N38" s="182" t="s">
        <v>435</v>
      </c>
      <c r="O38" s="158" t="s">
        <v>297</v>
      </c>
      <c r="P38" s="185" t="s">
        <v>436</v>
      </c>
    </row>
    <row r="39" spans="1:16">
      <c r="A39" s="192"/>
      <c r="B39" s="193"/>
      <c r="C39" s="159" t="s">
        <v>437</v>
      </c>
      <c r="D39" s="196"/>
      <c r="E39" s="159" t="s">
        <v>437</v>
      </c>
      <c r="F39" s="196"/>
      <c r="G39" s="159" t="s">
        <v>106</v>
      </c>
      <c r="H39" s="199"/>
      <c r="I39" s="200"/>
      <c r="J39" s="189"/>
      <c r="K39" s="157" t="s">
        <v>365</v>
      </c>
      <c r="L39" s="183"/>
      <c r="M39" s="157" t="s">
        <v>364</v>
      </c>
      <c r="N39" s="183"/>
      <c r="O39" s="157" t="s">
        <v>363</v>
      </c>
      <c r="P39" s="186"/>
    </row>
    <row r="40" spans="1:16">
      <c r="A40" s="160"/>
      <c r="B40" s="161"/>
      <c r="C40" s="162"/>
      <c r="D40" s="163"/>
      <c r="E40" s="162"/>
      <c r="F40" s="163"/>
      <c r="G40" s="162"/>
      <c r="H40" s="164"/>
      <c r="I40" s="200"/>
      <c r="J40" s="189"/>
      <c r="K40" s="157" t="s">
        <v>361</v>
      </c>
      <c r="L40" s="183"/>
      <c r="M40" s="157" t="s">
        <v>361</v>
      </c>
      <c r="N40" s="183"/>
      <c r="O40" s="157" t="s">
        <v>362</v>
      </c>
      <c r="P40" s="186"/>
    </row>
    <row r="41" spans="1:16">
      <c r="A41" s="165"/>
      <c r="B41" s="166"/>
      <c r="C41" s="167"/>
      <c r="D41" s="168"/>
      <c r="E41" s="167"/>
      <c r="F41" s="168"/>
      <c r="G41" s="167"/>
      <c r="H41" s="169"/>
      <c r="I41" s="205"/>
      <c r="J41" s="190"/>
      <c r="K41" s="159" t="s">
        <v>94</v>
      </c>
      <c r="L41" s="184"/>
      <c r="M41" s="159" t="s">
        <v>94</v>
      </c>
      <c r="N41" s="184"/>
      <c r="O41" s="159" t="s">
        <v>94</v>
      </c>
      <c r="P41" s="187"/>
    </row>
    <row r="42" spans="1:16" ht="13.5" customHeight="1">
      <c r="A42" s="206">
        <v>13</v>
      </c>
      <c r="B42" s="188" t="s">
        <v>406</v>
      </c>
      <c r="C42" s="157" t="s">
        <v>299</v>
      </c>
      <c r="D42" s="194" t="s">
        <v>438</v>
      </c>
      <c r="E42" s="157" t="s">
        <v>299</v>
      </c>
      <c r="F42" s="194" t="s">
        <v>438</v>
      </c>
      <c r="G42" s="157" t="s">
        <v>297</v>
      </c>
      <c r="H42" s="197" t="s">
        <v>439</v>
      </c>
      <c r="I42" s="179">
        <v>29</v>
      </c>
      <c r="J42" s="202" t="s">
        <v>29</v>
      </c>
      <c r="K42" s="157" t="s">
        <v>299</v>
      </c>
      <c r="L42" s="185" t="s">
        <v>393</v>
      </c>
      <c r="M42" s="157" t="s">
        <v>299</v>
      </c>
      <c r="N42" s="185" t="s">
        <v>394</v>
      </c>
      <c r="O42" s="157" t="s">
        <v>297</v>
      </c>
      <c r="P42" s="185" t="s">
        <v>395</v>
      </c>
    </row>
    <row r="43" spans="1:16">
      <c r="A43" s="191"/>
      <c r="B43" s="189"/>
      <c r="C43" s="157" t="s">
        <v>359</v>
      </c>
      <c r="D43" s="195"/>
      <c r="E43" s="157" t="s">
        <v>359</v>
      </c>
      <c r="F43" s="195"/>
      <c r="G43" s="157" t="s">
        <v>358</v>
      </c>
      <c r="H43" s="198"/>
      <c r="I43" s="200"/>
      <c r="J43" s="189"/>
      <c r="K43" s="157" t="s">
        <v>295</v>
      </c>
      <c r="L43" s="186"/>
      <c r="M43" s="157" t="s">
        <v>294</v>
      </c>
      <c r="N43" s="186"/>
      <c r="O43" s="157" t="s">
        <v>293</v>
      </c>
      <c r="P43" s="186"/>
    </row>
    <row r="44" spans="1:16" ht="13.5" customHeight="1">
      <c r="A44" s="191"/>
      <c r="B44" s="189"/>
      <c r="C44" s="157" t="s">
        <v>356</v>
      </c>
      <c r="D44" s="195"/>
      <c r="E44" s="157" t="s">
        <v>356</v>
      </c>
      <c r="F44" s="195"/>
      <c r="G44" s="157" t="s">
        <v>357</v>
      </c>
      <c r="H44" s="198"/>
      <c r="I44" s="200"/>
      <c r="J44" s="189"/>
      <c r="K44" s="157" t="s">
        <v>289</v>
      </c>
      <c r="L44" s="186"/>
      <c r="M44" s="157" t="s">
        <v>289</v>
      </c>
      <c r="N44" s="186"/>
      <c r="O44" s="157" t="s">
        <v>292</v>
      </c>
      <c r="P44" s="186"/>
    </row>
    <row r="45" spans="1:16">
      <c r="A45" s="191"/>
      <c r="B45" s="190"/>
      <c r="C45" s="157" t="s">
        <v>90</v>
      </c>
      <c r="D45" s="196"/>
      <c r="E45" s="157" t="s">
        <v>90</v>
      </c>
      <c r="F45" s="196"/>
      <c r="G45" s="157"/>
      <c r="H45" s="199"/>
      <c r="I45" s="201"/>
      <c r="J45" s="193"/>
      <c r="K45" s="157" t="s">
        <v>46</v>
      </c>
      <c r="L45" s="187"/>
      <c r="M45" s="157" t="s">
        <v>46</v>
      </c>
      <c r="N45" s="187"/>
      <c r="O45" s="159" t="s">
        <v>290</v>
      </c>
      <c r="P45" s="187"/>
    </row>
    <row r="46" spans="1:16" ht="13.5" customHeight="1">
      <c r="A46" s="203">
        <v>14</v>
      </c>
      <c r="B46" s="202" t="s">
        <v>414</v>
      </c>
      <c r="C46" s="158" t="s">
        <v>299</v>
      </c>
      <c r="D46" s="194" t="s">
        <v>434</v>
      </c>
      <c r="E46" s="158" t="s">
        <v>299</v>
      </c>
      <c r="F46" s="194" t="s">
        <v>435</v>
      </c>
      <c r="G46" s="158" t="s">
        <v>297</v>
      </c>
      <c r="H46" s="197" t="s">
        <v>436</v>
      </c>
      <c r="I46" s="204">
        <v>30</v>
      </c>
      <c r="J46" s="188" t="s">
        <v>396</v>
      </c>
      <c r="K46" s="158" t="s">
        <v>299</v>
      </c>
      <c r="L46" s="182" t="s">
        <v>397</v>
      </c>
      <c r="M46" s="158" t="s">
        <v>299</v>
      </c>
      <c r="N46" s="182" t="s">
        <v>397</v>
      </c>
      <c r="O46" s="158" t="s">
        <v>297</v>
      </c>
      <c r="P46" s="185" t="s">
        <v>398</v>
      </c>
    </row>
    <row r="47" spans="1:16">
      <c r="A47" s="191"/>
      <c r="B47" s="189"/>
      <c r="C47" s="157" t="s">
        <v>365</v>
      </c>
      <c r="D47" s="195"/>
      <c r="E47" s="157" t="s">
        <v>364</v>
      </c>
      <c r="F47" s="195"/>
      <c r="G47" s="157" t="s">
        <v>363</v>
      </c>
      <c r="H47" s="198"/>
      <c r="I47" s="200"/>
      <c r="J47" s="189"/>
      <c r="K47" s="157" t="s">
        <v>318</v>
      </c>
      <c r="L47" s="183"/>
      <c r="M47" s="157" t="s">
        <v>318</v>
      </c>
      <c r="N47" s="183"/>
      <c r="O47" s="157" t="s">
        <v>317</v>
      </c>
      <c r="P47" s="186"/>
    </row>
    <row r="48" spans="1:16" ht="13.5" customHeight="1">
      <c r="A48" s="191"/>
      <c r="B48" s="189"/>
      <c r="C48" s="157" t="s">
        <v>361</v>
      </c>
      <c r="D48" s="195"/>
      <c r="E48" s="157" t="s">
        <v>361</v>
      </c>
      <c r="F48" s="195"/>
      <c r="G48" s="157" t="s">
        <v>362</v>
      </c>
      <c r="H48" s="198"/>
      <c r="I48" s="200"/>
      <c r="J48" s="189"/>
      <c r="K48" s="157" t="s">
        <v>86</v>
      </c>
      <c r="L48" s="183"/>
      <c r="M48" s="157" t="s">
        <v>86</v>
      </c>
      <c r="N48" s="183"/>
      <c r="O48" s="157" t="s">
        <v>316</v>
      </c>
      <c r="P48" s="186"/>
    </row>
    <row r="49" spans="1:16">
      <c r="A49" s="192"/>
      <c r="B49" s="193"/>
      <c r="C49" s="159" t="s">
        <v>94</v>
      </c>
      <c r="D49" s="196"/>
      <c r="E49" s="159" t="s">
        <v>94</v>
      </c>
      <c r="F49" s="196"/>
      <c r="G49" s="159" t="s">
        <v>94</v>
      </c>
      <c r="H49" s="199"/>
      <c r="I49" s="205"/>
      <c r="J49" s="190"/>
      <c r="K49" s="159" t="s">
        <v>399</v>
      </c>
      <c r="L49" s="184"/>
      <c r="M49" s="159" t="s">
        <v>399</v>
      </c>
      <c r="N49" s="184"/>
      <c r="O49" s="159" t="s">
        <v>94</v>
      </c>
      <c r="P49" s="187"/>
    </row>
    <row r="50" spans="1:16" ht="13.5" customHeight="1">
      <c r="A50" s="191">
        <v>15</v>
      </c>
      <c r="B50" s="188" t="s">
        <v>29</v>
      </c>
      <c r="C50" s="157" t="s">
        <v>299</v>
      </c>
      <c r="D50" s="194" t="s">
        <v>393</v>
      </c>
      <c r="E50" s="157" t="s">
        <v>299</v>
      </c>
      <c r="F50" s="194" t="s">
        <v>394</v>
      </c>
      <c r="G50" s="157" t="s">
        <v>297</v>
      </c>
      <c r="H50" s="197" t="s">
        <v>395</v>
      </c>
      <c r="I50" s="179">
        <v>31</v>
      </c>
      <c r="J50" s="179" t="s">
        <v>400</v>
      </c>
      <c r="K50" s="158" t="s">
        <v>299</v>
      </c>
      <c r="L50" s="182" t="s">
        <v>404</v>
      </c>
      <c r="M50" s="158" t="s">
        <v>299</v>
      </c>
      <c r="N50" s="182" t="s">
        <v>404</v>
      </c>
      <c r="O50" s="158" t="s">
        <v>297</v>
      </c>
      <c r="P50" s="185" t="s">
        <v>405</v>
      </c>
    </row>
    <row r="51" spans="1:16">
      <c r="A51" s="191"/>
      <c r="B51" s="189"/>
      <c r="C51" s="157" t="s">
        <v>295</v>
      </c>
      <c r="D51" s="195"/>
      <c r="E51" s="157" t="s">
        <v>294</v>
      </c>
      <c r="F51" s="195"/>
      <c r="G51" s="157" t="s">
        <v>293</v>
      </c>
      <c r="H51" s="198"/>
      <c r="I51" s="200"/>
      <c r="J51" s="180"/>
      <c r="K51" s="157" t="s">
        <v>326</v>
      </c>
      <c r="L51" s="183"/>
      <c r="M51" s="157" t="s">
        <v>326</v>
      </c>
      <c r="N51" s="183"/>
      <c r="O51" s="157" t="s">
        <v>325</v>
      </c>
      <c r="P51" s="186"/>
    </row>
    <row r="52" spans="1:16" ht="13.5" customHeight="1">
      <c r="A52" s="191"/>
      <c r="B52" s="189"/>
      <c r="C52" s="157" t="s">
        <v>289</v>
      </c>
      <c r="D52" s="195"/>
      <c r="E52" s="157" t="s">
        <v>289</v>
      </c>
      <c r="F52" s="195"/>
      <c r="G52" s="157" t="s">
        <v>292</v>
      </c>
      <c r="H52" s="198"/>
      <c r="I52" s="200"/>
      <c r="J52" s="180"/>
      <c r="K52" s="157" t="s">
        <v>116</v>
      </c>
      <c r="L52" s="183"/>
      <c r="M52" s="157" t="s">
        <v>116</v>
      </c>
      <c r="N52" s="183"/>
      <c r="O52" s="157" t="s">
        <v>324</v>
      </c>
      <c r="P52" s="186"/>
    </row>
    <row r="53" spans="1:16">
      <c r="A53" s="192"/>
      <c r="B53" s="193"/>
      <c r="C53" s="159" t="s">
        <v>46</v>
      </c>
      <c r="D53" s="196"/>
      <c r="E53" s="159" t="s">
        <v>46</v>
      </c>
      <c r="F53" s="196"/>
      <c r="G53" s="159" t="s">
        <v>290</v>
      </c>
      <c r="H53" s="199"/>
      <c r="I53" s="201"/>
      <c r="J53" s="181"/>
      <c r="K53" s="159" t="s">
        <v>409</v>
      </c>
      <c r="L53" s="184"/>
      <c r="M53" s="159" t="s">
        <v>409</v>
      </c>
      <c r="N53" s="184"/>
      <c r="O53" s="159" t="s">
        <v>323</v>
      </c>
      <c r="P53" s="187"/>
    </row>
    <row r="54" spans="1:16" ht="13.5" customHeight="1"/>
    <row r="58" spans="1:16" ht="13.5" customHeight="1"/>
    <row r="62" spans="1:16" ht="13.5" customHeight="1"/>
    <row r="66" ht="13.5" customHeight="1"/>
  </sheetData>
  <mergeCells count="115">
    <mergeCell ref="J2:J5"/>
    <mergeCell ref="K2:L4"/>
    <mergeCell ref="M2:N4"/>
    <mergeCell ref="O2:P4"/>
    <mergeCell ref="A6:A9"/>
    <mergeCell ref="B6:B9"/>
    <mergeCell ref="D6:D9"/>
    <mergeCell ref="F6:F9"/>
    <mergeCell ref="H6:H9"/>
    <mergeCell ref="I6:I9"/>
    <mergeCell ref="A2:A5"/>
    <mergeCell ref="B2:B5"/>
    <mergeCell ref="C2:D4"/>
    <mergeCell ref="E2:F4"/>
    <mergeCell ref="G2:H4"/>
    <mergeCell ref="I2:I5"/>
    <mergeCell ref="J6:J9"/>
    <mergeCell ref="L6:L9"/>
    <mergeCell ref="N6:N9"/>
    <mergeCell ref="P6:P9"/>
    <mergeCell ref="A10:A13"/>
    <mergeCell ref="B10:B13"/>
    <mergeCell ref="D10:D13"/>
    <mergeCell ref="F10:F13"/>
    <mergeCell ref="H10:H13"/>
    <mergeCell ref="I10:I13"/>
    <mergeCell ref="J10:J13"/>
    <mergeCell ref="L10:L13"/>
    <mergeCell ref="N10:N13"/>
    <mergeCell ref="P10:P13"/>
    <mergeCell ref="A14:A17"/>
    <mergeCell ref="B14:B17"/>
    <mergeCell ref="D14:D17"/>
    <mergeCell ref="F14:F17"/>
    <mergeCell ref="H14:H17"/>
    <mergeCell ref="I16:I19"/>
    <mergeCell ref="J16:J19"/>
    <mergeCell ref="L16:L19"/>
    <mergeCell ref="N16:N19"/>
    <mergeCell ref="P16:P19"/>
    <mergeCell ref="A20:A23"/>
    <mergeCell ref="B20:B23"/>
    <mergeCell ref="D20:D23"/>
    <mergeCell ref="F20:F23"/>
    <mergeCell ref="H20:H23"/>
    <mergeCell ref="I20:I23"/>
    <mergeCell ref="J20:J23"/>
    <mergeCell ref="L20:L23"/>
    <mergeCell ref="N20:N23"/>
    <mergeCell ref="P20:P23"/>
    <mergeCell ref="A24:A27"/>
    <mergeCell ref="B24:B27"/>
    <mergeCell ref="D24:D27"/>
    <mergeCell ref="F24:F27"/>
    <mergeCell ref="H24:H27"/>
    <mergeCell ref="I24:I27"/>
    <mergeCell ref="J24:J27"/>
    <mergeCell ref="L24:L27"/>
    <mergeCell ref="N24:N27"/>
    <mergeCell ref="P24:P27"/>
    <mergeCell ref="A28:A31"/>
    <mergeCell ref="B28:B31"/>
    <mergeCell ref="D28:D31"/>
    <mergeCell ref="F28:F31"/>
    <mergeCell ref="H28:H31"/>
    <mergeCell ref="J34:J37"/>
    <mergeCell ref="L34:L37"/>
    <mergeCell ref="N34:N37"/>
    <mergeCell ref="P34:P37"/>
    <mergeCell ref="A36:A39"/>
    <mergeCell ref="B36:B39"/>
    <mergeCell ref="D36:D39"/>
    <mergeCell ref="F36:F39"/>
    <mergeCell ref="H36:H39"/>
    <mergeCell ref="I38:I41"/>
    <mergeCell ref="A32:A35"/>
    <mergeCell ref="B32:B35"/>
    <mergeCell ref="D32:D35"/>
    <mergeCell ref="F32:F35"/>
    <mergeCell ref="H32:H35"/>
    <mergeCell ref="I34:I37"/>
    <mergeCell ref="J38:J41"/>
    <mergeCell ref="L38:L41"/>
    <mergeCell ref="N38:N41"/>
    <mergeCell ref="P38:P41"/>
    <mergeCell ref="A42:A45"/>
    <mergeCell ref="B42:B45"/>
    <mergeCell ref="D42:D45"/>
    <mergeCell ref="F42:F45"/>
    <mergeCell ref="H42:H45"/>
    <mergeCell ref="I42:I45"/>
    <mergeCell ref="J42:J45"/>
    <mergeCell ref="L42:L45"/>
    <mergeCell ref="N42:N45"/>
    <mergeCell ref="P42:P45"/>
    <mergeCell ref="A46:A49"/>
    <mergeCell ref="B46:B49"/>
    <mergeCell ref="D46:D49"/>
    <mergeCell ref="F46:F49"/>
    <mergeCell ref="H46:H49"/>
    <mergeCell ref="I46:I49"/>
    <mergeCell ref="J50:J53"/>
    <mergeCell ref="L50:L53"/>
    <mergeCell ref="N50:N53"/>
    <mergeCell ref="P50:P53"/>
    <mergeCell ref="J46:J49"/>
    <mergeCell ref="L46:L49"/>
    <mergeCell ref="N46:N49"/>
    <mergeCell ref="P46:P49"/>
    <mergeCell ref="A50:A53"/>
    <mergeCell ref="B50:B53"/>
    <mergeCell ref="D50:D53"/>
    <mergeCell ref="F50:F53"/>
    <mergeCell ref="H50:H53"/>
    <mergeCell ref="I50:I53"/>
  </mergeCells>
  <phoneticPr fontId="23"/>
  <printOptions horizontalCentered="1" verticalCentered="1"/>
  <pageMargins left="0.39370078740157483" right="0.39370078740157483" top="0.39370078740157483" bottom="0.39370078740157483" header="0" footer="0"/>
  <pageSetup paperSize="12" scale="77" orientation="landscape"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203</v>
      </c>
      <c r="B3" s="258"/>
      <c r="C3" s="258"/>
      <c r="D3" s="141"/>
      <c r="E3" s="259" t="s">
        <v>333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306</v>
      </c>
      <c r="I5" s="247" t="s">
        <v>305</v>
      </c>
      <c r="J5" s="248"/>
      <c r="K5" s="248"/>
      <c r="L5" s="249" t="s">
        <v>360</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359</v>
      </c>
      <c r="C9" s="105" t="s">
        <v>121</v>
      </c>
      <c r="D9" s="111"/>
      <c r="E9" s="110"/>
      <c r="F9" s="44"/>
      <c r="G9" s="105"/>
      <c r="H9" s="152">
        <v>0.5</v>
      </c>
      <c r="I9" s="108" t="s">
        <v>359</v>
      </c>
      <c r="J9" s="120" t="s">
        <v>149</v>
      </c>
      <c r="K9" s="107">
        <v>10</v>
      </c>
      <c r="L9" s="106" t="s">
        <v>358</v>
      </c>
      <c r="M9" s="105" t="s">
        <v>89</v>
      </c>
      <c r="N9" s="104">
        <v>10</v>
      </c>
      <c r="O9" s="103"/>
    </row>
    <row r="10" spans="1:21" ht="24.95" customHeight="1">
      <c r="A10" s="253"/>
      <c r="B10" s="105"/>
      <c r="C10" s="105" t="s">
        <v>89</v>
      </c>
      <c r="D10" s="111"/>
      <c r="E10" s="110"/>
      <c r="F10" s="44"/>
      <c r="G10" s="105"/>
      <c r="H10" s="104">
        <v>10</v>
      </c>
      <c r="I10" s="108"/>
      <c r="J10" s="105" t="s">
        <v>89</v>
      </c>
      <c r="K10" s="107">
        <v>10</v>
      </c>
      <c r="L10" s="106"/>
      <c r="M10" s="105" t="s">
        <v>105</v>
      </c>
      <c r="N10" s="104">
        <v>10</v>
      </c>
      <c r="O10" s="103"/>
    </row>
    <row r="11" spans="1:21" ht="24.95" customHeight="1">
      <c r="A11" s="253"/>
      <c r="B11" s="105"/>
      <c r="C11" s="105" t="s">
        <v>129</v>
      </c>
      <c r="D11" s="111"/>
      <c r="E11" s="110"/>
      <c r="F11" s="44"/>
      <c r="G11" s="105"/>
      <c r="H11" s="104">
        <v>20</v>
      </c>
      <c r="I11" s="108"/>
      <c r="J11" s="105" t="s">
        <v>129</v>
      </c>
      <c r="K11" s="107">
        <v>10</v>
      </c>
      <c r="L11" s="119"/>
      <c r="M11" s="113"/>
      <c r="N11" s="115"/>
      <c r="O11" s="118"/>
    </row>
    <row r="12" spans="1:21" ht="24.95" customHeight="1">
      <c r="A12" s="253"/>
      <c r="B12" s="105"/>
      <c r="C12" s="105" t="s">
        <v>49</v>
      </c>
      <c r="D12" s="111"/>
      <c r="E12" s="110"/>
      <c r="F12" s="44"/>
      <c r="G12" s="105"/>
      <c r="H12" s="104">
        <v>5</v>
      </c>
      <c r="I12" s="108"/>
      <c r="J12" s="105" t="s">
        <v>49</v>
      </c>
      <c r="K12" s="107">
        <v>5</v>
      </c>
      <c r="L12" s="106" t="s">
        <v>357</v>
      </c>
      <c r="M12" s="105" t="s">
        <v>129</v>
      </c>
      <c r="N12" s="104">
        <v>10</v>
      </c>
      <c r="O12" s="103"/>
    </row>
    <row r="13" spans="1:21" ht="24.95" customHeight="1">
      <c r="A13" s="253"/>
      <c r="B13" s="105"/>
      <c r="C13" s="105"/>
      <c r="D13" s="111"/>
      <c r="E13" s="110"/>
      <c r="F13" s="44"/>
      <c r="G13" s="105" t="s">
        <v>29</v>
      </c>
      <c r="H13" s="104" t="s">
        <v>288</v>
      </c>
      <c r="I13" s="108"/>
      <c r="J13" s="105"/>
      <c r="K13" s="107"/>
      <c r="L13" s="106"/>
      <c r="M13" s="105" t="s">
        <v>49</v>
      </c>
      <c r="N13" s="104">
        <v>5</v>
      </c>
      <c r="O13" s="103"/>
    </row>
    <row r="14" spans="1:21" ht="24.95" customHeight="1">
      <c r="A14" s="253"/>
      <c r="B14" s="105"/>
      <c r="C14" s="105"/>
      <c r="D14" s="111"/>
      <c r="E14" s="110"/>
      <c r="F14" s="44"/>
      <c r="G14" s="105" t="s">
        <v>52</v>
      </c>
      <c r="H14" s="104" t="s">
        <v>291</v>
      </c>
      <c r="I14" s="108"/>
      <c r="J14" s="105"/>
      <c r="K14" s="107"/>
      <c r="L14" s="106"/>
      <c r="M14" s="105"/>
      <c r="N14" s="104"/>
      <c r="O14" s="103"/>
    </row>
    <row r="15" spans="1:21" ht="24.95" customHeight="1">
      <c r="A15" s="253"/>
      <c r="B15" s="113"/>
      <c r="C15" s="113"/>
      <c r="D15" s="117"/>
      <c r="E15" s="116"/>
      <c r="F15" s="50"/>
      <c r="G15" s="113"/>
      <c r="H15" s="115"/>
      <c r="I15" s="114"/>
      <c r="J15" s="113"/>
      <c r="K15" s="112"/>
      <c r="L15" s="106"/>
      <c r="M15" s="105"/>
      <c r="N15" s="104"/>
      <c r="O15" s="103"/>
    </row>
    <row r="16" spans="1:21" ht="24.95" customHeight="1">
      <c r="A16" s="253"/>
      <c r="B16" s="105" t="s">
        <v>356</v>
      </c>
      <c r="C16" s="105" t="s">
        <v>105</v>
      </c>
      <c r="D16" s="111"/>
      <c r="E16" s="110"/>
      <c r="F16" s="44"/>
      <c r="G16" s="105"/>
      <c r="H16" s="104">
        <v>20</v>
      </c>
      <c r="I16" s="108" t="s">
        <v>356</v>
      </c>
      <c r="J16" s="105" t="s">
        <v>105</v>
      </c>
      <c r="K16" s="107">
        <v>15</v>
      </c>
      <c r="L16" s="106"/>
      <c r="M16" s="105"/>
      <c r="N16" s="104"/>
      <c r="O16" s="103"/>
    </row>
    <row r="17" spans="1:15" ht="24.95" customHeight="1">
      <c r="A17" s="253"/>
      <c r="B17" s="105"/>
      <c r="C17" s="105"/>
      <c r="D17" s="111"/>
      <c r="E17" s="110"/>
      <c r="F17" s="44"/>
      <c r="G17" s="105" t="s">
        <v>93</v>
      </c>
      <c r="H17" s="104" t="s">
        <v>288</v>
      </c>
      <c r="I17" s="108"/>
      <c r="J17" s="105"/>
      <c r="K17" s="107"/>
      <c r="L17" s="106"/>
      <c r="M17" s="105"/>
      <c r="N17" s="104"/>
      <c r="O17" s="103"/>
    </row>
    <row r="18" spans="1:15" ht="24.95" customHeight="1">
      <c r="A18" s="253"/>
      <c r="B18" s="113"/>
      <c r="C18" s="113"/>
      <c r="D18" s="117"/>
      <c r="E18" s="116"/>
      <c r="F18" s="50"/>
      <c r="G18" s="113"/>
      <c r="H18" s="115"/>
      <c r="I18" s="114"/>
      <c r="J18" s="113"/>
      <c r="K18" s="112"/>
      <c r="L18" s="106"/>
      <c r="M18" s="105"/>
      <c r="N18" s="104"/>
      <c r="O18" s="103"/>
    </row>
    <row r="19" spans="1:15" ht="24.95" customHeight="1">
      <c r="A19" s="253"/>
      <c r="B19" s="105" t="s">
        <v>90</v>
      </c>
      <c r="C19" s="105" t="s">
        <v>69</v>
      </c>
      <c r="D19" s="111"/>
      <c r="E19" s="110"/>
      <c r="F19" s="109"/>
      <c r="G19" s="105"/>
      <c r="H19" s="104">
        <v>0.5</v>
      </c>
      <c r="I19" s="108" t="s">
        <v>90</v>
      </c>
      <c r="J19" s="105" t="s">
        <v>69</v>
      </c>
      <c r="K19" s="107">
        <v>0.5</v>
      </c>
      <c r="L19" s="106"/>
      <c r="M19" s="105"/>
      <c r="N19" s="104"/>
      <c r="O19" s="103"/>
    </row>
    <row r="20" spans="1:15" ht="24.95" customHeight="1">
      <c r="A20" s="253"/>
      <c r="B20" s="105"/>
      <c r="C20" s="105"/>
      <c r="D20" s="111"/>
      <c r="E20" s="110"/>
      <c r="F20" s="44"/>
      <c r="G20" s="105" t="s">
        <v>93</v>
      </c>
      <c r="H20" s="104" t="s">
        <v>288</v>
      </c>
      <c r="I20" s="108"/>
      <c r="J20" s="105"/>
      <c r="K20" s="107"/>
      <c r="L20" s="106"/>
      <c r="M20" s="105"/>
      <c r="N20" s="104"/>
      <c r="O20" s="103"/>
    </row>
    <row r="21" spans="1:15" ht="24.95" customHeight="1">
      <c r="A21" s="253"/>
      <c r="B21" s="105"/>
      <c r="C21" s="105"/>
      <c r="D21" s="111"/>
      <c r="E21" s="110"/>
      <c r="F21" s="44"/>
      <c r="G21" s="105" t="s">
        <v>61</v>
      </c>
      <c r="H21" s="104" t="s">
        <v>291</v>
      </c>
      <c r="I21" s="108"/>
      <c r="J21" s="105"/>
      <c r="K21" s="107"/>
      <c r="L21" s="106"/>
      <c r="M21" s="105"/>
      <c r="N21" s="104"/>
      <c r="O21" s="103"/>
    </row>
    <row r="22" spans="1:15" ht="24.95" customHeight="1" thickBot="1">
      <c r="A22" s="254"/>
      <c r="B22" s="97"/>
      <c r="C22" s="97"/>
      <c r="D22" s="102"/>
      <c r="E22" s="101"/>
      <c r="F22" s="56"/>
      <c r="G22" s="97"/>
      <c r="H22" s="96"/>
      <c r="I22" s="100"/>
      <c r="J22" s="97"/>
      <c r="K22" s="99"/>
      <c r="L22" s="98"/>
      <c r="M22" s="97"/>
      <c r="N22" s="96"/>
      <c r="O22" s="95"/>
    </row>
    <row r="23" spans="1:15" ht="24.95" customHeight="1">
      <c r="B23" s="86"/>
      <c r="C23" s="86"/>
      <c r="D23" s="86"/>
      <c r="G23" s="86"/>
      <c r="H23" s="94"/>
      <c r="I23" s="86"/>
      <c r="J23" s="86"/>
      <c r="K23" s="94"/>
      <c r="L23" s="86"/>
      <c r="M23" s="86"/>
      <c r="N23" s="94"/>
    </row>
    <row r="24" spans="1:15" ht="24.95" customHeight="1">
      <c r="B24" s="86"/>
      <c r="C24" s="86"/>
      <c r="D24" s="86"/>
      <c r="G24" s="86"/>
      <c r="H24" s="94"/>
      <c r="I24" s="86"/>
      <c r="J24" s="86"/>
      <c r="K24" s="94"/>
      <c r="L24" s="86"/>
      <c r="M24" s="86"/>
      <c r="N24" s="94"/>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212</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213</v>
      </c>
      <c r="C5" s="37" t="s">
        <v>103</v>
      </c>
      <c r="D5" s="38"/>
      <c r="E5" s="39">
        <v>30</v>
      </c>
      <c r="F5" s="40" t="s">
        <v>24</v>
      </c>
      <c r="G5" s="67"/>
      <c r="H5" s="71" t="s">
        <v>103</v>
      </c>
      <c r="I5" s="38"/>
      <c r="J5" s="40">
        <f t="shared" ref="J5:J12" si="0">ROUNDUP(E5*0.75,2)</f>
        <v>22.5</v>
      </c>
      <c r="K5" s="40" t="s">
        <v>24</v>
      </c>
      <c r="L5" s="40"/>
      <c r="M5" s="75" t="e">
        <f>#REF!</f>
        <v>#REF!</v>
      </c>
      <c r="N5" s="63" t="s">
        <v>214</v>
      </c>
      <c r="O5" s="41" t="s">
        <v>57</v>
      </c>
      <c r="P5" s="38"/>
      <c r="Q5" s="42">
        <v>110</v>
      </c>
      <c r="R5" s="90">
        <f t="shared" ref="R5:R10" si="1">ROUNDUP(Q5*0.75,2)</f>
        <v>82.5</v>
      </c>
    </row>
    <row r="6" spans="1:19" ht="24.95" customHeight="1">
      <c r="A6" s="242"/>
      <c r="B6" s="64"/>
      <c r="C6" s="43" t="s">
        <v>26</v>
      </c>
      <c r="D6" s="44"/>
      <c r="E6" s="45">
        <v>30</v>
      </c>
      <c r="F6" s="46" t="s">
        <v>24</v>
      </c>
      <c r="G6" s="68"/>
      <c r="H6" s="72" t="s">
        <v>26</v>
      </c>
      <c r="I6" s="44"/>
      <c r="J6" s="46">
        <f t="shared" si="0"/>
        <v>22.5</v>
      </c>
      <c r="K6" s="46" t="s">
        <v>24</v>
      </c>
      <c r="L6" s="46"/>
      <c r="M6" s="76" t="e">
        <f>ROUND(#REF!+(#REF!*6/100),2)</f>
        <v>#REF!</v>
      </c>
      <c r="N6" s="64" t="s">
        <v>215</v>
      </c>
      <c r="O6" s="47" t="s">
        <v>30</v>
      </c>
      <c r="P6" s="44"/>
      <c r="Q6" s="48">
        <v>0.5</v>
      </c>
      <c r="R6" s="92">
        <f t="shared" si="1"/>
        <v>0.38</v>
      </c>
    </row>
    <row r="7" spans="1:19" ht="24.95" customHeight="1">
      <c r="A7" s="242"/>
      <c r="B7" s="64"/>
      <c r="C7" s="43" t="s">
        <v>96</v>
      </c>
      <c r="D7" s="44"/>
      <c r="E7" s="45">
        <v>20</v>
      </c>
      <c r="F7" s="46" t="s">
        <v>24</v>
      </c>
      <c r="G7" s="68"/>
      <c r="H7" s="72" t="s">
        <v>96</v>
      </c>
      <c r="I7" s="44"/>
      <c r="J7" s="46">
        <f t="shared" si="0"/>
        <v>15</v>
      </c>
      <c r="K7" s="46" t="s">
        <v>24</v>
      </c>
      <c r="L7" s="46"/>
      <c r="M7" s="76" t="e">
        <f>ROUND(#REF!+(#REF!*10/100),2)</f>
        <v>#REF!</v>
      </c>
      <c r="N7" s="64" t="s">
        <v>216</v>
      </c>
      <c r="O7" s="47" t="s">
        <v>27</v>
      </c>
      <c r="P7" s="44"/>
      <c r="Q7" s="48">
        <v>1</v>
      </c>
      <c r="R7" s="92">
        <f t="shared" si="1"/>
        <v>0.75</v>
      </c>
    </row>
    <row r="8" spans="1:19" ht="24.95" customHeight="1">
      <c r="A8" s="242"/>
      <c r="B8" s="64"/>
      <c r="C8" s="43" t="s">
        <v>92</v>
      </c>
      <c r="D8" s="44"/>
      <c r="E8" s="45">
        <v>20</v>
      </c>
      <c r="F8" s="46" t="s">
        <v>24</v>
      </c>
      <c r="G8" s="68"/>
      <c r="H8" s="72" t="s">
        <v>92</v>
      </c>
      <c r="I8" s="44"/>
      <c r="J8" s="46">
        <f t="shared" si="0"/>
        <v>15</v>
      </c>
      <c r="K8" s="46" t="s">
        <v>24</v>
      </c>
      <c r="L8" s="46"/>
      <c r="M8" s="76" t="e">
        <f>ROUND(#REF!+(#REF!*10/100),2)</f>
        <v>#REF!</v>
      </c>
      <c r="N8" s="64" t="s">
        <v>175</v>
      </c>
      <c r="O8" s="47" t="s">
        <v>29</v>
      </c>
      <c r="P8" s="44"/>
      <c r="Q8" s="48">
        <v>40</v>
      </c>
      <c r="R8" s="92">
        <f t="shared" si="1"/>
        <v>30</v>
      </c>
    </row>
    <row r="9" spans="1:19" ht="24.95" customHeight="1">
      <c r="A9" s="242"/>
      <c r="B9" s="64"/>
      <c r="C9" s="43" t="s">
        <v>132</v>
      </c>
      <c r="D9" s="44"/>
      <c r="E9" s="45">
        <v>10</v>
      </c>
      <c r="F9" s="46" t="s">
        <v>24</v>
      </c>
      <c r="G9" s="68"/>
      <c r="H9" s="72" t="s">
        <v>132</v>
      </c>
      <c r="I9" s="44"/>
      <c r="J9" s="46">
        <f t="shared" si="0"/>
        <v>7.5</v>
      </c>
      <c r="K9" s="46" t="s">
        <v>24</v>
      </c>
      <c r="L9" s="46"/>
      <c r="M9" s="76" t="e">
        <f>#REF!</f>
        <v>#REF!</v>
      </c>
      <c r="N9" s="64" t="s">
        <v>285</v>
      </c>
      <c r="O9" s="47" t="s">
        <v>33</v>
      </c>
      <c r="P9" s="44"/>
      <c r="Q9" s="48">
        <v>0.5</v>
      </c>
      <c r="R9" s="92">
        <f t="shared" si="1"/>
        <v>0.38</v>
      </c>
    </row>
    <row r="10" spans="1:19" ht="24.95" customHeight="1">
      <c r="A10" s="242"/>
      <c r="B10" s="64"/>
      <c r="C10" s="43" t="s">
        <v>189</v>
      </c>
      <c r="D10" s="44"/>
      <c r="E10" s="45">
        <v>20</v>
      </c>
      <c r="F10" s="46" t="s">
        <v>24</v>
      </c>
      <c r="G10" s="68"/>
      <c r="H10" s="72" t="s">
        <v>189</v>
      </c>
      <c r="I10" s="44"/>
      <c r="J10" s="46">
        <f t="shared" si="0"/>
        <v>15</v>
      </c>
      <c r="K10" s="46" t="s">
        <v>24</v>
      </c>
      <c r="L10" s="46"/>
      <c r="M10" s="76" t="e">
        <f>#REF!</f>
        <v>#REF!</v>
      </c>
      <c r="N10" s="64" t="s">
        <v>273</v>
      </c>
      <c r="O10" s="47" t="s">
        <v>31</v>
      </c>
      <c r="P10" s="44"/>
      <c r="Q10" s="48">
        <v>2</v>
      </c>
      <c r="R10" s="92">
        <f t="shared" si="1"/>
        <v>1.5</v>
      </c>
    </row>
    <row r="11" spans="1:19" ht="24.95" customHeight="1">
      <c r="A11" s="242"/>
      <c r="B11" s="64"/>
      <c r="C11" s="43" t="s">
        <v>54</v>
      </c>
      <c r="D11" s="44" t="s">
        <v>35</v>
      </c>
      <c r="E11" s="45">
        <v>30</v>
      </c>
      <c r="F11" s="46" t="s">
        <v>55</v>
      </c>
      <c r="G11" s="68"/>
      <c r="H11" s="72" t="s">
        <v>54</v>
      </c>
      <c r="I11" s="44" t="s">
        <v>35</v>
      </c>
      <c r="J11" s="46">
        <f t="shared" si="0"/>
        <v>22.5</v>
      </c>
      <c r="K11" s="46" t="s">
        <v>55</v>
      </c>
      <c r="L11" s="46"/>
      <c r="M11" s="76" t="e">
        <f>#REF!</f>
        <v>#REF!</v>
      </c>
      <c r="N11" s="64" t="s">
        <v>131</v>
      </c>
      <c r="O11" s="47"/>
      <c r="P11" s="44"/>
      <c r="Q11" s="48"/>
      <c r="R11" s="92"/>
    </row>
    <row r="12" spans="1:19" ht="24.95" customHeight="1">
      <c r="A12" s="242"/>
      <c r="B12" s="64"/>
      <c r="C12" s="43" t="s">
        <v>217</v>
      </c>
      <c r="D12" s="44" t="s">
        <v>23</v>
      </c>
      <c r="E12" s="45">
        <v>9</v>
      </c>
      <c r="F12" s="46" t="s">
        <v>24</v>
      </c>
      <c r="G12" s="68"/>
      <c r="H12" s="72" t="s">
        <v>217</v>
      </c>
      <c r="I12" s="44" t="s">
        <v>23</v>
      </c>
      <c r="J12" s="46">
        <f t="shared" si="0"/>
        <v>6.75</v>
      </c>
      <c r="K12" s="46" t="s">
        <v>24</v>
      </c>
      <c r="L12" s="46"/>
      <c r="M12" s="76" t="e">
        <f>#REF!</f>
        <v>#REF!</v>
      </c>
      <c r="N12" s="64" t="s">
        <v>47</v>
      </c>
      <c r="O12" s="47"/>
      <c r="P12" s="44"/>
      <c r="Q12" s="48"/>
      <c r="R12" s="92"/>
    </row>
    <row r="13" spans="1:19" ht="24.95" customHeight="1">
      <c r="A13" s="242"/>
      <c r="B13" s="65"/>
      <c r="C13" s="49"/>
      <c r="D13" s="50"/>
      <c r="E13" s="51"/>
      <c r="F13" s="52"/>
      <c r="G13" s="69"/>
      <c r="H13" s="73"/>
      <c r="I13" s="50"/>
      <c r="J13" s="52"/>
      <c r="K13" s="52"/>
      <c r="L13" s="52"/>
      <c r="M13" s="77"/>
      <c r="N13" s="65"/>
      <c r="O13" s="53"/>
      <c r="P13" s="50"/>
      <c r="Q13" s="54"/>
      <c r="R13" s="91"/>
    </row>
    <row r="14" spans="1:19" ht="24.95" customHeight="1">
      <c r="A14" s="242"/>
      <c r="B14" s="64" t="s">
        <v>218</v>
      </c>
      <c r="C14" s="43" t="s">
        <v>128</v>
      </c>
      <c r="D14" s="44"/>
      <c r="E14" s="45">
        <v>10</v>
      </c>
      <c r="F14" s="46" t="s">
        <v>24</v>
      </c>
      <c r="G14" s="68"/>
      <c r="H14" s="72" t="s">
        <v>128</v>
      </c>
      <c r="I14" s="44"/>
      <c r="J14" s="46">
        <f>ROUNDUP(E14*0.75,2)</f>
        <v>7.5</v>
      </c>
      <c r="K14" s="46" t="s">
        <v>24</v>
      </c>
      <c r="L14" s="46"/>
      <c r="M14" s="76" t="e">
        <f>#REF!</f>
        <v>#REF!</v>
      </c>
      <c r="N14" s="64" t="s">
        <v>219</v>
      </c>
      <c r="O14" s="47" t="s">
        <v>33</v>
      </c>
      <c r="P14" s="44"/>
      <c r="Q14" s="48">
        <v>1</v>
      </c>
      <c r="R14" s="92">
        <f>ROUNDUP(Q14*0.75,2)</f>
        <v>0.75</v>
      </c>
    </row>
    <row r="15" spans="1:19" ht="24.95" customHeight="1">
      <c r="A15" s="242"/>
      <c r="B15" s="64"/>
      <c r="C15" s="43" t="s">
        <v>104</v>
      </c>
      <c r="D15" s="44"/>
      <c r="E15" s="45">
        <v>30</v>
      </c>
      <c r="F15" s="46" t="s">
        <v>24</v>
      </c>
      <c r="G15" s="68"/>
      <c r="H15" s="72" t="s">
        <v>104</v>
      </c>
      <c r="I15" s="44"/>
      <c r="J15" s="46">
        <f>ROUNDUP(E15*0.75,2)</f>
        <v>22.5</v>
      </c>
      <c r="K15" s="46" t="s">
        <v>24</v>
      </c>
      <c r="L15" s="46"/>
      <c r="M15" s="76" t="e">
        <f>ROUND(#REF!+(#REF!*15/100),2)</f>
        <v>#REF!</v>
      </c>
      <c r="N15" s="64" t="s">
        <v>220</v>
      </c>
      <c r="O15" s="47" t="s">
        <v>43</v>
      </c>
      <c r="P15" s="44" t="s">
        <v>23</v>
      </c>
      <c r="Q15" s="48">
        <v>1</v>
      </c>
      <c r="R15" s="92">
        <f>ROUNDUP(Q15*0.75,2)</f>
        <v>0.75</v>
      </c>
    </row>
    <row r="16" spans="1:19" ht="24.95" customHeight="1">
      <c r="A16" s="242"/>
      <c r="B16" s="64"/>
      <c r="C16" s="43" t="s">
        <v>49</v>
      </c>
      <c r="D16" s="44"/>
      <c r="E16" s="45">
        <v>5</v>
      </c>
      <c r="F16" s="46" t="s">
        <v>24</v>
      </c>
      <c r="G16" s="68"/>
      <c r="H16" s="72" t="s">
        <v>49</v>
      </c>
      <c r="I16" s="44"/>
      <c r="J16" s="46">
        <f>ROUNDUP(E16*0.75,2)</f>
        <v>3.75</v>
      </c>
      <c r="K16" s="46" t="s">
        <v>24</v>
      </c>
      <c r="L16" s="46"/>
      <c r="M16" s="76" t="e">
        <f>ROUND(#REF!+(#REF!*10/100),2)</f>
        <v>#REF!</v>
      </c>
      <c r="N16" s="64" t="s">
        <v>47</v>
      </c>
      <c r="O16" s="47" t="s">
        <v>70</v>
      </c>
      <c r="P16" s="44"/>
      <c r="Q16" s="48">
        <v>2</v>
      </c>
      <c r="R16" s="92">
        <f>ROUNDUP(Q16*0.75,2)</f>
        <v>1.5</v>
      </c>
    </row>
    <row r="17" spans="1:18" ht="24.95" customHeight="1">
      <c r="A17" s="242"/>
      <c r="B17" s="64"/>
      <c r="C17" s="43" t="s">
        <v>221</v>
      </c>
      <c r="D17" s="44"/>
      <c r="E17" s="45">
        <v>5</v>
      </c>
      <c r="F17" s="46" t="s">
        <v>24</v>
      </c>
      <c r="G17" s="68"/>
      <c r="H17" s="72" t="s">
        <v>221</v>
      </c>
      <c r="I17" s="44"/>
      <c r="J17" s="46">
        <f>ROUNDUP(E17*0.75,2)</f>
        <v>3.75</v>
      </c>
      <c r="K17" s="46" t="s">
        <v>24</v>
      </c>
      <c r="L17" s="46"/>
      <c r="M17" s="76" t="e">
        <f>ROUND(#REF!+(#REF!*23/100),2)</f>
        <v>#REF!</v>
      </c>
      <c r="N17" s="64"/>
      <c r="O17" s="47" t="s">
        <v>27</v>
      </c>
      <c r="P17" s="44"/>
      <c r="Q17" s="48">
        <v>2</v>
      </c>
      <c r="R17" s="92">
        <f>ROUNDUP(Q17*0.75,2)</f>
        <v>1.5</v>
      </c>
    </row>
    <row r="18" spans="1:18" ht="24.95" customHeight="1">
      <c r="A18" s="242"/>
      <c r="B18" s="65"/>
      <c r="C18" s="49"/>
      <c r="D18" s="50"/>
      <c r="E18" s="51"/>
      <c r="F18" s="52"/>
      <c r="G18" s="69"/>
      <c r="H18" s="73"/>
      <c r="I18" s="50"/>
      <c r="J18" s="52"/>
      <c r="K18" s="52"/>
      <c r="L18" s="52"/>
      <c r="M18" s="77"/>
      <c r="N18" s="65"/>
      <c r="O18" s="53"/>
      <c r="P18" s="50"/>
      <c r="Q18" s="54"/>
      <c r="R18" s="91"/>
    </row>
    <row r="19" spans="1:18" ht="24.95" customHeight="1">
      <c r="A19" s="242"/>
      <c r="B19" s="64" t="s">
        <v>94</v>
      </c>
      <c r="C19" s="43" t="s">
        <v>95</v>
      </c>
      <c r="D19" s="44"/>
      <c r="E19" s="79">
        <v>0.16666666666666666</v>
      </c>
      <c r="F19" s="46" t="s">
        <v>66</v>
      </c>
      <c r="G19" s="68"/>
      <c r="H19" s="72" t="s">
        <v>95</v>
      </c>
      <c r="I19" s="44"/>
      <c r="J19" s="46">
        <f>ROUNDUP(E19*0.75,2)</f>
        <v>0.13</v>
      </c>
      <c r="K19" s="46" t="s">
        <v>66</v>
      </c>
      <c r="L19" s="46"/>
      <c r="M19" s="76" t="e">
        <f>#REF!</f>
        <v>#REF!</v>
      </c>
      <c r="N19" s="64" t="s">
        <v>75</v>
      </c>
      <c r="O19" s="47"/>
      <c r="P19" s="44"/>
      <c r="Q19" s="48"/>
      <c r="R19" s="92"/>
    </row>
    <row r="20" spans="1:18" ht="24.95" customHeight="1" thickBot="1">
      <c r="A20" s="243"/>
      <c r="B20" s="66"/>
      <c r="C20" s="55"/>
      <c r="D20" s="56"/>
      <c r="E20" s="57"/>
      <c r="F20" s="58"/>
      <c r="G20" s="70"/>
      <c r="H20" s="74"/>
      <c r="I20" s="56"/>
      <c r="J20" s="58"/>
      <c r="K20" s="58"/>
      <c r="L20" s="58"/>
      <c r="M20" s="78"/>
      <c r="N20" s="66"/>
      <c r="O20" s="59"/>
      <c r="P20" s="56"/>
      <c r="Q20" s="60"/>
      <c r="R20" s="93"/>
    </row>
  </sheetData>
  <mergeCells count="4">
    <mergeCell ref="H1:N1"/>
    <mergeCell ref="A2:R2"/>
    <mergeCell ref="A3:F3"/>
    <mergeCell ref="A5:A20"/>
  </mergeCells>
  <phoneticPr fontId="19"/>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366</v>
      </c>
      <c r="B3" s="258"/>
      <c r="C3" s="258"/>
      <c r="D3" s="141"/>
      <c r="E3" s="259" t="s">
        <v>313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306</v>
      </c>
      <c r="I5" s="247" t="s">
        <v>305</v>
      </c>
      <c r="J5" s="248"/>
      <c r="K5" s="248"/>
      <c r="L5" s="249" t="s">
        <v>304</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365</v>
      </c>
      <c r="C9" s="105" t="s">
        <v>103</v>
      </c>
      <c r="D9" s="111"/>
      <c r="E9" s="110"/>
      <c r="F9" s="44"/>
      <c r="G9" s="105"/>
      <c r="H9" s="104">
        <v>15</v>
      </c>
      <c r="I9" s="108" t="s">
        <v>364</v>
      </c>
      <c r="J9" s="120" t="s">
        <v>149</v>
      </c>
      <c r="K9" s="107">
        <v>10</v>
      </c>
      <c r="L9" s="106" t="s">
        <v>363</v>
      </c>
      <c r="M9" s="105" t="s">
        <v>26</v>
      </c>
      <c r="N9" s="104">
        <v>5</v>
      </c>
      <c r="O9" s="103"/>
    </row>
    <row r="10" spans="1:21" ht="24.95" customHeight="1">
      <c r="A10" s="253"/>
      <c r="B10" s="105"/>
      <c r="C10" s="105" t="s">
        <v>26</v>
      </c>
      <c r="D10" s="111"/>
      <c r="E10" s="110"/>
      <c r="F10" s="44"/>
      <c r="G10" s="105"/>
      <c r="H10" s="104">
        <v>10</v>
      </c>
      <c r="I10" s="108"/>
      <c r="J10" s="105" t="s">
        <v>26</v>
      </c>
      <c r="K10" s="107">
        <v>5</v>
      </c>
      <c r="L10" s="106"/>
      <c r="M10" s="105" t="s">
        <v>96</v>
      </c>
      <c r="N10" s="104">
        <v>10</v>
      </c>
      <c r="O10" s="103"/>
    </row>
    <row r="11" spans="1:21" ht="24.95" customHeight="1">
      <c r="A11" s="253"/>
      <c r="B11" s="105"/>
      <c r="C11" s="105" t="s">
        <v>96</v>
      </c>
      <c r="D11" s="111"/>
      <c r="E11" s="110"/>
      <c r="F11" s="44"/>
      <c r="G11" s="105"/>
      <c r="H11" s="104">
        <v>20</v>
      </c>
      <c r="I11" s="108"/>
      <c r="J11" s="105" t="s">
        <v>96</v>
      </c>
      <c r="K11" s="107">
        <v>15</v>
      </c>
      <c r="L11" s="106"/>
      <c r="M11" s="105" t="s">
        <v>189</v>
      </c>
      <c r="N11" s="104">
        <v>10</v>
      </c>
      <c r="O11" s="103"/>
    </row>
    <row r="12" spans="1:21" ht="24.95" customHeight="1">
      <c r="A12" s="253"/>
      <c r="B12" s="105"/>
      <c r="C12" s="105" t="s">
        <v>92</v>
      </c>
      <c r="D12" s="111"/>
      <c r="E12" s="110"/>
      <c r="F12" s="44"/>
      <c r="G12" s="105"/>
      <c r="H12" s="104">
        <v>5</v>
      </c>
      <c r="I12" s="108"/>
      <c r="J12" s="105" t="s">
        <v>92</v>
      </c>
      <c r="K12" s="107">
        <v>5</v>
      </c>
      <c r="L12" s="119"/>
      <c r="M12" s="113"/>
      <c r="N12" s="115"/>
      <c r="O12" s="118"/>
    </row>
    <row r="13" spans="1:21" ht="24.95" customHeight="1">
      <c r="A13" s="253"/>
      <c r="B13" s="105"/>
      <c r="C13" s="105" t="s">
        <v>132</v>
      </c>
      <c r="D13" s="111"/>
      <c r="E13" s="110"/>
      <c r="F13" s="44"/>
      <c r="G13" s="105"/>
      <c r="H13" s="104">
        <v>5</v>
      </c>
      <c r="I13" s="108"/>
      <c r="J13" s="105" t="s">
        <v>189</v>
      </c>
      <c r="K13" s="107">
        <v>15</v>
      </c>
      <c r="L13" s="106" t="s">
        <v>362</v>
      </c>
      <c r="M13" s="105" t="s">
        <v>104</v>
      </c>
      <c r="N13" s="104">
        <v>10</v>
      </c>
      <c r="O13" s="103"/>
    </row>
    <row r="14" spans="1:21" ht="24.95" customHeight="1">
      <c r="A14" s="253"/>
      <c r="B14" s="105"/>
      <c r="C14" s="105" t="s">
        <v>189</v>
      </c>
      <c r="D14" s="111"/>
      <c r="E14" s="110"/>
      <c r="F14" s="44"/>
      <c r="G14" s="105"/>
      <c r="H14" s="104">
        <v>20</v>
      </c>
      <c r="I14" s="108"/>
      <c r="J14" s="105" t="s">
        <v>54</v>
      </c>
      <c r="K14" s="107">
        <v>15</v>
      </c>
      <c r="L14" s="106"/>
      <c r="M14" s="105" t="s">
        <v>49</v>
      </c>
      <c r="N14" s="104">
        <v>5</v>
      </c>
      <c r="O14" s="103"/>
    </row>
    <row r="15" spans="1:21" ht="24.95" customHeight="1">
      <c r="A15" s="253"/>
      <c r="B15" s="105"/>
      <c r="C15" s="105" t="s">
        <v>54</v>
      </c>
      <c r="D15" s="111"/>
      <c r="E15" s="110" t="s">
        <v>35</v>
      </c>
      <c r="F15" s="44"/>
      <c r="G15" s="105"/>
      <c r="H15" s="104">
        <v>20</v>
      </c>
      <c r="I15" s="108"/>
      <c r="J15" s="105"/>
      <c r="K15" s="107"/>
      <c r="L15" s="106"/>
      <c r="M15" s="105" t="s">
        <v>221</v>
      </c>
      <c r="N15" s="104">
        <v>5</v>
      </c>
      <c r="O15" s="103"/>
    </row>
    <row r="16" spans="1:21" ht="24.95" customHeight="1">
      <c r="A16" s="253"/>
      <c r="B16" s="105"/>
      <c r="C16" s="105"/>
      <c r="D16" s="111"/>
      <c r="E16" s="110"/>
      <c r="F16" s="44"/>
      <c r="G16" s="105" t="s">
        <v>29</v>
      </c>
      <c r="H16" s="104" t="s">
        <v>288</v>
      </c>
      <c r="I16" s="108"/>
      <c r="J16" s="105"/>
      <c r="K16" s="107"/>
      <c r="L16" s="119"/>
      <c r="M16" s="113"/>
      <c r="N16" s="115"/>
      <c r="O16" s="118"/>
    </row>
    <row r="17" spans="1:15" ht="24.95" customHeight="1">
      <c r="A17" s="253"/>
      <c r="B17" s="105"/>
      <c r="C17" s="105"/>
      <c r="D17" s="111"/>
      <c r="E17" s="110"/>
      <c r="F17" s="44"/>
      <c r="G17" s="105" t="s">
        <v>52</v>
      </c>
      <c r="H17" s="104" t="s">
        <v>291</v>
      </c>
      <c r="I17" s="114"/>
      <c r="J17" s="113"/>
      <c r="K17" s="112"/>
      <c r="L17" s="106" t="s">
        <v>94</v>
      </c>
      <c r="M17" s="105" t="s">
        <v>95</v>
      </c>
      <c r="N17" s="144">
        <v>0.1</v>
      </c>
      <c r="O17" s="103"/>
    </row>
    <row r="18" spans="1:15" ht="24.95" customHeight="1">
      <c r="A18" s="253"/>
      <c r="B18" s="113"/>
      <c r="C18" s="113"/>
      <c r="D18" s="117"/>
      <c r="E18" s="116"/>
      <c r="F18" s="50"/>
      <c r="G18" s="113"/>
      <c r="H18" s="115"/>
      <c r="I18" s="108" t="s">
        <v>361</v>
      </c>
      <c r="J18" s="105" t="s">
        <v>104</v>
      </c>
      <c r="K18" s="107">
        <v>10</v>
      </c>
      <c r="L18" s="106"/>
      <c r="M18" s="105"/>
      <c r="N18" s="104"/>
      <c r="O18" s="103"/>
    </row>
    <row r="19" spans="1:15" ht="24.95" customHeight="1">
      <c r="A19" s="253"/>
      <c r="B19" s="105" t="s">
        <v>361</v>
      </c>
      <c r="C19" s="105" t="s">
        <v>104</v>
      </c>
      <c r="D19" s="111"/>
      <c r="E19" s="110"/>
      <c r="F19" s="109"/>
      <c r="G19" s="105"/>
      <c r="H19" s="104">
        <v>10</v>
      </c>
      <c r="I19" s="108"/>
      <c r="J19" s="105" t="s">
        <v>49</v>
      </c>
      <c r="K19" s="107">
        <v>5</v>
      </c>
      <c r="L19" s="106"/>
      <c r="M19" s="105"/>
      <c r="N19" s="104"/>
      <c r="O19" s="103"/>
    </row>
    <row r="20" spans="1:15" ht="24.95" customHeight="1">
      <c r="A20" s="253"/>
      <c r="B20" s="105"/>
      <c r="C20" s="105" t="s">
        <v>49</v>
      </c>
      <c r="D20" s="111"/>
      <c r="E20" s="110"/>
      <c r="F20" s="44"/>
      <c r="G20" s="105"/>
      <c r="H20" s="104">
        <v>5</v>
      </c>
      <c r="I20" s="108"/>
      <c r="J20" s="105" t="s">
        <v>221</v>
      </c>
      <c r="K20" s="107">
        <v>5</v>
      </c>
      <c r="L20" s="106"/>
      <c r="M20" s="105"/>
      <c r="N20" s="104"/>
      <c r="O20" s="103"/>
    </row>
    <row r="21" spans="1:15" ht="24.95" customHeight="1">
      <c r="A21" s="253"/>
      <c r="B21" s="105"/>
      <c r="C21" s="105" t="s">
        <v>221</v>
      </c>
      <c r="D21" s="111"/>
      <c r="E21" s="110"/>
      <c r="F21" s="44"/>
      <c r="G21" s="105"/>
      <c r="H21" s="104">
        <v>5</v>
      </c>
      <c r="I21" s="114"/>
      <c r="J21" s="113"/>
      <c r="K21" s="112"/>
      <c r="L21" s="106"/>
      <c r="M21" s="105"/>
      <c r="N21" s="104"/>
      <c r="O21" s="103"/>
    </row>
    <row r="22" spans="1:15" ht="24.95" customHeight="1">
      <c r="A22" s="253"/>
      <c r="B22" s="113"/>
      <c r="C22" s="113"/>
      <c r="D22" s="117"/>
      <c r="E22" s="116"/>
      <c r="F22" s="50"/>
      <c r="G22" s="113"/>
      <c r="H22" s="115"/>
      <c r="I22" s="108" t="s">
        <v>94</v>
      </c>
      <c r="J22" s="105" t="s">
        <v>95</v>
      </c>
      <c r="K22" s="142">
        <v>0.13</v>
      </c>
      <c r="L22" s="106"/>
      <c r="M22" s="105"/>
      <c r="N22" s="104"/>
      <c r="O22" s="103"/>
    </row>
    <row r="23" spans="1:15" ht="24.95" customHeight="1">
      <c r="A23" s="253"/>
      <c r="B23" s="105" t="s">
        <v>94</v>
      </c>
      <c r="C23" s="105" t="s">
        <v>95</v>
      </c>
      <c r="D23" s="111"/>
      <c r="E23" s="110"/>
      <c r="F23" s="44"/>
      <c r="G23" s="105"/>
      <c r="H23" s="143">
        <v>0.13</v>
      </c>
      <c r="I23" s="108"/>
      <c r="J23" s="105"/>
      <c r="K23" s="107"/>
      <c r="L23" s="106"/>
      <c r="M23" s="105"/>
      <c r="N23" s="104"/>
      <c r="O23" s="103"/>
    </row>
    <row r="24" spans="1:15" ht="24.95" customHeight="1" thickBot="1">
      <c r="A24" s="254"/>
      <c r="B24" s="97"/>
      <c r="C24" s="97"/>
      <c r="D24" s="102"/>
      <c r="E24" s="101"/>
      <c r="F24" s="56"/>
      <c r="G24" s="97"/>
      <c r="H24" s="96"/>
      <c r="I24" s="100"/>
      <c r="J24" s="97"/>
      <c r="K24" s="99"/>
      <c r="L24" s="98"/>
      <c r="M24" s="97"/>
      <c r="N24" s="96"/>
      <c r="O24" s="95"/>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row r="62" spans="2:14" ht="14.25">
      <c r="B62" s="86"/>
      <c r="C62" s="86"/>
      <c r="D62" s="86"/>
      <c r="G62" s="86"/>
      <c r="H62" s="94"/>
      <c r="I62" s="86"/>
      <c r="J62" s="86"/>
      <c r="K62" s="94"/>
      <c r="L62" s="86"/>
      <c r="M62" s="86"/>
      <c r="N62" s="94"/>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222</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15</v>
      </c>
      <c r="C5" s="37" t="s">
        <v>22</v>
      </c>
      <c r="D5" s="38" t="s">
        <v>23</v>
      </c>
      <c r="E5" s="39">
        <v>40</v>
      </c>
      <c r="F5" s="40" t="s">
        <v>24</v>
      </c>
      <c r="G5" s="67"/>
      <c r="H5" s="71" t="s">
        <v>22</v>
      </c>
      <c r="I5" s="38" t="s">
        <v>23</v>
      </c>
      <c r="J5" s="40">
        <f>ROUNDUP(E5*0.75,2)</f>
        <v>30</v>
      </c>
      <c r="K5" s="40" t="s">
        <v>24</v>
      </c>
      <c r="L5" s="40"/>
      <c r="M5" s="75" t="e">
        <f>#REF!</f>
        <v>#REF!</v>
      </c>
      <c r="N5" s="63" t="s">
        <v>16</v>
      </c>
      <c r="O5" s="41" t="s">
        <v>27</v>
      </c>
      <c r="P5" s="38"/>
      <c r="Q5" s="42">
        <v>2</v>
      </c>
      <c r="R5" s="90">
        <f t="shared" ref="R5:R12" si="0">ROUNDUP(Q5*0.75,2)</f>
        <v>1.5</v>
      </c>
    </row>
    <row r="6" spans="1:19" ht="24.95" customHeight="1">
      <c r="A6" s="242"/>
      <c r="B6" s="64"/>
      <c r="C6" s="43" t="s">
        <v>25</v>
      </c>
      <c r="D6" s="44"/>
      <c r="E6" s="45">
        <v>40</v>
      </c>
      <c r="F6" s="46" t="s">
        <v>24</v>
      </c>
      <c r="G6" s="68"/>
      <c r="H6" s="72" t="s">
        <v>25</v>
      </c>
      <c r="I6" s="44"/>
      <c r="J6" s="46">
        <f>ROUNDUP(E6*0.75,2)</f>
        <v>30</v>
      </c>
      <c r="K6" s="46" t="s">
        <v>24</v>
      </c>
      <c r="L6" s="46"/>
      <c r="M6" s="76" t="e">
        <f>#REF!</f>
        <v>#REF!</v>
      </c>
      <c r="N6" s="64" t="s">
        <v>17</v>
      </c>
      <c r="O6" s="47" t="s">
        <v>28</v>
      </c>
      <c r="P6" s="44" t="s">
        <v>23</v>
      </c>
      <c r="Q6" s="48">
        <v>2</v>
      </c>
      <c r="R6" s="92">
        <f t="shared" si="0"/>
        <v>1.5</v>
      </c>
    </row>
    <row r="7" spans="1:19" ht="24.95" customHeight="1">
      <c r="A7" s="242"/>
      <c r="B7" s="64"/>
      <c r="C7" s="43" t="s">
        <v>26</v>
      </c>
      <c r="D7" s="44"/>
      <c r="E7" s="45">
        <v>30</v>
      </c>
      <c r="F7" s="46" t="s">
        <v>24</v>
      </c>
      <c r="G7" s="68"/>
      <c r="H7" s="72" t="s">
        <v>26</v>
      </c>
      <c r="I7" s="44"/>
      <c r="J7" s="46">
        <f>ROUNDUP(E7*0.75,2)</f>
        <v>22.5</v>
      </c>
      <c r="K7" s="46" t="s">
        <v>24</v>
      </c>
      <c r="L7" s="46"/>
      <c r="M7" s="76" t="e">
        <f>ROUND(#REF!+(#REF!*6/100),2)</f>
        <v>#REF!</v>
      </c>
      <c r="N7" s="64" t="s">
        <v>18</v>
      </c>
      <c r="O7" s="47" t="s">
        <v>29</v>
      </c>
      <c r="P7" s="44"/>
      <c r="Q7" s="48">
        <v>30</v>
      </c>
      <c r="R7" s="92">
        <f t="shared" si="0"/>
        <v>22.5</v>
      </c>
    </row>
    <row r="8" spans="1:19" ht="24.95" customHeight="1">
      <c r="A8" s="242"/>
      <c r="B8" s="64"/>
      <c r="C8" s="43" t="s">
        <v>36</v>
      </c>
      <c r="D8" s="44"/>
      <c r="E8" s="45">
        <v>5</v>
      </c>
      <c r="F8" s="46" t="s">
        <v>24</v>
      </c>
      <c r="G8" s="68"/>
      <c r="H8" s="72" t="s">
        <v>36</v>
      </c>
      <c r="I8" s="44"/>
      <c r="J8" s="46">
        <f>ROUNDUP(E8*0.75,2)</f>
        <v>3.75</v>
      </c>
      <c r="K8" s="46" t="s">
        <v>24</v>
      </c>
      <c r="L8" s="46"/>
      <c r="M8" s="76" t="e">
        <f>#REF!</f>
        <v>#REF!</v>
      </c>
      <c r="N8" s="64" t="s">
        <v>19</v>
      </c>
      <c r="O8" s="47" t="s">
        <v>30</v>
      </c>
      <c r="P8" s="44"/>
      <c r="Q8" s="48">
        <v>1</v>
      </c>
      <c r="R8" s="92">
        <f t="shared" si="0"/>
        <v>0.75</v>
      </c>
    </row>
    <row r="9" spans="1:19" ht="24.95" customHeight="1">
      <c r="A9" s="242"/>
      <c r="B9" s="64"/>
      <c r="C9" s="43"/>
      <c r="D9" s="44"/>
      <c r="E9" s="45"/>
      <c r="F9" s="46"/>
      <c r="G9" s="68"/>
      <c r="H9" s="72"/>
      <c r="I9" s="44"/>
      <c r="J9" s="46"/>
      <c r="K9" s="46"/>
      <c r="L9" s="46"/>
      <c r="M9" s="76"/>
      <c r="N9" s="64" t="s">
        <v>20</v>
      </c>
      <c r="O9" s="47" t="s">
        <v>31</v>
      </c>
      <c r="P9" s="44"/>
      <c r="Q9" s="48">
        <v>15</v>
      </c>
      <c r="R9" s="92">
        <f t="shared" si="0"/>
        <v>11.25</v>
      </c>
    </row>
    <row r="10" spans="1:19" ht="24.95" customHeight="1">
      <c r="A10" s="242"/>
      <c r="B10" s="64"/>
      <c r="C10" s="43"/>
      <c r="D10" s="44"/>
      <c r="E10" s="45"/>
      <c r="F10" s="46"/>
      <c r="G10" s="68"/>
      <c r="H10" s="72"/>
      <c r="I10" s="44"/>
      <c r="J10" s="46"/>
      <c r="K10" s="46"/>
      <c r="L10" s="46"/>
      <c r="M10" s="76"/>
      <c r="N10" s="64" t="s">
        <v>21</v>
      </c>
      <c r="O10" s="47" t="s">
        <v>32</v>
      </c>
      <c r="P10" s="44"/>
      <c r="Q10" s="48">
        <v>2</v>
      </c>
      <c r="R10" s="92">
        <f t="shared" si="0"/>
        <v>1.5</v>
      </c>
    </row>
    <row r="11" spans="1:19" ht="24.95" customHeight="1">
      <c r="A11" s="242"/>
      <c r="B11" s="64"/>
      <c r="C11" s="43"/>
      <c r="D11" s="44"/>
      <c r="E11" s="45"/>
      <c r="F11" s="46"/>
      <c r="G11" s="68"/>
      <c r="H11" s="72"/>
      <c r="I11" s="44"/>
      <c r="J11" s="46"/>
      <c r="K11" s="46"/>
      <c r="L11" s="46"/>
      <c r="M11" s="76"/>
      <c r="N11" s="64"/>
      <c r="O11" s="47" t="s">
        <v>33</v>
      </c>
      <c r="P11" s="44"/>
      <c r="Q11" s="48">
        <v>0.5</v>
      </c>
      <c r="R11" s="92">
        <f t="shared" si="0"/>
        <v>0.38</v>
      </c>
    </row>
    <row r="12" spans="1:19" ht="24.95" customHeight="1">
      <c r="A12" s="242"/>
      <c r="B12" s="64"/>
      <c r="C12" s="43"/>
      <c r="D12" s="44"/>
      <c r="E12" s="45"/>
      <c r="F12" s="46"/>
      <c r="G12" s="68"/>
      <c r="H12" s="72"/>
      <c r="I12" s="44"/>
      <c r="J12" s="46"/>
      <c r="K12" s="46"/>
      <c r="L12" s="46"/>
      <c r="M12" s="76"/>
      <c r="N12" s="64"/>
      <c r="O12" s="47" t="s">
        <v>34</v>
      </c>
      <c r="P12" s="44" t="s">
        <v>35</v>
      </c>
      <c r="Q12" s="48">
        <v>2</v>
      </c>
      <c r="R12" s="92">
        <f t="shared" si="0"/>
        <v>1.5</v>
      </c>
    </row>
    <row r="13" spans="1:19" ht="24.95" customHeight="1">
      <c r="A13" s="242"/>
      <c r="B13" s="65"/>
      <c r="C13" s="49"/>
      <c r="D13" s="50"/>
      <c r="E13" s="51"/>
      <c r="F13" s="52"/>
      <c r="G13" s="69"/>
      <c r="H13" s="73"/>
      <c r="I13" s="50"/>
      <c r="J13" s="52"/>
      <c r="K13" s="52"/>
      <c r="L13" s="52"/>
      <c r="M13" s="77"/>
      <c r="N13" s="65"/>
      <c r="O13" s="53"/>
      <c r="P13" s="50"/>
      <c r="Q13" s="54"/>
      <c r="R13" s="91"/>
    </row>
    <row r="14" spans="1:19" ht="24.95" customHeight="1">
      <c r="A14" s="242"/>
      <c r="B14" s="64" t="s">
        <v>37</v>
      </c>
      <c r="C14" s="43" t="s">
        <v>41</v>
      </c>
      <c r="D14" s="44"/>
      <c r="E14" s="45">
        <v>40</v>
      </c>
      <c r="F14" s="46" t="s">
        <v>24</v>
      </c>
      <c r="G14" s="68"/>
      <c r="H14" s="72" t="s">
        <v>41</v>
      </c>
      <c r="I14" s="44"/>
      <c r="J14" s="46">
        <f>ROUNDUP(E14*0.75,2)</f>
        <v>30</v>
      </c>
      <c r="K14" s="46" t="s">
        <v>24</v>
      </c>
      <c r="L14" s="46"/>
      <c r="M14" s="76" t="e">
        <f>ROUND(#REF!+(#REF!*6/100),2)</f>
        <v>#REF!</v>
      </c>
      <c r="N14" s="64" t="s">
        <v>38</v>
      </c>
      <c r="O14" s="47" t="s">
        <v>33</v>
      </c>
      <c r="P14" s="44"/>
      <c r="Q14" s="48">
        <v>0.3</v>
      </c>
      <c r="R14" s="92">
        <f>ROUNDUP(Q14*0.75,2)</f>
        <v>0.23</v>
      </c>
    </row>
    <row r="15" spans="1:19" ht="24.95" customHeight="1">
      <c r="A15" s="242"/>
      <c r="B15" s="64"/>
      <c r="C15" s="43" t="s">
        <v>42</v>
      </c>
      <c r="D15" s="44"/>
      <c r="E15" s="45">
        <v>10</v>
      </c>
      <c r="F15" s="46" t="s">
        <v>24</v>
      </c>
      <c r="G15" s="68"/>
      <c r="H15" s="72" t="s">
        <v>42</v>
      </c>
      <c r="I15" s="44"/>
      <c r="J15" s="46">
        <f>ROUNDUP(E15*0.75,2)</f>
        <v>7.5</v>
      </c>
      <c r="K15" s="46" t="s">
        <v>24</v>
      </c>
      <c r="L15" s="46"/>
      <c r="M15" s="76" t="e">
        <f>#REF!</f>
        <v>#REF!</v>
      </c>
      <c r="N15" s="64" t="s">
        <v>39</v>
      </c>
      <c r="O15" s="47" t="s">
        <v>43</v>
      </c>
      <c r="P15" s="44" t="s">
        <v>23</v>
      </c>
      <c r="Q15" s="48">
        <v>0.3</v>
      </c>
      <c r="R15" s="92">
        <f>ROUNDUP(Q15*0.75,2)</f>
        <v>0.23</v>
      </c>
    </row>
    <row r="16" spans="1:19" ht="24.95" customHeight="1">
      <c r="A16" s="242"/>
      <c r="B16" s="64"/>
      <c r="C16" s="43"/>
      <c r="D16" s="44"/>
      <c r="E16" s="45"/>
      <c r="F16" s="46"/>
      <c r="G16" s="68"/>
      <c r="H16" s="72"/>
      <c r="I16" s="44"/>
      <c r="J16" s="46"/>
      <c r="K16" s="46"/>
      <c r="L16" s="46"/>
      <c r="M16" s="76"/>
      <c r="N16" s="64" t="s">
        <v>40</v>
      </c>
      <c r="O16" s="47" t="s">
        <v>44</v>
      </c>
      <c r="P16" s="44" t="s">
        <v>45</v>
      </c>
      <c r="Q16" s="48">
        <v>3</v>
      </c>
      <c r="R16" s="92">
        <f>ROUNDUP(Q16*0.75,2)</f>
        <v>2.25</v>
      </c>
    </row>
    <row r="17" spans="1:18" ht="24.95" customHeight="1">
      <c r="A17" s="242"/>
      <c r="B17" s="64"/>
      <c r="C17" s="43"/>
      <c r="D17" s="44"/>
      <c r="E17" s="45"/>
      <c r="F17" s="46"/>
      <c r="G17" s="68"/>
      <c r="H17" s="72"/>
      <c r="I17" s="44"/>
      <c r="J17" s="46"/>
      <c r="K17" s="46"/>
      <c r="L17" s="46"/>
      <c r="M17" s="76"/>
      <c r="N17" s="64" t="s">
        <v>21</v>
      </c>
      <c r="O17" s="47"/>
      <c r="P17" s="44"/>
      <c r="Q17" s="48"/>
      <c r="R17" s="92"/>
    </row>
    <row r="18" spans="1:18" ht="24.95" customHeight="1">
      <c r="A18" s="242"/>
      <c r="B18" s="65"/>
      <c r="C18" s="49"/>
      <c r="D18" s="50"/>
      <c r="E18" s="51"/>
      <c r="F18" s="52"/>
      <c r="G18" s="69"/>
      <c r="H18" s="73"/>
      <c r="I18" s="50"/>
      <c r="J18" s="52"/>
      <c r="K18" s="52"/>
      <c r="L18" s="52"/>
      <c r="M18" s="77"/>
      <c r="N18" s="65"/>
      <c r="O18" s="53"/>
      <c r="P18" s="50"/>
      <c r="Q18" s="54"/>
      <c r="R18" s="91"/>
    </row>
    <row r="19" spans="1:18" ht="24.95" customHeight="1">
      <c r="A19" s="242"/>
      <c r="B19" s="64" t="s">
        <v>46</v>
      </c>
      <c r="C19" s="43" t="s">
        <v>223</v>
      </c>
      <c r="D19" s="44"/>
      <c r="E19" s="45">
        <v>20</v>
      </c>
      <c r="F19" s="46" t="s">
        <v>24</v>
      </c>
      <c r="G19" s="68"/>
      <c r="H19" s="72" t="s">
        <v>223</v>
      </c>
      <c r="I19" s="44"/>
      <c r="J19" s="46">
        <f>ROUNDUP(E19*0.75,2)</f>
        <v>15</v>
      </c>
      <c r="K19" s="46" t="s">
        <v>24</v>
      </c>
      <c r="L19" s="46"/>
      <c r="M19" s="76" t="e">
        <f>#REF!</f>
        <v>#REF!</v>
      </c>
      <c r="N19" s="64" t="s">
        <v>47</v>
      </c>
      <c r="O19" s="47" t="s">
        <v>29</v>
      </c>
      <c r="P19" s="44"/>
      <c r="Q19" s="48">
        <v>100</v>
      </c>
      <c r="R19" s="92">
        <f>ROUNDUP(Q19*0.75,2)</f>
        <v>75</v>
      </c>
    </row>
    <row r="20" spans="1:18" ht="24.95" customHeight="1">
      <c r="A20" s="242"/>
      <c r="B20" s="64"/>
      <c r="C20" s="43" t="s">
        <v>49</v>
      </c>
      <c r="D20" s="44"/>
      <c r="E20" s="45">
        <v>5</v>
      </c>
      <c r="F20" s="46" t="s">
        <v>24</v>
      </c>
      <c r="G20" s="68"/>
      <c r="H20" s="72" t="s">
        <v>49</v>
      </c>
      <c r="I20" s="44"/>
      <c r="J20" s="46">
        <f>ROUNDUP(E20*0.75,2)</f>
        <v>3.75</v>
      </c>
      <c r="K20" s="46" t="s">
        <v>24</v>
      </c>
      <c r="L20" s="46"/>
      <c r="M20" s="76" t="e">
        <f>ROUND(#REF!+(#REF!*10/100),2)</f>
        <v>#REF!</v>
      </c>
      <c r="N20" s="64"/>
      <c r="O20" s="47" t="s">
        <v>50</v>
      </c>
      <c r="P20" s="44" t="s">
        <v>51</v>
      </c>
      <c r="Q20" s="48">
        <v>0.5</v>
      </c>
      <c r="R20" s="92">
        <f>ROUNDUP(Q20*0.75,2)</f>
        <v>0.38</v>
      </c>
    </row>
    <row r="21" spans="1:18" ht="24.95" customHeight="1">
      <c r="A21" s="242"/>
      <c r="B21" s="64"/>
      <c r="C21" s="43"/>
      <c r="D21" s="44"/>
      <c r="E21" s="45"/>
      <c r="F21" s="46"/>
      <c r="G21" s="68"/>
      <c r="H21" s="72"/>
      <c r="I21" s="44"/>
      <c r="J21" s="46"/>
      <c r="K21" s="46"/>
      <c r="L21" s="46"/>
      <c r="M21" s="76"/>
      <c r="N21" s="64"/>
      <c r="O21" s="47" t="s">
        <v>52</v>
      </c>
      <c r="P21" s="44"/>
      <c r="Q21" s="48">
        <v>0.1</v>
      </c>
      <c r="R21" s="92">
        <f>ROUNDUP(Q21*0.75,2)</f>
        <v>0.08</v>
      </c>
    </row>
    <row r="22" spans="1:18" ht="24.95" customHeight="1" thickBot="1">
      <c r="A22" s="243"/>
      <c r="B22" s="66"/>
      <c r="C22" s="55"/>
      <c r="D22" s="56"/>
      <c r="E22" s="57"/>
      <c r="F22" s="58"/>
      <c r="G22" s="70"/>
      <c r="H22" s="74"/>
      <c r="I22" s="56"/>
      <c r="J22" s="58"/>
      <c r="K22" s="58"/>
      <c r="L22" s="58"/>
      <c r="M22" s="78"/>
      <c r="N22" s="66"/>
      <c r="O22" s="59"/>
      <c r="P22" s="56"/>
      <c r="Q22" s="60"/>
      <c r="R22" s="93"/>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367</v>
      </c>
      <c r="B3" s="258"/>
      <c r="C3" s="258"/>
      <c r="D3" s="141"/>
      <c r="E3" s="259" t="s">
        <v>313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342</v>
      </c>
      <c r="I5" s="247" t="s">
        <v>305</v>
      </c>
      <c r="J5" s="248"/>
      <c r="K5" s="248"/>
      <c r="L5" s="249" t="s">
        <v>304</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295</v>
      </c>
      <c r="C9" s="105" t="s">
        <v>25</v>
      </c>
      <c r="D9" s="111"/>
      <c r="E9" s="110"/>
      <c r="F9" s="44"/>
      <c r="G9" s="105"/>
      <c r="H9" s="104">
        <v>20</v>
      </c>
      <c r="I9" s="108" t="s">
        <v>294</v>
      </c>
      <c r="J9" s="120" t="s">
        <v>58</v>
      </c>
      <c r="K9" s="107">
        <v>10</v>
      </c>
      <c r="L9" s="106" t="s">
        <v>293</v>
      </c>
      <c r="M9" s="105" t="s">
        <v>26</v>
      </c>
      <c r="N9" s="104">
        <v>10</v>
      </c>
      <c r="O9" s="103"/>
    </row>
    <row r="10" spans="1:21" ht="24.95" customHeight="1">
      <c r="A10" s="253"/>
      <c r="B10" s="105"/>
      <c r="C10" s="105" t="s">
        <v>26</v>
      </c>
      <c r="D10" s="111"/>
      <c r="E10" s="110"/>
      <c r="F10" s="44"/>
      <c r="G10" s="105"/>
      <c r="H10" s="104">
        <v>20</v>
      </c>
      <c r="I10" s="108"/>
      <c r="J10" s="105" t="s">
        <v>26</v>
      </c>
      <c r="K10" s="107">
        <v>20</v>
      </c>
      <c r="L10" s="119"/>
      <c r="M10" s="113"/>
      <c r="N10" s="115"/>
      <c r="O10" s="118"/>
    </row>
    <row r="11" spans="1:21" ht="24.95" customHeight="1">
      <c r="A11" s="253"/>
      <c r="B11" s="105"/>
      <c r="C11" s="105"/>
      <c r="D11" s="111"/>
      <c r="E11" s="110"/>
      <c r="F11" s="44"/>
      <c r="G11" s="105" t="s">
        <v>93</v>
      </c>
      <c r="H11" s="104" t="s">
        <v>288</v>
      </c>
      <c r="I11" s="108"/>
      <c r="J11" s="105"/>
      <c r="K11" s="107"/>
      <c r="L11" s="106" t="s">
        <v>292</v>
      </c>
      <c r="M11" s="105" t="s">
        <v>41</v>
      </c>
      <c r="N11" s="104">
        <v>10</v>
      </c>
      <c r="O11" s="103"/>
    </row>
    <row r="12" spans="1:21" ht="24.95" customHeight="1">
      <c r="A12" s="253"/>
      <c r="B12" s="105"/>
      <c r="C12" s="105"/>
      <c r="D12" s="111"/>
      <c r="E12" s="110"/>
      <c r="F12" s="44"/>
      <c r="G12" s="105" t="s">
        <v>33</v>
      </c>
      <c r="H12" s="104" t="s">
        <v>291</v>
      </c>
      <c r="I12" s="108"/>
      <c r="J12" s="105"/>
      <c r="K12" s="107"/>
      <c r="L12" s="119"/>
      <c r="M12" s="113"/>
      <c r="N12" s="115"/>
      <c r="O12" s="118"/>
    </row>
    <row r="13" spans="1:21" ht="24.95" customHeight="1">
      <c r="A13" s="253"/>
      <c r="B13" s="105"/>
      <c r="C13" s="105"/>
      <c r="D13" s="111"/>
      <c r="E13" s="110"/>
      <c r="F13" s="44" t="s">
        <v>23</v>
      </c>
      <c r="G13" s="105" t="s">
        <v>43</v>
      </c>
      <c r="H13" s="104" t="s">
        <v>291</v>
      </c>
      <c r="I13" s="108"/>
      <c r="J13" s="105"/>
      <c r="K13" s="107"/>
      <c r="L13" s="106" t="s">
        <v>290</v>
      </c>
      <c r="M13" s="105" t="s">
        <v>223</v>
      </c>
      <c r="N13" s="104">
        <v>10</v>
      </c>
      <c r="O13" s="103"/>
    </row>
    <row r="14" spans="1:21" ht="24.95" customHeight="1">
      <c r="A14" s="253"/>
      <c r="B14" s="113"/>
      <c r="C14" s="113"/>
      <c r="D14" s="117"/>
      <c r="E14" s="116"/>
      <c r="F14" s="50"/>
      <c r="G14" s="113"/>
      <c r="H14" s="115"/>
      <c r="I14" s="114"/>
      <c r="J14" s="113"/>
      <c r="K14" s="112"/>
      <c r="L14" s="106"/>
      <c r="M14" s="105" t="s">
        <v>49</v>
      </c>
      <c r="N14" s="104">
        <v>5</v>
      </c>
      <c r="O14" s="103"/>
    </row>
    <row r="15" spans="1:21" ht="24.95" customHeight="1">
      <c r="A15" s="253"/>
      <c r="B15" s="105" t="s">
        <v>289</v>
      </c>
      <c r="C15" s="105" t="s">
        <v>41</v>
      </c>
      <c r="D15" s="111"/>
      <c r="E15" s="110"/>
      <c r="F15" s="44"/>
      <c r="G15" s="105"/>
      <c r="H15" s="104">
        <v>20</v>
      </c>
      <c r="I15" s="108" t="s">
        <v>289</v>
      </c>
      <c r="J15" s="105" t="s">
        <v>41</v>
      </c>
      <c r="K15" s="107">
        <v>10</v>
      </c>
      <c r="L15" s="106"/>
      <c r="M15" s="105"/>
      <c r="N15" s="104"/>
      <c r="O15" s="103"/>
    </row>
    <row r="16" spans="1:21" ht="24.95" customHeight="1">
      <c r="A16" s="253"/>
      <c r="B16" s="113"/>
      <c r="C16" s="113"/>
      <c r="D16" s="117"/>
      <c r="E16" s="116"/>
      <c r="F16" s="50"/>
      <c r="G16" s="113"/>
      <c r="H16" s="115"/>
      <c r="I16" s="114"/>
      <c r="J16" s="113"/>
      <c r="K16" s="112"/>
      <c r="L16" s="106"/>
      <c r="M16" s="105"/>
      <c r="N16" s="104"/>
      <c r="O16" s="103"/>
    </row>
    <row r="17" spans="1:15" ht="24.95" customHeight="1">
      <c r="A17" s="253"/>
      <c r="B17" s="105" t="s">
        <v>46</v>
      </c>
      <c r="C17" s="105" t="s">
        <v>223</v>
      </c>
      <c r="D17" s="111"/>
      <c r="E17" s="110"/>
      <c r="F17" s="44"/>
      <c r="G17" s="105"/>
      <c r="H17" s="104">
        <v>10</v>
      </c>
      <c r="I17" s="108" t="s">
        <v>46</v>
      </c>
      <c r="J17" s="105" t="s">
        <v>223</v>
      </c>
      <c r="K17" s="107">
        <v>10</v>
      </c>
      <c r="L17" s="106"/>
      <c r="M17" s="105"/>
      <c r="N17" s="104"/>
      <c r="O17" s="103"/>
    </row>
    <row r="18" spans="1:15" ht="24.95" customHeight="1">
      <c r="A18" s="253"/>
      <c r="B18" s="105"/>
      <c r="C18" s="105" t="s">
        <v>49</v>
      </c>
      <c r="D18" s="111"/>
      <c r="E18" s="110"/>
      <c r="F18" s="44"/>
      <c r="G18" s="105"/>
      <c r="H18" s="104">
        <v>5</v>
      </c>
      <c r="I18" s="108"/>
      <c r="J18" s="105" t="s">
        <v>49</v>
      </c>
      <c r="K18" s="107">
        <v>5</v>
      </c>
      <c r="L18" s="106"/>
      <c r="M18" s="105"/>
      <c r="N18" s="104"/>
      <c r="O18" s="103"/>
    </row>
    <row r="19" spans="1:15" ht="24.95" customHeight="1">
      <c r="A19" s="253"/>
      <c r="B19" s="105"/>
      <c r="C19" s="105"/>
      <c r="D19" s="111"/>
      <c r="E19" s="110"/>
      <c r="F19" s="109"/>
      <c r="G19" s="105" t="s">
        <v>29</v>
      </c>
      <c r="H19" s="104" t="s">
        <v>288</v>
      </c>
      <c r="I19" s="108"/>
      <c r="J19" s="105"/>
      <c r="K19" s="107"/>
      <c r="L19" s="106"/>
      <c r="M19" s="105"/>
      <c r="N19" s="104"/>
      <c r="O19" s="103"/>
    </row>
    <row r="20" spans="1:15" ht="24.95" customHeight="1" thickBot="1">
      <c r="A20" s="254"/>
      <c r="B20" s="97"/>
      <c r="C20" s="97"/>
      <c r="D20" s="102"/>
      <c r="E20" s="101"/>
      <c r="F20" s="56"/>
      <c r="G20" s="97"/>
      <c r="H20" s="96"/>
      <c r="I20" s="100"/>
      <c r="J20" s="97"/>
      <c r="K20" s="99"/>
      <c r="L20" s="98"/>
      <c r="M20" s="97"/>
      <c r="N20" s="96"/>
      <c r="O20" s="95"/>
    </row>
    <row r="21" spans="1:15" ht="24.95" customHeight="1">
      <c r="B21" s="86"/>
      <c r="C21" s="86"/>
      <c r="D21" s="86"/>
      <c r="G21" s="86"/>
      <c r="H21" s="94"/>
      <c r="I21" s="86"/>
      <c r="J21" s="86"/>
      <c r="K21" s="94"/>
      <c r="L21" s="86"/>
      <c r="M21" s="86"/>
      <c r="N21" s="94"/>
    </row>
    <row r="22" spans="1:15" ht="24.95" customHeight="1">
      <c r="B22" s="86"/>
      <c r="C22" s="86"/>
      <c r="D22" s="86"/>
      <c r="G22" s="86"/>
      <c r="H22" s="94"/>
      <c r="I22" s="86"/>
      <c r="J22" s="86"/>
      <c r="K22" s="94"/>
      <c r="L22" s="86"/>
      <c r="M22" s="86"/>
      <c r="N22" s="94"/>
    </row>
    <row r="23" spans="1:15" ht="24.95" customHeight="1">
      <c r="B23" s="86"/>
      <c r="C23" s="86"/>
      <c r="D23" s="86"/>
      <c r="G23" s="86"/>
      <c r="H23" s="94"/>
      <c r="I23" s="86"/>
      <c r="J23" s="86"/>
      <c r="K23" s="94"/>
      <c r="L23" s="86"/>
      <c r="M23" s="86"/>
      <c r="N23" s="94"/>
    </row>
    <row r="24" spans="1:15" ht="24.95" customHeight="1">
      <c r="B24" s="86"/>
      <c r="C24" s="86"/>
      <c r="D24" s="86"/>
      <c r="G24" s="86"/>
      <c r="H24" s="94"/>
      <c r="I24" s="86"/>
      <c r="J24" s="86"/>
      <c r="K24" s="94"/>
      <c r="L24" s="86"/>
      <c r="M24" s="86"/>
      <c r="N24" s="94"/>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224</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57</v>
      </c>
      <c r="C5" s="37"/>
      <c r="D5" s="38"/>
      <c r="E5" s="39"/>
      <c r="F5" s="40"/>
      <c r="G5" s="67"/>
      <c r="H5" s="71"/>
      <c r="I5" s="38"/>
      <c r="J5" s="40"/>
      <c r="K5" s="40"/>
      <c r="L5" s="40"/>
      <c r="M5" s="75"/>
      <c r="N5" s="63"/>
      <c r="O5" s="41" t="s">
        <v>57</v>
      </c>
      <c r="P5" s="38"/>
      <c r="Q5" s="42">
        <v>110</v>
      </c>
      <c r="R5" s="90">
        <f>ROUNDUP(Q5*0.75,2)</f>
        <v>82.5</v>
      </c>
    </row>
    <row r="6" spans="1:19" ht="24.95" customHeight="1">
      <c r="A6" s="242"/>
      <c r="B6" s="65"/>
      <c r="C6" s="49"/>
      <c r="D6" s="50"/>
      <c r="E6" s="51"/>
      <c r="F6" s="52"/>
      <c r="G6" s="69"/>
      <c r="H6" s="73"/>
      <c r="I6" s="50"/>
      <c r="J6" s="52"/>
      <c r="K6" s="52"/>
      <c r="L6" s="52"/>
      <c r="M6" s="77"/>
      <c r="N6" s="65"/>
      <c r="O6" s="53"/>
      <c r="P6" s="50"/>
      <c r="Q6" s="54"/>
      <c r="R6" s="91"/>
    </row>
    <row r="7" spans="1:19" ht="24.95" customHeight="1">
      <c r="A7" s="242"/>
      <c r="B7" s="64" t="s">
        <v>79</v>
      </c>
      <c r="C7" s="43" t="s">
        <v>64</v>
      </c>
      <c r="D7" s="44" t="s">
        <v>65</v>
      </c>
      <c r="E7" s="45">
        <v>1</v>
      </c>
      <c r="F7" s="46" t="s">
        <v>66</v>
      </c>
      <c r="G7" s="68"/>
      <c r="H7" s="72" t="s">
        <v>64</v>
      </c>
      <c r="I7" s="44" t="s">
        <v>65</v>
      </c>
      <c r="J7" s="46">
        <f>ROUNDUP(E7*0.75,2)</f>
        <v>0.75</v>
      </c>
      <c r="K7" s="46" t="s">
        <v>66</v>
      </c>
      <c r="L7" s="46"/>
      <c r="M7" s="76" t="e">
        <f>#REF!</f>
        <v>#REF!</v>
      </c>
      <c r="N7" s="64" t="s">
        <v>80</v>
      </c>
      <c r="O7" s="47" t="s">
        <v>34</v>
      </c>
      <c r="P7" s="44" t="s">
        <v>35</v>
      </c>
      <c r="Q7" s="48">
        <v>2</v>
      </c>
      <c r="R7" s="92">
        <f>ROUNDUP(Q7*0.75,2)</f>
        <v>1.5</v>
      </c>
    </row>
    <row r="8" spans="1:19" ht="24.95" customHeight="1">
      <c r="A8" s="242"/>
      <c r="B8" s="64"/>
      <c r="C8" s="43" t="s">
        <v>82</v>
      </c>
      <c r="D8" s="44"/>
      <c r="E8" s="45">
        <v>10</v>
      </c>
      <c r="F8" s="46" t="s">
        <v>24</v>
      </c>
      <c r="G8" s="68"/>
      <c r="H8" s="72" t="s">
        <v>82</v>
      </c>
      <c r="I8" s="44"/>
      <c r="J8" s="46">
        <f>ROUNDUP(E8*0.75,2)</f>
        <v>7.5</v>
      </c>
      <c r="K8" s="46" t="s">
        <v>24</v>
      </c>
      <c r="L8" s="46"/>
      <c r="M8" s="76" t="e">
        <f>#REF!</f>
        <v>#REF!</v>
      </c>
      <c r="N8" s="64" t="s">
        <v>81</v>
      </c>
      <c r="O8" s="47" t="s">
        <v>34</v>
      </c>
      <c r="P8" s="44" t="s">
        <v>35</v>
      </c>
      <c r="Q8" s="48">
        <v>1.5</v>
      </c>
      <c r="R8" s="92">
        <f>ROUNDUP(Q8*0.75,2)</f>
        <v>1.1300000000000001</v>
      </c>
    </row>
    <row r="9" spans="1:19" ht="24.95" customHeight="1">
      <c r="A9" s="242"/>
      <c r="B9" s="64"/>
      <c r="C9" s="43" t="s">
        <v>26</v>
      </c>
      <c r="D9" s="44"/>
      <c r="E9" s="45">
        <v>30</v>
      </c>
      <c r="F9" s="46" t="s">
        <v>24</v>
      </c>
      <c r="G9" s="68"/>
      <c r="H9" s="72" t="s">
        <v>26</v>
      </c>
      <c r="I9" s="44"/>
      <c r="J9" s="46">
        <f>ROUNDUP(E9*0.75,2)</f>
        <v>22.5</v>
      </c>
      <c r="K9" s="46" t="s">
        <v>24</v>
      </c>
      <c r="L9" s="46"/>
      <c r="M9" s="76" t="e">
        <f>ROUND(#REF!+(#REF!*6/100),2)</f>
        <v>#REF!</v>
      </c>
      <c r="N9" s="64" t="s">
        <v>281</v>
      </c>
      <c r="O9" s="47" t="s">
        <v>43</v>
      </c>
      <c r="P9" s="44" t="s">
        <v>23</v>
      </c>
      <c r="Q9" s="48">
        <v>1</v>
      </c>
      <c r="R9" s="92">
        <f>ROUNDUP(Q9*0.75,2)</f>
        <v>0.75</v>
      </c>
    </row>
    <row r="10" spans="1:19" ht="24.95" customHeight="1">
      <c r="A10" s="242"/>
      <c r="B10" s="64"/>
      <c r="C10" s="43" t="s">
        <v>83</v>
      </c>
      <c r="D10" s="44"/>
      <c r="E10" s="45">
        <v>10</v>
      </c>
      <c r="F10" s="46" t="s">
        <v>24</v>
      </c>
      <c r="G10" s="68"/>
      <c r="H10" s="72" t="s">
        <v>83</v>
      </c>
      <c r="I10" s="44"/>
      <c r="J10" s="46">
        <f>ROUNDUP(E10*0.75,2)</f>
        <v>7.5</v>
      </c>
      <c r="K10" s="46" t="s">
        <v>24</v>
      </c>
      <c r="L10" s="46"/>
      <c r="M10" s="76" t="e">
        <f>#REF!</f>
        <v>#REF!</v>
      </c>
      <c r="N10" s="64" t="s">
        <v>282</v>
      </c>
      <c r="O10" s="47" t="s">
        <v>52</v>
      </c>
      <c r="P10" s="44"/>
      <c r="Q10" s="48">
        <v>0.1</v>
      </c>
      <c r="R10" s="92">
        <f>ROUNDUP(Q10*0.75,2)</f>
        <v>0.08</v>
      </c>
    </row>
    <row r="11" spans="1:19" ht="24.95" customHeight="1">
      <c r="A11" s="242"/>
      <c r="B11" s="64"/>
      <c r="C11" s="43" t="s">
        <v>84</v>
      </c>
      <c r="D11" s="44"/>
      <c r="E11" s="45">
        <v>5</v>
      </c>
      <c r="F11" s="46" t="s">
        <v>24</v>
      </c>
      <c r="G11" s="68"/>
      <c r="H11" s="72" t="s">
        <v>84</v>
      </c>
      <c r="I11" s="44"/>
      <c r="J11" s="46">
        <f>ROUNDUP(E11*0.75,2)</f>
        <v>3.75</v>
      </c>
      <c r="K11" s="46" t="s">
        <v>24</v>
      </c>
      <c r="L11" s="46"/>
      <c r="M11" s="76" t="e">
        <f>ROUND(#REF!+(#REF!*10/100),2)</f>
        <v>#REF!</v>
      </c>
      <c r="N11" s="64" t="s">
        <v>21</v>
      </c>
      <c r="O11" s="47" t="s">
        <v>85</v>
      </c>
      <c r="P11" s="44"/>
      <c r="Q11" s="48">
        <v>0.01</v>
      </c>
      <c r="R11" s="92">
        <f>ROUNDUP(Q11*0.75,2)</f>
        <v>0.01</v>
      </c>
    </row>
    <row r="12" spans="1:19" ht="24.95" customHeight="1">
      <c r="A12" s="242"/>
      <c r="B12" s="65"/>
      <c r="C12" s="49"/>
      <c r="D12" s="50"/>
      <c r="E12" s="51"/>
      <c r="F12" s="52"/>
      <c r="G12" s="69"/>
      <c r="H12" s="73"/>
      <c r="I12" s="50"/>
      <c r="J12" s="52"/>
      <c r="K12" s="52"/>
      <c r="L12" s="52"/>
      <c r="M12" s="77"/>
      <c r="N12" s="65"/>
      <c r="O12" s="53"/>
      <c r="P12" s="50"/>
      <c r="Q12" s="54"/>
      <c r="R12" s="91"/>
    </row>
    <row r="13" spans="1:19" ht="24.95" customHeight="1">
      <c r="A13" s="242"/>
      <c r="B13" s="64" t="s">
        <v>86</v>
      </c>
      <c r="C13" s="43" t="s">
        <v>89</v>
      </c>
      <c r="D13" s="44"/>
      <c r="E13" s="45">
        <v>30</v>
      </c>
      <c r="F13" s="46" t="s">
        <v>24</v>
      </c>
      <c r="G13" s="68"/>
      <c r="H13" s="72" t="s">
        <v>89</v>
      </c>
      <c r="I13" s="44"/>
      <c r="J13" s="46">
        <f>ROUNDUP(E13*0.75,2)</f>
        <v>22.5</v>
      </c>
      <c r="K13" s="46" t="s">
        <v>24</v>
      </c>
      <c r="L13" s="46"/>
      <c r="M13" s="76" t="e">
        <f>ROUND(#REF!+(#REF!*15/100),2)</f>
        <v>#REF!</v>
      </c>
      <c r="N13" s="64" t="s">
        <v>87</v>
      </c>
      <c r="O13" s="47" t="s">
        <v>33</v>
      </c>
      <c r="P13" s="44"/>
      <c r="Q13" s="48">
        <v>1</v>
      </c>
      <c r="R13" s="92">
        <f>ROUNDUP(Q13*0.75,2)</f>
        <v>0.75</v>
      </c>
    </row>
    <row r="14" spans="1:19" ht="24.95" customHeight="1">
      <c r="A14" s="242"/>
      <c r="B14" s="64"/>
      <c r="C14" s="43" t="s">
        <v>49</v>
      </c>
      <c r="D14" s="44"/>
      <c r="E14" s="45">
        <v>10</v>
      </c>
      <c r="F14" s="46" t="s">
        <v>24</v>
      </c>
      <c r="G14" s="68"/>
      <c r="H14" s="72" t="s">
        <v>49</v>
      </c>
      <c r="I14" s="44"/>
      <c r="J14" s="46">
        <f>ROUNDUP(E14*0.75,2)</f>
        <v>7.5</v>
      </c>
      <c r="K14" s="46" t="s">
        <v>24</v>
      </c>
      <c r="L14" s="46"/>
      <c r="M14" s="76" t="e">
        <f>ROUND(#REF!+(#REF!*10/100),2)</f>
        <v>#REF!</v>
      </c>
      <c r="N14" s="64" t="s">
        <v>88</v>
      </c>
      <c r="O14" s="47" t="s">
        <v>52</v>
      </c>
      <c r="P14" s="44"/>
      <c r="Q14" s="48">
        <v>0.1</v>
      </c>
      <c r="R14" s="92">
        <f>ROUNDUP(Q14*0.75,2)</f>
        <v>0.08</v>
      </c>
    </row>
    <row r="15" spans="1:19" ht="24.95" customHeight="1">
      <c r="A15" s="242"/>
      <c r="B15" s="64"/>
      <c r="C15" s="43"/>
      <c r="D15" s="44"/>
      <c r="E15" s="45"/>
      <c r="F15" s="46"/>
      <c r="G15" s="68"/>
      <c r="H15" s="72"/>
      <c r="I15" s="44"/>
      <c r="J15" s="46"/>
      <c r="K15" s="46"/>
      <c r="L15" s="46"/>
      <c r="M15" s="76"/>
      <c r="N15" s="64" t="s">
        <v>21</v>
      </c>
      <c r="O15" s="47" t="s">
        <v>70</v>
      </c>
      <c r="P15" s="44"/>
      <c r="Q15" s="48">
        <v>2</v>
      </c>
      <c r="R15" s="92">
        <f>ROUNDUP(Q15*0.75,2)</f>
        <v>1.5</v>
      </c>
    </row>
    <row r="16" spans="1:19" ht="24.95" customHeight="1">
      <c r="A16" s="242"/>
      <c r="B16" s="64"/>
      <c r="C16" s="43"/>
      <c r="D16" s="44"/>
      <c r="E16" s="45"/>
      <c r="F16" s="46"/>
      <c r="G16" s="68"/>
      <c r="H16" s="72"/>
      <c r="I16" s="44"/>
      <c r="J16" s="46"/>
      <c r="K16" s="46"/>
      <c r="L16" s="46"/>
      <c r="M16" s="76"/>
      <c r="N16" s="64"/>
      <c r="O16" s="47" t="s">
        <v>27</v>
      </c>
      <c r="P16" s="44"/>
      <c r="Q16" s="48">
        <v>2</v>
      </c>
      <c r="R16" s="92">
        <f>ROUNDUP(Q16*0.75,2)</f>
        <v>1.5</v>
      </c>
    </row>
    <row r="17" spans="1:18" ht="24.95" customHeight="1">
      <c r="A17" s="242"/>
      <c r="B17" s="65"/>
      <c r="C17" s="49"/>
      <c r="D17" s="50"/>
      <c r="E17" s="51"/>
      <c r="F17" s="52"/>
      <c r="G17" s="69"/>
      <c r="H17" s="73"/>
      <c r="I17" s="50"/>
      <c r="J17" s="52"/>
      <c r="K17" s="52"/>
      <c r="L17" s="52"/>
      <c r="M17" s="77"/>
      <c r="N17" s="65"/>
      <c r="O17" s="53"/>
      <c r="P17" s="50"/>
      <c r="Q17" s="54"/>
      <c r="R17" s="91"/>
    </row>
    <row r="18" spans="1:18" ht="24.95" customHeight="1">
      <c r="A18" s="242"/>
      <c r="B18" s="64" t="s">
        <v>90</v>
      </c>
      <c r="C18" s="43" t="s">
        <v>91</v>
      </c>
      <c r="D18" s="44"/>
      <c r="E18" s="45">
        <v>20</v>
      </c>
      <c r="F18" s="46" t="s">
        <v>24</v>
      </c>
      <c r="G18" s="68"/>
      <c r="H18" s="72" t="s">
        <v>91</v>
      </c>
      <c r="I18" s="44"/>
      <c r="J18" s="46">
        <f>ROUNDUP(E18*0.75,2)</f>
        <v>15</v>
      </c>
      <c r="K18" s="46" t="s">
        <v>24</v>
      </c>
      <c r="L18" s="46"/>
      <c r="M18" s="76" t="e">
        <f>ROUND(#REF!+(#REF!*10/100),2)</f>
        <v>#REF!</v>
      </c>
      <c r="N18" s="64" t="s">
        <v>47</v>
      </c>
      <c r="O18" s="47" t="s">
        <v>93</v>
      </c>
      <c r="P18" s="44"/>
      <c r="Q18" s="48">
        <v>100</v>
      </c>
      <c r="R18" s="92">
        <f>ROUNDUP(Q18*0.75,2)</f>
        <v>75</v>
      </c>
    </row>
    <row r="19" spans="1:18" ht="24.95" customHeight="1">
      <c r="A19" s="242"/>
      <c r="B19" s="64"/>
      <c r="C19" s="43" t="s">
        <v>92</v>
      </c>
      <c r="D19" s="44"/>
      <c r="E19" s="45">
        <v>10</v>
      </c>
      <c r="F19" s="46" t="s">
        <v>24</v>
      </c>
      <c r="G19" s="68"/>
      <c r="H19" s="72" t="s">
        <v>92</v>
      </c>
      <c r="I19" s="44"/>
      <c r="J19" s="46">
        <f>ROUNDUP(E19*0.75,2)</f>
        <v>7.5</v>
      </c>
      <c r="K19" s="46" t="s">
        <v>24</v>
      </c>
      <c r="L19" s="46"/>
      <c r="M19" s="76" t="e">
        <f>ROUND(#REF!+(#REF!*10/100),2)</f>
        <v>#REF!</v>
      </c>
      <c r="N19" s="64"/>
      <c r="O19" s="47" t="s">
        <v>61</v>
      </c>
      <c r="P19" s="44"/>
      <c r="Q19" s="48">
        <v>3</v>
      </c>
      <c r="R19" s="92">
        <f>ROUNDUP(Q19*0.75,2)</f>
        <v>2.25</v>
      </c>
    </row>
    <row r="20" spans="1:18" ht="24.95" customHeight="1">
      <c r="A20" s="242"/>
      <c r="B20" s="65"/>
      <c r="C20" s="49"/>
      <c r="D20" s="50"/>
      <c r="E20" s="51"/>
      <c r="F20" s="52"/>
      <c r="G20" s="69"/>
      <c r="H20" s="73"/>
      <c r="I20" s="50"/>
      <c r="J20" s="52"/>
      <c r="K20" s="52"/>
      <c r="L20" s="52"/>
      <c r="M20" s="77"/>
      <c r="N20" s="65"/>
      <c r="O20" s="53"/>
      <c r="P20" s="50"/>
      <c r="Q20" s="54"/>
      <c r="R20" s="91"/>
    </row>
    <row r="21" spans="1:18" ht="24.95" customHeight="1">
      <c r="A21" s="242"/>
      <c r="B21" s="64" t="s">
        <v>94</v>
      </c>
      <c r="C21" s="43" t="s">
        <v>95</v>
      </c>
      <c r="D21" s="44"/>
      <c r="E21" s="79">
        <v>0.16666666666666666</v>
      </c>
      <c r="F21" s="46" t="s">
        <v>66</v>
      </c>
      <c r="G21" s="68"/>
      <c r="H21" s="72" t="s">
        <v>95</v>
      </c>
      <c r="I21" s="44"/>
      <c r="J21" s="46">
        <f>ROUNDUP(E21*0.75,2)</f>
        <v>0.13</v>
      </c>
      <c r="K21" s="46" t="s">
        <v>66</v>
      </c>
      <c r="L21" s="46"/>
      <c r="M21" s="76" t="e">
        <f>#REF!</f>
        <v>#REF!</v>
      </c>
      <c r="N21" s="64" t="s">
        <v>75</v>
      </c>
      <c r="O21" s="47"/>
      <c r="P21" s="44"/>
      <c r="Q21" s="48"/>
      <c r="R21" s="92"/>
    </row>
    <row r="22" spans="1:18" ht="24.95" customHeight="1" thickBot="1">
      <c r="A22" s="243"/>
      <c r="B22" s="66"/>
      <c r="C22" s="55"/>
      <c r="D22" s="56"/>
      <c r="E22" s="57"/>
      <c r="F22" s="58"/>
      <c r="G22" s="70"/>
      <c r="H22" s="74"/>
      <c r="I22" s="56"/>
      <c r="J22" s="58"/>
      <c r="K22" s="58"/>
      <c r="L22" s="58"/>
      <c r="M22" s="78"/>
      <c r="N22" s="66"/>
      <c r="O22" s="59"/>
      <c r="P22" s="56"/>
      <c r="Q22" s="60"/>
      <c r="R22" s="93"/>
    </row>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368</v>
      </c>
      <c r="B3" s="258"/>
      <c r="C3" s="258"/>
      <c r="D3" s="141"/>
      <c r="E3" s="259" t="s">
        <v>313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342</v>
      </c>
      <c r="I5" s="247" t="s">
        <v>305</v>
      </c>
      <c r="J5" s="248"/>
      <c r="K5" s="248"/>
      <c r="L5" s="249" t="s">
        <v>304</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318</v>
      </c>
      <c r="C9" s="105" t="s">
        <v>82</v>
      </c>
      <c r="D9" s="111"/>
      <c r="E9" s="110"/>
      <c r="F9" s="44"/>
      <c r="G9" s="105"/>
      <c r="H9" s="104">
        <v>5</v>
      </c>
      <c r="I9" s="108" t="s">
        <v>318</v>
      </c>
      <c r="J9" s="120" t="s">
        <v>149</v>
      </c>
      <c r="K9" s="107">
        <v>5</v>
      </c>
      <c r="L9" s="106" t="s">
        <v>317</v>
      </c>
      <c r="M9" s="105" t="s">
        <v>26</v>
      </c>
      <c r="N9" s="104">
        <v>10</v>
      </c>
      <c r="O9" s="103"/>
    </row>
    <row r="10" spans="1:21" ht="24.95" customHeight="1">
      <c r="A10" s="253"/>
      <c r="B10" s="105"/>
      <c r="C10" s="105" t="s">
        <v>26</v>
      </c>
      <c r="D10" s="111"/>
      <c r="E10" s="110"/>
      <c r="F10" s="44"/>
      <c r="G10" s="105"/>
      <c r="H10" s="104">
        <v>10</v>
      </c>
      <c r="I10" s="108"/>
      <c r="J10" s="105" t="s">
        <v>26</v>
      </c>
      <c r="K10" s="107">
        <v>10</v>
      </c>
      <c r="L10" s="106"/>
      <c r="M10" s="105" t="s">
        <v>83</v>
      </c>
      <c r="N10" s="104">
        <v>5</v>
      </c>
      <c r="O10" s="103"/>
    </row>
    <row r="11" spans="1:21" ht="24.95" customHeight="1">
      <c r="A11" s="253"/>
      <c r="B11" s="105"/>
      <c r="C11" s="105" t="s">
        <v>83</v>
      </c>
      <c r="D11" s="111"/>
      <c r="E11" s="110"/>
      <c r="F11" s="44"/>
      <c r="G11" s="105"/>
      <c r="H11" s="104">
        <v>10</v>
      </c>
      <c r="I11" s="108"/>
      <c r="J11" s="105" t="s">
        <v>83</v>
      </c>
      <c r="K11" s="107">
        <v>5</v>
      </c>
      <c r="L11" s="119"/>
      <c r="M11" s="113"/>
      <c r="N11" s="115"/>
      <c r="O11" s="118"/>
    </row>
    <row r="12" spans="1:21" ht="24.95" customHeight="1">
      <c r="A12" s="253"/>
      <c r="B12" s="105"/>
      <c r="C12" s="105" t="s">
        <v>84</v>
      </c>
      <c r="D12" s="111"/>
      <c r="E12" s="110"/>
      <c r="F12" s="44"/>
      <c r="G12" s="105"/>
      <c r="H12" s="104">
        <v>5</v>
      </c>
      <c r="I12" s="108"/>
      <c r="J12" s="105" t="s">
        <v>84</v>
      </c>
      <c r="K12" s="107">
        <v>5</v>
      </c>
      <c r="L12" s="106" t="s">
        <v>316</v>
      </c>
      <c r="M12" s="105" t="s">
        <v>89</v>
      </c>
      <c r="N12" s="104">
        <v>10</v>
      </c>
      <c r="O12" s="103"/>
    </row>
    <row r="13" spans="1:21" ht="24.95" customHeight="1">
      <c r="A13" s="253"/>
      <c r="B13" s="105"/>
      <c r="C13" s="105" t="s">
        <v>64</v>
      </c>
      <c r="D13" s="111"/>
      <c r="E13" s="110" t="s">
        <v>65</v>
      </c>
      <c r="F13" s="44"/>
      <c r="G13" s="105"/>
      <c r="H13" s="143">
        <v>0.13</v>
      </c>
      <c r="I13" s="108"/>
      <c r="J13" s="105" t="s">
        <v>315</v>
      </c>
      <c r="K13" s="142">
        <v>0.13</v>
      </c>
      <c r="L13" s="106"/>
      <c r="M13" s="105" t="s">
        <v>49</v>
      </c>
      <c r="N13" s="104">
        <v>5</v>
      </c>
      <c r="O13" s="103"/>
    </row>
    <row r="14" spans="1:21" ht="24.95" customHeight="1">
      <c r="A14" s="253"/>
      <c r="B14" s="105"/>
      <c r="C14" s="105"/>
      <c r="D14" s="111"/>
      <c r="E14" s="110"/>
      <c r="F14" s="44"/>
      <c r="G14" s="105" t="s">
        <v>93</v>
      </c>
      <c r="H14" s="104" t="s">
        <v>288</v>
      </c>
      <c r="I14" s="108"/>
      <c r="J14" s="105"/>
      <c r="K14" s="107"/>
      <c r="L14" s="106"/>
      <c r="M14" s="105" t="s">
        <v>91</v>
      </c>
      <c r="N14" s="104">
        <v>5</v>
      </c>
      <c r="O14" s="103"/>
    </row>
    <row r="15" spans="1:21" ht="24.95" customHeight="1">
      <c r="A15" s="253"/>
      <c r="B15" s="105"/>
      <c r="C15" s="105"/>
      <c r="D15" s="111"/>
      <c r="E15" s="110"/>
      <c r="F15" s="44"/>
      <c r="G15" s="105" t="s">
        <v>33</v>
      </c>
      <c r="H15" s="104" t="s">
        <v>291</v>
      </c>
      <c r="I15" s="108"/>
      <c r="J15" s="105"/>
      <c r="K15" s="107"/>
      <c r="L15" s="119"/>
      <c r="M15" s="113"/>
      <c r="N15" s="115"/>
      <c r="O15" s="118"/>
    </row>
    <row r="16" spans="1:21" ht="24.95" customHeight="1">
      <c r="A16" s="253"/>
      <c r="B16" s="105"/>
      <c r="C16" s="105"/>
      <c r="D16" s="111"/>
      <c r="E16" s="110"/>
      <c r="F16" s="44" t="s">
        <v>23</v>
      </c>
      <c r="G16" s="105" t="s">
        <v>43</v>
      </c>
      <c r="H16" s="104" t="s">
        <v>291</v>
      </c>
      <c r="I16" s="108"/>
      <c r="J16" s="105"/>
      <c r="K16" s="107"/>
      <c r="L16" s="106" t="s">
        <v>94</v>
      </c>
      <c r="M16" s="105" t="s">
        <v>95</v>
      </c>
      <c r="N16" s="144">
        <v>0.1</v>
      </c>
      <c r="O16" s="103"/>
    </row>
    <row r="17" spans="1:15" ht="24.95" customHeight="1">
      <c r="A17" s="253"/>
      <c r="B17" s="113"/>
      <c r="C17" s="113"/>
      <c r="D17" s="117"/>
      <c r="E17" s="116"/>
      <c r="F17" s="50"/>
      <c r="G17" s="113"/>
      <c r="H17" s="115"/>
      <c r="I17" s="114"/>
      <c r="J17" s="113"/>
      <c r="K17" s="112"/>
      <c r="L17" s="106"/>
      <c r="M17" s="105"/>
      <c r="N17" s="104"/>
      <c r="O17" s="103"/>
    </row>
    <row r="18" spans="1:15" ht="24.95" customHeight="1">
      <c r="A18" s="253"/>
      <c r="B18" s="105" t="s">
        <v>86</v>
      </c>
      <c r="C18" s="105" t="s">
        <v>89</v>
      </c>
      <c r="D18" s="111"/>
      <c r="E18" s="110"/>
      <c r="F18" s="44"/>
      <c r="G18" s="105"/>
      <c r="H18" s="104">
        <v>10</v>
      </c>
      <c r="I18" s="108" t="s">
        <v>86</v>
      </c>
      <c r="J18" s="105" t="s">
        <v>89</v>
      </c>
      <c r="K18" s="107">
        <v>10</v>
      </c>
      <c r="L18" s="106"/>
      <c r="M18" s="105"/>
      <c r="N18" s="104"/>
      <c r="O18" s="103"/>
    </row>
    <row r="19" spans="1:15" ht="24.95" customHeight="1">
      <c r="A19" s="253"/>
      <c r="B19" s="105"/>
      <c r="C19" s="105" t="s">
        <v>49</v>
      </c>
      <c r="D19" s="111"/>
      <c r="E19" s="110"/>
      <c r="F19" s="109"/>
      <c r="G19" s="105"/>
      <c r="H19" s="104">
        <v>5</v>
      </c>
      <c r="I19" s="108"/>
      <c r="J19" s="105" t="s">
        <v>49</v>
      </c>
      <c r="K19" s="107">
        <v>5</v>
      </c>
      <c r="L19" s="106"/>
      <c r="M19" s="105"/>
      <c r="N19" s="104"/>
      <c r="O19" s="103"/>
    </row>
    <row r="20" spans="1:15" ht="24.95" customHeight="1">
      <c r="A20" s="253"/>
      <c r="B20" s="113"/>
      <c r="C20" s="113"/>
      <c r="D20" s="117"/>
      <c r="E20" s="116"/>
      <c r="F20" s="50"/>
      <c r="G20" s="113"/>
      <c r="H20" s="115"/>
      <c r="I20" s="114"/>
      <c r="J20" s="113"/>
      <c r="K20" s="112"/>
      <c r="L20" s="106"/>
      <c r="M20" s="105"/>
      <c r="N20" s="104"/>
      <c r="O20" s="103"/>
    </row>
    <row r="21" spans="1:15" ht="24.95" customHeight="1">
      <c r="A21" s="253"/>
      <c r="B21" s="105" t="s">
        <v>90</v>
      </c>
      <c r="C21" s="105" t="s">
        <v>91</v>
      </c>
      <c r="D21" s="111"/>
      <c r="E21" s="110"/>
      <c r="F21" s="44"/>
      <c r="G21" s="105"/>
      <c r="H21" s="104">
        <v>10</v>
      </c>
      <c r="I21" s="108" t="s">
        <v>90</v>
      </c>
      <c r="J21" s="105" t="s">
        <v>91</v>
      </c>
      <c r="K21" s="107">
        <v>10</v>
      </c>
      <c r="L21" s="106"/>
      <c r="M21" s="105"/>
      <c r="N21" s="104"/>
      <c r="O21" s="103"/>
    </row>
    <row r="22" spans="1:15" ht="24.95" customHeight="1">
      <c r="A22" s="253"/>
      <c r="B22" s="105"/>
      <c r="C22" s="105" t="s">
        <v>92</v>
      </c>
      <c r="D22" s="111"/>
      <c r="E22" s="110"/>
      <c r="F22" s="44"/>
      <c r="G22" s="105"/>
      <c r="H22" s="104">
        <v>5</v>
      </c>
      <c r="I22" s="108"/>
      <c r="J22" s="105" t="s">
        <v>92</v>
      </c>
      <c r="K22" s="107">
        <v>5</v>
      </c>
      <c r="L22" s="106"/>
      <c r="M22" s="105"/>
      <c r="N22" s="104"/>
      <c r="O22" s="103"/>
    </row>
    <row r="23" spans="1:15" ht="24.95" customHeight="1">
      <c r="A23" s="253"/>
      <c r="B23" s="105"/>
      <c r="C23" s="105"/>
      <c r="D23" s="111"/>
      <c r="E23" s="110"/>
      <c r="F23" s="44"/>
      <c r="G23" s="105" t="s">
        <v>93</v>
      </c>
      <c r="H23" s="104" t="s">
        <v>288</v>
      </c>
      <c r="I23" s="108"/>
      <c r="J23" s="105"/>
      <c r="K23" s="107"/>
      <c r="L23" s="106"/>
      <c r="M23" s="105"/>
      <c r="N23" s="104"/>
      <c r="O23" s="103"/>
    </row>
    <row r="24" spans="1:15" ht="24.95" customHeight="1">
      <c r="A24" s="253"/>
      <c r="B24" s="105"/>
      <c r="C24" s="105"/>
      <c r="D24" s="111"/>
      <c r="E24" s="110"/>
      <c r="F24" s="44"/>
      <c r="G24" s="105" t="s">
        <v>61</v>
      </c>
      <c r="H24" s="104" t="s">
        <v>291</v>
      </c>
      <c r="I24" s="108"/>
      <c r="J24" s="105"/>
      <c r="K24" s="107"/>
      <c r="L24" s="106"/>
      <c r="M24" s="105"/>
      <c r="N24" s="104"/>
      <c r="O24" s="103"/>
    </row>
    <row r="25" spans="1:15" ht="24.95" customHeight="1">
      <c r="A25" s="253"/>
      <c r="B25" s="113"/>
      <c r="C25" s="113"/>
      <c r="D25" s="117"/>
      <c r="E25" s="116"/>
      <c r="F25" s="50"/>
      <c r="G25" s="113"/>
      <c r="H25" s="115"/>
      <c r="I25" s="114"/>
      <c r="J25" s="113"/>
      <c r="K25" s="112"/>
      <c r="L25" s="106"/>
      <c r="M25" s="105"/>
      <c r="N25" s="104"/>
      <c r="O25" s="103"/>
    </row>
    <row r="26" spans="1:15" ht="24.95" customHeight="1">
      <c r="A26" s="253"/>
      <c r="B26" s="105" t="s">
        <v>94</v>
      </c>
      <c r="C26" s="105" t="s">
        <v>95</v>
      </c>
      <c r="D26" s="111"/>
      <c r="E26" s="110"/>
      <c r="F26" s="44"/>
      <c r="G26" s="105"/>
      <c r="H26" s="143">
        <v>0.13</v>
      </c>
      <c r="I26" s="108" t="s">
        <v>94</v>
      </c>
      <c r="J26" s="105" t="s">
        <v>95</v>
      </c>
      <c r="K26" s="142">
        <v>0.13</v>
      </c>
      <c r="L26" s="106"/>
      <c r="M26" s="105"/>
      <c r="N26" s="104"/>
      <c r="O26" s="103"/>
    </row>
    <row r="27" spans="1:15" ht="24.95" customHeight="1" thickBot="1">
      <c r="A27" s="254"/>
      <c r="B27" s="97"/>
      <c r="C27" s="97"/>
      <c r="D27" s="102"/>
      <c r="E27" s="101"/>
      <c r="F27" s="56"/>
      <c r="G27" s="97"/>
      <c r="H27" s="96"/>
      <c r="I27" s="100"/>
      <c r="J27" s="97"/>
      <c r="K27" s="99"/>
      <c r="L27" s="98"/>
      <c r="M27" s="97"/>
      <c r="N27" s="96"/>
      <c r="O27" s="95"/>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sheetData>
  <mergeCells count="14">
    <mergeCell ref="O4:O6"/>
    <mergeCell ref="I5:K5"/>
    <mergeCell ref="L5:N5"/>
    <mergeCell ref="A7:A27"/>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225</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57</v>
      </c>
      <c r="C5" s="37"/>
      <c r="D5" s="38"/>
      <c r="E5" s="39"/>
      <c r="F5" s="40"/>
      <c r="G5" s="67"/>
      <c r="H5" s="71"/>
      <c r="I5" s="38"/>
      <c r="J5" s="40"/>
      <c r="K5" s="40"/>
      <c r="L5" s="40"/>
      <c r="M5" s="75"/>
      <c r="N5" s="63"/>
      <c r="O5" s="41" t="s">
        <v>57</v>
      </c>
      <c r="P5" s="38"/>
      <c r="Q5" s="42">
        <v>110</v>
      </c>
      <c r="R5" s="90">
        <f>ROUNDUP(Q5*0.75,2)</f>
        <v>82.5</v>
      </c>
    </row>
    <row r="6" spans="1:19" ht="24.95" customHeight="1">
      <c r="A6" s="242"/>
      <c r="B6" s="65"/>
      <c r="C6" s="49"/>
      <c r="D6" s="50"/>
      <c r="E6" s="51"/>
      <c r="F6" s="52"/>
      <c r="G6" s="69"/>
      <c r="H6" s="73"/>
      <c r="I6" s="50"/>
      <c r="J6" s="52"/>
      <c r="K6" s="52"/>
      <c r="L6" s="52"/>
      <c r="M6" s="77"/>
      <c r="N6" s="65"/>
      <c r="O6" s="53"/>
      <c r="P6" s="50"/>
      <c r="Q6" s="54"/>
      <c r="R6" s="91"/>
    </row>
    <row r="7" spans="1:19" ht="24.95" customHeight="1">
      <c r="A7" s="242"/>
      <c r="B7" s="64" t="s">
        <v>109</v>
      </c>
      <c r="C7" s="43" t="s">
        <v>113</v>
      </c>
      <c r="D7" s="44"/>
      <c r="E7" s="45">
        <v>1</v>
      </c>
      <c r="F7" s="46" t="s">
        <v>101</v>
      </c>
      <c r="G7" s="68" t="s">
        <v>100</v>
      </c>
      <c r="H7" s="72" t="s">
        <v>113</v>
      </c>
      <c r="I7" s="44"/>
      <c r="J7" s="46">
        <f>ROUNDUP(E7*0.75,2)</f>
        <v>0.75</v>
      </c>
      <c r="K7" s="46" t="s">
        <v>101</v>
      </c>
      <c r="L7" s="46" t="s">
        <v>100</v>
      </c>
      <c r="M7" s="76" t="e">
        <f>#REF!</f>
        <v>#REF!</v>
      </c>
      <c r="N7" s="64" t="s">
        <v>267</v>
      </c>
      <c r="O7" s="47" t="s">
        <v>28</v>
      </c>
      <c r="P7" s="44" t="s">
        <v>23</v>
      </c>
      <c r="Q7" s="48">
        <v>3</v>
      </c>
      <c r="R7" s="92">
        <f t="shared" ref="R7:R12" si="0">ROUNDUP(Q7*0.75,2)</f>
        <v>2.25</v>
      </c>
    </row>
    <row r="8" spans="1:19" ht="24.95" customHeight="1">
      <c r="A8" s="242"/>
      <c r="B8" s="64"/>
      <c r="C8" s="43" t="s">
        <v>49</v>
      </c>
      <c r="D8" s="44"/>
      <c r="E8" s="45">
        <v>10</v>
      </c>
      <c r="F8" s="46" t="s">
        <v>24</v>
      </c>
      <c r="G8" s="68"/>
      <c r="H8" s="72" t="s">
        <v>49</v>
      </c>
      <c r="I8" s="44"/>
      <c r="J8" s="46">
        <f>ROUNDUP(E8*0.75,2)</f>
        <v>7.5</v>
      </c>
      <c r="K8" s="46" t="s">
        <v>24</v>
      </c>
      <c r="L8" s="46"/>
      <c r="M8" s="76" t="e">
        <f>ROUND(#REF!+(#REF!*10/100),2)</f>
        <v>#REF!</v>
      </c>
      <c r="N8" s="64" t="s">
        <v>226</v>
      </c>
      <c r="O8" s="47" t="s">
        <v>44</v>
      </c>
      <c r="P8" s="44" t="s">
        <v>45</v>
      </c>
      <c r="Q8" s="48">
        <v>3</v>
      </c>
      <c r="R8" s="92">
        <f t="shared" si="0"/>
        <v>2.25</v>
      </c>
    </row>
    <row r="9" spans="1:19" ht="24.95" customHeight="1">
      <c r="A9" s="242"/>
      <c r="B9" s="64"/>
      <c r="C9" s="43" t="s">
        <v>223</v>
      </c>
      <c r="D9" s="44"/>
      <c r="E9" s="45">
        <v>10</v>
      </c>
      <c r="F9" s="46" t="s">
        <v>24</v>
      </c>
      <c r="G9" s="68"/>
      <c r="H9" s="72" t="s">
        <v>223</v>
      </c>
      <c r="I9" s="44"/>
      <c r="J9" s="46">
        <f>ROUNDUP(E9*0.75,2)</f>
        <v>7.5</v>
      </c>
      <c r="K9" s="46" t="s">
        <v>24</v>
      </c>
      <c r="L9" s="46"/>
      <c r="M9" s="76" t="e">
        <f>#REF!</f>
        <v>#REF!</v>
      </c>
      <c r="N9" s="64" t="s">
        <v>111</v>
      </c>
      <c r="O9" s="47" t="s">
        <v>114</v>
      </c>
      <c r="P9" s="44" t="s">
        <v>23</v>
      </c>
      <c r="Q9" s="48">
        <v>5</v>
      </c>
      <c r="R9" s="92">
        <f t="shared" si="0"/>
        <v>3.75</v>
      </c>
    </row>
    <row r="10" spans="1:19" ht="24.95" customHeight="1">
      <c r="A10" s="242"/>
      <c r="B10" s="64"/>
      <c r="C10" s="43"/>
      <c r="D10" s="44"/>
      <c r="E10" s="45"/>
      <c r="F10" s="46"/>
      <c r="G10" s="68"/>
      <c r="H10" s="72"/>
      <c r="I10" s="44"/>
      <c r="J10" s="46"/>
      <c r="K10" s="46"/>
      <c r="L10" s="46"/>
      <c r="M10" s="76"/>
      <c r="N10" s="64" t="s">
        <v>112</v>
      </c>
      <c r="O10" s="47" t="s">
        <v>34</v>
      </c>
      <c r="P10" s="44" t="s">
        <v>35</v>
      </c>
      <c r="Q10" s="48">
        <v>2</v>
      </c>
      <c r="R10" s="92">
        <f t="shared" si="0"/>
        <v>1.5</v>
      </c>
    </row>
    <row r="11" spans="1:19" ht="24.95" customHeight="1">
      <c r="A11" s="242"/>
      <c r="B11" s="64"/>
      <c r="C11" s="43"/>
      <c r="D11" s="44"/>
      <c r="E11" s="45"/>
      <c r="F11" s="46"/>
      <c r="G11" s="68"/>
      <c r="H11" s="72"/>
      <c r="I11" s="44"/>
      <c r="J11" s="46"/>
      <c r="K11" s="46"/>
      <c r="L11" s="46"/>
      <c r="M11" s="76"/>
      <c r="N11" s="64" t="s">
        <v>47</v>
      </c>
      <c r="O11" s="47" t="s">
        <v>27</v>
      </c>
      <c r="P11" s="44"/>
      <c r="Q11" s="48">
        <v>1</v>
      </c>
      <c r="R11" s="92">
        <f t="shared" si="0"/>
        <v>0.75</v>
      </c>
    </row>
    <row r="12" spans="1:19" ht="24.95" customHeight="1">
      <c r="A12" s="242"/>
      <c r="B12" s="64"/>
      <c r="C12" s="43"/>
      <c r="D12" s="44"/>
      <c r="E12" s="45"/>
      <c r="F12" s="46"/>
      <c r="G12" s="68"/>
      <c r="H12" s="72"/>
      <c r="I12" s="44"/>
      <c r="J12" s="46"/>
      <c r="K12" s="46"/>
      <c r="L12" s="46"/>
      <c r="M12" s="76"/>
      <c r="N12" s="64"/>
      <c r="O12" s="47" t="s">
        <v>52</v>
      </c>
      <c r="P12" s="44"/>
      <c r="Q12" s="48">
        <v>0.05</v>
      </c>
      <c r="R12" s="92">
        <f t="shared" si="0"/>
        <v>0.04</v>
      </c>
    </row>
    <row r="13" spans="1:19" ht="24.95" customHeight="1">
      <c r="A13" s="242"/>
      <c r="B13" s="65"/>
      <c r="C13" s="49"/>
      <c r="D13" s="50"/>
      <c r="E13" s="51"/>
      <c r="F13" s="52"/>
      <c r="G13" s="69"/>
      <c r="H13" s="73"/>
      <c r="I13" s="50"/>
      <c r="J13" s="52"/>
      <c r="K13" s="52"/>
      <c r="L13" s="52"/>
      <c r="M13" s="77"/>
      <c r="N13" s="65"/>
      <c r="O13" s="53"/>
      <c r="P13" s="50"/>
      <c r="Q13" s="54"/>
      <c r="R13" s="91"/>
    </row>
    <row r="14" spans="1:19" ht="24.95" customHeight="1">
      <c r="A14" s="242"/>
      <c r="B14" s="64" t="s">
        <v>116</v>
      </c>
      <c r="C14" s="43" t="s">
        <v>71</v>
      </c>
      <c r="D14" s="44"/>
      <c r="E14" s="79">
        <v>0.16666666666666666</v>
      </c>
      <c r="F14" s="46" t="s">
        <v>72</v>
      </c>
      <c r="G14" s="68"/>
      <c r="H14" s="72" t="s">
        <v>71</v>
      </c>
      <c r="I14" s="44"/>
      <c r="J14" s="46">
        <f>ROUNDUP(E14*0.75,2)</f>
        <v>0.13</v>
      </c>
      <c r="K14" s="46" t="s">
        <v>72</v>
      </c>
      <c r="L14" s="46"/>
      <c r="M14" s="76" t="e">
        <f>#REF!</f>
        <v>#REF!</v>
      </c>
      <c r="N14" s="64" t="s">
        <v>117</v>
      </c>
      <c r="O14" s="47" t="s">
        <v>33</v>
      </c>
      <c r="P14" s="44"/>
      <c r="Q14" s="48">
        <v>1</v>
      </c>
      <c r="R14" s="92">
        <f>ROUNDUP(Q14*0.75,2)</f>
        <v>0.75</v>
      </c>
    </row>
    <row r="15" spans="1:19" ht="24.95" customHeight="1">
      <c r="A15" s="242"/>
      <c r="B15" s="64"/>
      <c r="C15" s="43" t="s">
        <v>68</v>
      </c>
      <c r="D15" s="44"/>
      <c r="E15" s="45">
        <v>10</v>
      </c>
      <c r="F15" s="46" t="s">
        <v>24</v>
      </c>
      <c r="G15" s="68"/>
      <c r="H15" s="72" t="s">
        <v>68</v>
      </c>
      <c r="I15" s="44"/>
      <c r="J15" s="46">
        <f>ROUNDUP(E15*0.75,2)</f>
        <v>7.5</v>
      </c>
      <c r="K15" s="46" t="s">
        <v>24</v>
      </c>
      <c r="L15" s="46"/>
      <c r="M15" s="76" t="e">
        <f>ROUND(#REF!+(#REF!*2/100),2)</f>
        <v>#REF!</v>
      </c>
      <c r="N15" s="64" t="s">
        <v>118</v>
      </c>
      <c r="O15" s="47" t="s">
        <v>43</v>
      </c>
      <c r="P15" s="44" t="s">
        <v>23</v>
      </c>
      <c r="Q15" s="48">
        <v>0.5</v>
      </c>
      <c r="R15" s="92">
        <f>ROUNDUP(Q15*0.75,2)</f>
        <v>0.38</v>
      </c>
    </row>
    <row r="16" spans="1:19" ht="24.95" customHeight="1">
      <c r="A16" s="242"/>
      <c r="B16" s="64"/>
      <c r="C16" s="43" t="s">
        <v>69</v>
      </c>
      <c r="D16" s="44"/>
      <c r="E16" s="45">
        <v>0.5</v>
      </c>
      <c r="F16" s="46" t="s">
        <v>24</v>
      </c>
      <c r="G16" s="68"/>
      <c r="H16" s="72" t="s">
        <v>69</v>
      </c>
      <c r="I16" s="44"/>
      <c r="J16" s="46">
        <f>ROUNDUP(E16*0.75,2)</f>
        <v>0.38</v>
      </c>
      <c r="K16" s="46" t="s">
        <v>24</v>
      </c>
      <c r="L16" s="46"/>
      <c r="M16" s="76" t="e">
        <f>#REF!</f>
        <v>#REF!</v>
      </c>
      <c r="N16" s="64" t="s">
        <v>119</v>
      </c>
      <c r="O16" s="47" t="s">
        <v>52</v>
      </c>
      <c r="P16" s="44"/>
      <c r="Q16" s="48">
        <v>0.1</v>
      </c>
      <c r="R16" s="92">
        <f>ROUNDUP(Q16*0.75,2)</f>
        <v>0.08</v>
      </c>
    </row>
    <row r="17" spans="1:18" ht="24.95" customHeight="1">
      <c r="A17" s="242"/>
      <c r="B17" s="64"/>
      <c r="C17" s="43"/>
      <c r="D17" s="44"/>
      <c r="E17" s="45"/>
      <c r="F17" s="46"/>
      <c r="G17" s="68"/>
      <c r="H17" s="72"/>
      <c r="I17" s="44"/>
      <c r="J17" s="46"/>
      <c r="K17" s="46"/>
      <c r="L17" s="46"/>
      <c r="M17" s="76"/>
      <c r="N17" s="64" t="s">
        <v>21</v>
      </c>
      <c r="O17" s="47" t="s">
        <v>70</v>
      </c>
      <c r="P17" s="44"/>
      <c r="Q17" s="48">
        <v>2</v>
      </c>
      <c r="R17" s="92">
        <f>ROUNDUP(Q17*0.75,2)</f>
        <v>1.5</v>
      </c>
    </row>
    <row r="18" spans="1:18" ht="24.95" customHeight="1">
      <c r="A18" s="242"/>
      <c r="B18" s="64"/>
      <c r="C18" s="43"/>
      <c r="D18" s="44"/>
      <c r="E18" s="45"/>
      <c r="F18" s="46"/>
      <c r="G18" s="68"/>
      <c r="H18" s="72"/>
      <c r="I18" s="44"/>
      <c r="J18" s="46"/>
      <c r="K18" s="46"/>
      <c r="L18" s="46"/>
      <c r="M18" s="76"/>
      <c r="N18" s="64"/>
      <c r="O18" s="47" t="s">
        <v>59</v>
      </c>
      <c r="P18" s="44"/>
      <c r="Q18" s="48">
        <v>2</v>
      </c>
      <c r="R18" s="92">
        <f>ROUNDUP(Q18*0.75,2)</f>
        <v>1.5</v>
      </c>
    </row>
    <row r="19" spans="1:18" ht="24.95" customHeight="1">
      <c r="A19" s="242"/>
      <c r="B19" s="65"/>
      <c r="C19" s="49"/>
      <c r="D19" s="50"/>
      <c r="E19" s="51"/>
      <c r="F19" s="52"/>
      <c r="G19" s="69"/>
      <c r="H19" s="73"/>
      <c r="I19" s="50"/>
      <c r="J19" s="52"/>
      <c r="K19" s="52"/>
      <c r="L19" s="52"/>
      <c r="M19" s="77"/>
      <c r="N19" s="65"/>
      <c r="O19" s="53"/>
      <c r="P19" s="50"/>
      <c r="Q19" s="54"/>
      <c r="R19" s="91"/>
    </row>
    <row r="20" spans="1:18" ht="24.95" customHeight="1">
      <c r="A20" s="242"/>
      <c r="B20" s="64" t="s">
        <v>90</v>
      </c>
      <c r="C20" s="43" t="s">
        <v>26</v>
      </c>
      <c r="D20" s="44"/>
      <c r="E20" s="45">
        <v>20</v>
      </c>
      <c r="F20" s="46" t="s">
        <v>24</v>
      </c>
      <c r="G20" s="68"/>
      <c r="H20" s="72" t="s">
        <v>26</v>
      </c>
      <c r="I20" s="44"/>
      <c r="J20" s="46">
        <f>ROUNDUP(E20*0.75,2)</f>
        <v>15</v>
      </c>
      <c r="K20" s="46" t="s">
        <v>24</v>
      </c>
      <c r="L20" s="46"/>
      <c r="M20" s="76" t="e">
        <f>ROUND(#REF!+(#REF!*6/100),2)</f>
        <v>#REF!</v>
      </c>
      <c r="N20" s="64" t="s">
        <v>47</v>
      </c>
      <c r="O20" s="47" t="s">
        <v>93</v>
      </c>
      <c r="P20" s="44"/>
      <c r="Q20" s="48">
        <v>100</v>
      </c>
      <c r="R20" s="92">
        <f>ROUNDUP(Q20*0.75,2)</f>
        <v>75</v>
      </c>
    </row>
    <row r="21" spans="1:18" ht="24.95" customHeight="1">
      <c r="A21" s="242"/>
      <c r="B21" s="64"/>
      <c r="C21" s="43" t="s">
        <v>120</v>
      </c>
      <c r="D21" s="44" t="s">
        <v>23</v>
      </c>
      <c r="E21" s="61">
        <v>0.1</v>
      </c>
      <c r="F21" s="46" t="s">
        <v>56</v>
      </c>
      <c r="G21" s="68"/>
      <c r="H21" s="72" t="s">
        <v>120</v>
      </c>
      <c r="I21" s="44" t="s">
        <v>23</v>
      </c>
      <c r="J21" s="46">
        <f>ROUNDUP(E21*0.75,2)</f>
        <v>0.08</v>
      </c>
      <c r="K21" s="46" t="s">
        <v>56</v>
      </c>
      <c r="L21" s="46"/>
      <c r="M21" s="76" t="e">
        <f>#REF!</f>
        <v>#REF!</v>
      </c>
      <c r="N21" s="64"/>
      <c r="O21" s="47" t="s">
        <v>61</v>
      </c>
      <c r="P21" s="44"/>
      <c r="Q21" s="48">
        <v>3</v>
      </c>
      <c r="R21" s="92">
        <f>ROUNDUP(Q21*0.75,2)</f>
        <v>2.25</v>
      </c>
    </row>
    <row r="22" spans="1:18" ht="24.95" customHeight="1">
      <c r="A22" s="242"/>
      <c r="B22" s="65"/>
      <c r="C22" s="49"/>
      <c r="D22" s="50"/>
      <c r="E22" s="51"/>
      <c r="F22" s="52"/>
      <c r="G22" s="69"/>
      <c r="H22" s="73"/>
      <c r="I22" s="50"/>
      <c r="J22" s="52"/>
      <c r="K22" s="52"/>
      <c r="L22" s="52"/>
      <c r="M22" s="77"/>
      <c r="N22" s="65"/>
      <c r="O22" s="53"/>
      <c r="P22" s="50"/>
      <c r="Q22" s="54"/>
      <c r="R22" s="91"/>
    </row>
    <row r="23" spans="1:18" ht="24.95" customHeight="1">
      <c r="A23" s="242"/>
      <c r="B23" s="64" t="s">
        <v>169</v>
      </c>
      <c r="C23" s="43" t="s">
        <v>170</v>
      </c>
      <c r="D23" s="44"/>
      <c r="E23" s="45">
        <v>25</v>
      </c>
      <c r="F23" s="46" t="s">
        <v>24</v>
      </c>
      <c r="G23" s="68"/>
      <c r="H23" s="72" t="s">
        <v>170</v>
      </c>
      <c r="I23" s="44"/>
      <c r="J23" s="46">
        <f>ROUNDUP(E23*0.75,2)</f>
        <v>18.75</v>
      </c>
      <c r="K23" s="46" t="s">
        <v>24</v>
      </c>
      <c r="L23" s="46"/>
      <c r="M23" s="76" t="e">
        <f>#REF!</f>
        <v>#REF!</v>
      </c>
      <c r="N23" s="64"/>
      <c r="O23" s="47"/>
      <c r="P23" s="44"/>
      <c r="Q23" s="48"/>
      <c r="R23" s="92"/>
    </row>
    <row r="24" spans="1:18" ht="24.95" customHeight="1" thickBot="1">
      <c r="A24" s="243"/>
      <c r="B24" s="66"/>
      <c r="C24" s="55"/>
      <c r="D24" s="56"/>
      <c r="E24" s="57"/>
      <c r="F24" s="58"/>
      <c r="G24" s="70"/>
      <c r="H24" s="74"/>
      <c r="I24" s="56"/>
      <c r="J24" s="58"/>
      <c r="K24" s="58"/>
      <c r="L24" s="58"/>
      <c r="M24" s="78"/>
      <c r="N24" s="66"/>
      <c r="O24" s="59"/>
      <c r="P24" s="56"/>
      <c r="Q24" s="60"/>
      <c r="R24" s="93"/>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369</v>
      </c>
      <c r="B3" s="258"/>
      <c r="C3" s="258"/>
      <c r="D3" s="141"/>
      <c r="E3" s="259" t="s">
        <v>321</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306</v>
      </c>
      <c r="I5" s="247" t="s">
        <v>305</v>
      </c>
      <c r="J5" s="248"/>
      <c r="K5" s="248"/>
      <c r="L5" s="249" t="s">
        <v>319</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326</v>
      </c>
      <c r="C9" s="105" t="s">
        <v>113</v>
      </c>
      <c r="D9" s="111" t="s">
        <v>100</v>
      </c>
      <c r="E9" s="110"/>
      <c r="F9" s="44"/>
      <c r="G9" s="105"/>
      <c r="H9" s="151">
        <v>0.7</v>
      </c>
      <c r="I9" s="108" t="s">
        <v>326</v>
      </c>
      <c r="J9" s="105" t="s">
        <v>113</v>
      </c>
      <c r="K9" s="150">
        <v>0.3</v>
      </c>
      <c r="L9" s="106" t="s">
        <v>325</v>
      </c>
      <c r="M9" s="105" t="s">
        <v>113</v>
      </c>
      <c r="N9" s="146">
        <v>0.2</v>
      </c>
      <c r="O9" s="103" t="s">
        <v>100</v>
      </c>
    </row>
    <row r="10" spans="1:21" ht="24.95" customHeight="1">
      <c r="A10" s="253"/>
      <c r="B10" s="105"/>
      <c r="C10" s="105" t="s">
        <v>49</v>
      </c>
      <c r="D10" s="111"/>
      <c r="E10" s="110"/>
      <c r="F10" s="44"/>
      <c r="G10" s="105"/>
      <c r="H10" s="104">
        <v>10</v>
      </c>
      <c r="I10" s="108"/>
      <c r="J10" s="105" t="s">
        <v>49</v>
      </c>
      <c r="K10" s="107">
        <v>10</v>
      </c>
      <c r="L10" s="106"/>
      <c r="M10" s="105" t="s">
        <v>49</v>
      </c>
      <c r="N10" s="104">
        <v>10</v>
      </c>
      <c r="O10" s="103"/>
    </row>
    <row r="11" spans="1:21" ht="24.95" customHeight="1">
      <c r="A11" s="253"/>
      <c r="B11" s="105"/>
      <c r="C11" s="105" t="s">
        <v>223</v>
      </c>
      <c r="D11" s="111"/>
      <c r="E11" s="110"/>
      <c r="F11" s="44"/>
      <c r="G11" s="105"/>
      <c r="H11" s="104">
        <v>10</v>
      </c>
      <c r="I11" s="108"/>
      <c r="J11" s="105" t="s">
        <v>223</v>
      </c>
      <c r="K11" s="107">
        <v>10</v>
      </c>
      <c r="L11" s="106"/>
      <c r="M11" s="105" t="s">
        <v>223</v>
      </c>
      <c r="N11" s="104">
        <v>10</v>
      </c>
      <c r="O11" s="103"/>
    </row>
    <row r="12" spans="1:21" ht="24.95" customHeight="1">
      <c r="A12" s="253"/>
      <c r="B12" s="105"/>
      <c r="C12" s="105"/>
      <c r="D12" s="111"/>
      <c r="E12" s="110"/>
      <c r="F12" s="44"/>
      <c r="G12" s="105" t="s">
        <v>93</v>
      </c>
      <c r="H12" s="104" t="s">
        <v>288</v>
      </c>
      <c r="I12" s="108"/>
      <c r="J12" s="105"/>
      <c r="K12" s="107"/>
      <c r="L12" s="119"/>
      <c r="M12" s="113"/>
      <c r="N12" s="115"/>
      <c r="O12" s="118"/>
    </row>
    <row r="13" spans="1:21" ht="24.95" customHeight="1">
      <c r="A13" s="253"/>
      <c r="B13" s="113"/>
      <c r="C13" s="113"/>
      <c r="D13" s="117"/>
      <c r="E13" s="116"/>
      <c r="F13" s="50"/>
      <c r="G13" s="113"/>
      <c r="H13" s="115"/>
      <c r="I13" s="114"/>
      <c r="J13" s="113"/>
      <c r="K13" s="112"/>
      <c r="L13" s="106" t="s">
        <v>324</v>
      </c>
      <c r="M13" s="105" t="s">
        <v>71</v>
      </c>
      <c r="N13" s="144">
        <v>0.1</v>
      </c>
      <c r="O13" s="103"/>
    </row>
    <row r="14" spans="1:21" ht="24.95" customHeight="1">
      <c r="A14" s="253"/>
      <c r="B14" s="105" t="s">
        <v>116</v>
      </c>
      <c r="C14" s="105" t="s">
        <v>71</v>
      </c>
      <c r="D14" s="111"/>
      <c r="E14" s="110"/>
      <c r="F14" s="44"/>
      <c r="G14" s="105"/>
      <c r="H14" s="144">
        <v>0.1</v>
      </c>
      <c r="I14" s="108" t="s">
        <v>116</v>
      </c>
      <c r="J14" s="105" t="s">
        <v>71</v>
      </c>
      <c r="K14" s="149">
        <v>0.1</v>
      </c>
      <c r="L14" s="106"/>
      <c r="M14" s="105" t="s">
        <v>26</v>
      </c>
      <c r="N14" s="104">
        <v>10</v>
      </c>
      <c r="O14" s="103"/>
    </row>
    <row r="15" spans="1:21" ht="24.95" customHeight="1">
      <c r="A15" s="253"/>
      <c r="B15" s="105"/>
      <c r="C15" s="105" t="s">
        <v>68</v>
      </c>
      <c r="D15" s="111"/>
      <c r="E15" s="110"/>
      <c r="F15" s="44"/>
      <c r="G15" s="105"/>
      <c r="H15" s="104">
        <v>10</v>
      </c>
      <c r="I15" s="108"/>
      <c r="J15" s="105" t="s">
        <v>68</v>
      </c>
      <c r="K15" s="107">
        <v>5</v>
      </c>
      <c r="L15" s="106"/>
      <c r="M15" s="105"/>
      <c r="N15" s="104"/>
      <c r="O15" s="103"/>
    </row>
    <row r="16" spans="1:21" ht="24.95" customHeight="1">
      <c r="A16" s="253"/>
      <c r="B16" s="105"/>
      <c r="C16" s="105" t="s">
        <v>69</v>
      </c>
      <c r="D16" s="111"/>
      <c r="E16" s="110"/>
      <c r="F16" s="44"/>
      <c r="G16" s="105"/>
      <c r="H16" s="104">
        <v>0.5</v>
      </c>
      <c r="I16" s="108"/>
      <c r="J16" s="105" t="s">
        <v>69</v>
      </c>
      <c r="K16" s="107">
        <v>0.5</v>
      </c>
      <c r="L16" s="106"/>
      <c r="M16" s="105"/>
      <c r="N16" s="104"/>
      <c r="O16" s="103"/>
    </row>
    <row r="17" spans="1:15" ht="24.95" customHeight="1">
      <c r="A17" s="253"/>
      <c r="B17" s="113"/>
      <c r="C17" s="113"/>
      <c r="D17" s="117"/>
      <c r="E17" s="116"/>
      <c r="F17" s="50"/>
      <c r="G17" s="113"/>
      <c r="H17" s="115"/>
      <c r="I17" s="114"/>
      <c r="J17" s="113"/>
      <c r="K17" s="112"/>
      <c r="L17" s="106"/>
      <c r="M17" s="105"/>
      <c r="N17" s="104"/>
      <c r="O17" s="103"/>
    </row>
    <row r="18" spans="1:15" ht="24.95" customHeight="1">
      <c r="A18" s="253"/>
      <c r="B18" s="105" t="s">
        <v>90</v>
      </c>
      <c r="C18" s="105" t="s">
        <v>26</v>
      </c>
      <c r="D18" s="111"/>
      <c r="E18" s="110"/>
      <c r="F18" s="44"/>
      <c r="G18" s="105"/>
      <c r="H18" s="104">
        <v>20</v>
      </c>
      <c r="I18" s="108" t="s">
        <v>90</v>
      </c>
      <c r="J18" s="105" t="s">
        <v>26</v>
      </c>
      <c r="K18" s="107">
        <v>20</v>
      </c>
      <c r="L18" s="106"/>
      <c r="M18" s="105"/>
      <c r="N18" s="104"/>
      <c r="O18" s="103"/>
    </row>
    <row r="19" spans="1:15" ht="24.95" customHeight="1">
      <c r="A19" s="253"/>
      <c r="B19" s="105"/>
      <c r="C19" s="105" t="s">
        <v>120</v>
      </c>
      <c r="D19" s="111"/>
      <c r="E19" s="110" t="s">
        <v>23</v>
      </c>
      <c r="F19" s="109"/>
      <c r="G19" s="105"/>
      <c r="H19" s="148">
        <v>0.05</v>
      </c>
      <c r="I19" s="108"/>
      <c r="J19" s="105" t="s">
        <v>120</v>
      </c>
      <c r="K19" s="147">
        <v>0.05</v>
      </c>
      <c r="L19" s="106"/>
      <c r="M19" s="105"/>
      <c r="N19" s="104"/>
      <c r="O19" s="103"/>
    </row>
    <row r="20" spans="1:15" ht="24.95" customHeight="1">
      <c r="A20" s="253"/>
      <c r="B20" s="105"/>
      <c r="C20" s="105"/>
      <c r="D20" s="111"/>
      <c r="E20" s="110"/>
      <c r="F20" s="44"/>
      <c r="G20" s="105" t="s">
        <v>93</v>
      </c>
      <c r="H20" s="104" t="s">
        <v>288</v>
      </c>
      <c r="I20" s="108"/>
      <c r="J20" s="105"/>
      <c r="K20" s="107"/>
      <c r="L20" s="106"/>
      <c r="M20" s="105"/>
      <c r="N20" s="104"/>
      <c r="O20" s="103"/>
    </row>
    <row r="21" spans="1:15" ht="24.95" customHeight="1">
      <c r="A21" s="253"/>
      <c r="B21" s="105"/>
      <c r="C21" s="105"/>
      <c r="D21" s="111"/>
      <c r="E21" s="110"/>
      <c r="F21" s="44"/>
      <c r="G21" s="105" t="s">
        <v>61</v>
      </c>
      <c r="H21" s="104" t="s">
        <v>291</v>
      </c>
      <c r="I21" s="108"/>
      <c r="J21" s="105"/>
      <c r="K21" s="107"/>
      <c r="L21" s="106"/>
      <c r="M21" s="105"/>
      <c r="N21" s="104"/>
      <c r="O21" s="103"/>
    </row>
    <row r="22" spans="1:15" ht="24.95" customHeight="1" thickBot="1">
      <c r="A22" s="254"/>
      <c r="B22" s="97"/>
      <c r="C22" s="97"/>
      <c r="D22" s="102"/>
      <c r="E22" s="101"/>
      <c r="F22" s="56"/>
      <c r="G22" s="97"/>
      <c r="H22" s="96"/>
      <c r="I22" s="100"/>
      <c r="J22" s="97"/>
      <c r="K22" s="99"/>
      <c r="L22" s="98"/>
      <c r="M22" s="97"/>
      <c r="N22" s="96"/>
      <c r="O22" s="95"/>
    </row>
    <row r="23" spans="1:15" ht="24.95" customHeight="1">
      <c r="B23" s="86"/>
      <c r="C23" s="86"/>
      <c r="D23" s="86"/>
      <c r="G23" s="86"/>
      <c r="H23" s="94"/>
      <c r="I23" s="86"/>
      <c r="J23" s="86"/>
      <c r="K23" s="94"/>
      <c r="L23" s="86"/>
      <c r="M23" s="86"/>
      <c r="N23" s="94"/>
    </row>
    <row r="24" spans="1:15" ht="24.95" customHeight="1">
      <c r="B24" s="86"/>
      <c r="C24" s="86"/>
      <c r="D24" s="86"/>
      <c r="G24" s="86"/>
      <c r="H24" s="94"/>
      <c r="I24" s="86"/>
      <c r="J24" s="86"/>
      <c r="K24" s="94"/>
      <c r="L24" s="86"/>
      <c r="M24" s="86"/>
      <c r="N24" s="94"/>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row r="62" spans="2:14" ht="14.25">
      <c r="B62" s="86"/>
      <c r="C62" s="86"/>
      <c r="D62" s="86"/>
      <c r="G62" s="86"/>
      <c r="H62" s="94"/>
      <c r="I62" s="86"/>
      <c r="J62" s="86"/>
      <c r="K62" s="94"/>
      <c r="L62" s="86"/>
      <c r="M62" s="86"/>
      <c r="N62" s="94"/>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227</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97</v>
      </c>
      <c r="C5" s="37" t="s">
        <v>134</v>
      </c>
      <c r="D5" s="38" t="s">
        <v>135</v>
      </c>
      <c r="E5" s="81">
        <v>0.5</v>
      </c>
      <c r="F5" s="40" t="s">
        <v>56</v>
      </c>
      <c r="G5" s="67"/>
      <c r="H5" s="71" t="s">
        <v>134</v>
      </c>
      <c r="I5" s="38" t="s">
        <v>135</v>
      </c>
      <c r="J5" s="40">
        <f>ROUNDUP(E5*0.75,2)</f>
        <v>0.38</v>
      </c>
      <c r="K5" s="40" t="s">
        <v>56</v>
      </c>
      <c r="L5" s="40"/>
      <c r="M5" s="75" t="e">
        <f>#REF!</f>
        <v>#REF!</v>
      </c>
      <c r="N5" s="63"/>
      <c r="O5" s="41" t="s">
        <v>57</v>
      </c>
      <c r="P5" s="38"/>
      <c r="Q5" s="42">
        <v>110</v>
      </c>
      <c r="R5" s="90">
        <f>ROUNDUP(Q5*0.75,2)</f>
        <v>82.5</v>
      </c>
    </row>
    <row r="6" spans="1:19" ht="24.95" customHeight="1">
      <c r="A6" s="242"/>
      <c r="B6" s="65"/>
      <c r="C6" s="49"/>
      <c r="D6" s="50"/>
      <c r="E6" s="51"/>
      <c r="F6" s="52"/>
      <c r="G6" s="69"/>
      <c r="H6" s="73"/>
      <c r="I6" s="50"/>
      <c r="J6" s="52"/>
      <c r="K6" s="52"/>
      <c r="L6" s="52"/>
      <c r="M6" s="77"/>
      <c r="N6" s="65"/>
      <c r="O6" s="53"/>
      <c r="P6" s="50"/>
      <c r="Q6" s="54"/>
      <c r="R6" s="91"/>
    </row>
    <row r="7" spans="1:19" ht="24.95" customHeight="1">
      <c r="A7" s="242"/>
      <c r="B7" s="64" t="s">
        <v>136</v>
      </c>
      <c r="C7" s="43" t="s">
        <v>138</v>
      </c>
      <c r="D7" s="44"/>
      <c r="E7" s="45">
        <v>1</v>
      </c>
      <c r="F7" s="46" t="s">
        <v>101</v>
      </c>
      <c r="G7" s="68" t="s">
        <v>100</v>
      </c>
      <c r="H7" s="72" t="s">
        <v>138</v>
      </c>
      <c r="I7" s="44"/>
      <c r="J7" s="46">
        <f>ROUNDUP(E7*0.75,2)</f>
        <v>0.75</v>
      </c>
      <c r="K7" s="46" t="s">
        <v>101</v>
      </c>
      <c r="L7" s="46" t="s">
        <v>100</v>
      </c>
      <c r="M7" s="76" t="e">
        <f>#REF!</f>
        <v>#REF!</v>
      </c>
      <c r="N7" s="64" t="s">
        <v>268</v>
      </c>
      <c r="O7" s="47" t="s">
        <v>102</v>
      </c>
      <c r="P7" s="44"/>
      <c r="Q7" s="48">
        <v>3</v>
      </c>
      <c r="R7" s="92">
        <f t="shared" ref="R7:R12" si="0">ROUNDUP(Q7*0.75,2)</f>
        <v>2.25</v>
      </c>
    </row>
    <row r="8" spans="1:19" ht="24.95" customHeight="1">
      <c r="A8" s="242"/>
      <c r="B8" s="64"/>
      <c r="C8" s="43" t="s">
        <v>96</v>
      </c>
      <c r="D8" s="44"/>
      <c r="E8" s="45">
        <v>20</v>
      </c>
      <c r="F8" s="46" t="s">
        <v>24</v>
      </c>
      <c r="G8" s="68"/>
      <c r="H8" s="72" t="s">
        <v>96</v>
      </c>
      <c r="I8" s="44"/>
      <c r="J8" s="46">
        <f>ROUNDUP(E8*0.75,2)</f>
        <v>15</v>
      </c>
      <c r="K8" s="46" t="s">
        <v>24</v>
      </c>
      <c r="L8" s="46"/>
      <c r="M8" s="76" t="e">
        <f>ROUND(#REF!+(#REF!*10/100),2)</f>
        <v>#REF!</v>
      </c>
      <c r="N8" s="64" t="s">
        <v>255</v>
      </c>
      <c r="O8" s="47" t="s">
        <v>27</v>
      </c>
      <c r="P8" s="44"/>
      <c r="Q8" s="48">
        <v>6</v>
      </c>
      <c r="R8" s="92">
        <f t="shared" si="0"/>
        <v>4.5</v>
      </c>
    </row>
    <row r="9" spans="1:19" ht="24.95" customHeight="1">
      <c r="A9" s="242"/>
      <c r="B9" s="64"/>
      <c r="C9" s="43"/>
      <c r="D9" s="44"/>
      <c r="E9" s="45"/>
      <c r="F9" s="46"/>
      <c r="G9" s="68"/>
      <c r="H9" s="72"/>
      <c r="I9" s="44"/>
      <c r="J9" s="46"/>
      <c r="K9" s="46"/>
      <c r="L9" s="46"/>
      <c r="M9" s="76"/>
      <c r="N9" s="82" t="s">
        <v>275</v>
      </c>
      <c r="O9" s="47" t="s">
        <v>29</v>
      </c>
      <c r="P9" s="44"/>
      <c r="Q9" s="48">
        <v>3</v>
      </c>
      <c r="R9" s="92">
        <f t="shared" si="0"/>
        <v>2.25</v>
      </c>
    </row>
    <row r="10" spans="1:19" ht="24.95" customHeight="1">
      <c r="A10" s="242"/>
      <c r="B10" s="64"/>
      <c r="C10" s="43"/>
      <c r="D10" s="44"/>
      <c r="E10" s="45"/>
      <c r="F10" s="46"/>
      <c r="G10" s="68"/>
      <c r="H10" s="72"/>
      <c r="I10" s="44"/>
      <c r="J10" s="46"/>
      <c r="K10" s="46"/>
      <c r="L10" s="46"/>
      <c r="M10" s="76"/>
      <c r="N10" s="64" t="s">
        <v>137</v>
      </c>
      <c r="O10" s="47" t="s">
        <v>43</v>
      </c>
      <c r="P10" s="44" t="s">
        <v>23</v>
      </c>
      <c r="Q10" s="48">
        <v>1.5</v>
      </c>
      <c r="R10" s="92">
        <f t="shared" si="0"/>
        <v>1.1300000000000001</v>
      </c>
    </row>
    <row r="11" spans="1:19" ht="24.95" customHeight="1">
      <c r="A11" s="242"/>
      <c r="B11" s="64"/>
      <c r="C11" s="43"/>
      <c r="D11" s="44"/>
      <c r="E11" s="45"/>
      <c r="F11" s="46"/>
      <c r="G11" s="68"/>
      <c r="H11" s="72"/>
      <c r="I11" s="44"/>
      <c r="J11" s="46"/>
      <c r="K11" s="46"/>
      <c r="L11" s="46"/>
      <c r="M11" s="76"/>
      <c r="N11" s="64" t="s">
        <v>21</v>
      </c>
      <c r="O11" s="47" t="s">
        <v>33</v>
      </c>
      <c r="P11" s="44"/>
      <c r="Q11" s="48">
        <v>2</v>
      </c>
      <c r="R11" s="92">
        <f t="shared" si="0"/>
        <v>1.5</v>
      </c>
    </row>
    <row r="12" spans="1:19" ht="24.95" customHeight="1">
      <c r="A12" s="242"/>
      <c r="B12" s="64"/>
      <c r="C12" s="43"/>
      <c r="D12" s="44"/>
      <c r="E12" s="45"/>
      <c r="F12" s="46"/>
      <c r="G12" s="68"/>
      <c r="H12" s="72"/>
      <c r="I12" s="44"/>
      <c r="J12" s="46"/>
      <c r="K12" s="46"/>
      <c r="L12" s="46"/>
      <c r="M12" s="76"/>
      <c r="N12" s="64"/>
      <c r="O12" s="47" t="s">
        <v>60</v>
      </c>
      <c r="P12" s="44"/>
      <c r="Q12" s="48">
        <v>1</v>
      </c>
      <c r="R12" s="92">
        <f t="shared" si="0"/>
        <v>0.75</v>
      </c>
    </row>
    <row r="13" spans="1:19" ht="24.95" customHeight="1">
      <c r="A13" s="242"/>
      <c r="B13" s="65"/>
      <c r="C13" s="49"/>
      <c r="D13" s="50"/>
      <c r="E13" s="51"/>
      <c r="F13" s="52"/>
      <c r="G13" s="69"/>
      <c r="H13" s="73"/>
      <c r="I13" s="50"/>
      <c r="J13" s="52"/>
      <c r="K13" s="52"/>
      <c r="L13" s="52"/>
      <c r="M13" s="77"/>
      <c r="N13" s="65"/>
      <c r="O13" s="53"/>
      <c r="P13" s="50"/>
      <c r="Q13" s="54"/>
      <c r="R13" s="91"/>
    </row>
    <row r="14" spans="1:19" ht="24.95" customHeight="1">
      <c r="A14" s="242"/>
      <c r="B14" s="64" t="s">
        <v>139</v>
      </c>
      <c r="C14" s="43" t="s">
        <v>42</v>
      </c>
      <c r="D14" s="44"/>
      <c r="E14" s="45">
        <v>5</v>
      </c>
      <c r="F14" s="46" t="s">
        <v>24</v>
      </c>
      <c r="G14" s="68"/>
      <c r="H14" s="72" t="s">
        <v>42</v>
      </c>
      <c r="I14" s="44"/>
      <c r="J14" s="46">
        <f>ROUNDUP(E14*0.75,2)</f>
        <v>3.75</v>
      </c>
      <c r="K14" s="46" t="s">
        <v>24</v>
      </c>
      <c r="L14" s="46"/>
      <c r="M14" s="76" t="e">
        <f>#REF!</f>
        <v>#REF!</v>
      </c>
      <c r="N14" s="64" t="s">
        <v>140</v>
      </c>
      <c r="O14" s="47" t="s">
        <v>27</v>
      </c>
      <c r="P14" s="44"/>
      <c r="Q14" s="48">
        <v>1.5</v>
      </c>
      <c r="R14" s="92">
        <f t="shared" ref="R14:R19" si="1">ROUNDUP(Q14*0.75,2)</f>
        <v>1.1300000000000001</v>
      </c>
    </row>
    <row r="15" spans="1:19" ht="24.95" customHeight="1">
      <c r="A15" s="242"/>
      <c r="B15" s="64"/>
      <c r="C15" s="43" t="s">
        <v>142</v>
      </c>
      <c r="D15" s="44" t="s">
        <v>143</v>
      </c>
      <c r="E15" s="61">
        <v>0.1</v>
      </c>
      <c r="F15" s="46" t="s">
        <v>56</v>
      </c>
      <c r="G15" s="68" t="s">
        <v>100</v>
      </c>
      <c r="H15" s="72" t="s">
        <v>142</v>
      </c>
      <c r="I15" s="44" t="s">
        <v>143</v>
      </c>
      <c r="J15" s="46">
        <f>ROUNDUP(E15*0.75,2)</f>
        <v>0.08</v>
      </c>
      <c r="K15" s="46" t="s">
        <v>56</v>
      </c>
      <c r="L15" s="46" t="s">
        <v>100</v>
      </c>
      <c r="M15" s="76" t="e">
        <f>#REF!</f>
        <v>#REF!</v>
      </c>
      <c r="N15" s="64" t="s">
        <v>141</v>
      </c>
      <c r="O15" s="47" t="s">
        <v>93</v>
      </c>
      <c r="P15" s="44"/>
      <c r="Q15" s="48">
        <v>50</v>
      </c>
      <c r="R15" s="92">
        <f t="shared" si="1"/>
        <v>37.5</v>
      </c>
    </row>
    <row r="16" spans="1:19" ht="24.95" customHeight="1">
      <c r="A16" s="242"/>
      <c r="B16" s="64"/>
      <c r="C16" s="43" t="s">
        <v>144</v>
      </c>
      <c r="D16" s="44"/>
      <c r="E16" s="45">
        <v>5</v>
      </c>
      <c r="F16" s="46" t="s">
        <v>24</v>
      </c>
      <c r="G16" s="68"/>
      <c r="H16" s="72" t="s">
        <v>144</v>
      </c>
      <c r="I16" s="44"/>
      <c r="J16" s="46">
        <f>ROUNDUP(E16*0.75,2)</f>
        <v>3.75</v>
      </c>
      <c r="K16" s="46" t="s">
        <v>24</v>
      </c>
      <c r="L16" s="46"/>
      <c r="M16" s="76" t="e">
        <f>ROUND(#REF!+(#REF!*10/100),2)</f>
        <v>#REF!</v>
      </c>
      <c r="N16" s="82" t="s">
        <v>274</v>
      </c>
      <c r="O16" s="47" t="s">
        <v>60</v>
      </c>
      <c r="P16" s="44"/>
      <c r="Q16" s="48">
        <v>1.5</v>
      </c>
      <c r="R16" s="92">
        <f t="shared" si="1"/>
        <v>1.1300000000000001</v>
      </c>
    </row>
    <row r="17" spans="1:18" ht="24.95" customHeight="1">
      <c r="A17" s="242"/>
      <c r="B17" s="64"/>
      <c r="C17" s="43" t="s">
        <v>49</v>
      </c>
      <c r="D17" s="44"/>
      <c r="E17" s="45">
        <v>10</v>
      </c>
      <c r="F17" s="46" t="s">
        <v>24</v>
      </c>
      <c r="G17" s="68"/>
      <c r="H17" s="72" t="s">
        <v>49</v>
      </c>
      <c r="I17" s="44"/>
      <c r="J17" s="46">
        <f>ROUNDUP(E17*0.75,2)</f>
        <v>7.5</v>
      </c>
      <c r="K17" s="46" t="s">
        <v>24</v>
      </c>
      <c r="L17" s="46"/>
      <c r="M17" s="76" t="e">
        <f>ROUND(#REF!+(#REF!*10/100),2)</f>
        <v>#REF!</v>
      </c>
      <c r="N17" s="64" t="s">
        <v>47</v>
      </c>
      <c r="O17" s="47" t="s">
        <v>30</v>
      </c>
      <c r="P17" s="44"/>
      <c r="Q17" s="48">
        <v>1</v>
      </c>
      <c r="R17" s="92">
        <f t="shared" si="1"/>
        <v>0.75</v>
      </c>
    </row>
    <row r="18" spans="1:18" ht="24.95" customHeight="1">
      <c r="A18" s="242"/>
      <c r="B18" s="64"/>
      <c r="C18" s="43" t="s">
        <v>126</v>
      </c>
      <c r="D18" s="44"/>
      <c r="E18" s="45">
        <v>10</v>
      </c>
      <c r="F18" s="46" t="s">
        <v>24</v>
      </c>
      <c r="G18" s="68"/>
      <c r="H18" s="72" t="s">
        <v>126</v>
      </c>
      <c r="I18" s="44"/>
      <c r="J18" s="46">
        <f>ROUNDUP(E18*0.75,2)</f>
        <v>7.5</v>
      </c>
      <c r="K18" s="46" t="s">
        <v>24</v>
      </c>
      <c r="L18" s="46"/>
      <c r="M18" s="76" t="e">
        <f>#REF!</f>
        <v>#REF!</v>
      </c>
      <c r="N18" s="64"/>
      <c r="O18" s="47" t="s">
        <v>33</v>
      </c>
      <c r="P18" s="44"/>
      <c r="Q18" s="48">
        <v>1</v>
      </c>
      <c r="R18" s="92">
        <f t="shared" si="1"/>
        <v>0.75</v>
      </c>
    </row>
    <row r="19" spans="1:18" ht="24.95" customHeight="1">
      <c r="A19" s="242"/>
      <c r="B19" s="64"/>
      <c r="C19" s="43"/>
      <c r="D19" s="44"/>
      <c r="E19" s="45"/>
      <c r="F19" s="46"/>
      <c r="G19" s="68"/>
      <c r="H19" s="72"/>
      <c r="I19" s="44"/>
      <c r="J19" s="46"/>
      <c r="K19" s="46"/>
      <c r="L19" s="46"/>
      <c r="M19" s="76"/>
      <c r="N19" s="64"/>
      <c r="O19" s="47" t="s">
        <v>43</v>
      </c>
      <c r="P19" s="44" t="s">
        <v>23</v>
      </c>
      <c r="Q19" s="48">
        <v>1</v>
      </c>
      <c r="R19" s="92">
        <f t="shared" si="1"/>
        <v>0.75</v>
      </c>
    </row>
    <row r="20" spans="1:18" ht="24.95" customHeight="1">
      <c r="A20" s="242"/>
      <c r="B20" s="65"/>
      <c r="C20" s="49"/>
      <c r="D20" s="50"/>
      <c r="E20" s="51"/>
      <c r="F20" s="52"/>
      <c r="G20" s="69"/>
      <c r="H20" s="73"/>
      <c r="I20" s="50"/>
      <c r="J20" s="52"/>
      <c r="K20" s="52"/>
      <c r="L20" s="52"/>
      <c r="M20" s="77"/>
      <c r="N20" s="65"/>
      <c r="O20" s="53"/>
      <c r="P20" s="50"/>
      <c r="Q20" s="54"/>
      <c r="R20" s="91"/>
    </row>
    <row r="21" spans="1:18" ht="24.95" customHeight="1">
      <c r="A21" s="242"/>
      <c r="B21" s="64" t="s">
        <v>90</v>
      </c>
      <c r="C21" s="43" t="s">
        <v>26</v>
      </c>
      <c r="D21" s="44"/>
      <c r="E21" s="45">
        <v>20</v>
      </c>
      <c r="F21" s="46" t="s">
        <v>24</v>
      </c>
      <c r="G21" s="68"/>
      <c r="H21" s="72" t="s">
        <v>26</v>
      </c>
      <c r="I21" s="44"/>
      <c r="J21" s="46">
        <f>ROUNDUP(E21*0.75,2)</f>
        <v>15</v>
      </c>
      <c r="K21" s="46" t="s">
        <v>24</v>
      </c>
      <c r="L21" s="46"/>
      <c r="M21" s="76" t="e">
        <f>ROUND(#REF!+(#REF!*6/100),2)</f>
        <v>#REF!</v>
      </c>
      <c r="N21" s="64" t="s">
        <v>47</v>
      </c>
      <c r="O21" s="47" t="s">
        <v>93</v>
      </c>
      <c r="P21" s="44"/>
      <c r="Q21" s="48">
        <v>100</v>
      </c>
      <c r="R21" s="92">
        <f>ROUNDUP(Q21*0.75,2)</f>
        <v>75</v>
      </c>
    </row>
    <row r="22" spans="1:18" ht="24.95" customHeight="1">
      <c r="A22" s="242"/>
      <c r="B22" s="64"/>
      <c r="C22" s="43" t="s">
        <v>145</v>
      </c>
      <c r="D22" s="44"/>
      <c r="E22" s="45">
        <v>5</v>
      </c>
      <c r="F22" s="46" t="s">
        <v>24</v>
      </c>
      <c r="G22" s="68"/>
      <c r="H22" s="72" t="s">
        <v>145</v>
      </c>
      <c r="I22" s="44"/>
      <c r="J22" s="46">
        <f>ROUNDUP(E22*0.75,2)</f>
        <v>3.75</v>
      </c>
      <c r="K22" s="46" t="s">
        <v>24</v>
      </c>
      <c r="L22" s="46"/>
      <c r="M22" s="76" t="e">
        <f>#REF!</f>
        <v>#REF!</v>
      </c>
      <c r="N22" s="64"/>
      <c r="O22" s="47" t="s">
        <v>61</v>
      </c>
      <c r="P22" s="44"/>
      <c r="Q22" s="48">
        <v>3</v>
      </c>
      <c r="R22" s="92">
        <f>ROUNDUP(Q22*0.75,2)</f>
        <v>2.25</v>
      </c>
    </row>
    <row r="23" spans="1:18" ht="24.95" customHeight="1">
      <c r="A23" s="242"/>
      <c r="B23" s="65"/>
      <c r="C23" s="49"/>
      <c r="D23" s="50"/>
      <c r="E23" s="51"/>
      <c r="F23" s="52"/>
      <c r="G23" s="69"/>
      <c r="H23" s="73"/>
      <c r="I23" s="50"/>
      <c r="J23" s="52"/>
      <c r="K23" s="52"/>
      <c r="L23" s="52"/>
      <c r="M23" s="77"/>
      <c r="N23" s="65"/>
      <c r="O23" s="53"/>
      <c r="P23" s="50"/>
      <c r="Q23" s="54"/>
      <c r="R23" s="91"/>
    </row>
    <row r="24" spans="1:18" ht="24.95" customHeight="1">
      <c r="A24" s="242"/>
      <c r="B24" s="64" t="s">
        <v>94</v>
      </c>
      <c r="C24" s="43" t="s">
        <v>95</v>
      </c>
      <c r="D24" s="44"/>
      <c r="E24" s="79">
        <v>0.16666666666666666</v>
      </c>
      <c r="F24" s="46" t="s">
        <v>66</v>
      </c>
      <c r="G24" s="68"/>
      <c r="H24" s="72" t="s">
        <v>95</v>
      </c>
      <c r="I24" s="44"/>
      <c r="J24" s="46">
        <f>ROUNDUP(E24*0.75,2)</f>
        <v>0.13</v>
      </c>
      <c r="K24" s="46" t="s">
        <v>66</v>
      </c>
      <c r="L24" s="46"/>
      <c r="M24" s="76" t="e">
        <f>#REF!</f>
        <v>#REF!</v>
      </c>
      <c r="N24" s="64" t="s">
        <v>75</v>
      </c>
      <c r="O24" s="47"/>
      <c r="P24" s="44"/>
      <c r="Q24" s="48"/>
      <c r="R24" s="92"/>
    </row>
    <row r="25" spans="1:18" ht="24.95" customHeight="1" thickBot="1">
      <c r="A25" s="243"/>
      <c r="B25" s="66"/>
      <c r="C25" s="55"/>
      <c r="D25" s="56"/>
      <c r="E25" s="57"/>
      <c r="F25" s="58"/>
      <c r="G25" s="70"/>
      <c r="H25" s="74"/>
      <c r="I25" s="56"/>
      <c r="J25" s="58"/>
      <c r="K25" s="58"/>
      <c r="L25" s="58"/>
      <c r="M25" s="78"/>
      <c r="N25" s="66"/>
      <c r="O25" s="59"/>
      <c r="P25" s="56"/>
      <c r="Q25" s="60"/>
      <c r="R25" s="93"/>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14</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30" customHeight="1">
      <c r="A5" s="241" t="s">
        <v>53</v>
      </c>
      <c r="B5" s="63" t="s">
        <v>15</v>
      </c>
      <c r="C5" s="37" t="s">
        <v>22</v>
      </c>
      <c r="D5" s="38" t="s">
        <v>23</v>
      </c>
      <c r="E5" s="39">
        <v>40</v>
      </c>
      <c r="F5" s="40" t="s">
        <v>24</v>
      </c>
      <c r="G5" s="67"/>
      <c r="H5" s="71" t="s">
        <v>22</v>
      </c>
      <c r="I5" s="38" t="s">
        <v>23</v>
      </c>
      <c r="J5" s="40">
        <f>ROUNDUP(E5*0.75,2)</f>
        <v>30</v>
      </c>
      <c r="K5" s="40" t="s">
        <v>24</v>
      </c>
      <c r="L5" s="40"/>
      <c r="M5" s="75" t="e">
        <f>#REF!</f>
        <v>#REF!</v>
      </c>
      <c r="N5" s="63" t="s">
        <v>16</v>
      </c>
      <c r="O5" s="41" t="s">
        <v>27</v>
      </c>
      <c r="P5" s="38"/>
      <c r="Q5" s="42">
        <v>2</v>
      </c>
      <c r="R5" s="90">
        <f t="shared" ref="R5:R12" si="0">ROUNDUP(Q5*0.75,2)</f>
        <v>1.5</v>
      </c>
    </row>
    <row r="6" spans="1:19" ht="30" customHeight="1">
      <c r="A6" s="242"/>
      <c r="B6" s="64"/>
      <c r="C6" s="43" t="s">
        <v>25</v>
      </c>
      <c r="D6" s="44"/>
      <c r="E6" s="45">
        <v>40</v>
      </c>
      <c r="F6" s="46" t="s">
        <v>24</v>
      </c>
      <c r="G6" s="68"/>
      <c r="H6" s="72" t="s">
        <v>25</v>
      </c>
      <c r="I6" s="44"/>
      <c r="J6" s="46">
        <f>ROUNDUP(E6*0.75,2)</f>
        <v>30</v>
      </c>
      <c r="K6" s="46" t="s">
        <v>24</v>
      </c>
      <c r="L6" s="46"/>
      <c r="M6" s="76" t="e">
        <f>#REF!</f>
        <v>#REF!</v>
      </c>
      <c r="N6" s="64" t="s">
        <v>17</v>
      </c>
      <c r="O6" s="47" t="s">
        <v>28</v>
      </c>
      <c r="P6" s="44" t="s">
        <v>23</v>
      </c>
      <c r="Q6" s="48">
        <v>2</v>
      </c>
      <c r="R6" s="92">
        <f t="shared" si="0"/>
        <v>1.5</v>
      </c>
    </row>
    <row r="7" spans="1:19" ht="30" customHeight="1">
      <c r="A7" s="242"/>
      <c r="B7" s="64"/>
      <c r="C7" s="43" t="s">
        <v>26</v>
      </c>
      <c r="D7" s="44"/>
      <c r="E7" s="45">
        <v>30</v>
      </c>
      <c r="F7" s="46" t="s">
        <v>24</v>
      </c>
      <c r="G7" s="68"/>
      <c r="H7" s="72" t="s">
        <v>26</v>
      </c>
      <c r="I7" s="44"/>
      <c r="J7" s="46">
        <f>ROUNDUP(E7*0.75,2)</f>
        <v>22.5</v>
      </c>
      <c r="K7" s="46" t="s">
        <v>24</v>
      </c>
      <c r="L7" s="46"/>
      <c r="M7" s="76" t="e">
        <f>ROUND(#REF!+(#REF!*6/100),2)</f>
        <v>#REF!</v>
      </c>
      <c r="N7" s="64" t="s">
        <v>18</v>
      </c>
      <c r="O7" s="47" t="s">
        <v>29</v>
      </c>
      <c r="P7" s="44"/>
      <c r="Q7" s="48">
        <v>30</v>
      </c>
      <c r="R7" s="92">
        <f t="shared" si="0"/>
        <v>22.5</v>
      </c>
    </row>
    <row r="8" spans="1:19" ht="30" customHeight="1">
      <c r="A8" s="242"/>
      <c r="B8" s="64"/>
      <c r="C8" s="43" t="s">
        <v>36</v>
      </c>
      <c r="D8" s="44"/>
      <c r="E8" s="45">
        <v>5</v>
      </c>
      <c r="F8" s="46" t="s">
        <v>24</v>
      </c>
      <c r="G8" s="68"/>
      <c r="H8" s="72" t="s">
        <v>36</v>
      </c>
      <c r="I8" s="44"/>
      <c r="J8" s="46">
        <f>ROUNDUP(E8*0.75,2)</f>
        <v>3.75</v>
      </c>
      <c r="K8" s="46" t="s">
        <v>24</v>
      </c>
      <c r="L8" s="46"/>
      <c r="M8" s="76" t="e">
        <f>#REF!</f>
        <v>#REF!</v>
      </c>
      <c r="N8" s="64" t="s">
        <v>19</v>
      </c>
      <c r="O8" s="47" t="s">
        <v>30</v>
      </c>
      <c r="P8" s="44"/>
      <c r="Q8" s="48">
        <v>1</v>
      </c>
      <c r="R8" s="92">
        <f t="shared" si="0"/>
        <v>0.75</v>
      </c>
    </row>
    <row r="9" spans="1:19" ht="30" customHeight="1">
      <c r="A9" s="242"/>
      <c r="B9" s="64"/>
      <c r="C9" s="43"/>
      <c r="D9" s="44"/>
      <c r="E9" s="45"/>
      <c r="F9" s="46"/>
      <c r="G9" s="68"/>
      <c r="H9" s="72"/>
      <c r="I9" s="44"/>
      <c r="J9" s="46"/>
      <c r="K9" s="46"/>
      <c r="L9" s="46"/>
      <c r="M9" s="76"/>
      <c r="N9" s="64" t="s">
        <v>20</v>
      </c>
      <c r="O9" s="47" t="s">
        <v>31</v>
      </c>
      <c r="P9" s="44"/>
      <c r="Q9" s="48">
        <v>15</v>
      </c>
      <c r="R9" s="92">
        <f t="shared" si="0"/>
        <v>11.25</v>
      </c>
    </row>
    <row r="10" spans="1:19" ht="30" customHeight="1">
      <c r="A10" s="242"/>
      <c r="B10" s="64"/>
      <c r="C10" s="43"/>
      <c r="D10" s="44"/>
      <c r="E10" s="45"/>
      <c r="F10" s="46"/>
      <c r="G10" s="68"/>
      <c r="H10" s="72"/>
      <c r="I10" s="44"/>
      <c r="J10" s="46"/>
      <c r="K10" s="46"/>
      <c r="L10" s="46"/>
      <c r="M10" s="76"/>
      <c r="N10" s="64" t="s">
        <v>21</v>
      </c>
      <c r="O10" s="47" t="s">
        <v>32</v>
      </c>
      <c r="P10" s="44"/>
      <c r="Q10" s="48">
        <v>2</v>
      </c>
      <c r="R10" s="92">
        <f t="shared" si="0"/>
        <v>1.5</v>
      </c>
    </row>
    <row r="11" spans="1:19" ht="30" customHeight="1">
      <c r="A11" s="242"/>
      <c r="B11" s="64"/>
      <c r="C11" s="43"/>
      <c r="D11" s="44"/>
      <c r="E11" s="45"/>
      <c r="F11" s="46"/>
      <c r="G11" s="68"/>
      <c r="H11" s="72"/>
      <c r="I11" s="44"/>
      <c r="J11" s="46"/>
      <c r="K11" s="46"/>
      <c r="L11" s="46"/>
      <c r="M11" s="76"/>
      <c r="N11" s="64"/>
      <c r="O11" s="47" t="s">
        <v>33</v>
      </c>
      <c r="P11" s="44"/>
      <c r="Q11" s="48">
        <v>0.5</v>
      </c>
      <c r="R11" s="92">
        <f t="shared" si="0"/>
        <v>0.38</v>
      </c>
    </row>
    <row r="12" spans="1:19" ht="30" customHeight="1">
      <c r="A12" s="242"/>
      <c r="B12" s="64"/>
      <c r="C12" s="43"/>
      <c r="D12" s="44"/>
      <c r="E12" s="45"/>
      <c r="F12" s="46"/>
      <c r="G12" s="68"/>
      <c r="H12" s="72"/>
      <c r="I12" s="44"/>
      <c r="J12" s="46"/>
      <c r="K12" s="46"/>
      <c r="L12" s="46"/>
      <c r="M12" s="76"/>
      <c r="N12" s="64"/>
      <c r="O12" s="47" t="s">
        <v>34</v>
      </c>
      <c r="P12" s="44" t="s">
        <v>35</v>
      </c>
      <c r="Q12" s="48">
        <v>2</v>
      </c>
      <c r="R12" s="92">
        <f t="shared" si="0"/>
        <v>1.5</v>
      </c>
    </row>
    <row r="13" spans="1:19" ht="30" customHeight="1">
      <c r="A13" s="242"/>
      <c r="B13" s="65"/>
      <c r="C13" s="49"/>
      <c r="D13" s="50"/>
      <c r="E13" s="51"/>
      <c r="F13" s="52"/>
      <c r="G13" s="69"/>
      <c r="H13" s="73"/>
      <c r="I13" s="50"/>
      <c r="J13" s="52"/>
      <c r="K13" s="52"/>
      <c r="L13" s="52"/>
      <c r="M13" s="77"/>
      <c r="N13" s="65"/>
      <c r="O13" s="53"/>
      <c r="P13" s="50"/>
      <c r="Q13" s="54"/>
      <c r="R13" s="91"/>
    </row>
    <row r="14" spans="1:19" ht="30" customHeight="1">
      <c r="A14" s="242"/>
      <c r="B14" s="64" t="s">
        <v>37</v>
      </c>
      <c r="C14" s="43" t="s">
        <v>41</v>
      </c>
      <c r="D14" s="44"/>
      <c r="E14" s="45">
        <v>40</v>
      </c>
      <c r="F14" s="46" t="s">
        <v>24</v>
      </c>
      <c r="G14" s="68"/>
      <c r="H14" s="72" t="s">
        <v>41</v>
      </c>
      <c r="I14" s="44"/>
      <c r="J14" s="46">
        <f>ROUNDUP(E14*0.75,2)</f>
        <v>30</v>
      </c>
      <c r="K14" s="46" t="s">
        <v>24</v>
      </c>
      <c r="L14" s="46"/>
      <c r="M14" s="76" t="e">
        <f>ROUND(#REF!+(#REF!*6/100),2)</f>
        <v>#REF!</v>
      </c>
      <c r="N14" s="64" t="s">
        <v>38</v>
      </c>
      <c r="O14" s="47" t="s">
        <v>33</v>
      </c>
      <c r="P14" s="44"/>
      <c r="Q14" s="48">
        <v>0.3</v>
      </c>
      <c r="R14" s="92">
        <f>ROUNDUP(Q14*0.75,2)</f>
        <v>0.23</v>
      </c>
    </row>
    <row r="15" spans="1:19" ht="30" customHeight="1">
      <c r="A15" s="242"/>
      <c r="B15" s="64"/>
      <c r="C15" s="43" t="s">
        <v>42</v>
      </c>
      <c r="D15" s="44"/>
      <c r="E15" s="45">
        <v>10</v>
      </c>
      <c r="F15" s="46" t="s">
        <v>24</v>
      </c>
      <c r="G15" s="68"/>
      <c r="H15" s="72" t="s">
        <v>42</v>
      </c>
      <c r="I15" s="44"/>
      <c r="J15" s="46">
        <f>ROUNDUP(E15*0.75,2)</f>
        <v>7.5</v>
      </c>
      <c r="K15" s="46" t="s">
        <v>24</v>
      </c>
      <c r="L15" s="46"/>
      <c r="M15" s="76" t="e">
        <f>#REF!</f>
        <v>#REF!</v>
      </c>
      <c r="N15" s="64" t="s">
        <v>39</v>
      </c>
      <c r="O15" s="47" t="s">
        <v>43</v>
      </c>
      <c r="P15" s="44" t="s">
        <v>23</v>
      </c>
      <c r="Q15" s="48">
        <v>0.3</v>
      </c>
      <c r="R15" s="92">
        <f>ROUNDUP(Q15*0.75,2)</f>
        <v>0.23</v>
      </c>
    </row>
    <row r="16" spans="1:19" ht="30" customHeight="1">
      <c r="A16" s="242"/>
      <c r="B16" s="64"/>
      <c r="C16" s="43"/>
      <c r="D16" s="44"/>
      <c r="E16" s="45"/>
      <c r="F16" s="46"/>
      <c r="G16" s="68"/>
      <c r="H16" s="72"/>
      <c r="I16" s="44"/>
      <c r="J16" s="46"/>
      <c r="K16" s="46"/>
      <c r="L16" s="46"/>
      <c r="M16" s="76"/>
      <c r="N16" s="64" t="s">
        <v>40</v>
      </c>
      <c r="O16" s="47" t="s">
        <v>44</v>
      </c>
      <c r="P16" s="44" t="s">
        <v>45</v>
      </c>
      <c r="Q16" s="48">
        <v>3</v>
      </c>
      <c r="R16" s="92">
        <f>ROUNDUP(Q16*0.75,2)</f>
        <v>2.25</v>
      </c>
    </row>
    <row r="17" spans="1:18" ht="30" customHeight="1">
      <c r="A17" s="242"/>
      <c r="B17" s="64"/>
      <c r="C17" s="43"/>
      <c r="D17" s="44"/>
      <c r="E17" s="45"/>
      <c r="F17" s="46"/>
      <c r="G17" s="68"/>
      <c r="H17" s="72"/>
      <c r="I17" s="44"/>
      <c r="J17" s="46"/>
      <c r="K17" s="46"/>
      <c r="L17" s="46"/>
      <c r="M17" s="76"/>
      <c r="N17" s="64" t="s">
        <v>21</v>
      </c>
      <c r="O17" s="47"/>
      <c r="P17" s="44"/>
      <c r="Q17" s="48"/>
      <c r="R17" s="92"/>
    </row>
    <row r="18" spans="1:18" ht="30" customHeight="1">
      <c r="A18" s="242"/>
      <c r="B18" s="65"/>
      <c r="C18" s="49"/>
      <c r="D18" s="50"/>
      <c r="E18" s="51"/>
      <c r="F18" s="52"/>
      <c r="G18" s="69"/>
      <c r="H18" s="73"/>
      <c r="I18" s="50"/>
      <c r="J18" s="52"/>
      <c r="K18" s="52"/>
      <c r="L18" s="52"/>
      <c r="M18" s="77"/>
      <c r="N18" s="65"/>
      <c r="O18" s="53"/>
      <c r="P18" s="50"/>
      <c r="Q18" s="54"/>
      <c r="R18" s="91"/>
    </row>
    <row r="19" spans="1:18" ht="30" customHeight="1">
      <c r="A19" s="242"/>
      <c r="B19" s="64" t="s">
        <v>46</v>
      </c>
      <c r="C19" s="43" t="s">
        <v>48</v>
      </c>
      <c r="D19" s="44"/>
      <c r="E19" s="45">
        <v>20</v>
      </c>
      <c r="F19" s="46" t="s">
        <v>24</v>
      </c>
      <c r="G19" s="68"/>
      <c r="H19" s="72" t="s">
        <v>48</v>
      </c>
      <c r="I19" s="44"/>
      <c r="J19" s="46">
        <f>ROUNDUP(E19*0.75,2)</f>
        <v>15</v>
      </c>
      <c r="K19" s="46" t="s">
        <v>24</v>
      </c>
      <c r="L19" s="46"/>
      <c r="M19" s="76" t="e">
        <f>ROUND(#REF!+(#REF!*15/100),2)</f>
        <v>#REF!</v>
      </c>
      <c r="N19" s="64" t="s">
        <v>47</v>
      </c>
      <c r="O19" s="47" t="s">
        <v>29</v>
      </c>
      <c r="P19" s="44"/>
      <c r="Q19" s="48">
        <v>100</v>
      </c>
      <c r="R19" s="92">
        <f>ROUNDUP(Q19*0.75,2)</f>
        <v>75</v>
      </c>
    </row>
    <row r="20" spans="1:18" ht="30" customHeight="1">
      <c r="A20" s="242"/>
      <c r="B20" s="64"/>
      <c r="C20" s="43" t="s">
        <v>49</v>
      </c>
      <c r="D20" s="44"/>
      <c r="E20" s="45">
        <v>5</v>
      </c>
      <c r="F20" s="46" t="s">
        <v>24</v>
      </c>
      <c r="G20" s="68"/>
      <c r="H20" s="72" t="s">
        <v>49</v>
      </c>
      <c r="I20" s="44"/>
      <c r="J20" s="46">
        <f>ROUNDUP(E20*0.75,2)</f>
        <v>3.75</v>
      </c>
      <c r="K20" s="46" t="s">
        <v>24</v>
      </c>
      <c r="L20" s="46"/>
      <c r="M20" s="76" t="e">
        <f>ROUND(#REF!+(#REF!*10/100),2)</f>
        <v>#REF!</v>
      </c>
      <c r="N20" s="64"/>
      <c r="O20" s="47" t="s">
        <v>50</v>
      </c>
      <c r="P20" s="44" t="s">
        <v>51</v>
      </c>
      <c r="Q20" s="48">
        <v>0.5</v>
      </c>
      <c r="R20" s="92">
        <f>ROUNDUP(Q20*0.75,2)</f>
        <v>0.38</v>
      </c>
    </row>
    <row r="21" spans="1:18" ht="30" customHeight="1">
      <c r="A21" s="242"/>
      <c r="B21" s="64"/>
      <c r="C21" s="43"/>
      <c r="D21" s="44"/>
      <c r="E21" s="45"/>
      <c r="F21" s="46"/>
      <c r="G21" s="68"/>
      <c r="H21" s="72"/>
      <c r="I21" s="44"/>
      <c r="J21" s="46"/>
      <c r="K21" s="46"/>
      <c r="L21" s="46"/>
      <c r="M21" s="76"/>
      <c r="N21" s="64"/>
      <c r="O21" s="47" t="s">
        <v>52</v>
      </c>
      <c r="P21" s="44"/>
      <c r="Q21" s="48">
        <v>0.1</v>
      </c>
      <c r="R21" s="92">
        <f>ROUNDUP(Q21*0.75,2)</f>
        <v>0.08</v>
      </c>
    </row>
    <row r="22" spans="1:18" ht="30" customHeight="1" thickBot="1">
      <c r="A22" s="243"/>
      <c r="B22" s="66"/>
      <c r="C22" s="55"/>
      <c r="D22" s="56"/>
      <c r="E22" s="57"/>
      <c r="F22" s="58"/>
      <c r="G22" s="70"/>
      <c r="H22" s="74"/>
      <c r="I22" s="56"/>
      <c r="J22" s="58"/>
      <c r="K22" s="58"/>
      <c r="L22" s="58"/>
      <c r="M22" s="78"/>
      <c r="N22" s="66"/>
      <c r="O22" s="59"/>
      <c r="P22" s="56"/>
      <c r="Q22" s="60"/>
      <c r="R22" s="93"/>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370</v>
      </c>
      <c r="B3" s="258"/>
      <c r="C3" s="258"/>
      <c r="D3" s="141"/>
      <c r="E3" s="259" t="s">
        <v>333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306</v>
      </c>
      <c r="I5" s="247" t="s">
        <v>305</v>
      </c>
      <c r="J5" s="248"/>
      <c r="K5" s="248"/>
      <c r="L5" s="249" t="s">
        <v>304</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331</v>
      </c>
      <c r="C9" s="105" t="s">
        <v>138</v>
      </c>
      <c r="D9" s="111" t="s">
        <v>100</v>
      </c>
      <c r="E9" s="110"/>
      <c r="F9" s="44"/>
      <c r="G9" s="105"/>
      <c r="H9" s="151">
        <v>0.7</v>
      </c>
      <c r="I9" s="108" t="s">
        <v>331</v>
      </c>
      <c r="J9" s="105" t="s">
        <v>138</v>
      </c>
      <c r="K9" s="150">
        <v>0.3</v>
      </c>
      <c r="L9" s="106" t="s">
        <v>330</v>
      </c>
      <c r="M9" s="105" t="s">
        <v>138</v>
      </c>
      <c r="N9" s="146">
        <v>0.2</v>
      </c>
      <c r="O9" s="103" t="s">
        <v>100</v>
      </c>
    </row>
    <row r="10" spans="1:21" ht="24.95" customHeight="1">
      <c r="A10" s="253"/>
      <c r="B10" s="105"/>
      <c r="C10" s="105" t="s">
        <v>96</v>
      </c>
      <c r="D10" s="111"/>
      <c r="E10" s="110"/>
      <c r="F10" s="44"/>
      <c r="G10" s="105"/>
      <c r="H10" s="104">
        <v>15</v>
      </c>
      <c r="I10" s="108"/>
      <c r="J10" s="105" t="s">
        <v>96</v>
      </c>
      <c r="K10" s="107">
        <v>10</v>
      </c>
      <c r="L10" s="106"/>
      <c r="M10" s="105" t="s">
        <v>96</v>
      </c>
      <c r="N10" s="104">
        <v>10</v>
      </c>
      <c r="O10" s="103"/>
    </row>
    <row r="11" spans="1:21" ht="24.95" customHeight="1">
      <c r="A11" s="253"/>
      <c r="B11" s="105"/>
      <c r="C11" s="105"/>
      <c r="D11" s="111"/>
      <c r="E11" s="110"/>
      <c r="F11" s="44"/>
      <c r="G11" s="105" t="s">
        <v>93</v>
      </c>
      <c r="H11" s="104" t="s">
        <v>288</v>
      </c>
      <c r="I11" s="108"/>
      <c r="J11" s="105"/>
      <c r="K11" s="107"/>
      <c r="L11" s="119"/>
      <c r="M11" s="113"/>
      <c r="N11" s="115"/>
      <c r="O11" s="118"/>
    </row>
    <row r="12" spans="1:21" ht="24.95" customHeight="1">
      <c r="A12" s="253"/>
      <c r="B12" s="113"/>
      <c r="C12" s="113"/>
      <c r="D12" s="117"/>
      <c r="E12" s="116"/>
      <c r="F12" s="50"/>
      <c r="G12" s="113"/>
      <c r="H12" s="115"/>
      <c r="I12" s="114"/>
      <c r="J12" s="113"/>
      <c r="K12" s="112"/>
      <c r="L12" s="106" t="s">
        <v>329</v>
      </c>
      <c r="M12" s="105" t="s">
        <v>49</v>
      </c>
      <c r="N12" s="104">
        <v>5</v>
      </c>
      <c r="O12" s="103"/>
    </row>
    <row r="13" spans="1:21" ht="24.95" customHeight="1">
      <c r="A13" s="253"/>
      <c r="B13" s="105" t="s">
        <v>328</v>
      </c>
      <c r="C13" s="105" t="s">
        <v>49</v>
      </c>
      <c r="D13" s="111"/>
      <c r="E13" s="110"/>
      <c r="F13" s="44"/>
      <c r="G13" s="105"/>
      <c r="H13" s="104">
        <v>10</v>
      </c>
      <c r="I13" s="108" t="s">
        <v>328</v>
      </c>
      <c r="J13" s="105" t="s">
        <v>49</v>
      </c>
      <c r="K13" s="107">
        <v>10</v>
      </c>
      <c r="L13" s="106"/>
      <c r="M13" s="105" t="s">
        <v>126</v>
      </c>
      <c r="N13" s="104">
        <v>10</v>
      </c>
      <c r="O13" s="103"/>
    </row>
    <row r="14" spans="1:21" ht="24.95" customHeight="1">
      <c r="A14" s="253"/>
      <c r="B14" s="105"/>
      <c r="C14" s="105" t="s">
        <v>126</v>
      </c>
      <c r="D14" s="111"/>
      <c r="E14" s="110"/>
      <c r="F14" s="44"/>
      <c r="G14" s="105"/>
      <c r="H14" s="104">
        <v>10</v>
      </c>
      <c r="I14" s="108"/>
      <c r="J14" s="105" t="s">
        <v>126</v>
      </c>
      <c r="K14" s="107">
        <v>10</v>
      </c>
      <c r="L14" s="119"/>
      <c r="M14" s="113"/>
      <c r="N14" s="115"/>
      <c r="O14" s="118"/>
    </row>
    <row r="15" spans="1:21" ht="24.95" customHeight="1">
      <c r="A15" s="253"/>
      <c r="B15" s="105"/>
      <c r="C15" s="105"/>
      <c r="D15" s="111"/>
      <c r="E15" s="110"/>
      <c r="F15" s="44"/>
      <c r="G15" s="105" t="s">
        <v>93</v>
      </c>
      <c r="H15" s="104" t="s">
        <v>288</v>
      </c>
      <c r="I15" s="108"/>
      <c r="J15" s="105"/>
      <c r="K15" s="107"/>
      <c r="L15" s="106" t="s">
        <v>327</v>
      </c>
      <c r="M15" s="105" t="s">
        <v>26</v>
      </c>
      <c r="N15" s="104">
        <v>5</v>
      </c>
      <c r="O15" s="103"/>
    </row>
    <row r="16" spans="1:21" ht="24.95" customHeight="1">
      <c r="A16" s="253"/>
      <c r="B16" s="113"/>
      <c r="C16" s="113"/>
      <c r="D16" s="117"/>
      <c r="E16" s="116"/>
      <c r="F16" s="50"/>
      <c r="G16" s="113"/>
      <c r="H16" s="115"/>
      <c r="I16" s="114"/>
      <c r="J16" s="113"/>
      <c r="K16" s="112"/>
      <c r="L16" s="106"/>
      <c r="M16" s="105" t="s">
        <v>145</v>
      </c>
      <c r="N16" s="104">
        <v>5</v>
      </c>
      <c r="O16" s="103"/>
    </row>
    <row r="17" spans="1:15" ht="24.95" customHeight="1">
      <c r="A17" s="253"/>
      <c r="B17" s="105" t="s">
        <v>90</v>
      </c>
      <c r="C17" s="105" t="s">
        <v>26</v>
      </c>
      <c r="D17" s="111"/>
      <c r="E17" s="110"/>
      <c r="F17" s="44"/>
      <c r="G17" s="105"/>
      <c r="H17" s="104">
        <v>10</v>
      </c>
      <c r="I17" s="108" t="s">
        <v>90</v>
      </c>
      <c r="J17" s="105" t="s">
        <v>26</v>
      </c>
      <c r="K17" s="107">
        <v>10</v>
      </c>
      <c r="L17" s="119"/>
      <c r="M17" s="113"/>
      <c r="N17" s="115"/>
      <c r="O17" s="118"/>
    </row>
    <row r="18" spans="1:15" ht="24.95" customHeight="1">
      <c r="A18" s="253"/>
      <c r="B18" s="105"/>
      <c r="C18" s="105" t="s">
        <v>145</v>
      </c>
      <c r="D18" s="111"/>
      <c r="E18" s="110"/>
      <c r="F18" s="44"/>
      <c r="G18" s="105"/>
      <c r="H18" s="104">
        <v>5</v>
      </c>
      <c r="I18" s="108"/>
      <c r="J18" s="105" t="s">
        <v>145</v>
      </c>
      <c r="K18" s="107">
        <v>5</v>
      </c>
      <c r="L18" s="106" t="s">
        <v>94</v>
      </c>
      <c r="M18" s="105" t="s">
        <v>95</v>
      </c>
      <c r="N18" s="144">
        <v>0.1</v>
      </c>
      <c r="O18" s="103"/>
    </row>
    <row r="19" spans="1:15" ht="24.95" customHeight="1">
      <c r="A19" s="253"/>
      <c r="B19" s="105"/>
      <c r="C19" s="105"/>
      <c r="D19" s="111"/>
      <c r="E19" s="110"/>
      <c r="F19" s="109"/>
      <c r="G19" s="105" t="s">
        <v>93</v>
      </c>
      <c r="H19" s="104" t="s">
        <v>288</v>
      </c>
      <c r="I19" s="108"/>
      <c r="J19" s="105"/>
      <c r="K19" s="107"/>
      <c r="L19" s="106"/>
      <c r="M19" s="105"/>
      <c r="N19" s="104"/>
      <c r="O19" s="103"/>
    </row>
    <row r="20" spans="1:15" ht="24.95" customHeight="1">
      <c r="A20" s="253"/>
      <c r="B20" s="105"/>
      <c r="C20" s="105"/>
      <c r="D20" s="111"/>
      <c r="E20" s="110"/>
      <c r="F20" s="44"/>
      <c r="G20" s="105" t="s">
        <v>61</v>
      </c>
      <c r="H20" s="104" t="s">
        <v>291</v>
      </c>
      <c r="I20" s="108"/>
      <c r="J20" s="105"/>
      <c r="K20" s="107"/>
      <c r="L20" s="106"/>
      <c r="M20" s="105"/>
      <c r="N20" s="104"/>
      <c r="O20" s="103"/>
    </row>
    <row r="21" spans="1:15" ht="24.95" customHeight="1">
      <c r="A21" s="253"/>
      <c r="B21" s="113"/>
      <c r="C21" s="113"/>
      <c r="D21" s="117"/>
      <c r="E21" s="116"/>
      <c r="F21" s="50"/>
      <c r="G21" s="113"/>
      <c r="H21" s="115"/>
      <c r="I21" s="114"/>
      <c r="J21" s="113"/>
      <c r="K21" s="112"/>
      <c r="L21" s="106"/>
      <c r="M21" s="105"/>
      <c r="N21" s="104"/>
      <c r="O21" s="103"/>
    </row>
    <row r="22" spans="1:15" ht="24.95" customHeight="1">
      <c r="A22" s="253"/>
      <c r="B22" s="105" t="s">
        <v>94</v>
      </c>
      <c r="C22" s="105" t="s">
        <v>95</v>
      </c>
      <c r="D22" s="111"/>
      <c r="E22" s="110"/>
      <c r="F22" s="44"/>
      <c r="G22" s="105"/>
      <c r="H22" s="143">
        <v>0.13</v>
      </c>
      <c r="I22" s="108" t="s">
        <v>94</v>
      </c>
      <c r="J22" s="105" t="s">
        <v>95</v>
      </c>
      <c r="K22" s="142">
        <v>0.13</v>
      </c>
      <c r="L22" s="106"/>
      <c r="M22" s="105"/>
      <c r="N22" s="104"/>
      <c r="O22" s="103"/>
    </row>
    <row r="23" spans="1:15" ht="24.95" customHeight="1" thickBot="1">
      <c r="A23" s="254"/>
      <c r="B23" s="97"/>
      <c r="C23" s="97"/>
      <c r="D23" s="102"/>
      <c r="E23" s="101"/>
      <c r="F23" s="56"/>
      <c r="G23" s="97"/>
      <c r="H23" s="96"/>
      <c r="I23" s="100"/>
      <c r="J23" s="97"/>
      <c r="K23" s="99"/>
      <c r="L23" s="98"/>
      <c r="M23" s="97"/>
      <c r="N23" s="96"/>
      <c r="O23" s="95"/>
    </row>
    <row r="24" spans="1:15" ht="24.95" customHeight="1">
      <c r="B24" s="86"/>
      <c r="C24" s="86"/>
      <c r="D24" s="86"/>
      <c r="G24" s="86"/>
      <c r="H24" s="94"/>
      <c r="I24" s="86"/>
      <c r="J24" s="86"/>
      <c r="K24" s="94"/>
      <c r="L24" s="86"/>
      <c r="M24" s="86"/>
      <c r="N24" s="94"/>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26" ht="36.75" customHeight="1">
      <c r="A1" s="1" t="s">
        <v>13</v>
      </c>
      <c r="B1" s="1"/>
      <c r="C1" s="2"/>
      <c r="D1" s="3"/>
      <c r="E1" s="2"/>
      <c r="F1" s="2"/>
      <c r="G1" s="2"/>
      <c r="H1" s="237"/>
      <c r="I1" s="237"/>
      <c r="J1" s="238"/>
      <c r="K1" s="238"/>
      <c r="L1" s="238"/>
      <c r="M1" s="238"/>
      <c r="N1" s="238"/>
      <c r="O1" s="2"/>
      <c r="P1" s="2"/>
      <c r="Q1" s="4"/>
      <c r="R1" s="4"/>
      <c r="S1" s="3"/>
    </row>
    <row r="2" spans="1:26" ht="36.75" customHeight="1">
      <c r="A2" s="237" t="s">
        <v>0</v>
      </c>
      <c r="B2" s="237"/>
      <c r="C2" s="238"/>
      <c r="D2" s="238"/>
      <c r="E2" s="238"/>
      <c r="F2" s="238"/>
      <c r="G2" s="238"/>
      <c r="H2" s="238"/>
      <c r="I2" s="238"/>
      <c r="J2" s="238"/>
      <c r="K2" s="238"/>
      <c r="L2" s="238"/>
      <c r="M2" s="238"/>
      <c r="N2" s="238"/>
      <c r="O2" s="238"/>
      <c r="P2" s="238"/>
      <c r="Q2" s="238"/>
      <c r="R2" s="238"/>
      <c r="S2" s="3"/>
    </row>
    <row r="3" spans="1:26" ht="16.5" customHeight="1">
      <c r="A3" s="5"/>
      <c r="B3" s="281" t="s">
        <v>261</v>
      </c>
      <c r="C3" s="281"/>
      <c r="D3" s="3"/>
      <c r="E3" s="6"/>
      <c r="F3" s="2"/>
      <c r="G3" s="2"/>
      <c r="H3" s="2"/>
      <c r="I3" s="3"/>
      <c r="J3" s="2"/>
      <c r="K3" s="7"/>
      <c r="L3" s="7"/>
      <c r="M3" s="8"/>
      <c r="N3" s="2"/>
      <c r="O3"/>
      <c r="P3"/>
      <c r="Q3"/>
      <c r="R3"/>
      <c r="S3"/>
      <c r="V3" s="3"/>
      <c r="W3" s="3"/>
      <c r="X3" s="3"/>
      <c r="Y3" s="3"/>
      <c r="Z3" s="3"/>
    </row>
    <row r="4" spans="1:26" ht="16.5" customHeight="1">
      <c r="A4" s="5"/>
      <c r="B4" s="281"/>
      <c r="C4" s="281"/>
      <c r="D4" s="10"/>
      <c r="E4" s="6"/>
      <c r="F4" s="2"/>
      <c r="G4" s="2"/>
      <c r="H4" s="2"/>
      <c r="I4" s="10"/>
      <c r="J4" s="2"/>
      <c r="K4" s="7"/>
      <c r="L4" s="7"/>
      <c r="M4" s="8"/>
      <c r="N4" s="2"/>
      <c r="O4" s="87" t="s">
        <v>262</v>
      </c>
      <c r="P4"/>
      <c r="Q4"/>
      <c r="R4"/>
      <c r="S4"/>
      <c r="V4" s="3"/>
      <c r="W4" s="3"/>
      <c r="X4" s="3"/>
      <c r="Y4" s="3"/>
      <c r="Z4" s="3"/>
    </row>
    <row r="5" spans="1:26" ht="27.75" customHeight="1" thickBot="1">
      <c r="A5" s="239" t="s">
        <v>228</v>
      </c>
      <c r="B5" s="240"/>
      <c r="C5" s="240"/>
      <c r="D5" s="240"/>
      <c r="E5" s="240"/>
      <c r="F5" s="240"/>
      <c r="G5" s="2"/>
      <c r="H5" s="2"/>
      <c r="I5" s="13"/>
      <c r="J5" s="2"/>
      <c r="K5" s="7"/>
      <c r="L5" s="7"/>
      <c r="M5" s="11"/>
      <c r="N5" s="2"/>
      <c r="O5" s="14"/>
      <c r="P5" s="13"/>
      <c r="Q5" s="15"/>
      <c r="R5" s="15"/>
      <c r="S5" s="12"/>
    </row>
    <row r="6" spans="1:26" customFormat="1" ht="42" customHeight="1" thickBot="1">
      <c r="A6" s="16"/>
      <c r="B6" s="17" t="s">
        <v>1</v>
      </c>
      <c r="C6" s="18" t="s">
        <v>2</v>
      </c>
      <c r="D6" s="19" t="s">
        <v>3</v>
      </c>
      <c r="E6" s="35" t="s">
        <v>7</v>
      </c>
      <c r="F6" s="20" t="s">
        <v>5</v>
      </c>
      <c r="G6" s="18" t="s">
        <v>6</v>
      </c>
      <c r="H6" s="17" t="s">
        <v>2</v>
      </c>
      <c r="I6" s="19" t="s">
        <v>3</v>
      </c>
      <c r="J6" s="36" t="s">
        <v>4</v>
      </c>
      <c r="K6" s="20" t="s">
        <v>5</v>
      </c>
      <c r="L6" s="20" t="s">
        <v>6</v>
      </c>
      <c r="M6" s="22" t="s">
        <v>8</v>
      </c>
      <c r="N6" s="23" t="s">
        <v>9</v>
      </c>
      <c r="O6" s="20" t="s">
        <v>10</v>
      </c>
      <c r="P6" s="24" t="s">
        <v>3</v>
      </c>
      <c r="Q6" s="21" t="s">
        <v>12</v>
      </c>
      <c r="R6" s="25" t="s">
        <v>11</v>
      </c>
      <c r="S6" s="26"/>
    </row>
    <row r="7" spans="1:26" ht="24.95" customHeight="1">
      <c r="A7" s="241" t="s">
        <v>53</v>
      </c>
      <c r="B7" s="63" t="s">
        <v>229</v>
      </c>
      <c r="C7" s="37" t="s">
        <v>25</v>
      </c>
      <c r="D7" s="38"/>
      <c r="E7" s="39">
        <v>30</v>
      </c>
      <c r="F7" s="40" t="s">
        <v>24</v>
      </c>
      <c r="G7" s="67"/>
      <c r="H7" s="71" t="s">
        <v>25</v>
      </c>
      <c r="I7" s="38"/>
      <c r="J7" s="40">
        <f>ROUNDUP(E7*0.75,2)</f>
        <v>22.5</v>
      </c>
      <c r="K7" s="40" t="s">
        <v>24</v>
      </c>
      <c r="L7" s="40"/>
      <c r="M7" s="75" t="e">
        <f>#REF!</f>
        <v>#REF!</v>
      </c>
      <c r="N7" s="63" t="s">
        <v>230</v>
      </c>
      <c r="O7" s="41" t="s">
        <v>57</v>
      </c>
      <c r="P7" s="38"/>
      <c r="Q7" s="42">
        <v>110</v>
      </c>
      <c r="R7" s="90">
        <f t="shared" ref="R7:R13" si="0">ROUNDUP(Q7*0.75,2)</f>
        <v>82.5</v>
      </c>
    </row>
    <row r="8" spans="1:26" ht="24.95" customHeight="1">
      <c r="A8" s="242"/>
      <c r="B8" s="64"/>
      <c r="C8" s="43" t="s">
        <v>234</v>
      </c>
      <c r="D8" s="44"/>
      <c r="E8" s="45">
        <v>5</v>
      </c>
      <c r="F8" s="46" t="s">
        <v>24</v>
      </c>
      <c r="G8" s="68"/>
      <c r="H8" s="72" t="s">
        <v>234</v>
      </c>
      <c r="I8" s="44"/>
      <c r="J8" s="46">
        <f>ROUNDUP(E8*0.75,2)</f>
        <v>3.75</v>
      </c>
      <c r="K8" s="46" t="s">
        <v>24</v>
      </c>
      <c r="L8" s="46"/>
      <c r="M8" s="76" t="e">
        <f>#REF!</f>
        <v>#REF!</v>
      </c>
      <c r="N8" s="64" t="s">
        <v>231</v>
      </c>
      <c r="O8" s="47" t="s">
        <v>27</v>
      </c>
      <c r="P8" s="44"/>
      <c r="Q8" s="48">
        <v>1</v>
      </c>
      <c r="R8" s="92">
        <f t="shared" si="0"/>
        <v>0.75</v>
      </c>
    </row>
    <row r="9" spans="1:26" ht="24.95" customHeight="1">
      <c r="A9" s="242"/>
      <c r="B9" s="64"/>
      <c r="C9" s="43" t="s">
        <v>64</v>
      </c>
      <c r="D9" s="44" t="s">
        <v>65</v>
      </c>
      <c r="E9" s="80">
        <v>0.5</v>
      </c>
      <c r="F9" s="46" t="s">
        <v>66</v>
      </c>
      <c r="G9" s="68"/>
      <c r="H9" s="72" t="s">
        <v>64</v>
      </c>
      <c r="I9" s="44" t="s">
        <v>65</v>
      </c>
      <c r="J9" s="46">
        <f>ROUNDUP(E9*0.75,2)</f>
        <v>0.38</v>
      </c>
      <c r="K9" s="46" t="s">
        <v>66</v>
      </c>
      <c r="L9" s="46"/>
      <c r="M9" s="76" t="e">
        <f>#REF!</f>
        <v>#REF!</v>
      </c>
      <c r="N9" s="64" t="s">
        <v>232</v>
      </c>
      <c r="O9" s="47" t="s">
        <v>30</v>
      </c>
      <c r="P9" s="44"/>
      <c r="Q9" s="48">
        <v>0.5</v>
      </c>
      <c r="R9" s="92">
        <f t="shared" si="0"/>
        <v>0.38</v>
      </c>
    </row>
    <row r="10" spans="1:26" ht="24.95" customHeight="1">
      <c r="A10" s="242"/>
      <c r="B10" s="64"/>
      <c r="C10" s="43" t="s">
        <v>150</v>
      </c>
      <c r="D10" s="44"/>
      <c r="E10" s="45">
        <v>3</v>
      </c>
      <c r="F10" s="46" t="s">
        <v>24</v>
      </c>
      <c r="G10" s="68"/>
      <c r="H10" s="72" t="s">
        <v>150</v>
      </c>
      <c r="I10" s="44"/>
      <c r="J10" s="46">
        <f>ROUNDUP(E10*0.75,2)</f>
        <v>2.25</v>
      </c>
      <c r="K10" s="46" t="s">
        <v>24</v>
      </c>
      <c r="L10" s="46"/>
      <c r="M10" s="76" t="e">
        <f>#REF!</f>
        <v>#REF!</v>
      </c>
      <c r="N10" s="64" t="s">
        <v>233</v>
      </c>
      <c r="O10" s="47" t="s">
        <v>33</v>
      </c>
      <c r="P10" s="44"/>
      <c r="Q10" s="48">
        <v>1</v>
      </c>
      <c r="R10" s="92">
        <f t="shared" si="0"/>
        <v>0.75</v>
      </c>
    </row>
    <row r="11" spans="1:26" ht="24.95" customHeight="1">
      <c r="A11" s="242"/>
      <c r="B11" s="64"/>
      <c r="C11" s="43"/>
      <c r="D11" s="44"/>
      <c r="E11" s="45"/>
      <c r="F11" s="46"/>
      <c r="G11" s="68"/>
      <c r="H11" s="72"/>
      <c r="I11" s="44"/>
      <c r="J11" s="46"/>
      <c r="K11" s="46"/>
      <c r="L11" s="46"/>
      <c r="M11" s="76"/>
      <c r="N11" s="64" t="s">
        <v>257</v>
      </c>
      <c r="O11" s="47" t="s">
        <v>43</v>
      </c>
      <c r="P11" s="44" t="s">
        <v>23</v>
      </c>
      <c r="Q11" s="48">
        <v>1.5</v>
      </c>
      <c r="R11" s="92">
        <f t="shared" si="0"/>
        <v>1.1300000000000001</v>
      </c>
    </row>
    <row r="12" spans="1:26" ht="24.95" customHeight="1">
      <c r="A12" s="242"/>
      <c r="B12" s="64"/>
      <c r="C12" s="43"/>
      <c r="D12" s="44"/>
      <c r="E12" s="45"/>
      <c r="F12" s="46"/>
      <c r="G12" s="68"/>
      <c r="H12" s="72"/>
      <c r="I12" s="44"/>
      <c r="J12" s="46"/>
      <c r="K12" s="46"/>
      <c r="L12" s="46"/>
      <c r="M12" s="76"/>
      <c r="N12" s="64" t="s">
        <v>258</v>
      </c>
      <c r="O12" s="47" t="s">
        <v>27</v>
      </c>
      <c r="P12" s="44"/>
      <c r="Q12" s="48">
        <v>0.5</v>
      </c>
      <c r="R12" s="92">
        <f t="shared" si="0"/>
        <v>0.38</v>
      </c>
    </row>
    <row r="13" spans="1:26" ht="24.95" customHeight="1">
      <c r="A13" s="242"/>
      <c r="B13" s="64"/>
      <c r="C13" s="43"/>
      <c r="D13" s="44"/>
      <c r="E13" s="45"/>
      <c r="F13" s="46"/>
      <c r="G13" s="68"/>
      <c r="H13" s="72"/>
      <c r="I13" s="44"/>
      <c r="J13" s="46"/>
      <c r="K13" s="46"/>
      <c r="L13" s="46"/>
      <c r="M13" s="76"/>
      <c r="N13" s="64" t="s">
        <v>157</v>
      </c>
      <c r="O13" s="47" t="s">
        <v>33</v>
      </c>
      <c r="P13" s="44"/>
      <c r="Q13" s="48">
        <v>1</v>
      </c>
      <c r="R13" s="92">
        <f t="shared" si="0"/>
        <v>0.75</v>
      </c>
    </row>
    <row r="14" spans="1:26" ht="24.95" customHeight="1">
      <c r="A14" s="242"/>
      <c r="B14" s="64"/>
      <c r="C14" s="43"/>
      <c r="D14" s="44"/>
      <c r="E14" s="45"/>
      <c r="F14" s="46"/>
      <c r="G14" s="68"/>
      <c r="H14" s="72"/>
      <c r="I14" s="44"/>
      <c r="J14" s="46"/>
      <c r="K14" s="46"/>
      <c r="L14" s="46"/>
      <c r="M14" s="76"/>
      <c r="N14" s="64" t="s">
        <v>47</v>
      </c>
      <c r="O14" s="47"/>
      <c r="P14" s="44"/>
      <c r="Q14" s="48"/>
      <c r="R14" s="92"/>
    </row>
    <row r="15" spans="1:26" ht="24.95" customHeight="1">
      <c r="A15" s="242"/>
      <c r="B15" s="65"/>
      <c r="C15" s="49"/>
      <c r="D15" s="50"/>
      <c r="E15" s="51"/>
      <c r="F15" s="52"/>
      <c r="G15" s="69"/>
      <c r="H15" s="73"/>
      <c r="I15" s="50"/>
      <c r="J15" s="52"/>
      <c r="K15" s="52"/>
      <c r="L15" s="52"/>
      <c r="M15" s="77"/>
      <c r="N15" s="65"/>
      <c r="O15" s="53"/>
      <c r="P15" s="50"/>
      <c r="Q15" s="54"/>
      <c r="R15" s="91"/>
    </row>
    <row r="16" spans="1:26" ht="24.95" customHeight="1">
      <c r="A16" s="242"/>
      <c r="B16" s="64" t="s">
        <v>235</v>
      </c>
      <c r="C16" s="43" t="s">
        <v>71</v>
      </c>
      <c r="D16" s="44"/>
      <c r="E16" s="62">
        <v>0.25</v>
      </c>
      <c r="F16" s="46" t="s">
        <v>72</v>
      </c>
      <c r="G16" s="68"/>
      <c r="H16" s="72" t="s">
        <v>71</v>
      </c>
      <c r="I16" s="44"/>
      <c r="J16" s="46">
        <f>ROUNDUP(E16*0.75,2)</f>
        <v>0.19</v>
      </c>
      <c r="K16" s="46" t="s">
        <v>72</v>
      </c>
      <c r="L16" s="46"/>
      <c r="M16" s="76" t="e">
        <f>#REF!</f>
        <v>#REF!</v>
      </c>
      <c r="N16" s="64" t="s">
        <v>211</v>
      </c>
      <c r="O16" s="47" t="s">
        <v>93</v>
      </c>
      <c r="P16" s="44"/>
      <c r="Q16" s="48">
        <v>20</v>
      </c>
      <c r="R16" s="92">
        <f>ROUNDUP(Q16*0.75,2)</f>
        <v>15</v>
      </c>
    </row>
    <row r="17" spans="1:18" ht="24.95" customHeight="1">
      <c r="A17" s="242"/>
      <c r="B17" s="64"/>
      <c r="C17" s="43" t="s">
        <v>26</v>
      </c>
      <c r="D17" s="44"/>
      <c r="E17" s="45">
        <v>30</v>
      </c>
      <c r="F17" s="46" t="s">
        <v>24</v>
      </c>
      <c r="G17" s="68"/>
      <c r="H17" s="72" t="s">
        <v>26</v>
      </c>
      <c r="I17" s="44"/>
      <c r="J17" s="46">
        <f>ROUNDUP(E17*0.75,2)</f>
        <v>22.5</v>
      </c>
      <c r="K17" s="46" t="s">
        <v>24</v>
      </c>
      <c r="L17" s="46"/>
      <c r="M17" s="76" t="e">
        <f>ROUND(#REF!+(#REF!*6/100),2)</f>
        <v>#REF!</v>
      </c>
      <c r="N17" s="64" t="s">
        <v>236</v>
      </c>
      <c r="O17" s="47" t="s">
        <v>52</v>
      </c>
      <c r="P17" s="44"/>
      <c r="Q17" s="48">
        <v>0.2</v>
      </c>
      <c r="R17" s="92">
        <f>ROUNDUP(Q17*0.75,2)</f>
        <v>0.15</v>
      </c>
    </row>
    <row r="18" spans="1:18" ht="24.95" customHeight="1">
      <c r="A18" s="242"/>
      <c r="B18" s="64"/>
      <c r="C18" s="43" t="s">
        <v>238</v>
      </c>
      <c r="D18" s="44"/>
      <c r="E18" s="45">
        <v>10</v>
      </c>
      <c r="F18" s="46" t="s">
        <v>24</v>
      </c>
      <c r="G18" s="68"/>
      <c r="H18" s="72" t="s">
        <v>238</v>
      </c>
      <c r="I18" s="44"/>
      <c r="J18" s="46">
        <f>ROUNDUP(E18*0.75,2)</f>
        <v>7.5</v>
      </c>
      <c r="K18" s="46" t="s">
        <v>24</v>
      </c>
      <c r="L18" s="46"/>
      <c r="M18" s="76" t="e">
        <f>#REF!</f>
        <v>#REF!</v>
      </c>
      <c r="N18" s="64" t="s">
        <v>237</v>
      </c>
      <c r="O18" s="47" t="s">
        <v>60</v>
      </c>
      <c r="P18" s="44"/>
      <c r="Q18" s="48">
        <v>2</v>
      </c>
      <c r="R18" s="92">
        <f>ROUNDUP(Q18*0.75,2)</f>
        <v>1.5</v>
      </c>
    </row>
    <row r="19" spans="1:18" ht="24.95" customHeight="1">
      <c r="A19" s="242"/>
      <c r="B19" s="64"/>
      <c r="C19" s="43" t="s">
        <v>166</v>
      </c>
      <c r="D19" s="44"/>
      <c r="E19" s="45">
        <v>5</v>
      </c>
      <c r="F19" s="46" t="s">
        <v>24</v>
      </c>
      <c r="G19" s="68"/>
      <c r="H19" s="72" t="s">
        <v>166</v>
      </c>
      <c r="I19" s="44"/>
      <c r="J19" s="46">
        <f>ROUNDUP(E19*0.75,2)</f>
        <v>3.75</v>
      </c>
      <c r="K19" s="46" t="s">
        <v>24</v>
      </c>
      <c r="L19" s="46"/>
      <c r="M19" s="76" t="e">
        <f>#REF!</f>
        <v>#REF!</v>
      </c>
      <c r="N19" s="64" t="s">
        <v>131</v>
      </c>
      <c r="O19" s="47" t="s">
        <v>43</v>
      </c>
      <c r="P19" s="44" t="s">
        <v>23</v>
      </c>
      <c r="Q19" s="48">
        <v>0.5</v>
      </c>
      <c r="R19" s="92">
        <f>ROUNDUP(Q19*0.75,2)</f>
        <v>0.38</v>
      </c>
    </row>
    <row r="20" spans="1:18" ht="24.95" customHeight="1">
      <c r="A20" s="242"/>
      <c r="B20" s="64"/>
      <c r="C20" s="43"/>
      <c r="D20" s="44"/>
      <c r="E20" s="45"/>
      <c r="F20" s="46"/>
      <c r="G20" s="68"/>
      <c r="H20" s="72"/>
      <c r="I20" s="44"/>
      <c r="J20" s="46"/>
      <c r="K20" s="46"/>
      <c r="L20" s="46"/>
      <c r="M20" s="76"/>
      <c r="N20" s="64" t="s">
        <v>47</v>
      </c>
      <c r="O20" s="47" t="s">
        <v>102</v>
      </c>
      <c r="P20" s="44"/>
      <c r="Q20" s="48">
        <v>1</v>
      </c>
      <c r="R20" s="92">
        <f>ROUNDUP(Q20*0.75,2)</f>
        <v>0.75</v>
      </c>
    </row>
    <row r="21" spans="1:18" ht="24.95" customHeight="1">
      <c r="A21" s="242"/>
      <c r="B21" s="64"/>
      <c r="C21" s="43"/>
      <c r="D21" s="44"/>
      <c r="E21" s="45"/>
      <c r="F21" s="46"/>
      <c r="G21" s="68"/>
      <c r="H21" s="72"/>
      <c r="I21" s="44"/>
      <c r="J21" s="46"/>
      <c r="K21" s="46"/>
      <c r="L21" s="46"/>
      <c r="M21" s="76"/>
      <c r="N21" s="64"/>
      <c r="O21" s="47"/>
      <c r="P21" s="44"/>
      <c r="Q21" s="48"/>
      <c r="R21" s="92"/>
    </row>
    <row r="22" spans="1:18" ht="24.95" customHeight="1">
      <c r="A22" s="242"/>
      <c r="B22" s="65"/>
      <c r="C22" s="49"/>
      <c r="D22" s="50"/>
      <c r="E22" s="51"/>
      <c r="F22" s="52"/>
      <c r="G22" s="69"/>
      <c r="H22" s="73"/>
      <c r="I22" s="50"/>
      <c r="J22" s="52"/>
      <c r="K22" s="52"/>
      <c r="L22" s="52"/>
      <c r="M22" s="77"/>
      <c r="N22" s="65"/>
      <c r="O22" s="53"/>
      <c r="P22" s="50"/>
      <c r="Q22" s="54"/>
      <c r="R22" s="91"/>
    </row>
    <row r="23" spans="1:18" ht="24.95" customHeight="1">
      <c r="A23" s="242"/>
      <c r="B23" s="64" t="s">
        <v>46</v>
      </c>
      <c r="C23" s="43" t="s">
        <v>130</v>
      </c>
      <c r="D23" s="44"/>
      <c r="E23" s="45">
        <v>20</v>
      </c>
      <c r="F23" s="46" t="s">
        <v>24</v>
      </c>
      <c r="G23" s="68"/>
      <c r="H23" s="72" t="s">
        <v>130</v>
      </c>
      <c r="I23" s="44"/>
      <c r="J23" s="46">
        <f>ROUNDUP(E23*0.75,2)</f>
        <v>15</v>
      </c>
      <c r="K23" s="46" t="s">
        <v>24</v>
      </c>
      <c r="L23" s="46"/>
      <c r="M23" s="76" t="e">
        <f>#REF!</f>
        <v>#REF!</v>
      </c>
      <c r="N23" s="64" t="s">
        <v>21</v>
      </c>
      <c r="O23" s="47" t="s">
        <v>29</v>
      </c>
      <c r="P23" s="44"/>
      <c r="Q23" s="48">
        <v>100</v>
      </c>
      <c r="R23" s="92">
        <f>ROUNDUP(Q23*0.75,2)</f>
        <v>75</v>
      </c>
    </row>
    <row r="24" spans="1:18" ht="24.95" customHeight="1">
      <c r="A24" s="242"/>
      <c r="B24" s="64"/>
      <c r="C24" s="43" t="s">
        <v>69</v>
      </c>
      <c r="D24" s="44"/>
      <c r="E24" s="45">
        <v>0.5</v>
      </c>
      <c r="F24" s="46" t="s">
        <v>24</v>
      </c>
      <c r="G24" s="68"/>
      <c r="H24" s="72" t="s">
        <v>69</v>
      </c>
      <c r="I24" s="44"/>
      <c r="J24" s="46">
        <f>ROUNDUP(E24*0.75,2)</f>
        <v>0.38</v>
      </c>
      <c r="K24" s="46" t="s">
        <v>24</v>
      </c>
      <c r="L24" s="46"/>
      <c r="M24" s="76" t="e">
        <f>#REF!</f>
        <v>#REF!</v>
      </c>
      <c r="N24" s="64"/>
      <c r="O24" s="47" t="s">
        <v>50</v>
      </c>
      <c r="P24" s="44" t="s">
        <v>51</v>
      </c>
      <c r="Q24" s="48">
        <v>0.5</v>
      </c>
      <c r="R24" s="92">
        <f>ROUNDUP(Q24*0.75,2)</f>
        <v>0.38</v>
      </c>
    </row>
    <row r="25" spans="1:18" ht="24.95" customHeight="1">
      <c r="A25" s="242"/>
      <c r="B25" s="64"/>
      <c r="C25" s="43"/>
      <c r="D25" s="44"/>
      <c r="E25" s="45"/>
      <c r="F25" s="46"/>
      <c r="G25" s="68"/>
      <c r="H25" s="72"/>
      <c r="I25" s="44"/>
      <c r="J25" s="46"/>
      <c r="K25" s="46"/>
      <c r="L25" s="46"/>
      <c r="M25" s="76"/>
      <c r="N25" s="64"/>
      <c r="O25" s="47" t="s">
        <v>52</v>
      </c>
      <c r="P25" s="44"/>
      <c r="Q25" s="48">
        <v>0.1</v>
      </c>
      <c r="R25" s="92">
        <f>ROUNDUP(Q25*0.75,2)</f>
        <v>0.08</v>
      </c>
    </row>
    <row r="26" spans="1:18" ht="24.95" customHeight="1">
      <c r="A26" s="242"/>
      <c r="B26" s="65"/>
      <c r="C26" s="49"/>
      <c r="D26" s="50"/>
      <c r="E26" s="51"/>
      <c r="F26" s="52"/>
      <c r="G26" s="69"/>
      <c r="H26" s="73"/>
      <c r="I26" s="50"/>
      <c r="J26" s="52"/>
      <c r="K26" s="52"/>
      <c r="L26" s="52"/>
      <c r="M26" s="77"/>
      <c r="N26" s="65"/>
      <c r="O26" s="53"/>
      <c r="P26" s="50"/>
      <c r="Q26" s="54"/>
      <c r="R26" s="91"/>
    </row>
    <row r="27" spans="1:18" ht="24.95" customHeight="1">
      <c r="A27" s="242"/>
      <c r="B27" s="64" t="s">
        <v>239</v>
      </c>
      <c r="C27" s="43" t="s">
        <v>240</v>
      </c>
      <c r="D27" s="44"/>
      <c r="E27" s="45">
        <v>30</v>
      </c>
      <c r="F27" s="46" t="s">
        <v>24</v>
      </c>
      <c r="G27" s="68"/>
      <c r="H27" s="72" t="s">
        <v>240</v>
      </c>
      <c r="I27" s="44"/>
      <c r="J27" s="46">
        <f>ROUNDUP(E27*0.75,2)</f>
        <v>22.5</v>
      </c>
      <c r="K27" s="46" t="s">
        <v>24</v>
      </c>
      <c r="L27" s="46"/>
      <c r="M27" s="76" t="e">
        <f>#REF!</f>
        <v>#REF!</v>
      </c>
      <c r="N27" s="64"/>
      <c r="O27" s="47"/>
      <c r="P27" s="44"/>
      <c r="Q27" s="48"/>
      <c r="R27" s="92"/>
    </row>
    <row r="28" spans="1:18" ht="24.95" customHeight="1" thickBot="1">
      <c r="A28" s="243"/>
      <c r="B28" s="66"/>
      <c r="C28" s="55"/>
      <c r="D28" s="56"/>
      <c r="E28" s="57"/>
      <c r="F28" s="58"/>
      <c r="G28" s="70"/>
      <c r="H28" s="74"/>
      <c r="I28" s="56"/>
      <c r="J28" s="58"/>
      <c r="K28" s="58"/>
      <c r="L28" s="58"/>
      <c r="M28" s="78"/>
      <c r="N28" s="66"/>
      <c r="O28" s="59"/>
      <c r="P28" s="56"/>
      <c r="Q28" s="60"/>
      <c r="R28" s="93"/>
    </row>
    <row r="32" spans="1:18" ht="18.75" customHeight="1">
      <c r="P32" s="3"/>
      <c r="Q32" s="89"/>
      <c r="R32" s="89"/>
    </row>
  </sheetData>
  <mergeCells count="5">
    <mergeCell ref="H1:N1"/>
    <mergeCell ref="A2:R2"/>
    <mergeCell ref="A5:F5"/>
    <mergeCell ref="A7:A28"/>
    <mergeCell ref="B3:C4"/>
  </mergeCells>
  <phoneticPr fontId="16"/>
  <printOptions horizontalCentered="1" verticalCentered="1"/>
  <pageMargins left="0.39370078740157483" right="0.39370078740157483" top="0.39370078740157483" bottom="0.39370078740157483" header="0.39370078740157483" footer="0.39370078740157483"/>
  <pageSetup paperSize="12" scale="5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228</v>
      </c>
      <c r="B3" s="258"/>
      <c r="C3" s="258"/>
      <c r="D3" s="141"/>
      <c r="E3" s="259" t="s">
        <v>321</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342</v>
      </c>
      <c r="I5" s="247" t="s">
        <v>305</v>
      </c>
      <c r="J5" s="248"/>
      <c r="K5" s="248"/>
      <c r="L5" s="249" t="s">
        <v>304</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373</v>
      </c>
      <c r="C9" s="105" t="s">
        <v>71</v>
      </c>
      <c r="D9" s="111"/>
      <c r="E9" s="110"/>
      <c r="F9" s="44"/>
      <c r="G9" s="105"/>
      <c r="H9" s="144">
        <v>0.1</v>
      </c>
      <c r="I9" s="108" t="s">
        <v>372</v>
      </c>
      <c r="J9" s="105" t="s">
        <v>71</v>
      </c>
      <c r="K9" s="149">
        <v>0.1</v>
      </c>
      <c r="L9" s="106" t="s">
        <v>324</v>
      </c>
      <c r="M9" s="105" t="s">
        <v>71</v>
      </c>
      <c r="N9" s="144">
        <v>0.1</v>
      </c>
      <c r="O9" s="103"/>
    </row>
    <row r="10" spans="1:21" ht="24.95" customHeight="1">
      <c r="A10" s="253"/>
      <c r="B10" s="105"/>
      <c r="C10" s="105" t="s">
        <v>25</v>
      </c>
      <c r="D10" s="111"/>
      <c r="E10" s="110"/>
      <c r="F10" s="44"/>
      <c r="G10" s="105"/>
      <c r="H10" s="104">
        <v>5</v>
      </c>
      <c r="I10" s="108"/>
      <c r="J10" s="120" t="s">
        <v>58</v>
      </c>
      <c r="K10" s="107">
        <v>5</v>
      </c>
      <c r="L10" s="106"/>
      <c r="M10" s="105" t="s">
        <v>26</v>
      </c>
      <c r="N10" s="104">
        <v>10</v>
      </c>
      <c r="O10" s="103"/>
    </row>
    <row r="11" spans="1:21" ht="24.95" customHeight="1">
      <c r="A11" s="253"/>
      <c r="B11" s="105"/>
      <c r="C11" s="105" t="s">
        <v>26</v>
      </c>
      <c r="D11" s="111"/>
      <c r="E11" s="110"/>
      <c r="F11" s="44"/>
      <c r="G11" s="105"/>
      <c r="H11" s="104">
        <v>20</v>
      </c>
      <c r="I11" s="108"/>
      <c r="J11" s="105" t="s">
        <v>26</v>
      </c>
      <c r="K11" s="107">
        <v>20</v>
      </c>
      <c r="L11" s="119"/>
      <c r="M11" s="113"/>
      <c r="N11" s="115"/>
      <c r="O11" s="118"/>
    </row>
    <row r="12" spans="1:21" ht="24.95" customHeight="1">
      <c r="A12" s="253"/>
      <c r="B12" s="105"/>
      <c r="C12" s="105" t="s">
        <v>238</v>
      </c>
      <c r="D12" s="111"/>
      <c r="E12" s="110"/>
      <c r="F12" s="44"/>
      <c r="G12" s="105"/>
      <c r="H12" s="104">
        <v>10</v>
      </c>
      <c r="I12" s="108"/>
      <c r="J12" s="105" t="s">
        <v>238</v>
      </c>
      <c r="K12" s="107">
        <v>10</v>
      </c>
      <c r="L12" s="106" t="s">
        <v>371</v>
      </c>
      <c r="M12" s="105" t="s">
        <v>130</v>
      </c>
      <c r="N12" s="104">
        <v>10</v>
      </c>
      <c r="O12" s="103"/>
    </row>
    <row r="13" spans="1:21" ht="24.95" customHeight="1">
      <c r="A13" s="253"/>
      <c r="B13" s="105"/>
      <c r="C13" s="105" t="s">
        <v>64</v>
      </c>
      <c r="D13" s="111"/>
      <c r="E13" s="110" t="s">
        <v>65</v>
      </c>
      <c r="F13" s="44"/>
      <c r="G13" s="105"/>
      <c r="H13" s="143">
        <v>0.13</v>
      </c>
      <c r="I13" s="108"/>
      <c r="J13" s="105" t="s">
        <v>315</v>
      </c>
      <c r="K13" s="142">
        <v>0.13</v>
      </c>
      <c r="L13" s="106"/>
      <c r="M13" s="105" t="s">
        <v>238</v>
      </c>
      <c r="N13" s="104">
        <v>10</v>
      </c>
      <c r="O13" s="103"/>
    </row>
    <row r="14" spans="1:21" ht="24.95" customHeight="1">
      <c r="A14" s="253"/>
      <c r="B14" s="105"/>
      <c r="C14" s="105"/>
      <c r="D14" s="111"/>
      <c r="E14" s="110"/>
      <c r="F14" s="44"/>
      <c r="G14" s="105" t="s">
        <v>93</v>
      </c>
      <c r="H14" s="104" t="s">
        <v>288</v>
      </c>
      <c r="I14" s="108"/>
      <c r="J14" s="105"/>
      <c r="K14" s="107"/>
      <c r="L14" s="106"/>
      <c r="M14" s="105"/>
      <c r="N14" s="104"/>
      <c r="O14" s="103"/>
    </row>
    <row r="15" spans="1:21" ht="24.95" customHeight="1">
      <c r="A15" s="253"/>
      <c r="B15" s="105"/>
      <c r="C15" s="105"/>
      <c r="D15" s="111"/>
      <c r="E15" s="110"/>
      <c r="F15" s="44" t="s">
        <v>23</v>
      </c>
      <c r="G15" s="105" t="s">
        <v>43</v>
      </c>
      <c r="H15" s="104" t="s">
        <v>291</v>
      </c>
      <c r="I15" s="108"/>
      <c r="J15" s="105"/>
      <c r="K15" s="107"/>
      <c r="L15" s="106"/>
      <c r="M15" s="105"/>
      <c r="N15" s="104"/>
      <c r="O15" s="103"/>
    </row>
    <row r="16" spans="1:21" ht="24.95" customHeight="1">
      <c r="A16" s="253"/>
      <c r="B16" s="105"/>
      <c r="C16" s="105"/>
      <c r="D16" s="111"/>
      <c r="E16" s="110"/>
      <c r="F16" s="44"/>
      <c r="G16" s="105" t="s">
        <v>33</v>
      </c>
      <c r="H16" s="104" t="s">
        <v>291</v>
      </c>
      <c r="I16" s="108"/>
      <c r="J16" s="105"/>
      <c r="K16" s="107"/>
      <c r="L16" s="106"/>
      <c r="M16" s="105"/>
      <c r="N16" s="104"/>
      <c r="O16" s="103"/>
    </row>
    <row r="17" spans="1:15" ht="24.95" customHeight="1">
      <c r="A17" s="253"/>
      <c r="B17" s="105"/>
      <c r="C17" s="105"/>
      <c r="D17" s="111"/>
      <c r="E17" s="110"/>
      <c r="F17" s="44"/>
      <c r="G17" s="105" t="s">
        <v>102</v>
      </c>
      <c r="H17" s="104" t="s">
        <v>291</v>
      </c>
      <c r="I17" s="108"/>
      <c r="J17" s="105"/>
      <c r="K17" s="107"/>
      <c r="L17" s="106"/>
      <c r="M17" s="105"/>
      <c r="N17" s="104"/>
      <c r="O17" s="103"/>
    </row>
    <row r="18" spans="1:15" ht="24.95" customHeight="1">
      <c r="A18" s="253"/>
      <c r="B18" s="113"/>
      <c r="C18" s="113"/>
      <c r="D18" s="117"/>
      <c r="E18" s="116"/>
      <c r="F18" s="50"/>
      <c r="G18" s="113"/>
      <c r="H18" s="115"/>
      <c r="I18" s="114"/>
      <c r="J18" s="113"/>
      <c r="K18" s="112"/>
      <c r="L18" s="106"/>
      <c r="M18" s="105"/>
      <c r="N18" s="104"/>
      <c r="O18" s="103"/>
    </row>
    <row r="19" spans="1:15" ht="24.95" customHeight="1">
      <c r="A19" s="253"/>
      <c r="B19" s="105" t="s">
        <v>46</v>
      </c>
      <c r="C19" s="105" t="s">
        <v>130</v>
      </c>
      <c r="D19" s="111"/>
      <c r="E19" s="110"/>
      <c r="F19" s="109"/>
      <c r="G19" s="105"/>
      <c r="H19" s="104">
        <v>20</v>
      </c>
      <c r="I19" s="108" t="s">
        <v>46</v>
      </c>
      <c r="J19" s="105" t="s">
        <v>130</v>
      </c>
      <c r="K19" s="107">
        <v>10</v>
      </c>
      <c r="L19" s="106"/>
      <c r="M19" s="105"/>
      <c r="N19" s="104"/>
      <c r="O19" s="103"/>
    </row>
    <row r="20" spans="1:15" ht="24.95" customHeight="1">
      <c r="A20" s="253"/>
      <c r="B20" s="105"/>
      <c r="C20" s="105" t="s">
        <v>69</v>
      </c>
      <c r="D20" s="111"/>
      <c r="E20" s="110"/>
      <c r="F20" s="44"/>
      <c r="G20" s="105"/>
      <c r="H20" s="104">
        <v>0.5</v>
      </c>
      <c r="I20" s="108"/>
      <c r="J20" s="105" t="s">
        <v>69</v>
      </c>
      <c r="K20" s="107">
        <v>0.5</v>
      </c>
      <c r="L20" s="106"/>
      <c r="M20" s="105"/>
      <c r="N20" s="104"/>
      <c r="O20" s="103"/>
    </row>
    <row r="21" spans="1:15" ht="24.95" customHeight="1">
      <c r="A21" s="253"/>
      <c r="B21" s="105"/>
      <c r="C21" s="105"/>
      <c r="D21" s="111"/>
      <c r="E21" s="110"/>
      <c r="F21" s="44"/>
      <c r="G21" s="105" t="s">
        <v>29</v>
      </c>
      <c r="H21" s="104" t="s">
        <v>288</v>
      </c>
      <c r="I21" s="108"/>
      <c r="J21" s="105"/>
      <c r="K21" s="107"/>
      <c r="L21" s="106"/>
      <c r="M21" s="105"/>
      <c r="N21" s="104"/>
      <c r="O21" s="103"/>
    </row>
    <row r="22" spans="1:15" ht="24.95" customHeight="1" thickBot="1">
      <c r="A22" s="254"/>
      <c r="B22" s="97"/>
      <c r="C22" s="97"/>
      <c r="D22" s="102"/>
      <c r="E22" s="101"/>
      <c r="F22" s="56"/>
      <c r="G22" s="97"/>
      <c r="H22" s="96"/>
      <c r="I22" s="100"/>
      <c r="J22" s="97"/>
      <c r="K22" s="99"/>
      <c r="L22" s="98"/>
      <c r="M22" s="97"/>
      <c r="N22" s="96"/>
      <c r="O22" s="95"/>
    </row>
    <row r="23" spans="1:15" ht="24.95" customHeight="1">
      <c r="B23" s="86"/>
      <c r="C23" s="86"/>
      <c r="D23" s="86"/>
      <c r="G23" s="86"/>
      <c r="H23" s="94"/>
      <c r="I23" s="86"/>
      <c r="J23" s="86"/>
      <c r="K23" s="94"/>
      <c r="L23" s="86"/>
      <c r="M23" s="86"/>
      <c r="N23" s="94"/>
    </row>
    <row r="24" spans="1:15" ht="24.95" customHeight="1">
      <c r="B24" s="86"/>
      <c r="C24" s="86"/>
      <c r="D24" s="86"/>
      <c r="G24" s="86"/>
      <c r="H24" s="94"/>
      <c r="I24" s="86"/>
      <c r="J24" s="86"/>
      <c r="K24" s="94"/>
      <c r="L24" s="86"/>
      <c r="M24" s="86"/>
      <c r="N24" s="94"/>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row r="62" spans="2:14" ht="14.25">
      <c r="B62" s="86"/>
      <c r="C62" s="86"/>
      <c r="D62" s="86"/>
      <c r="G62" s="86"/>
      <c r="H62" s="94"/>
      <c r="I62" s="86"/>
      <c r="J62" s="86"/>
      <c r="K62" s="94"/>
      <c r="L62" s="86"/>
      <c r="M62" s="86"/>
      <c r="N62" s="94"/>
    </row>
    <row r="63" spans="2:14" ht="14.25">
      <c r="B63" s="86"/>
      <c r="C63" s="86"/>
      <c r="D63" s="86"/>
      <c r="G63" s="86"/>
      <c r="H63" s="94"/>
      <c r="I63" s="86"/>
      <c r="J63" s="86"/>
      <c r="K63" s="94"/>
      <c r="L63" s="86"/>
      <c r="M63" s="86"/>
      <c r="N63" s="94"/>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242</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172</v>
      </c>
      <c r="C5" s="37" t="s">
        <v>148</v>
      </c>
      <c r="D5" s="38"/>
      <c r="E5" s="39">
        <v>15</v>
      </c>
      <c r="F5" s="40" t="s">
        <v>24</v>
      </c>
      <c r="G5" s="67"/>
      <c r="H5" s="71" t="s">
        <v>148</v>
      </c>
      <c r="I5" s="38"/>
      <c r="J5" s="40">
        <f>ROUNDUP(E5*0.75,2)</f>
        <v>11.25</v>
      </c>
      <c r="K5" s="40" t="s">
        <v>24</v>
      </c>
      <c r="L5" s="40"/>
      <c r="M5" s="75" t="e">
        <f>#REF!</f>
        <v>#REF!</v>
      </c>
      <c r="N5" s="63" t="s">
        <v>269</v>
      </c>
      <c r="O5" s="41" t="s">
        <v>57</v>
      </c>
      <c r="P5" s="38"/>
      <c r="Q5" s="42">
        <v>110</v>
      </c>
      <c r="R5" s="90">
        <f t="shared" ref="R5:R11" si="0">ROUNDUP(Q5*0.75,2)</f>
        <v>82.5</v>
      </c>
    </row>
    <row r="6" spans="1:19" ht="24.95" customHeight="1">
      <c r="A6" s="242"/>
      <c r="B6" s="64"/>
      <c r="C6" s="43" t="s">
        <v>26</v>
      </c>
      <c r="D6" s="44"/>
      <c r="E6" s="45">
        <v>20</v>
      </c>
      <c r="F6" s="46" t="s">
        <v>24</v>
      </c>
      <c r="G6" s="68"/>
      <c r="H6" s="72" t="s">
        <v>26</v>
      </c>
      <c r="I6" s="44"/>
      <c r="J6" s="46">
        <f>ROUNDUP(E6*0.75,2)</f>
        <v>15</v>
      </c>
      <c r="K6" s="46" t="s">
        <v>24</v>
      </c>
      <c r="L6" s="46"/>
      <c r="M6" s="76" t="e">
        <f>ROUND(#REF!+(#REF!*6/100),2)</f>
        <v>#REF!</v>
      </c>
      <c r="N6" s="64" t="s">
        <v>256</v>
      </c>
      <c r="O6" s="47" t="s">
        <v>29</v>
      </c>
      <c r="P6" s="44"/>
      <c r="Q6" s="48">
        <v>23</v>
      </c>
      <c r="R6" s="92">
        <f t="shared" si="0"/>
        <v>17.25</v>
      </c>
    </row>
    <row r="7" spans="1:19" ht="24.95" customHeight="1">
      <c r="A7" s="242"/>
      <c r="B7" s="64"/>
      <c r="C7" s="43" t="s">
        <v>125</v>
      </c>
      <c r="D7" s="44"/>
      <c r="E7" s="45">
        <v>10</v>
      </c>
      <c r="F7" s="46" t="s">
        <v>24</v>
      </c>
      <c r="G7" s="68"/>
      <c r="H7" s="72" t="s">
        <v>125</v>
      </c>
      <c r="I7" s="44"/>
      <c r="J7" s="46">
        <f>ROUNDUP(E7*0.75,2)</f>
        <v>7.5</v>
      </c>
      <c r="K7" s="46" t="s">
        <v>24</v>
      </c>
      <c r="L7" s="46"/>
      <c r="M7" s="76" t="e">
        <f>#REF!</f>
        <v>#REF!</v>
      </c>
      <c r="N7" s="64" t="s">
        <v>173</v>
      </c>
      <c r="O7" s="47" t="s">
        <v>27</v>
      </c>
      <c r="P7" s="44"/>
      <c r="Q7" s="48">
        <v>5</v>
      </c>
      <c r="R7" s="92">
        <f t="shared" si="0"/>
        <v>3.75</v>
      </c>
    </row>
    <row r="8" spans="1:19" ht="24.95" customHeight="1">
      <c r="A8" s="242"/>
      <c r="B8" s="64"/>
      <c r="C8" s="43" t="s">
        <v>123</v>
      </c>
      <c r="D8" s="44" t="s">
        <v>124</v>
      </c>
      <c r="E8" s="45">
        <v>5</v>
      </c>
      <c r="F8" s="46" t="s">
        <v>24</v>
      </c>
      <c r="G8" s="68" t="s">
        <v>100</v>
      </c>
      <c r="H8" s="72" t="s">
        <v>123</v>
      </c>
      <c r="I8" s="44" t="s">
        <v>124</v>
      </c>
      <c r="J8" s="46">
        <f>ROUNDUP(E8*0.75,2)</f>
        <v>3.75</v>
      </c>
      <c r="K8" s="46" t="s">
        <v>24</v>
      </c>
      <c r="L8" s="46" t="s">
        <v>100</v>
      </c>
      <c r="M8" s="76" t="e">
        <f>#REF!</f>
        <v>#REF!</v>
      </c>
      <c r="N8" s="64" t="s">
        <v>174</v>
      </c>
      <c r="O8" s="47" t="s">
        <v>93</v>
      </c>
      <c r="P8" s="44"/>
      <c r="Q8" s="48">
        <v>20</v>
      </c>
      <c r="R8" s="92">
        <f t="shared" si="0"/>
        <v>15</v>
      </c>
    </row>
    <row r="9" spans="1:19" ht="24.95" customHeight="1">
      <c r="A9" s="242"/>
      <c r="B9" s="64"/>
      <c r="C9" s="43" t="s">
        <v>176</v>
      </c>
      <c r="D9" s="44"/>
      <c r="E9" s="45">
        <v>0.1</v>
      </c>
      <c r="F9" s="46" t="s">
        <v>24</v>
      </c>
      <c r="G9" s="68" t="s">
        <v>177</v>
      </c>
      <c r="H9" s="72" t="s">
        <v>176</v>
      </c>
      <c r="I9" s="44"/>
      <c r="J9" s="46">
        <f>ROUNDUP(E9*0.75,2)</f>
        <v>0.08</v>
      </c>
      <c r="K9" s="46" t="s">
        <v>24</v>
      </c>
      <c r="L9" s="46" t="s">
        <v>177</v>
      </c>
      <c r="M9" s="76" t="e">
        <f>#REF!</f>
        <v>#REF!</v>
      </c>
      <c r="N9" s="64" t="s">
        <v>175</v>
      </c>
      <c r="O9" s="47" t="s">
        <v>33</v>
      </c>
      <c r="P9" s="44"/>
      <c r="Q9" s="48">
        <v>1.5</v>
      </c>
      <c r="R9" s="92">
        <f t="shared" si="0"/>
        <v>1.1300000000000001</v>
      </c>
    </row>
    <row r="10" spans="1:19" ht="24.95" customHeight="1">
      <c r="A10" s="242"/>
      <c r="B10" s="64"/>
      <c r="C10" s="43"/>
      <c r="D10" s="44"/>
      <c r="E10" s="45"/>
      <c r="F10" s="46"/>
      <c r="G10" s="68"/>
      <c r="H10" s="72"/>
      <c r="I10" s="44"/>
      <c r="J10" s="46"/>
      <c r="K10" s="46"/>
      <c r="L10" s="46"/>
      <c r="M10" s="76"/>
      <c r="N10" s="64" t="s">
        <v>21</v>
      </c>
      <c r="O10" s="47" t="s">
        <v>60</v>
      </c>
      <c r="P10" s="44"/>
      <c r="Q10" s="48">
        <v>1.5</v>
      </c>
      <c r="R10" s="92">
        <f t="shared" si="0"/>
        <v>1.1300000000000001</v>
      </c>
    </row>
    <row r="11" spans="1:19" ht="24.95" customHeight="1">
      <c r="A11" s="242"/>
      <c r="B11" s="64"/>
      <c r="C11" s="43"/>
      <c r="D11" s="44"/>
      <c r="E11" s="45"/>
      <c r="F11" s="46"/>
      <c r="G11" s="68"/>
      <c r="H11" s="72"/>
      <c r="I11" s="44"/>
      <c r="J11" s="46"/>
      <c r="K11" s="46"/>
      <c r="L11" s="46"/>
      <c r="M11" s="76"/>
      <c r="N11" s="64"/>
      <c r="O11" s="47" t="s">
        <v>43</v>
      </c>
      <c r="P11" s="44" t="s">
        <v>23</v>
      </c>
      <c r="Q11" s="48">
        <v>2</v>
      </c>
      <c r="R11" s="92">
        <f t="shared" si="0"/>
        <v>1.5</v>
      </c>
    </row>
    <row r="12" spans="1:19" ht="24.95" customHeight="1">
      <c r="A12" s="242"/>
      <c r="B12" s="65"/>
      <c r="C12" s="49"/>
      <c r="D12" s="50"/>
      <c r="E12" s="51"/>
      <c r="F12" s="52"/>
      <c r="G12" s="69"/>
      <c r="H12" s="73"/>
      <c r="I12" s="50"/>
      <c r="J12" s="52"/>
      <c r="K12" s="52"/>
      <c r="L12" s="52"/>
      <c r="M12" s="77"/>
      <c r="N12" s="65"/>
      <c r="O12" s="53"/>
      <c r="P12" s="50"/>
      <c r="Q12" s="54"/>
      <c r="R12" s="91"/>
    </row>
    <row r="13" spans="1:19" ht="24.95" customHeight="1">
      <c r="A13" s="242"/>
      <c r="B13" s="64" t="s">
        <v>178</v>
      </c>
      <c r="C13" s="43" t="s">
        <v>103</v>
      </c>
      <c r="D13" s="44"/>
      <c r="E13" s="45">
        <v>20</v>
      </c>
      <c r="F13" s="46" t="s">
        <v>24</v>
      </c>
      <c r="G13" s="68"/>
      <c r="H13" s="72" t="s">
        <v>103</v>
      </c>
      <c r="I13" s="44"/>
      <c r="J13" s="46">
        <f>ROUNDUP(E13*0.75,2)</f>
        <v>15</v>
      </c>
      <c r="K13" s="46" t="s">
        <v>24</v>
      </c>
      <c r="L13" s="46"/>
      <c r="M13" s="76" t="e">
        <f>#REF!</f>
        <v>#REF!</v>
      </c>
      <c r="N13" s="64" t="s">
        <v>179</v>
      </c>
      <c r="O13" s="47" t="s">
        <v>30</v>
      </c>
      <c r="P13" s="44"/>
      <c r="Q13" s="48">
        <v>0.5</v>
      </c>
      <c r="R13" s="92">
        <f t="shared" ref="R13:R18" si="1">ROUNDUP(Q13*0.75,2)</f>
        <v>0.38</v>
      </c>
    </row>
    <row r="14" spans="1:19" ht="24.95" customHeight="1">
      <c r="A14" s="242"/>
      <c r="B14" s="64"/>
      <c r="C14" s="43" t="s">
        <v>91</v>
      </c>
      <c r="D14" s="44"/>
      <c r="E14" s="45">
        <v>30</v>
      </c>
      <c r="F14" s="46" t="s">
        <v>24</v>
      </c>
      <c r="G14" s="68"/>
      <c r="H14" s="72" t="s">
        <v>91</v>
      </c>
      <c r="I14" s="44"/>
      <c r="J14" s="46">
        <f>ROUNDUP(E14*0.75,2)</f>
        <v>22.5</v>
      </c>
      <c r="K14" s="46" t="s">
        <v>24</v>
      </c>
      <c r="L14" s="46"/>
      <c r="M14" s="76" t="e">
        <f>ROUND(#REF!+(#REF!*10/100),2)</f>
        <v>#REF!</v>
      </c>
      <c r="N14" s="64" t="s">
        <v>180</v>
      </c>
      <c r="O14" s="47" t="s">
        <v>27</v>
      </c>
      <c r="P14" s="44"/>
      <c r="Q14" s="48">
        <v>2</v>
      </c>
      <c r="R14" s="92">
        <f t="shared" si="1"/>
        <v>1.5</v>
      </c>
    </row>
    <row r="15" spans="1:19" ht="24.95" customHeight="1">
      <c r="A15" s="242"/>
      <c r="B15" s="64"/>
      <c r="C15" s="43" t="s">
        <v>49</v>
      </c>
      <c r="D15" s="44"/>
      <c r="E15" s="45">
        <v>10</v>
      </c>
      <c r="F15" s="46" t="s">
        <v>24</v>
      </c>
      <c r="G15" s="68"/>
      <c r="H15" s="72" t="s">
        <v>49</v>
      </c>
      <c r="I15" s="44"/>
      <c r="J15" s="46">
        <f>ROUNDUP(E15*0.75,2)</f>
        <v>7.5</v>
      </c>
      <c r="K15" s="46" t="s">
        <v>24</v>
      </c>
      <c r="L15" s="46"/>
      <c r="M15" s="76" t="e">
        <f>ROUND(#REF!+(#REF!*10/100),2)</f>
        <v>#REF!</v>
      </c>
      <c r="N15" s="64" t="s">
        <v>47</v>
      </c>
      <c r="O15" s="47" t="s">
        <v>93</v>
      </c>
      <c r="P15" s="44"/>
      <c r="Q15" s="48">
        <v>30</v>
      </c>
      <c r="R15" s="92">
        <f t="shared" si="1"/>
        <v>22.5</v>
      </c>
    </row>
    <row r="16" spans="1:19" ht="24.95" customHeight="1">
      <c r="A16" s="242"/>
      <c r="B16" s="64"/>
      <c r="C16" s="43" t="s">
        <v>36</v>
      </c>
      <c r="D16" s="44"/>
      <c r="E16" s="45">
        <v>5</v>
      </c>
      <c r="F16" s="46" t="s">
        <v>24</v>
      </c>
      <c r="G16" s="68"/>
      <c r="H16" s="72" t="s">
        <v>36</v>
      </c>
      <c r="I16" s="44"/>
      <c r="J16" s="46">
        <f>ROUNDUP(E16*0.75,2)</f>
        <v>3.75</v>
      </c>
      <c r="K16" s="46" t="s">
        <v>24</v>
      </c>
      <c r="L16" s="46"/>
      <c r="M16" s="76" t="e">
        <f>#REF!</f>
        <v>#REF!</v>
      </c>
      <c r="N16" s="64"/>
      <c r="O16" s="47" t="s">
        <v>33</v>
      </c>
      <c r="P16" s="44"/>
      <c r="Q16" s="48">
        <v>1.5</v>
      </c>
      <c r="R16" s="92">
        <f t="shared" si="1"/>
        <v>1.1300000000000001</v>
      </c>
    </row>
    <row r="17" spans="1:18" ht="24.95" customHeight="1">
      <c r="A17" s="242"/>
      <c r="B17" s="64"/>
      <c r="C17" s="43"/>
      <c r="D17" s="44"/>
      <c r="E17" s="45"/>
      <c r="F17" s="46"/>
      <c r="G17" s="68"/>
      <c r="H17" s="72"/>
      <c r="I17" s="44"/>
      <c r="J17" s="46"/>
      <c r="K17" s="46"/>
      <c r="L17" s="46"/>
      <c r="M17" s="76"/>
      <c r="N17" s="64"/>
      <c r="O17" s="47" t="s">
        <v>60</v>
      </c>
      <c r="P17" s="44"/>
      <c r="Q17" s="48">
        <v>1</v>
      </c>
      <c r="R17" s="92">
        <f t="shared" si="1"/>
        <v>0.75</v>
      </c>
    </row>
    <row r="18" spans="1:18" ht="24.95" customHeight="1">
      <c r="A18" s="242"/>
      <c r="B18" s="64"/>
      <c r="C18" s="43"/>
      <c r="D18" s="44"/>
      <c r="E18" s="45"/>
      <c r="F18" s="46"/>
      <c r="G18" s="68"/>
      <c r="H18" s="72"/>
      <c r="I18" s="44"/>
      <c r="J18" s="46"/>
      <c r="K18" s="46"/>
      <c r="L18" s="46"/>
      <c r="M18" s="76"/>
      <c r="N18" s="64"/>
      <c r="O18" s="47" t="s">
        <v>43</v>
      </c>
      <c r="P18" s="44" t="s">
        <v>23</v>
      </c>
      <c r="Q18" s="48">
        <v>1.5</v>
      </c>
      <c r="R18" s="92">
        <f t="shared" si="1"/>
        <v>1.1300000000000001</v>
      </c>
    </row>
    <row r="19" spans="1:18" ht="24.95" customHeight="1">
      <c r="A19" s="242"/>
      <c r="B19" s="65"/>
      <c r="C19" s="49"/>
      <c r="D19" s="50"/>
      <c r="E19" s="51"/>
      <c r="F19" s="52"/>
      <c r="G19" s="69"/>
      <c r="H19" s="73"/>
      <c r="I19" s="50"/>
      <c r="J19" s="52"/>
      <c r="K19" s="52"/>
      <c r="L19" s="52"/>
      <c r="M19" s="77"/>
      <c r="N19" s="65"/>
      <c r="O19" s="53"/>
      <c r="P19" s="50"/>
      <c r="Q19" s="54"/>
      <c r="R19" s="91"/>
    </row>
    <row r="20" spans="1:18" ht="24.95" customHeight="1">
      <c r="A20" s="242"/>
      <c r="B20" s="64" t="s">
        <v>151</v>
      </c>
      <c r="C20" s="43" t="s">
        <v>181</v>
      </c>
      <c r="D20" s="44" t="s">
        <v>23</v>
      </c>
      <c r="E20" s="61">
        <v>0.1</v>
      </c>
      <c r="F20" s="46" t="s">
        <v>56</v>
      </c>
      <c r="G20" s="68"/>
      <c r="H20" s="72" t="s">
        <v>181</v>
      </c>
      <c r="I20" s="44" t="s">
        <v>23</v>
      </c>
      <c r="J20" s="46">
        <f>ROUNDUP(E20*0.75,2)</f>
        <v>0.08</v>
      </c>
      <c r="K20" s="46" t="s">
        <v>56</v>
      </c>
      <c r="L20" s="46"/>
      <c r="M20" s="76" t="e">
        <f>#REF!</f>
        <v>#REF!</v>
      </c>
      <c r="N20" s="64" t="s">
        <v>47</v>
      </c>
      <c r="O20" s="47" t="s">
        <v>93</v>
      </c>
      <c r="P20" s="44"/>
      <c r="Q20" s="48">
        <v>100</v>
      </c>
      <c r="R20" s="92">
        <f>ROUNDUP(Q20*0.75,2)</f>
        <v>75</v>
      </c>
    </row>
    <row r="21" spans="1:18" ht="24.95" customHeight="1">
      <c r="A21" s="242"/>
      <c r="B21" s="64"/>
      <c r="C21" s="43" t="s">
        <v>144</v>
      </c>
      <c r="D21" s="44"/>
      <c r="E21" s="45">
        <v>5</v>
      </c>
      <c r="F21" s="46" t="s">
        <v>24</v>
      </c>
      <c r="G21" s="68"/>
      <c r="H21" s="72" t="s">
        <v>144</v>
      </c>
      <c r="I21" s="44"/>
      <c r="J21" s="46">
        <f>ROUNDUP(E21*0.75,2)</f>
        <v>3.75</v>
      </c>
      <c r="K21" s="46" t="s">
        <v>24</v>
      </c>
      <c r="L21" s="46"/>
      <c r="M21" s="76" t="e">
        <f>ROUND(#REF!+(#REF!*10/100),2)</f>
        <v>#REF!</v>
      </c>
      <c r="N21" s="64"/>
      <c r="O21" s="47" t="s">
        <v>52</v>
      </c>
      <c r="P21" s="44"/>
      <c r="Q21" s="48">
        <v>0.1</v>
      </c>
      <c r="R21" s="92">
        <f>ROUNDUP(Q21*0.75,2)</f>
        <v>0.08</v>
      </c>
    </row>
    <row r="22" spans="1:18" ht="24.95" customHeight="1">
      <c r="A22" s="242"/>
      <c r="B22" s="64"/>
      <c r="C22" s="43"/>
      <c r="D22" s="44"/>
      <c r="E22" s="45"/>
      <c r="F22" s="46"/>
      <c r="G22" s="68"/>
      <c r="H22" s="72"/>
      <c r="I22" s="44"/>
      <c r="J22" s="46"/>
      <c r="K22" s="46"/>
      <c r="L22" s="46"/>
      <c r="M22" s="76"/>
      <c r="N22" s="64"/>
      <c r="O22" s="47" t="s">
        <v>43</v>
      </c>
      <c r="P22" s="44" t="s">
        <v>23</v>
      </c>
      <c r="Q22" s="48">
        <v>0.5</v>
      </c>
      <c r="R22" s="92">
        <f>ROUNDUP(Q22*0.75,2)</f>
        <v>0.38</v>
      </c>
    </row>
    <row r="23" spans="1:18" ht="24.95" customHeight="1">
      <c r="A23" s="242"/>
      <c r="B23" s="65"/>
      <c r="C23" s="49"/>
      <c r="D23" s="50"/>
      <c r="E23" s="51"/>
      <c r="F23" s="52"/>
      <c r="G23" s="69"/>
      <c r="H23" s="73"/>
      <c r="I23" s="50"/>
      <c r="J23" s="52"/>
      <c r="K23" s="52"/>
      <c r="L23" s="52"/>
      <c r="M23" s="77"/>
      <c r="N23" s="65"/>
      <c r="O23" s="53"/>
      <c r="P23" s="50"/>
      <c r="Q23" s="54"/>
      <c r="R23" s="91"/>
    </row>
    <row r="24" spans="1:18" ht="24.95" customHeight="1">
      <c r="A24" s="242"/>
      <c r="B24" s="64" t="s">
        <v>243</v>
      </c>
      <c r="C24" s="43" t="s">
        <v>244</v>
      </c>
      <c r="D24" s="44"/>
      <c r="E24" s="45">
        <v>30</v>
      </c>
      <c r="F24" s="46" t="s">
        <v>24</v>
      </c>
      <c r="G24" s="68" t="s">
        <v>245</v>
      </c>
      <c r="H24" s="72" t="s">
        <v>244</v>
      </c>
      <c r="I24" s="44"/>
      <c r="J24" s="46">
        <f>ROUNDUP(E24*0.75,2)</f>
        <v>22.5</v>
      </c>
      <c r="K24" s="46" t="s">
        <v>24</v>
      </c>
      <c r="L24" s="46" t="s">
        <v>245</v>
      </c>
      <c r="M24" s="76" t="e">
        <f>#REF!</f>
        <v>#REF!</v>
      </c>
      <c r="N24" s="64"/>
      <c r="O24" s="47"/>
      <c r="P24" s="44"/>
      <c r="Q24" s="48"/>
      <c r="R24" s="92"/>
    </row>
    <row r="25" spans="1:18" ht="24.95" customHeight="1" thickBot="1">
      <c r="A25" s="243"/>
      <c r="B25" s="66"/>
      <c r="C25" s="55"/>
      <c r="D25" s="56"/>
      <c r="E25" s="57"/>
      <c r="F25" s="58"/>
      <c r="G25" s="70"/>
      <c r="H25" s="74"/>
      <c r="I25" s="56"/>
      <c r="J25" s="58"/>
      <c r="K25" s="58"/>
      <c r="L25" s="58"/>
      <c r="M25" s="78"/>
      <c r="N25" s="66"/>
      <c r="O25" s="59"/>
      <c r="P25" s="56"/>
      <c r="Q25" s="60"/>
      <c r="R25" s="93"/>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375</v>
      </c>
      <c r="B3" s="258"/>
      <c r="C3" s="258"/>
      <c r="D3" s="141"/>
      <c r="E3" s="259" t="s">
        <v>313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342</v>
      </c>
      <c r="I5" s="247" t="s">
        <v>305</v>
      </c>
      <c r="J5" s="248"/>
      <c r="K5" s="248"/>
      <c r="L5" s="249" t="s">
        <v>374</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348</v>
      </c>
      <c r="C7" s="123" t="s">
        <v>296</v>
      </c>
      <c r="D7" s="128"/>
      <c r="E7" s="127"/>
      <c r="F7" s="38"/>
      <c r="G7" s="123"/>
      <c r="H7" s="122" t="s">
        <v>300</v>
      </c>
      <c r="I7" s="126" t="s">
        <v>348</v>
      </c>
      <c r="J7" s="123" t="s">
        <v>296</v>
      </c>
      <c r="K7" s="125" t="s">
        <v>298</v>
      </c>
      <c r="L7" s="124" t="s">
        <v>347</v>
      </c>
      <c r="M7" s="123" t="s">
        <v>296</v>
      </c>
      <c r="N7" s="122">
        <v>30</v>
      </c>
      <c r="O7" s="121"/>
    </row>
    <row r="8" spans="1:21" ht="24.95" customHeight="1">
      <c r="A8" s="253"/>
      <c r="B8" s="105"/>
      <c r="C8" s="105" t="s">
        <v>123</v>
      </c>
      <c r="D8" s="111" t="s">
        <v>100</v>
      </c>
      <c r="E8" s="110" t="s">
        <v>124</v>
      </c>
      <c r="F8" s="44"/>
      <c r="G8" s="105"/>
      <c r="H8" s="104">
        <v>3</v>
      </c>
      <c r="I8" s="108"/>
      <c r="J8" s="105" t="s">
        <v>123</v>
      </c>
      <c r="K8" s="107">
        <v>3</v>
      </c>
      <c r="L8" s="106"/>
      <c r="M8" s="105" t="s">
        <v>123</v>
      </c>
      <c r="N8" s="104">
        <v>2</v>
      </c>
      <c r="O8" s="103" t="s">
        <v>100</v>
      </c>
    </row>
    <row r="9" spans="1:21" ht="24.95" customHeight="1">
      <c r="A9" s="253"/>
      <c r="B9" s="113"/>
      <c r="C9" s="113"/>
      <c r="D9" s="117"/>
      <c r="E9" s="116"/>
      <c r="F9" s="50"/>
      <c r="G9" s="113"/>
      <c r="H9" s="115"/>
      <c r="I9" s="114"/>
      <c r="J9" s="113"/>
      <c r="K9" s="112"/>
      <c r="L9" s="119"/>
      <c r="M9" s="113"/>
      <c r="N9" s="115"/>
      <c r="O9" s="118"/>
    </row>
    <row r="10" spans="1:21" ht="24.95" customHeight="1">
      <c r="A10" s="253"/>
      <c r="B10" s="105" t="s">
        <v>346</v>
      </c>
      <c r="C10" s="105" t="s">
        <v>103</v>
      </c>
      <c r="D10" s="111"/>
      <c r="E10" s="110"/>
      <c r="F10" s="44"/>
      <c r="G10" s="105"/>
      <c r="H10" s="104">
        <v>15</v>
      </c>
      <c r="I10" s="108" t="s">
        <v>345</v>
      </c>
      <c r="J10" s="120" t="s">
        <v>149</v>
      </c>
      <c r="K10" s="107">
        <v>10</v>
      </c>
      <c r="L10" s="106" t="s">
        <v>344</v>
      </c>
      <c r="M10" s="105" t="s">
        <v>91</v>
      </c>
      <c r="N10" s="104">
        <v>10</v>
      </c>
      <c r="O10" s="103"/>
    </row>
    <row r="11" spans="1:21" ht="24.95" customHeight="1">
      <c r="A11" s="253"/>
      <c r="B11" s="105"/>
      <c r="C11" s="105" t="s">
        <v>91</v>
      </c>
      <c r="D11" s="111"/>
      <c r="E11" s="110"/>
      <c r="F11" s="44"/>
      <c r="G11" s="105"/>
      <c r="H11" s="104">
        <v>20</v>
      </c>
      <c r="I11" s="108"/>
      <c r="J11" s="105" t="s">
        <v>91</v>
      </c>
      <c r="K11" s="107">
        <v>20</v>
      </c>
      <c r="L11" s="106"/>
      <c r="M11" s="105" t="s">
        <v>49</v>
      </c>
      <c r="N11" s="104">
        <v>10</v>
      </c>
      <c r="O11" s="103"/>
    </row>
    <row r="12" spans="1:21" ht="24.95" customHeight="1">
      <c r="A12" s="253"/>
      <c r="B12" s="105"/>
      <c r="C12" s="105" t="s">
        <v>49</v>
      </c>
      <c r="D12" s="111"/>
      <c r="E12" s="110"/>
      <c r="F12" s="44"/>
      <c r="G12" s="105"/>
      <c r="H12" s="104">
        <v>10</v>
      </c>
      <c r="I12" s="108"/>
      <c r="J12" s="105" t="s">
        <v>49</v>
      </c>
      <c r="K12" s="107">
        <v>10</v>
      </c>
      <c r="L12" s="119"/>
      <c r="M12" s="113"/>
      <c r="N12" s="115"/>
      <c r="O12" s="118"/>
    </row>
    <row r="13" spans="1:21" ht="24.95" customHeight="1">
      <c r="A13" s="253"/>
      <c r="B13" s="105"/>
      <c r="C13" s="105" t="s">
        <v>26</v>
      </c>
      <c r="D13" s="111"/>
      <c r="E13" s="110"/>
      <c r="F13" s="44"/>
      <c r="G13" s="105"/>
      <c r="H13" s="104">
        <v>20</v>
      </c>
      <c r="I13" s="108"/>
      <c r="J13" s="105" t="s">
        <v>26</v>
      </c>
      <c r="K13" s="107">
        <v>10</v>
      </c>
      <c r="L13" s="106" t="s">
        <v>293</v>
      </c>
      <c r="M13" s="105" t="s">
        <v>26</v>
      </c>
      <c r="N13" s="104">
        <v>10</v>
      </c>
      <c r="O13" s="103"/>
    </row>
    <row r="14" spans="1:21" ht="24.95" customHeight="1">
      <c r="A14" s="253"/>
      <c r="B14" s="105"/>
      <c r="C14" s="105"/>
      <c r="D14" s="111"/>
      <c r="E14" s="110"/>
      <c r="F14" s="44"/>
      <c r="G14" s="105" t="s">
        <v>93</v>
      </c>
      <c r="H14" s="104" t="s">
        <v>288</v>
      </c>
      <c r="I14" s="108"/>
      <c r="J14" s="105"/>
      <c r="K14" s="107"/>
      <c r="L14" s="106"/>
      <c r="M14" s="105"/>
      <c r="N14" s="104"/>
      <c r="O14" s="103"/>
    </row>
    <row r="15" spans="1:21" ht="24.95" customHeight="1">
      <c r="A15" s="253"/>
      <c r="B15" s="105"/>
      <c r="C15" s="105"/>
      <c r="D15" s="111"/>
      <c r="E15" s="110"/>
      <c r="F15" s="44"/>
      <c r="G15" s="105" t="s">
        <v>33</v>
      </c>
      <c r="H15" s="104" t="s">
        <v>291</v>
      </c>
      <c r="I15" s="108"/>
      <c r="J15" s="105"/>
      <c r="K15" s="107"/>
      <c r="L15" s="106"/>
      <c r="M15" s="105"/>
      <c r="N15" s="104"/>
      <c r="O15" s="103"/>
    </row>
    <row r="16" spans="1:21" ht="24.95" customHeight="1">
      <c r="A16" s="253"/>
      <c r="B16" s="105"/>
      <c r="C16" s="105"/>
      <c r="D16" s="111"/>
      <c r="E16" s="110"/>
      <c r="F16" s="44" t="s">
        <v>23</v>
      </c>
      <c r="G16" s="105" t="s">
        <v>43</v>
      </c>
      <c r="H16" s="104" t="s">
        <v>291</v>
      </c>
      <c r="I16" s="108"/>
      <c r="J16" s="105"/>
      <c r="K16" s="107"/>
      <c r="L16" s="106"/>
      <c r="M16" s="105"/>
      <c r="N16" s="104"/>
      <c r="O16" s="103"/>
    </row>
    <row r="17" spans="1:15" ht="24.95" customHeight="1">
      <c r="A17" s="253"/>
      <c r="B17" s="113"/>
      <c r="C17" s="113"/>
      <c r="D17" s="117"/>
      <c r="E17" s="116"/>
      <c r="F17" s="50"/>
      <c r="G17" s="113"/>
      <c r="H17" s="115"/>
      <c r="I17" s="114"/>
      <c r="J17" s="113"/>
      <c r="K17" s="112"/>
      <c r="L17" s="106"/>
      <c r="M17" s="105"/>
      <c r="N17" s="104"/>
      <c r="O17" s="103"/>
    </row>
    <row r="18" spans="1:15" ht="24.95" customHeight="1">
      <c r="A18" s="253"/>
      <c r="B18" s="105" t="s">
        <v>151</v>
      </c>
      <c r="C18" s="105" t="s">
        <v>181</v>
      </c>
      <c r="D18" s="111"/>
      <c r="E18" s="110" t="s">
        <v>23</v>
      </c>
      <c r="F18" s="44"/>
      <c r="G18" s="105"/>
      <c r="H18" s="148">
        <v>0.05</v>
      </c>
      <c r="I18" s="108" t="s">
        <v>151</v>
      </c>
      <c r="J18" s="105" t="s">
        <v>181</v>
      </c>
      <c r="K18" s="147">
        <v>0.05</v>
      </c>
      <c r="L18" s="106"/>
      <c r="M18" s="105"/>
      <c r="N18" s="104"/>
      <c r="O18" s="103"/>
    </row>
    <row r="19" spans="1:15" ht="24.95" customHeight="1">
      <c r="A19" s="253"/>
      <c r="B19" s="105"/>
      <c r="C19" s="105"/>
      <c r="D19" s="111"/>
      <c r="E19" s="110"/>
      <c r="F19" s="109"/>
      <c r="G19" s="105" t="s">
        <v>93</v>
      </c>
      <c r="H19" s="104" t="s">
        <v>288</v>
      </c>
      <c r="I19" s="108"/>
      <c r="J19" s="105"/>
      <c r="K19" s="107"/>
      <c r="L19" s="106"/>
      <c r="M19" s="105"/>
      <c r="N19" s="104"/>
      <c r="O19" s="103"/>
    </row>
    <row r="20" spans="1:15" ht="24.95" customHeight="1">
      <c r="A20" s="253"/>
      <c r="B20" s="105"/>
      <c r="C20" s="105"/>
      <c r="D20" s="111"/>
      <c r="E20" s="110"/>
      <c r="F20" s="44" t="s">
        <v>23</v>
      </c>
      <c r="G20" s="105" t="s">
        <v>43</v>
      </c>
      <c r="H20" s="104" t="s">
        <v>291</v>
      </c>
      <c r="I20" s="108"/>
      <c r="J20" s="105"/>
      <c r="K20" s="107"/>
      <c r="L20" s="106"/>
      <c r="M20" s="105"/>
      <c r="N20" s="104"/>
      <c r="O20" s="103"/>
    </row>
    <row r="21" spans="1:15" ht="24.95" customHeight="1" thickBot="1">
      <c r="A21" s="254"/>
      <c r="B21" s="97"/>
      <c r="C21" s="97"/>
      <c r="D21" s="102"/>
      <c r="E21" s="101"/>
      <c r="F21" s="56"/>
      <c r="G21" s="97"/>
      <c r="H21" s="96"/>
      <c r="I21" s="100"/>
      <c r="J21" s="97"/>
      <c r="K21" s="99"/>
      <c r="L21" s="98"/>
      <c r="M21" s="97"/>
      <c r="N21" s="96"/>
      <c r="O21" s="95"/>
    </row>
    <row r="22" spans="1:15" ht="24.95" customHeight="1">
      <c r="B22" s="86"/>
      <c r="C22" s="86"/>
      <c r="D22" s="86"/>
      <c r="G22" s="86"/>
      <c r="H22" s="94"/>
      <c r="I22" s="86"/>
      <c r="J22" s="86"/>
      <c r="K22" s="94"/>
      <c r="L22" s="86"/>
      <c r="M22" s="86"/>
      <c r="N22" s="94"/>
    </row>
    <row r="23" spans="1:15" ht="24.95" customHeight="1">
      <c r="B23" s="86"/>
      <c r="C23" s="86"/>
      <c r="D23" s="86"/>
      <c r="G23" s="86"/>
      <c r="H23" s="94"/>
      <c r="I23" s="86"/>
      <c r="J23" s="86"/>
      <c r="K23" s="94"/>
      <c r="L23" s="86"/>
      <c r="M23" s="86"/>
      <c r="N23" s="94"/>
    </row>
    <row r="24" spans="1:15" ht="24.95" customHeight="1">
      <c r="B24" s="86"/>
      <c r="C24" s="86"/>
      <c r="D24" s="86"/>
      <c r="G24" s="86"/>
      <c r="H24" s="94"/>
      <c r="I24" s="86"/>
      <c r="J24" s="86"/>
      <c r="K24" s="94"/>
      <c r="L24" s="86"/>
      <c r="M24" s="86"/>
      <c r="N24" s="94"/>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247</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97</v>
      </c>
      <c r="C5" s="37" t="s">
        <v>98</v>
      </c>
      <c r="D5" s="38" t="s">
        <v>263</v>
      </c>
      <c r="E5" s="81">
        <v>0.5</v>
      </c>
      <c r="F5" s="40" t="s">
        <v>56</v>
      </c>
      <c r="G5" s="67"/>
      <c r="H5" s="71" t="s">
        <v>98</v>
      </c>
      <c r="I5" s="38" t="s">
        <v>263</v>
      </c>
      <c r="J5" s="40">
        <f>ROUNDUP(E5*0.75,2)</f>
        <v>0.38</v>
      </c>
      <c r="K5" s="40" t="s">
        <v>56</v>
      </c>
      <c r="L5" s="40"/>
      <c r="M5" s="75" t="e">
        <f>#REF!</f>
        <v>#REF!</v>
      </c>
      <c r="N5" s="63"/>
      <c r="O5" s="41" t="s">
        <v>57</v>
      </c>
      <c r="P5" s="38"/>
      <c r="Q5" s="42">
        <v>110</v>
      </c>
      <c r="R5" s="90">
        <f>ROUNDUP(Q5*0.75,2)</f>
        <v>82.5</v>
      </c>
    </row>
    <row r="6" spans="1:19" ht="24.95" customHeight="1">
      <c r="A6" s="242"/>
      <c r="B6" s="65"/>
      <c r="C6" s="49"/>
      <c r="D6" s="50"/>
      <c r="E6" s="51"/>
      <c r="F6" s="52"/>
      <c r="G6" s="69"/>
      <c r="H6" s="73"/>
      <c r="I6" s="50"/>
      <c r="J6" s="52"/>
      <c r="K6" s="52"/>
      <c r="L6" s="52"/>
      <c r="M6" s="77"/>
      <c r="N6" s="65"/>
      <c r="O6" s="53"/>
      <c r="P6" s="50"/>
      <c r="Q6" s="54"/>
      <c r="R6" s="91"/>
    </row>
    <row r="7" spans="1:19" ht="24.95" customHeight="1">
      <c r="A7" s="242"/>
      <c r="B7" s="64" t="s">
        <v>204</v>
      </c>
      <c r="C7" s="43" t="s">
        <v>121</v>
      </c>
      <c r="D7" s="44"/>
      <c r="E7" s="45">
        <v>1</v>
      </c>
      <c r="F7" s="46" t="s">
        <v>122</v>
      </c>
      <c r="G7" s="68"/>
      <c r="H7" s="72" t="s">
        <v>121</v>
      </c>
      <c r="I7" s="44"/>
      <c r="J7" s="46">
        <f>ROUNDUP(E7*0.75,2)</f>
        <v>0.75</v>
      </c>
      <c r="K7" s="46" t="s">
        <v>122</v>
      </c>
      <c r="L7" s="46"/>
      <c r="M7" s="76" t="e">
        <f>#REF!</f>
        <v>#REF!</v>
      </c>
      <c r="N7" s="64" t="s">
        <v>205</v>
      </c>
      <c r="O7" s="47" t="s">
        <v>30</v>
      </c>
      <c r="P7" s="44"/>
      <c r="Q7" s="48">
        <v>1</v>
      </c>
      <c r="R7" s="92">
        <f>ROUNDUP(Q7*0.75,2)</f>
        <v>0.75</v>
      </c>
    </row>
    <row r="8" spans="1:19" ht="24.95" customHeight="1">
      <c r="A8" s="242"/>
      <c r="B8" s="64"/>
      <c r="C8" s="43" t="s">
        <v>246</v>
      </c>
      <c r="D8" s="44"/>
      <c r="E8" s="45">
        <v>20</v>
      </c>
      <c r="F8" s="46" t="s">
        <v>24</v>
      </c>
      <c r="G8" s="68"/>
      <c r="H8" s="72" t="s">
        <v>246</v>
      </c>
      <c r="I8" s="44"/>
      <c r="J8" s="46">
        <f>ROUNDUP(E8*0.75,2)</f>
        <v>15</v>
      </c>
      <c r="K8" s="46" t="s">
        <v>24</v>
      </c>
      <c r="L8" s="46"/>
      <c r="M8" s="76" t="e">
        <f>#REF!</f>
        <v>#REF!</v>
      </c>
      <c r="N8" s="64" t="s">
        <v>206</v>
      </c>
      <c r="O8" s="47" t="s">
        <v>33</v>
      </c>
      <c r="P8" s="44"/>
      <c r="Q8" s="48">
        <v>1.5</v>
      </c>
      <c r="R8" s="92">
        <f>ROUNDUP(Q8*0.75,2)</f>
        <v>1.1300000000000001</v>
      </c>
    </row>
    <row r="9" spans="1:19" ht="24.95" customHeight="1">
      <c r="A9" s="242"/>
      <c r="B9" s="64"/>
      <c r="C9" s="43" t="s">
        <v>202</v>
      </c>
      <c r="D9" s="44"/>
      <c r="E9" s="45">
        <v>20</v>
      </c>
      <c r="F9" s="46" t="s">
        <v>24</v>
      </c>
      <c r="G9" s="68"/>
      <c r="H9" s="72" t="s">
        <v>202</v>
      </c>
      <c r="I9" s="44"/>
      <c r="J9" s="46">
        <f>ROUNDUP(E9*0.75,2)</f>
        <v>15</v>
      </c>
      <c r="K9" s="46" t="s">
        <v>24</v>
      </c>
      <c r="L9" s="46"/>
      <c r="M9" s="76" t="e">
        <f>#REF!</f>
        <v>#REF!</v>
      </c>
      <c r="N9" s="64" t="s">
        <v>248</v>
      </c>
      <c r="O9" s="47" t="s">
        <v>43</v>
      </c>
      <c r="P9" s="44" t="s">
        <v>23</v>
      </c>
      <c r="Q9" s="48">
        <v>3</v>
      </c>
      <c r="R9" s="92">
        <f>ROUNDUP(Q9*0.75,2)</f>
        <v>2.25</v>
      </c>
    </row>
    <row r="10" spans="1:19" ht="24.95" customHeight="1">
      <c r="A10" s="242"/>
      <c r="B10" s="64"/>
      <c r="C10" s="43" t="s">
        <v>241</v>
      </c>
      <c r="D10" s="44"/>
      <c r="E10" s="45">
        <v>10</v>
      </c>
      <c r="F10" s="46" t="s">
        <v>24</v>
      </c>
      <c r="G10" s="68"/>
      <c r="H10" s="72" t="s">
        <v>241</v>
      </c>
      <c r="I10" s="44"/>
      <c r="J10" s="46">
        <f>ROUNDUP(E10*0.75,2)</f>
        <v>7.5</v>
      </c>
      <c r="K10" s="46" t="s">
        <v>24</v>
      </c>
      <c r="L10" s="46"/>
      <c r="M10" s="76" t="e">
        <f>#REF!</f>
        <v>#REF!</v>
      </c>
      <c r="N10" s="64" t="s">
        <v>207</v>
      </c>
      <c r="O10" s="47" t="s">
        <v>70</v>
      </c>
      <c r="P10" s="44"/>
      <c r="Q10" s="48">
        <v>2</v>
      </c>
      <c r="R10" s="92">
        <f>ROUNDUP(Q10*0.75,2)</f>
        <v>1.5</v>
      </c>
    </row>
    <row r="11" spans="1:19" ht="24.95" customHeight="1">
      <c r="A11" s="242"/>
      <c r="B11" s="64"/>
      <c r="C11" s="43" t="s">
        <v>63</v>
      </c>
      <c r="D11" s="44"/>
      <c r="E11" s="45">
        <v>2</v>
      </c>
      <c r="F11" s="46" t="s">
        <v>24</v>
      </c>
      <c r="G11" s="68"/>
      <c r="H11" s="72" t="s">
        <v>63</v>
      </c>
      <c r="I11" s="44"/>
      <c r="J11" s="46">
        <f>ROUNDUP(E11*0.75,2)</f>
        <v>1.5</v>
      </c>
      <c r="K11" s="46" t="s">
        <v>24</v>
      </c>
      <c r="L11" s="46"/>
      <c r="M11" s="76" t="e">
        <f>#REF!</f>
        <v>#REF!</v>
      </c>
      <c r="N11" s="64" t="s">
        <v>21</v>
      </c>
      <c r="O11" s="47" t="s">
        <v>59</v>
      </c>
      <c r="P11" s="44"/>
      <c r="Q11" s="48">
        <v>2</v>
      </c>
      <c r="R11" s="92">
        <f>ROUNDUP(Q11*0.75,2)</f>
        <v>1.5</v>
      </c>
    </row>
    <row r="12" spans="1:19" ht="24.95" customHeight="1">
      <c r="A12" s="242"/>
      <c r="B12" s="65"/>
      <c r="C12" s="49"/>
      <c r="D12" s="50"/>
      <c r="E12" s="51"/>
      <c r="F12" s="52"/>
      <c r="G12" s="69"/>
      <c r="H12" s="73"/>
      <c r="I12" s="50"/>
      <c r="J12" s="52"/>
      <c r="K12" s="52"/>
      <c r="L12" s="52"/>
      <c r="M12" s="77"/>
      <c r="N12" s="65"/>
      <c r="O12" s="53"/>
      <c r="P12" s="50"/>
      <c r="Q12" s="54"/>
      <c r="R12" s="91"/>
    </row>
    <row r="13" spans="1:19" ht="24.95" customHeight="1">
      <c r="A13" s="242"/>
      <c r="B13" s="64" t="s">
        <v>249</v>
      </c>
      <c r="C13" s="43" t="s">
        <v>91</v>
      </c>
      <c r="D13" s="44"/>
      <c r="E13" s="45">
        <v>50</v>
      </c>
      <c r="F13" s="46" t="s">
        <v>24</v>
      </c>
      <c r="G13" s="68"/>
      <c r="H13" s="72" t="s">
        <v>91</v>
      </c>
      <c r="I13" s="44"/>
      <c r="J13" s="46">
        <f>ROUNDUP(E13*0.75,2)</f>
        <v>37.5</v>
      </c>
      <c r="K13" s="46" t="s">
        <v>24</v>
      </c>
      <c r="L13" s="46"/>
      <c r="M13" s="76" t="e">
        <f>ROUND(#REF!+(#REF!*10/100),2)</f>
        <v>#REF!</v>
      </c>
      <c r="N13" s="64" t="s">
        <v>272</v>
      </c>
      <c r="O13" s="47" t="s">
        <v>52</v>
      </c>
      <c r="P13" s="44"/>
      <c r="Q13" s="48">
        <v>0.1</v>
      </c>
      <c r="R13" s="92">
        <f>ROUNDUP(Q13*0.75,2)</f>
        <v>0.08</v>
      </c>
    </row>
    <row r="14" spans="1:19" ht="24.95" customHeight="1">
      <c r="A14" s="242"/>
      <c r="B14" s="64"/>
      <c r="C14" s="43" t="s">
        <v>176</v>
      </c>
      <c r="D14" s="44"/>
      <c r="E14" s="45">
        <v>0.1</v>
      </c>
      <c r="F14" s="46" t="s">
        <v>24</v>
      </c>
      <c r="G14" s="68" t="s">
        <v>177</v>
      </c>
      <c r="H14" s="72" t="s">
        <v>176</v>
      </c>
      <c r="I14" s="44"/>
      <c r="J14" s="46">
        <f>ROUNDUP(E14*0.75,2)</f>
        <v>0.08</v>
      </c>
      <c r="K14" s="46" t="s">
        <v>24</v>
      </c>
      <c r="L14" s="46" t="s">
        <v>177</v>
      </c>
      <c r="M14" s="76" t="e">
        <f>#REF!</f>
        <v>#REF!</v>
      </c>
      <c r="N14" s="64" t="s">
        <v>260</v>
      </c>
      <c r="O14" s="47" t="s">
        <v>34</v>
      </c>
      <c r="P14" s="44" t="s">
        <v>35</v>
      </c>
      <c r="Q14" s="48">
        <v>1</v>
      </c>
      <c r="R14" s="92">
        <f>ROUNDUP(Q14*0.75,2)</f>
        <v>0.75</v>
      </c>
    </row>
    <row r="15" spans="1:19" ht="24.95" customHeight="1">
      <c r="A15" s="242"/>
      <c r="B15" s="64"/>
      <c r="C15" s="43"/>
      <c r="D15" s="44"/>
      <c r="E15" s="45"/>
      <c r="F15" s="46"/>
      <c r="G15" s="68"/>
      <c r="H15" s="72"/>
      <c r="I15" s="44"/>
      <c r="J15" s="46"/>
      <c r="K15" s="46"/>
      <c r="L15" s="46"/>
      <c r="M15" s="76"/>
      <c r="N15" s="64" t="s">
        <v>47</v>
      </c>
      <c r="O15" s="47"/>
      <c r="P15" s="44"/>
      <c r="Q15" s="48"/>
      <c r="R15" s="92"/>
    </row>
    <row r="16" spans="1:19" ht="24.95" customHeight="1">
      <c r="A16" s="242"/>
      <c r="B16" s="65"/>
      <c r="C16" s="49"/>
      <c r="D16" s="50"/>
      <c r="E16" s="51"/>
      <c r="F16" s="52"/>
      <c r="G16" s="69"/>
      <c r="H16" s="73"/>
      <c r="I16" s="50"/>
      <c r="J16" s="52"/>
      <c r="K16" s="52"/>
      <c r="L16" s="52"/>
      <c r="M16" s="77"/>
      <c r="N16" s="65"/>
      <c r="O16" s="53"/>
      <c r="P16" s="50"/>
      <c r="Q16" s="54"/>
      <c r="R16" s="91"/>
    </row>
    <row r="17" spans="1:18" ht="24.95" customHeight="1">
      <c r="A17" s="242"/>
      <c r="B17" s="64" t="s">
        <v>90</v>
      </c>
      <c r="C17" s="43" t="s">
        <v>69</v>
      </c>
      <c r="D17" s="44"/>
      <c r="E17" s="45">
        <v>0.5</v>
      </c>
      <c r="F17" s="46" t="s">
        <v>24</v>
      </c>
      <c r="G17" s="68"/>
      <c r="H17" s="72" t="s">
        <v>69</v>
      </c>
      <c r="I17" s="44"/>
      <c r="J17" s="46">
        <f>ROUNDUP(E17*0.75,2)</f>
        <v>0.38</v>
      </c>
      <c r="K17" s="46" t="s">
        <v>24</v>
      </c>
      <c r="L17" s="46"/>
      <c r="M17" s="76" t="e">
        <f>#REF!</f>
        <v>#REF!</v>
      </c>
      <c r="N17" s="64" t="s">
        <v>47</v>
      </c>
      <c r="O17" s="47" t="s">
        <v>93</v>
      </c>
      <c r="P17" s="44"/>
      <c r="Q17" s="48">
        <v>100</v>
      </c>
      <c r="R17" s="92">
        <f>ROUNDUP(Q17*0.75,2)</f>
        <v>75</v>
      </c>
    </row>
    <row r="18" spans="1:18" ht="24.95" customHeight="1">
      <c r="A18" s="242"/>
      <c r="B18" s="64"/>
      <c r="C18" s="43" t="s">
        <v>234</v>
      </c>
      <c r="D18" s="44"/>
      <c r="E18" s="45">
        <v>3</v>
      </c>
      <c r="F18" s="46" t="s">
        <v>24</v>
      </c>
      <c r="G18" s="68"/>
      <c r="H18" s="72" t="s">
        <v>234</v>
      </c>
      <c r="I18" s="44"/>
      <c r="J18" s="46">
        <f>ROUNDUP(E18*0.75,2)</f>
        <v>2.25</v>
      </c>
      <c r="K18" s="46" t="s">
        <v>24</v>
      </c>
      <c r="L18" s="46"/>
      <c r="M18" s="76" t="e">
        <f>#REF!</f>
        <v>#REF!</v>
      </c>
      <c r="N18" s="64"/>
      <c r="O18" s="47" t="s">
        <v>61</v>
      </c>
      <c r="P18" s="44"/>
      <c r="Q18" s="48">
        <v>3</v>
      </c>
      <c r="R18" s="92">
        <f>ROUNDUP(Q18*0.75,2)</f>
        <v>2.25</v>
      </c>
    </row>
    <row r="19" spans="1:18" ht="24.95" customHeight="1" thickBot="1">
      <c r="A19" s="243"/>
      <c r="B19" s="66"/>
      <c r="C19" s="55"/>
      <c r="D19" s="56"/>
      <c r="E19" s="57"/>
      <c r="F19" s="58"/>
      <c r="G19" s="70"/>
      <c r="H19" s="74"/>
      <c r="I19" s="56"/>
      <c r="J19" s="58"/>
      <c r="K19" s="58"/>
      <c r="L19" s="58"/>
      <c r="M19" s="78"/>
      <c r="N19" s="66"/>
      <c r="O19" s="59"/>
      <c r="P19" s="56"/>
      <c r="Q19" s="60"/>
      <c r="R19" s="93"/>
    </row>
  </sheetData>
  <mergeCells count="4">
    <mergeCell ref="H1:N1"/>
    <mergeCell ref="A2:R2"/>
    <mergeCell ref="A3:F3"/>
    <mergeCell ref="A5:A19"/>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247</v>
      </c>
      <c r="B3" s="258"/>
      <c r="C3" s="258"/>
      <c r="D3" s="141"/>
      <c r="E3" s="259" t="s">
        <v>380</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306</v>
      </c>
      <c r="I5" s="247" t="s">
        <v>305</v>
      </c>
      <c r="J5" s="248"/>
      <c r="K5" s="248"/>
      <c r="L5" s="249" t="s">
        <v>304</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379</v>
      </c>
      <c r="C9" s="105" t="s">
        <v>121</v>
      </c>
      <c r="D9" s="111"/>
      <c r="E9" s="110"/>
      <c r="F9" s="44"/>
      <c r="G9" s="105"/>
      <c r="H9" s="152">
        <v>0.5</v>
      </c>
      <c r="I9" s="108" t="s">
        <v>379</v>
      </c>
      <c r="J9" s="120" t="s">
        <v>149</v>
      </c>
      <c r="K9" s="107">
        <v>10</v>
      </c>
      <c r="L9" s="106" t="s">
        <v>378</v>
      </c>
      <c r="M9" s="105" t="s">
        <v>246</v>
      </c>
      <c r="N9" s="104">
        <v>10</v>
      </c>
      <c r="O9" s="103"/>
    </row>
    <row r="10" spans="1:21" ht="24.95" customHeight="1">
      <c r="A10" s="253"/>
      <c r="B10" s="105"/>
      <c r="C10" s="105" t="s">
        <v>246</v>
      </c>
      <c r="D10" s="111"/>
      <c r="E10" s="110"/>
      <c r="F10" s="44"/>
      <c r="G10" s="105"/>
      <c r="H10" s="104">
        <v>10</v>
      </c>
      <c r="I10" s="108"/>
      <c r="J10" s="105" t="s">
        <v>246</v>
      </c>
      <c r="K10" s="107">
        <v>10</v>
      </c>
      <c r="L10" s="106"/>
      <c r="M10" s="105" t="s">
        <v>91</v>
      </c>
      <c r="N10" s="104">
        <v>10</v>
      </c>
      <c r="O10" s="103"/>
    </row>
    <row r="11" spans="1:21" ht="24.95" customHeight="1">
      <c r="A11" s="253"/>
      <c r="B11" s="105"/>
      <c r="C11" s="105" t="s">
        <v>202</v>
      </c>
      <c r="D11" s="111"/>
      <c r="E11" s="110"/>
      <c r="F11" s="44"/>
      <c r="G11" s="105"/>
      <c r="H11" s="104">
        <v>20</v>
      </c>
      <c r="I11" s="108"/>
      <c r="J11" s="105" t="s">
        <v>202</v>
      </c>
      <c r="K11" s="107">
        <v>10</v>
      </c>
      <c r="L11" s="119"/>
      <c r="M11" s="113"/>
      <c r="N11" s="115"/>
      <c r="O11" s="118"/>
    </row>
    <row r="12" spans="1:21" ht="24.95" customHeight="1">
      <c r="A12" s="253"/>
      <c r="B12" s="105"/>
      <c r="C12" s="105" t="s">
        <v>241</v>
      </c>
      <c r="D12" s="111"/>
      <c r="E12" s="110"/>
      <c r="F12" s="44"/>
      <c r="G12" s="105"/>
      <c r="H12" s="104">
        <v>5</v>
      </c>
      <c r="I12" s="108"/>
      <c r="J12" s="105" t="s">
        <v>241</v>
      </c>
      <c r="K12" s="107">
        <v>5</v>
      </c>
      <c r="L12" s="106" t="s">
        <v>377</v>
      </c>
      <c r="M12" s="105" t="s">
        <v>202</v>
      </c>
      <c r="N12" s="104">
        <v>10</v>
      </c>
      <c r="O12" s="103"/>
    </row>
    <row r="13" spans="1:21" ht="24.95" customHeight="1">
      <c r="A13" s="253"/>
      <c r="B13" s="105"/>
      <c r="C13" s="105"/>
      <c r="D13" s="111"/>
      <c r="E13" s="110"/>
      <c r="F13" s="44"/>
      <c r="G13" s="105" t="s">
        <v>93</v>
      </c>
      <c r="H13" s="104" t="s">
        <v>288</v>
      </c>
      <c r="I13" s="108"/>
      <c r="J13" s="105"/>
      <c r="K13" s="107"/>
      <c r="L13" s="106"/>
      <c r="M13" s="105" t="s">
        <v>241</v>
      </c>
      <c r="N13" s="104">
        <v>5</v>
      </c>
      <c r="O13" s="103"/>
    </row>
    <row r="14" spans="1:21" ht="24.95" customHeight="1">
      <c r="A14" s="253"/>
      <c r="B14" s="105"/>
      <c r="C14" s="105"/>
      <c r="D14" s="111"/>
      <c r="E14" s="110"/>
      <c r="F14" s="44"/>
      <c r="G14" s="105" t="s">
        <v>52</v>
      </c>
      <c r="H14" s="104" t="s">
        <v>291</v>
      </c>
      <c r="I14" s="108"/>
      <c r="J14" s="105"/>
      <c r="K14" s="107"/>
      <c r="L14" s="106"/>
      <c r="M14" s="105"/>
      <c r="N14" s="104"/>
      <c r="O14" s="103"/>
    </row>
    <row r="15" spans="1:21" ht="24.95" customHeight="1">
      <c r="A15" s="253"/>
      <c r="B15" s="113"/>
      <c r="C15" s="113"/>
      <c r="D15" s="117"/>
      <c r="E15" s="116"/>
      <c r="F15" s="50"/>
      <c r="G15" s="113"/>
      <c r="H15" s="115"/>
      <c r="I15" s="114"/>
      <c r="J15" s="113"/>
      <c r="K15" s="112"/>
      <c r="L15" s="106"/>
      <c r="M15" s="105"/>
      <c r="N15" s="104"/>
      <c r="O15" s="103"/>
    </row>
    <row r="16" spans="1:21" ht="24.95" customHeight="1">
      <c r="A16" s="253"/>
      <c r="B16" s="105" t="s">
        <v>376</v>
      </c>
      <c r="C16" s="105" t="s">
        <v>91</v>
      </c>
      <c r="D16" s="111"/>
      <c r="E16" s="110"/>
      <c r="F16" s="44"/>
      <c r="G16" s="105"/>
      <c r="H16" s="104">
        <v>20</v>
      </c>
      <c r="I16" s="108" t="s">
        <v>376</v>
      </c>
      <c r="J16" s="105" t="s">
        <v>91</v>
      </c>
      <c r="K16" s="107">
        <v>15</v>
      </c>
      <c r="L16" s="106"/>
      <c r="M16" s="105"/>
      <c r="N16" s="104"/>
      <c r="O16" s="103"/>
    </row>
    <row r="17" spans="1:15" ht="24.95" customHeight="1">
      <c r="A17" s="253"/>
      <c r="B17" s="105"/>
      <c r="C17" s="105"/>
      <c r="D17" s="111"/>
      <c r="E17" s="110"/>
      <c r="F17" s="44"/>
      <c r="G17" s="105" t="s">
        <v>93</v>
      </c>
      <c r="H17" s="104" t="s">
        <v>288</v>
      </c>
      <c r="I17" s="108"/>
      <c r="J17" s="105"/>
      <c r="K17" s="107"/>
      <c r="L17" s="106"/>
      <c r="M17" s="105"/>
      <c r="N17" s="104"/>
      <c r="O17" s="103"/>
    </row>
    <row r="18" spans="1:15" ht="24.95" customHeight="1">
      <c r="A18" s="253"/>
      <c r="B18" s="113"/>
      <c r="C18" s="113"/>
      <c r="D18" s="117"/>
      <c r="E18" s="116"/>
      <c r="F18" s="50"/>
      <c r="G18" s="113"/>
      <c r="H18" s="115"/>
      <c r="I18" s="114"/>
      <c r="J18" s="113"/>
      <c r="K18" s="112"/>
      <c r="L18" s="106"/>
      <c r="M18" s="105"/>
      <c r="N18" s="104"/>
      <c r="O18" s="103"/>
    </row>
    <row r="19" spans="1:15" ht="24.95" customHeight="1">
      <c r="A19" s="253"/>
      <c r="B19" s="105" t="s">
        <v>90</v>
      </c>
      <c r="C19" s="105" t="s">
        <v>69</v>
      </c>
      <c r="D19" s="111"/>
      <c r="E19" s="110"/>
      <c r="F19" s="109"/>
      <c r="G19" s="105"/>
      <c r="H19" s="104">
        <v>0.5</v>
      </c>
      <c r="I19" s="108" t="s">
        <v>90</v>
      </c>
      <c r="J19" s="105" t="s">
        <v>69</v>
      </c>
      <c r="K19" s="107">
        <v>0.5</v>
      </c>
      <c r="L19" s="106"/>
      <c r="M19" s="105"/>
      <c r="N19" s="104"/>
      <c r="O19" s="103"/>
    </row>
    <row r="20" spans="1:15" ht="24.95" customHeight="1">
      <c r="A20" s="253"/>
      <c r="B20" s="105"/>
      <c r="C20" s="105"/>
      <c r="D20" s="111"/>
      <c r="E20" s="110"/>
      <c r="F20" s="44"/>
      <c r="G20" s="105" t="s">
        <v>93</v>
      </c>
      <c r="H20" s="104" t="s">
        <v>288</v>
      </c>
      <c r="I20" s="108"/>
      <c r="J20" s="105"/>
      <c r="K20" s="107"/>
      <c r="L20" s="106"/>
      <c r="M20" s="105"/>
      <c r="N20" s="104"/>
      <c r="O20" s="103"/>
    </row>
    <row r="21" spans="1:15" ht="24.95" customHeight="1">
      <c r="A21" s="253"/>
      <c r="B21" s="105"/>
      <c r="C21" s="105"/>
      <c r="D21" s="111"/>
      <c r="E21" s="110"/>
      <c r="F21" s="44"/>
      <c r="G21" s="105" t="s">
        <v>61</v>
      </c>
      <c r="H21" s="104" t="s">
        <v>291</v>
      </c>
      <c r="I21" s="108"/>
      <c r="J21" s="105"/>
      <c r="K21" s="107"/>
      <c r="L21" s="106"/>
      <c r="M21" s="105"/>
      <c r="N21" s="104"/>
      <c r="O21" s="103"/>
    </row>
    <row r="22" spans="1:15" ht="24.95" customHeight="1" thickBot="1">
      <c r="A22" s="254"/>
      <c r="B22" s="97"/>
      <c r="C22" s="97"/>
      <c r="D22" s="102"/>
      <c r="E22" s="101"/>
      <c r="F22" s="56"/>
      <c r="G22" s="97"/>
      <c r="H22" s="96"/>
      <c r="I22" s="100"/>
      <c r="J22" s="97"/>
      <c r="K22" s="99"/>
      <c r="L22" s="98"/>
      <c r="M22" s="97"/>
      <c r="N22" s="96"/>
      <c r="O22" s="95"/>
    </row>
    <row r="23" spans="1:15" ht="24.95" customHeight="1">
      <c r="B23" s="86"/>
      <c r="C23" s="86"/>
      <c r="D23" s="86"/>
      <c r="G23" s="86"/>
      <c r="H23" s="94"/>
      <c r="I23" s="86"/>
      <c r="J23" s="86"/>
      <c r="K23" s="94"/>
      <c r="L23" s="86"/>
      <c r="M23" s="86"/>
      <c r="N23" s="94"/>
    </row>
    <row r="24" spans="1:15" ht="24.95" customHeight="1">
      <c r="B24" s="86"/>
      <c r="C24" s="86"/>
      <c r="D24" s="86"/>
      <c r="G24" s="86"/>
      <c r="H24" s="94"/>
      <c r="I24" s="86"/>
      <c r="J24" s="86"/>
      <c r="K24" s="94"/>
      <c r="L24" s="86"/>
      <c r="M24" s="86"/>
      <c r="N24" s="94"/>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row r="62" spans="2:14" ht="14.25">
      <c r="B62" s="86"/>
      <c r="C62" s="86"/>
      <c r="D62" s="86"/>
      <c r="G62" s="86"/>
      <c r="H62" s="94"/>
      <c r="I62" s="86"/>
      <c r="J62" s="86"/>
      <c r="K62" s="94"/>
      <c r="L62" s="86"/>
      <c r="M62" s="86"/>
      <c r="N62" s="94"/>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250</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213</v>
      </c>
      <c r="C5" s="37" t="s">
        <v>103</v>
      </c>
      <c r="D5" s="38"/>
      <c r="E5" s="39">
        <v>30</v>
      </c>
      <c r="F5" s="40" t="s">
        <v>24</v>
      </c>
      <c r="G5" s="67"/>
      <c r="H5" s="71" t="s">
        <v>103</v>
      </c>
      <c r="I5" s="38"/>
      <c r="J5" s="40">
        <f t="shared" ref="J5:J12" si="0">ROUNDUP(E5*0.75,2)</f>
        <v>22.5</v>
      </c>
      <c r="K5" s="40" t="s">
        <v>24</v>
      </c>
      <c r="L5" s="40"/>
      <c r="M5" s="75" t="e">
        <f>#REF!</f>
        <v>#REF!</v>
      </c>
      <c r="N5" s="63" t="s">
        <v>214</v>
      </c>
      <c r="O5" s="41" t="s">
        <v>57</v>
      </c>
      <c r="P5" s="38"/>
      <c r="Q5" s="42">
        <v>110</v>
      </c>
      <c r="R5" s="90">
        <f t="shared" ref="R5:R10" si="1">ROUNDUP(Q5*0.75,2)</f>
        <v>82.5</v>
      </c>
    </row>
    <row r="6" spans="1:19" ht="24.95" customHeight="1">
      <c r="A6" s="242"/>
      <c r="B6" s="64"/>
      <c r="C6" s="43" t="s">
        <v>26</v>
      </c>
      <c r="D6" s="44"/>
      <c r="E6" s="45">
        <v>30</v>
      </c>
      <c r="F6" s="46" t="s">
        <v>24</v>
      </c>
      <c r="G6" s="68"/>
      <c r="H6" s="72" t="s">
        <v>26</v>
      </c>
      <c r="I6" s="44"/>
      <c r="J6" s="46">
        <f t="shared" si="0"/>
        <v>22.5</v>
      </c>
      <c r="K6" s="46" t="s">
        <v>24</v>
      </c>
      <c r="L6" s="46"/>
      <c r="M6" s="76" t="e">
        <f>ROUND(#REF!+(#REF!*6/100),2)</f>
        <v>#REF!</v>
      </c>
      <c r="N6" s="64" t="s">
        <v>215</v>
      </c>
      <c r="O6" s="47" t="s">
        <v>30</v>
      </c>
      <c r="P6" s="44"/>
      <c r="Q6" s="48">
        <v>0.5</v>
      </c>
      <c r="R6" s="92">
        <f t="shared" si="1"/>
        <v>0.38</v>
      </c>
    </row>
    <row r="7" spans="1:19" ht="24.95" customHeight="1">
      <c r="A7" s="242"/>
      <c r="B7" s="64"/>
      <c r="C7" s="43" t="s">
        <v>96</v>
      </c>
      <c r="D7" s="44"/>
      <c r="E7" s="45">
        <v>20</v>
      </c>
      <c r="F7" s="46" t="s">
        <v>24</v>
      </c>
      <c r="G7" s="68"/>
      <c r="H7" s="72" t="s">
        <v>96</v>
      </c>
      <c r="I7" s="44"/>
      <c r="J7" s="46">
        <f t="shared" si="0"/>
        <v>15</v>
      </c>
      <c r="K7" s="46" t="s">
        <v>24</v>
      </c>
      <c r="L7" s="46"/>
      <c r="M7" s="76" t="e">
        <f>ROUND(#REF!+(#REF!*10/100),2)</f>
        <v>#REF!</v>
      </c>
      <c r="N7" s="64" t="s">
        <v>216</v>
      </c>
      <c r="O7" s="47" t="s">
        <v>27</v>
      </c>
      <c r="P7" s="44"/>
      <c r="Q7" s="48">
        <v>1</v>
      </c>
      <c r="R7" s="92">
        <f t="shared" si="1"/>
        <v>0.75</v>
      </c>
    </row>
    <row r="8" spans="1:19" ht="24.95" customHeight="1">
      <c r="A8" s="242"/>
      <c r="B8" s="64"/>
      <c r="C8" s="43" t="s">
        <v>92</v>
      </c>
      <c r="D8" s="44"/>
      <c r="E8" s="45">
        <v>20</v>
      </c>
      <c r="F8" s="46" t="s">
        <v>24</v>
      </c>
      <c r="G8" s="68"/>
      <c r="H8" s="72" t="s">
        <v>92</v>
      </c>
      <c r="I8" s="44"/>
      <c r="J8" s="46">
        <f t="shared" si="0"/>
        <v>15</v>
      </c>
      <c r="K8" s="46" t="s">
        <v>24</v>
      </c>
      <c r="L8" s="46"/>
      <c r="M8" s="76" t="e">
        <f>ROUND(#REF!+(#REF!*10/100),2)</f>
        <v>#REF!</v>
      </c>
      <c r="N8" s="64" t="s">
        <v>175</v>
      </c>
      <c r="O8" s="47" t="s">
        <v>29</v>
      </c>
      <c r="P8" s="44"/>
      <c r="Q8" s="48">
        <v>40</v>
      </c>
      <c r="R8" s="92">
        <f t="shared" si="1"/>
        <v>30</v>
      </c>
    </row>
    <row r="9" spans="1:19" ht="24.95" customHeight="1">
      <c r="A9" s="242"/>
      <c r="B9" s="64"/>
      <c r="C9" s="43" t="s">
        <v>132</v>
      </c>
      <c r="D9" s="44"/>
      <c r="E9" s="45">
        <v>10</v>
      </c>
      <c r="F9" s="46" t="s">
        <v>24</v>
      </c>
      <c r="G9" s="68"/>
      <c r="H9" s="72" t="s">
        <v>132</v>
      </c>
      <c r="I9" s="44"/>
      <c r="J9" s="46">
        <f t="shared" si="0"/>
        <v>7.5</v>
      </c>
      <c r="K9" s="46" t="s">
        <v>24</v>
      </c>
      <c r="L9" s="46"/>
      <c r="M9" s="76" t="e">
        <f>#REF!</f>
        <v>#REF!</v>
      </c>
      <c r="N9" s="64" t="s">
        <v>285</v>
      </c>
      <c r="O9" s="47" t="s">
        <v>33</v>
      </c>
      <c r="P9" s="44"/>
      <c r="Q9" s="48">
        <v>0.5</v>
      </c>
      <c r="R9" s="92">
        <f t="shared" si="1"/>
        <v>0.38</v>
      </c>
    </row>
    <row r="10" spans="1:19" ht="24.95" customHeight="1">
      <c r="A10" s="242"/>
      <c r="B10" s="64"/>
      <c r="C10" s="43" t="s">
        <v>189</v>
      </c>
      <c r="D10" s="44"/>
      <c r="E10" s="45">
        <v>20</v>
      </c>
      <c r="F10" s="46" t="s">
        <v>24</v>
      </c>
      <c r="G10" s="68"/>
      <c r="H10" s="72" t="s">
        <v>189</v>
      </c>
      <c r="I10" s="44"/>
      <c r="J10" s="46">
        <f t="shared" si="0"/>
        <v>15</v>
      </c>
      <c r="K10" s="46" t="s">
        <v>24</v>
      </c>
      <c r="L10" s="46"/>
      <c r="M10" s="76" t="e">
        <f>#REF!</f>
        <v>#REF!</v>
      </c>
      <c r="N10" s="64" t="s">
        <v>273</v>
      </c>
      <c r="O10" s="47" t="s">
        <v>31</v>
      </c>
      <c r="P10" s="44"/>
      <c r="Q10" s="48">
        <v>2</v>
      </c>
      <c r="R10" s="92">
        <f t="shared" si="1"/>
        <v>1.5</v>
      </c>
    </row>
    <row r="11" spans="1:19" ht="24.95" customHeight="1">
      <c r="A11" s="242"/>
      <c r="B11" s="64"/>
      <c r="C11" s="43" t="s">
        <v>54</v>
      </c>
      <c r="D11" s="44" t="s">
        <v>35</v>
      </c>
      <c r="E11" s="45">
        <v>30</v>
      </c>
      <c r="F11" s="46" t="s">
        <v>55</v>
      </c>
      <c r="G11" s="68"/>
      <c r="H11" s="72" t="s">
        <v>54</v>
      </c>
      <c r="I11" s="44" t="s">
        <v>35</v>
      </c>
      <c r="J11" s="46">
        <f t="shared" si="0"/>
        <v>22.5</v>
      </c>
      <c r="K11" s="46" t="s">
        <v>55</v>
      </c>
      <c r="L11" s="46"/>
      <c r="M11" s="76" t="e">
        <f>#REF!</f>
        <v>#REF!</v>
      </c>
      <c r="N11" s="64" t="s">
        <v>131</v>
      </c>
      <c r="O11" s="47"/>
      <c r="P11" s="44"/>
      <c r="Q11" s="48"/>
      <c r="R11" s="92"/>
    </row>
    <row r="12" spans="1:19" ht="24.95" customHeight="1">
      <c r="A12" s="242"/>
      <c r="B12" s="64"/>
      <c r="C12" s="43" t="s">
        <v>217</v>
      </c>
      <c r="D12" s="44" t="s">
        <v>23</v>
      </c>
      <c r="E12" s="45">
        <v>9</v>
      </c>
      <c r="F12" s="46" t="s">
        <v>24</v>
      </c>
      <c r="G12" s="68"/>
      <c r="H12" s="72" t="s">
        <v>217</v>
      </c>
      <c r="I12" s="44" t="s">
        <v>23</v>
      </c>
      <c r="J12" s="46">
        <f t="shared" si="0"/>
        <v>6.75</v>
      </c>
      <c r="K12" s="46" t="s">
        <v>24</v>
      </c>
      <c r="L12" s="46"/>
      <c r="M12" s="76" t="e">
        <f>#REF!</f>
        <v>#REF!</v>
      </c>
      <c r="N12" s="64" t="s">
        <v>47</v>
      </c>
      <c r="O12" s="47"/>
      <c r="P12" s="44"/>
      <c r="Q12" s="48"/>
      <c r="R12" s="92"/>
    </row>
    <row r="13" spans="1:19" ht="24.95" customHeight="1">
      <c r="A13" s="242"/>
      <c r="B13" s="65"/>
      <c r="C13" s="49"/>
      <c r="D13" s="50"/>
      <c r="E13" s="51"/>
      <c r="F13" s="52"/>
      <c r="G13" s="69"/>
      <c r="H13" s="73"/>
      <c r="I13" s="50"/>
      <c r="J13" s="52"/>
      <c r="K13" s="52"/>
      <c r="L13" s="52"/>
      <c r="M13" s="77"/>
      <c r="N13" s="65"/>
      <c r="O13" s="53"/>
      <c r="P13" s="50"/>
      <c r="Q13" s="54"/>
      <c r="R13" s="91"/>
    </row>
    <row r="14" spans="1:19" ht="24.95" customHeight="1">
      <c r="A14" s="242"/>
      <c r="B14" s="64" t="s">
        <v>218</v>
      </c>
      <c r="C14" s="43" t="s">
        <v>128</v>
      </c>
      <c r="D14" s="44"/>
      <c r="E14" s="45">
        <v>10</v>
      </c>
      <c r="F14" s="46" t="s">
        <v>24</v>
      </c>
      <c r="G14" s="68"/>
      <c r="H14" s="72" t="s">
        <v>128</v>
      </c>
      <c r="I14" s="44"/>
      <c r="J14" s="46">
        <f>ROUNDUP(E14*0.75,2)</f>
        <v>7.5</v>
      </c>
      <c r="K14" s="46" t="s">
        <v>24</v>
      </c>
      <c r="L14" s="46"/>
      <c r="M14" s="76" t="e">
        <f>#REF!</f>
        <v>#REF!</v>
      </c>
      <c r="N14" s="64" t="s">
        <v>219</v>
      </c>
      <c r="O14" s="47" t="s">
        <v>33</v>
      </c>
      <c r="P14" s="44"/>
      <c r="Q14" s="48">
        <v>1</v>
      </c>
      <c r="R14" s="92">
        <f>ROUNDUP(Q14*0.75,2)</f>
        <v>0.75</v>
      </c>
    </row>
    <row r="15" spans="1:19" ht="24.95" customHeight="1">
      <c r="A15" s="242"/>
      <c r="B15" s="64"/>
      <c r="C15" s="43" t="s">
        <v>104</v>
      </c>
      <c r="D15" s="44"/>
      <c r="E15" s="45">
        <v>30</v>
      </c>
      <c r="F15" s="46" t="s">
        <v>24</v>
      </c>
      <c r="G15" s="68"/>
      <c r="H15" s="72" t="s">
        <v>104</v>
      </c>
      <c r="I15" s="44"/>
      <c r="J15" s="46">
        <f>ROUNDUP(E15*0.75,2)</f>
        <v>22.5</v>
      </c>
      <c r="K15" s="46" t="s">
        <v>24</v>
      </c>
      <c r="L15" s="46"/>
      <c r="M15" s="76" t="e">
        <f>ROUND(#REF!+(#REF!*15/100),2)</f>
        <v>#REF!</v>
      </c>
      <c r="N15" s="64" t="s">
        <v>220</v>
      </c>
      <c r="O15" s="47" t="s">
        <v>43</v>
      </c>
      <c r="P15" s="44" t="s">
        <v>23</v>
      </c>
      <c r="Q15" s="48">
        <v>1</v>
      </c>
      <c r="R15" s="92">
        <f>ROUNDUP(Q15*0.75,2)</f>
        <v>0.75</v>
      </c>
    </row>
    <row r="16" spans="1:19" ht="24.95" customHeight="1">
      <c r="A16" s="242"/>
      <c r="B16" s="64"/>
      <c r="C16" s="43" t="s">
        <v>49</v>
      </c>
      <c r="D16" s="44"/>
      <c r="E16" s="45">
        <v>5</v>
      </c>
      <c r="F16" s="46" t="s">
        <v>24</v>
      </c>
      <c r="G16" s="68"/>
      <c r="H16" s="72" t="s">
        <v>49</v>
      </c>
      <c r="I16" s="44"/>
      <c r="J16" s="46">
        <f>ROUNDUP(E16*0.75,2)</f>
        <v>3.75</v>
      </c>
      <c r="K16" s="46" t="s">
        <v>24</v>
      </c>
      <c r="L16" s="46"/>
      <c r="M16" s="76" t="e">
        <f>ROUND(#REF!+(#REF!*10/100),2)</f>
        <v>#REF!</v>
      </c>
      <c r="N16" s="64" t="s">
        <v>47</v>
      </c>
      <c r="O16" s="47" t="s">
        <v>70</v>
      </c>
      <c r="P16" s="44"/>
      <c r="Q16" s="48">
        <v>2</v>
      </c>
      <c r="R16" s="92">
        <f>ROUNDUP(Q16*0.75,2)</f>
        <v>1.5</v>
      </c>
    </row>
    <row r="17" spans="1:18" ht="24.95" customHeight="1">
      <c r="A17" s="242"/>
      <c r="B17" s="64"/>
      <c r="C17" s="43" t="s">
        <v>221</v>
      </c>
      <c r="D17" s="44"/>
      <c r="E17" s="45">
        <v>5</v>
      </c>
      <c r="F17" s="46" t="s">
        <v>24</v>
      </c>
      <c r="G17" s="68"/>
      <c r="H17" s="72" t="s">
        <v>221</v>
      </c>
      <c r="I17" s="44"/>
      <c r="J17" s="46">
        <f>ROUNDUP(E17*0.75,2)</f>
        <v>3.75</v>
      </c>
      <c r="K17" s="46" t="s">
        <v>24</v>
      </c>
      <c r="L17" s="46"/>
      <c r="M17" s="76" t="e">
        <f>ROUND(#REF!+(#REF!*23/100),2)</f>
        <v>#REF!</v>
      </c>
      <c r="N17" s="64"/>
      <c r="O17" s="47" t="s">
        <v>27</v>
      </c>
      <c r="P17" s="44"/>
      <c r="Q17" s="48">
        <v>2</v>
      </c>
      <c r="R17" s="92">
        <f>ROUNDUP(Q17*0.75,2)</f>
        <v>1.5</v>
      </c>
    </row>
    <row r="18" spans="1:18" ht="24.95" customHeight="1">
      <c r="A18" s="242"/>
      <c r="B18" s="65"/>
      <c r="C18" s="49"/>
      <c r="D18" s="50"/>
      <c r="E18" s="51"/>
      <c r="F18" s="52"/>
      <c r="G18" s="69"/>
      <c r="H18" s="73"/>
      <c r="I18" s="50"/>
      <c r="J18" s="52"/>
      <c r="K18" s="52"/>
      <c r="L18" s="52"/>
      <c r="M18" s="77"/>
      <c r="N18" s="65"/>
      <c r="O18" s="53"/>
      <c r="P18" s="50"/>
      <c r="Q18" s="54"/>
      <c r="R18" s="91"/>
    </row>
    <row r="19" spans="1:18" ht="24.95" customHeight="1">
      <c r="A19" s="242"/>
      <c r="B19" s="64" t="s">
        <v>94</v>
      </c>
      <c r="C19" s="43" t="s">
        <v>95</v>
      </c>
      <c r="D19" s="44"/>
      <c r="E19" s="79">
        <v>0.16666666666666666</v>
      </c>
      <c r="F19" s="46" t="s">
        <v>66</v>
      </c>
      <c r="G19" s="68"/>
      <c r="H19" s="72" t="s">
        <v>95</v>
      </c>
      <c r="I19" s="44"/>
      <c r="J19" s="46">
        <f>ROUNDUP(E19*0.75,2)</f>
        <v>0.13</v>
      </c>
      <c r="K19" s="46" t="s">
        <v>66</v>
      </c>
      <c r="L19" s="46"/>
      <c r="M19" s="76" t="e">
        <f>#REF!</f>
        <v>#REF!</v>
      </c>
      <c r="N19" s="64" t="s">
        <v>75</v>
      </c>
      <c r="O19" s="47"/>
      <c r="P19" s="44"/>
      <c r="Q19" s="48"/>
      <c r="R19" s="92"/>
    </row>
    <row r="20" spans="1:18" ht="24.95" customHeight="1" thickBot="1">
      <c r="A20" s="243"/>
      <c r="B20" s="66"/>
      <c r="C20" s="55"/>
      <c r="D20" s="56"/>
      <c r="E20" s="57"/>
      <c r="F20" s="58"/>
      <c r="G20" s="70"/>
      <c r="H20" s="74"/>
      <c r="I20" s="56"/>
      <c r="J20" s="58"/>
      <c r="K20" s="58"/>
      <c r="L20" s="58"/>
      <c r="M20" s="78"/>
      <c r="N20" s="66"/>
      <c r="O20" s="59"/>
      <c r="P20" s="56"/>
      <c r="Q20" s="60"/>
      <c r="R20" s="93"/>
    </row>
  </sheetData>
  <mergeCells count="4">
    <mergeCell ref="H1:N1"/>
    <mergeCell ref="A2:R2"/>
    <mergeCell ref="A3:F3"/>
    <mergeCell ref="A5:A20"/>
  </mergeCells>
  <phoneticPr fontId="19"/>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381</v>
      </c>
      <c r="B3" s="258"/>
      <c r="C3" s="258"/>
      <c r="D3" s="141"/>
      <c r="E3" s="259" t="s">
        <v>333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342</v>
      </c>
      <c r="I5" s="247" t="s">
        <v>305</v>
      </c>
      <c r="J5" s="248"/>
      <c r="K5" s="248"/>
      <c r="L5" s="249" t="s">
        <v>319</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365</v>
      </c>
      <c r="C9" s="105" t="s">
        <v>103</v>
      </c>
      <c r="D9" s="111"/>
      <c r="E9" s="110"/>
      <c r="F9" s="44"/>
      <c r="G9" s="105"/>
      <c r="H9" s="104">
        <v>15</v>
      </c>
      <c r="I9" s="108" t="s">
        <v>364</v>
      </c>
      <c r="J9" s="120" t="s">
        <v>149</v>
      </c>
      <c r="K9" s="107">
        <v>10</v>
      </c>
      <c r="L9" s="106" t="s">
        <v>363</v>
      </c>
      <c r="M9" s="105" t="s">
        <v>26</v>
      </c>
      <c r="N9" s="104">
        <v>5</v>
      </c>
      <c r="O9" s="103"/>
    </row>
    <row r="10" spans="1:21" ht="24.95" customHeight="1">
      <c r="A10" s="253"/>
      <c r="B10" s="105"/>
      <c r="C10" s="105" t="s">
        <v>26</v>
      </c>
      <c r="D10" s="111"/>
      <c r="E10" s="110"/>
      <c r="F10" s="44"/>
      <c r="G10" s="105"/>
      <c r="H10" s="104">
        <v>10</v>
      </c>
      <c r="I10" s="108"/>
      <c r="J10" s="105" t="s">
        <v>26</v>
      </c>
      <c r="K10" s="107">
        <v>5</v>
      </c>
      <c r="L10" s="106"/>
      <c r="M10" s="105" t="s">
        <v>96</v>
      </c>
      <c r="N10" s="104">
        <v>10</v>
      </c>
      <c r="O10" s="103"/>
    </row>
    <row r="11" spans="1:21" ht="24.95" customHeight="1">
      <c r="A11" s="253"/>
      <c r="B11" s="105"/>
      <c r="C11" s="105" t="s">
        <v>96</v>
      </c>
      <c r="D11" s="111"/>
      <c r="E11" s="110"/>
      <c r="F11" s="44"/>
      <c r="G11" s="105"/>
      <c r="H11" s="104">
        <v>20</v>
      </c>
      <c r="I11" s="108"/>
      <c r="J11" s="105" t="s">
        <v>96</v>
      </c>
      <c r="K11" s="107">
        <v>15</v>
      </c>
      <c r="L11" s="106"/>
      <c r="M11" s="105" t="s">
        <v>189</v>
      </c>
      <c r="N11" s="104">
        <v>10</v>
      </c>
      <c r="O11" s="103"/>
    </row>
    <row r="12" spans="1:21" ht="24.95" customHeight="1">
      <c r="A12" s="253"/>
      <c r="B12" s="105"/>
      <c r="C12" s="105" t="s">
        <v>92</v>
      </c>
      <c r="D12" s="111"/>
      <c r="E12" s="110"/>
      <c r="F12" s="44"/>
      <c r="G12" s="105"/>
      <c r="H12" s="104">
        <v>5</v>
      </c>
      <c r="I12" s="108"/>
      <c r="J12" s="105" t="s">
        <v>92</v>
      </c>
      <c r="K12" s="107">
        <v>5</v>
      </c>
      <c r="L12" s="119"/>
      <c r="M12" s="113"/>
      <c r="N12" s="115"/>
      <c r="O12" s="118"/>
    </row>
    <row r="13" spans="1:21" ht="24.95" customHeight="1">
      <c r="A13" s="253"/>
      <c r="B13" s="105"/>
      <c r="C13" s="105" t="s">
        <v>132</v>
      </c>
      <c r="D13" s="111"/>
      <c r="E13" s="110"/>
      <c r="F13" s="44"/>
      <c r="G13" s="105"/>
      <c r="H13" s="104">
        <v>5</v>
      </c>
      <c r="I13" s="108"/>
      <c r="J13" s="105" t="s">
        <v>189</v>
      </c>
      <c r="K13" s="107">
        <v>15</v>
      </c>
      <c r="L13" s="106" t="s">
        <v>362</v>
      </c>
      <c r="M13" s="105" t="s">
        <v>104</v>
      </c>
      <c r="N13" s="104">
        <v>10</v>
      </c>
      <c r="O13" s="103"/>
    </row>
    <row r="14" spans="1:21" ht="24.95" customHeight="1">
      <c r="A14" s="253"/>
      <c r="B14" s="105"/>
      <c r="C14" s="105" t="s">
        <v>189</v>
      </c>
      <c r="D14" s="111"/>
      <c r="E14" s="110"/>
      <c r="F14" s="44"/>
      <c r="G14" s="105"/>
      <c r="H14" s="104">
        <v>20</v>
      </c>
      <c r="I14" s="108"/>
      <c r="J14" s="105" t="s">
        <v>54</v>
      </c>
      <c r="K14" s="107">
        <v>15</v>
      </c>
      <c r="L14" s="106"/>
      <c r="M14" s="105" t="s">
        <v>49</v>
      </c>
      <c r="N14" s="104">
        <v>5</v>
      </c>
      <c r="O14" s="103"/>
    </row>
    <row r="15" spans="1:21" ht="24.95" customHeight="1">
      <c r="A15" s="253"/>
      <c r="B15" s="105"/>
      <c r="C15" s="105" t="s">
        <v>54</v>
      </c>
      <c r="D15" s="111"/>
      <c r="E15" s="110" t="s">
        <v>35</v>
      </c>
      <c r="F15" s="44"/>
      <c r="G15" s="105"/>
      <c r="H15" s="104">
        <v>20</v>
      </c>
      <c r="I15" s="108"/>
      <c r="J15" s="105"/>
      <c r="K15" s="107"/>
      <c r="L15" s="106"/>
      <c r="M15" s="105" t="s">
        <v>221</v>
      </c>
      <c r="N15" s="104">
        <v>5</v>
      </c>
      <c r="O15" s="103"/>
    </row>
    <row r="16" spans="1:21" ht="24.95" customHeight="1">
      <c r="A16" s="253"/>
      <c r="B16" s="105"/>
      <c r="C16" s="105"/>
      <c r="D16" s="111"/>
      <c r="E16" s="110"/>
      <c r="F16" s="44"/>
      <c r="G16" s="105" t="s">
        <v>29</v>
      </c>
      <c r="H16" s="104" t="s">
        <v>288</v>
      </c>
      <c r="I16" s="108"/>
      <c r="J16" s="105"/>
      <c r="K16" s="107"/>
      <c r="L16" s="119"/>
      <c r="M16" s="113"/>
      <c r="N16" s="115"/>
      <c r="O16" s="118"/>
    </row>
    <row r="17" spans="1:15" ht="24.95" customHeight="1">
      <c r="A17" s="253"/>
      <c r="B17" s="105"/>
      <c r="C17" s="105"/>
      <c r="D17" s="111"/>
      <c r="E17" s="110"/>
      <c r="F17" s="44"/>
      <c r="G17" s="105" t="s">
        <v>52</v>
      </c>
      <c r="H17" s="104" t="s">
        <v>291</v>
      </c>
      <c r="I17" s="114"/>
      <c r="J17" s="113"/>
      <c r="K17" s="112"/>
      <c r="L17" s="106" t="s">
        <v>94</v>
      </c>
      <c r="M17" s="105" t="s">
        <v>95</v>
      </c>
      <c r="N17" s="144">
        <v>0.1</v>
      </c>
      <c r="O17" s="103"/>
    </row>
    <row r="18" spans="1:15" ht="24.95" customHeight="1">
      <c r="A18" s="253"/>
      <c r="B18" s="113"/>
      <c r="C18" s="113"/>
      <c r="D18" s="117"/>
      <c r="E18" s="116"/>
      <c r="F18" s="50"/>
      <c r="G18" s="113"/>
      <c r="H18" s="115"/>
      <c r="I18" s="108" t="s">
        <v>361</v>
      </c>
      <c r="J18" s="105" t="s">
        <v>104</v>
      </c>
      <c r="K18" s="107">
        <v>10</v>
      </c>
      <c r="L18" s="106"/>
      <c r="M18" s="105"/>
      <c r="N18" s="104"/>
      <c r="O18" s="103"/>
    </row>
    <row r="19" spans="1:15" ht="24.95" customHeight="1">
      <c r="A19" s="253"/>
      <c r="B19" s="105" t="s">
        <v>361</v>
      </c>
      <c r="C19" s="105" t="s">
        <v>104</v>
      </c>
      <c r="D19" s="111"/>
      <c r="E19" s="110"/>
      <c r="F19" s="109"/>
      <c r="G19" s="105"/>
      <c r="H19" s="104">
        <v>10</v>
      </c>
      <c r="I19" s="108"/>
      <c r="J19" s="105" t="s">
        <v>49</v>
      </c>
      <c r="K19" s="107">
        <v>5</v>
      </c>
      <c r="L19" s="106"/>
      <c r="M19" s="105"/>
      <c r="N19" s="104"/>
      <c r="O19" s="103"/>
    </row>
    <row r="20" spans="1:15" ht="24.95" customHeight="1">
      <c r="A20" s="253"/>
      <c r="B20" s="105"/>
      <c r="C20" s="105" t="s">
        <v>49</v>
      </c>
      <c r="D20" s="111"/>
      <c r="E20" s="110"/>
      <c r="F20" s="44"/>
      <c r="G20" s="105"/>
      <c r="H20" s="104">
        <v>5</v>
      </c>
      <c r="I20" s="108"/>
      <c r="J20" s="105" t="s">
        <v>221</v>
      </c>
      <c r="K20" s="107">
        <v>5</v>
      </c>
      <c r="L20" s="106"/>
      <c r="M20" s="105"/>
      <c r="N20" s="104"/>
      <c r="O20" s="103"/>
    </row>
    <row r="21" spans="1:15" ht="24.95" customHeight="1">
      <c r="A21" s="253"/>
      <c r="B21" s="105"/>
      <c r="C21" s="105" t="s">
        <v>221</v>
      </c>
      <c r="D21" s="111"/>
      <c r="E21" s="110"/>
      <c r="F21" s="44"/>
      <c r="G21" s="105"/>
      <c r="H21" s="104">
        <v>5</v>
      </c>
      <c r="I21" s="114"/>
      <c r="J21" s="113"/>
      <c r="K21" s="112"/>
      <c r="L21" s="106"/>
      <c r="M21" s="105"/>
      <c r="N21" s="104"/>
      <c r="O21" s="103"/>
    </row>
    <row r="22" spans="1:15" ht="24.95" customHeight="1">
      <c r="A22" s="253"/>
      <c r="B22" s="113"/>
      <c r="C22" s="113"/>
      <c r="D22" s="117"/>
      <c r="E22" s="116"/>
      <c r="F22" s="50"/>
      <c r="G22" s="113"/>
      <c r="H22" s="115"/>
      <c r="I22" s="108" t="s">
        <v>94</v>
      </c>
      <c r="J22" s="105" t="s">
        <v>95</v>
      </c>
      <c r="K22" s="142">
        <v>0.13</v>
      </c>
      <c r="L22" s="106"/>
      <c r="M22" s="105"/>
      <c r="N22" s="104"/>
      <c r="O22" s="103"/>
    </row>
    <row r="23" spans="1:15" ht="24.95" customHeight="1">
      <c r="A23" s="253"/>
      <c r="B23" s="105" t="s">
        <v>94</v>
      </c>
      <c r="C23" s="105" t="s">
        <v>95</v>
      </c>
      <c r="D23" s="111"/>
      <c r="E23" s="110"/>
      <c r="F23" s="44"/>
      <c r="G23" s="105"/>
      <c r="H23" s="143">
        <v>0.13</v>
      </c>
      <c r="I23" s="108"/>
      <c r="J23" s="105"/>
      <c r="K23" s="107"/>
      <c r="L23" s="106"/>
      <c r="M23" s="105"/>
      <c r="N23" s="104"/>
      <c r="O23" s="103"/>
    </row>
    <row r="24" spans="1:15" ht="24.95" customHeight="1" thickBot="1">
      <c r="A24" s="254"/>
      <c r="B24" s="97"/>
      <c r="C24" s="97"/>
      <c r="D24" s="102"/>
      <c r="E24" s="101"/>
      <c r="F24" s="56"/>
      <c r="G24" s="97"/>
      <c r="H24" s="96"/>
      <c r="I24" s="100"/>
      <c r="J24" s="97"/>
      <c r="K24" s="99"/>
      <c r="L24" s="98"/>
      <c r="M24" s="97"/>
      <c r="N24" s="96"/>
      <c r="O24" s="95"/>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row r="62" spans="2:14" ht="14.25">
      <c r="B62" s="86"/>
      <c r="C62" s="86"/>
      <c r="D62" s="86"/>
      <c r="G62" s="86"/>
      <c r="H62" s="94"/>
      <c r="I62" s="86"/>
      <c r="J62" s="86"/>
      <c r="K62" s="94"/>
      <c r="L62" s="86"/>
      <c r="M62" s="86"/>
      <c r="N62" s="94"/>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251</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15</v>
      </c>
      <c r="C5" s="37" t="s">
        <v>22</v>
      </c>
      <c r="D5" s="38" t="s">
        <v>23</v>
      </c>
      <c r="E5" s="39">
        <v>40</v>
      </c>
      <c r="F5" s="40" t="s">
        <v>24</v>
      </c>
      <c r="G5" s="67"/>
      <c r="H5" s="71" t="s">
        <v>22</v>
      </c>
      <c r="I5" s="38" t="s">
        <v>23</v>
      </c>
      <c r="J5" s="40">
        <f>ROUNDUP(E5*0.75,2)</f>
        <v>30</v>
      </c>
      <c r="K5" s="40" t="s">
        <v>24</v>
      </c>
      <c r="L5" s="40"/>
      <c r="M5" s="75" t="e">
        <f>#REF!</f>
        <v>#REF!</v>
      </c>
      <c r="N5" s="63" t="s">
        <v>16</v>
      </c>
      <c r="O5" s="41" t="s">
        <v>27</v>
      </c>
      <c r="P5" s="38"/>
      <c r="Q5" s="42">
        <v>2</v>
      </c>
      <c r="R5" s="90">
        <f t="shared" ref="R5:R12" si="0">ROUNDUP(Q5*0.75,2)</f>
        <v>1.5</v>
      </c>
    </row>
    <row r="6" spans="1:19" ht="24.95" customHeight="1">
      <c r="A6" s="242"/>
      <c r="B6" s="64"/>
      <c r="C6" s="43" t="s">
        <v>25</v>
      </c>
      <c r="D6" s="44"/>
      <c r="E6" s="45">
        <v>40</v>
      </c>
      <c r="F6" s="46" t="s">
        <v>24</v>
      </c>
      <c r="G6" s="68"/>
      <c r="H6" s="72" t="s">
        <v>25</v>
      </c>
      <c r="I6" s="44"/>
      <c r="J6" s="46">
        <f>ROUNDUP(E6*0.75,2)</f>
        <v>30</v>
      </c>
      <c r="K6" s="46" t="s">
        <v>24</v>
      </c>
      <c r="L6" s="46"/>
      <c r="M6" s="76" t="e">
        <f>#REF!</f>
        <v>#REF!</v>
      </c>
      <c r="N6" s="64" t="s">
        <v>17</v>
      </c>
      <c r="O6" s="47" t="s">
        <v>28</v>
      </c>
      <c r="P6" s="44" t="s">
        <v>23</v>
      </c>
      <c r="Q6" s="48">
        <v>2</v>
      </c>
      <c r="R6" s="92">
        <f t="shared" si="0"/>
        <v>1.5</v>
      </c>
    </row>
    <row r="7" spans="1:19" ht="24.95" customHeight="1">
      <c r="A7" s="242"/>
      <c r="B7" s="64"/>
      <c r="C7" s="43" t="s">
        <v>26</v>
      </c>
      <c r="D7" s="44"/>
      <c r="E7" s="45">
        <v>30</v>
      </c>
      <c r="F7" s="46" t="s">
        <v>24</v>
      </c>
      <c r="G7" s="68"/>
      <c r="H7" s="72" t="s">
        <v>26</v>
      </c>
      <c r="I7" s="44"/>
      <c r="J7" s="46">
        <f>ROUNDUP(E7*0.75,2)</f>
        <v>22.5</v>
      </c>
      <c r="K7" s="46" t="s">
        <v>24</v>
      </c>
      <c r="L7" s="46"/>
      <c r="M7" s="76" t="e">
        <f>ROUND(#REF!+(#REF!*6/100),2)</f>
        <v>#REF!</v>
      </c>
      <c r="N7" s="64" t="s">
        <v>18</v>
      </c>
      <c r="O7" s="47" t="s">
        <v>29</v>
      </c>
      <c r="P7" s="44"/>
      <c r="Q7" s="48">
        <v>30</v>
      </c>
      <c r="R7" s="92">
        <f t="shared" si="0"/>
        <v>22.5</v>
      </c>
    </row>
    <row r="8" spans="1:19" ht="24.95" customHeight="1">
      <c r="A8" s="242"/>
      <c r="B8" s="64"/>
      <c r="C8" s="43" t="s">
        <v>36</v>
      </c>
      <c r="D8" s="44"/>
      <c r="E8" s="45">
        <v>5</v>
      </c>
      <c r="F8" s="46" t="s">
        <v>24</v>
      </c>
      <c r="G8" s="68"/>
      <c r="H8" s="72" t="s">
        <v>36</v>
      </c>
      <c r="I8" s="44"/>
      <c r="J8" s="46">
        <f>ROUNDUP(E8*0.75,2)</f>
        <v>3.75</v>
      </c>
      <c r="K8" s="46" t="s">
        <v>24</v>
      </c>
      <c r="L8" s="46"/>
      <c r="M8" s="76" t="e">
        <f>#REF!</f>
        <v>#REF!</v>
      </c>
      <c r="N8" s="64" t="s">
        <v>19</v>
      </c>
      <c r="O8" s="47" t="s">
        <v>30</v>
      </c>
      <c r="P8" s="44"/>
      <c r="Q8" s="48">
        <v>1</v>
      </c>
      <c r="R8" s="92">
        <f t="shared" si="0"/>
        <v>0.75</v>
      </c>
    </row>
    <row r="9" spans="1:19" ht="24.95" customHeight="1">
      <c r="A9" s="242"/>
      <c r="B9" s="64"/>
      <c r="C9" s="43"/>
      <c r="D9" s="44"/>
      <c r="E9" s="45"/>
      <c r="F9" s="46"/>
      <c r="G9" s="68"/>
      <c r="H9" s="72"/>
      <c r="I9" s="44"/>
      <c r="J9" s="46"/>
      <c r="K9" s="46"/>
      <c r="L9" s="46"/>
      <c r="M9" s="76"/>
      <c r="N9" s="64" t="s">
        <v>20</v>
      </c>
      <c r="O9" s="47" t="s">
        <v>31</v>
      </c>
      <c r="P9" s="44"/>
      <c r="Q9" s="48">
        <v>15</v>
      </c>
      <c r="R9" s="92">
        <f t="shared" si="0"/>
        <v>11.25</v>
      </c>
    </row>
    <row r="10" spans="1:19" ht="24.95" customHeight="1">
      <c r="A10" s="242"/>
      <c r="B10" s="64"/>
      <c r="C10" s="43"/>
      <c r="D10" s="44"/>
      <c r="E10" s="45"/>
      <c r="F10" s="46"/>
      <c r="G10" s="68"/>
      <c r="H10" s="72"/>
      <c r="I10" s="44"/>
      <c r="J10" s="46"/>
      <c r="K10" s="46"/>
      <c r="L10" s="46"/>
      <c r="M10" s="76"/>
      <c r="N10" s="64" t="s">
        <v>21</v>
      </c>
      <c r="O10" s="47" t="s">
        <v>32</v>
      </c>
      <c r="P10" s="44"/>
      <c r="Q10" s="48">
        <v>2</v>
      </c>
      <c r="R10" s="92">
        <f t="shared" si="0"/>
        <v>1.5</v>
      </c>
    </row>
    <row r="11" spans="1:19" ht="24.95" customHeight="1">
      <c r="A11" s="242"/>
      <c r="B11" s="64"/>
      <c r="C11" s="43"/>
      <c r="D11" s="44"/>
      <c r="E11" s="45"/>
      <c r="F11" s="46"/>
      <c r="G11" s="68"/>
      <c r="H11" s="72"/>
      <c r="I11" s="44"/>
      <c r="J11" s="46"/>
      <c r="K11" s="46"/>
      <c r="L11" s="46"/>
      <c r="M11" s="76"/>
      <c r="N11" s="64"/>
      <c r="O11" s="47" t="s">
        <v>33</v>
      </c>
      <c r="P11" s="44"/>
      <c r="Q11" s="48">
        <v>0.5</v>
      </c>
      <c r="R11" s="92">
        <f t="shared" si="0"/>
        <v>0.38</v>
      </c>
    </row>
    <row r="12" spans="1:19" ht="24.95" customHeight="1">
      <c r="A12" s="242"/>
      <c r="B12" s="64"/>
      <c r="C12" s="43"/>
      <c r="D12" s="44"/>
      <c r="E12" s="45"/>
      <c r="F12" s="46"/>
      <c r="G12" s="68"/>
      <c r="H12" s="72"/>
      <c r="I12" s="44"/>
      <c r="J12" s="46"/>
      <c r="K12" s="46"/>
      <c r="L12" s="46"/>
      <c r="M12" s="76"/>
      <c r="N12" s="64"/>
      <c r="O12" s="47" t="s">
        <v>34</v>
      </c>
      <c r="P12" s="44" t="s">
        <v>35</v>
      </c>
      <c r="Q12" s="48">
        <v>2</v>
      </c>
      <c r="R12" s="92">
        <f t="shared" si="0"/>
        <v>1.5</v>
      </c>
    </row>
    <row r="13" spans="1:19" ht="24.95" customHeight="1">
      <c r="A13" s="242"/>
      <c r="B13" s="65"/>
      <c r="C13" s="49"/>
      <c r="D13" s="50"/>
      <c r="E13" s="51"/>
      <c r="F13" s="52"/>
      <c r="G13" s="69"/>
      <c r="H13" s="73"/>
      <c r="I13" s="50"/>
      <c r="J13" s="52"/>
      <c r="K13" s="52"/>
      <c r="L13" s="52"/>
      <c r="M13" s="77"/>
      <c r="N13" s="65"/>
      <c r="O13" s="53"/>
      <c r="P13" s="50"/>
      <c r="Q13" s="54"/>
      <c r="R13" s="91"/>
    </row>
    <row r="14" spans="1:19" ht="24.95" customHeight="1">
      <c r="A14" s="242"/>
      <c r="B14" s="64" t="s">
        <v>37</v>
      </c>
      <c r="C14" s="43" t="s">
        <v>41</v>
      </c>
      <c r="D14" s="44"/>
      <c r="E14" s="45">
        <v>40</v>
      </c>
      <c r="F14" s="46" t="s">
        <v>24</v>
      </c>
      <c r="G14" s="68"/>
      <c r="H14" s="72" t="s">
        <v>41</v>
      </c>
      <c r="I14" s="44"/>
      <c r="J14" s="46">
        <f>ROUNDUP(E14*0.75,2)</f>
        <v>30</v>
      </c>
      <c r="K14" s="46" t="s">
        <v>24</v>
      </c>
      <c r="L14" s="46"/>
      <c r="M14" s="76" t="e">
        <f>ROUND(#REF!+(#REF!*6/100),2)</f>
        <v>#REF!</v>
      </c>
      <c r="N14" s="64" t="s">
        <v>38</v>
      </c>
      <c r="O14" s="47" t="s">
        <v>33</v>
      </c>
      <c r="P14" s="44"/>
      <c r="Q14" s="48">
        <v>0.3</v>
      </c>
      <c r="R14" s="92">
        <f>ROUNDUP(Q14*0.75,2)</f>
        <v>0.23</v>
      </c>
    </row>
    <row r="15" spans="1:19" ht="24.95" customHeight="1">
      <c r="A15" s="242"/>
      <c r="B15" s="64"/>
      <c r="C15" s="43" t="s">
        <v>42</v>
      </c>
      <c r="D15" s="44"/>
      <c r="E15" s="45">
        <v>10</v>
      </c>
      <c r="F15" s="46" t="s">
        <v>24</v>
      </c>
      <c r="G15" s="68"/>
      <c r="H15" s="72" t="s">
        <v>42</v>
      </c>
      <c r="I15" s="44"/>
      <c r="J15" s="46">
        <f>ROUNDUP(E15*0.75,2)</f>
        <v>7.5</v>
      </c>
      <c r="K15" s="46" t="s">
        <v>24</v>
      </c>
      <c r="L15" s="46"/>
      <c r="M15" s="76" t="e">
        <f>#REF!</f>
        <v>#REF!</v>
      </c>
      <c r="N15" s="64" t="s">
        <v>39</v>
      </c>
      <c r="O15" s="47" t="s">
        <v>43</v>
      </c>
      <c r="P15" s="44" t="s">
        <v>23</v>
      </c>
      <c r="Q15" s="48">
        <v>0.3</v>
      </c>
      <c r="R15" s="92">
        <f>ROUNDUP(Q15*0.75,2)</f>
        <v>0.23</v>
      </c>
    </row>
    <row r="16" spans="1:19" ht="24.95" customHeight="1">
      <c r="A16" s="242"/>
      <c r="B16" s="64"/>
      <c r="C16" s="43"/>
      <c r="D16" s="44"/>
      <c r="E16" s="45"/>
      <c r="F16" s="46"/>
      <c r="G16" s="68"/>
      <c r="H16" s="72"/>
      <c r="I16" s="44"/>
      <c r="J16" s="46"/>
      <c r="K16" s="46"/>
      <c r="L16" s="46"/>
      <c r="M16" s="76"/>
      <c r="N16" s="64" t="s">
        <v>40</v>
      </c>
      <c r="O16" s="47" t="s">
        <v>44</v>
      </c>
      <c r="P16" s="44" t="s">
        <v>45</v>
      </c>
      <c r="Q16" s="48">
        <v>3</v>
      </c>
      <c r="R16" s="92">
        <f>ROUNDUP(Q16*0.75,2)</f>
        <v>2.25</v>
      </c>
    </row>
    <row r="17" spans="1:18" ht="24.95" customHeight="1">
      <c r="A17" s="242"/>
      <c r="B17" s="64"/>
      <c r="C17" s="43"/>
      <c r="D17" s="44"/>
      <c r="E17" s="45"/>
      <c r="F17" s="46"/>
      <c r="G17" s="68"/>
      <c r="H17" s="72"/>
      <c r="I17" s="44"/>
      <c r="J17" s="46"/>
      <c r="K17" s="46"/>
      <c r="L17" s="46"/>
      <c r="M17" s="76"/>
      <c r="N17" s="64" t="s">
        <v>21</v>
      </c>
      <c r="O17" s="47"/>
      <c r="P17" s="44"/>
      <c r="Q17" s="48"/>
      <c r="R17" s="92"/>
    </row>
    <row r="18" spans="1:18" ht="24.95" customHeight="1">
      <c r="A18" s="242"/>
      <c r="B18" s="65"/>
      <c r="C18" s="49"/>
      <c r="D18" s="50"/>
      <c r="E18" s="51"/>
      <c r="F18" s="52"/>
      <c r="G18" s="69"/>
      <c r="H18" s="73"/>
      <c r="I18" s="50"/>
      <c r="J18" s="52"/>
      <c r="K18" s="52"/>
      <c r="L18" s="52"/>
      <c r="M18" s="77"/>
      <c r="N18" s="65"/>
      <c r="O18" s="53"/>
      <c r="P18" s="50"/>
      <c r="Q18" s="54"/>
      <c r="R18" s="91"/>
    </row>
    <row r="19" spans="1:18" ht="24.95" customHeight="1">
      <c r="A19" s="242"/>
      <c r="B19" s="64" t="s">
        <v>46</v>
      </c>
      <c r="C19" s="43" t="s">
        <v>223</v>
      </c>
      <c r="D19" s="44"/>
      <c r="E19" s="45">
        <v>20</v>
      </c>
      <c r="F19" s="46" t="s">
        <v>24</v>
      </c>
      <c r="G19" s="68"/>
      <c r="H19" s="72" t="s">
        <v>223</v>
      </c>
      <c r="I19" s="44"/>
      <c r="J19" s="46">
        <f>ROUNDUP(E19*0.75,2)</f>
        <v>15</v>
      </c>
      <c r="K19" s="46" t="s">
        <v>24</v>
      </c>
      <c r="L19" s="46"/>
      <c r="M19" s="76" t="e">
        <f>#REF!</f>
        <v>#REF!</v>
      </c>
      <c r="N19" s="64" t="s">
        <v>47</v>
      </c>
      <c r="O19" s="47" t="s">
        <v>29</v>
      </c>
      <c r="P19" s="44"/>
      <c r="Q19" s="48">
        <v>100</v>
      </c>
      <c r="R19" s="92">
        <f>ROUNDUP(Q19*0.75,2)</f>
        <v>75</v>
      </c>
    </row>
    <row r="20" spans="1:18" ht="24.95" customHeight="1">
      <c r="A20" s="242"/>
      <c r="B20" s="64"/>
      <c r="C20" s="43" t="s">
        <v>49</v>
      </c>
      <c r="D20" s="44"/>
      <c r="E20" s="45">
        <v>5</v>
      </c>
      <c r="F20" s="46" t="s">
        <v>24</v>
      </c>
      <c r="G20" s="68"/>
      <c r="H20" s="72" t="s">
        <v>49</v>
      </c>
      <c r="I20" s="44"/>
      <c r="J20" s="46">
        <f>ROUNDUP(E20*0.75,2)</f>
        <v>3.75</v>
      </c>
      <c r="K20" s="46" t="s">
        <v>24</v>
      </c>
      <c r="L20" s="46"/>
      <c r="M20" s="76" t="e">
        <f>ROUND(#REF!+(#REF!*10/100),2)</f>
        <v>#REF!</v>
      </c>
      <c r="N20" s="64"/>
      <c r="O20" s="47" t="s">
        <v>50</v>
      </c>
      <c r="P20" s="44" t="s">
        <v>51</v>
      </c>
      <c r="Q20" s="48">
        <v>0.5</v>
      </c>
      <c r="R20" s="92">
        <f>ROUNDUP(Q20*0.75,2)</f>
        <v>0.38</v>
      </c>
    </row>
    <row r="21" spans="1:18" ht="24.95" customHeight="1">
      <c r="A21" s="242"/>
      <c r="B21" s="64"/>
      <c r="C21" s="43"/>
      <c r="D21" s="44"/>
      <c r="E21" s="45"/>
      <c r="F21" s="46"/>
      <c r="G21" s="68"/>
      <c r="H21" s="72"/>
      <c r="I21" s="44"/>
      <c r="J21" s="46"/>
      <c r="K21" s="46"/>
      <c r="L21" s="46"/>
      <c r="M21" s="76"/>
      <c r="N21" s="64"/>
      <c r="O21" s="47" t="s">
        <v>52</v>
      </c>
      <c r="P21" s="44"/>
      <c r="Q21" s="48">
        <v>0.1</v>
      </c>
      <c r="R21" s="92">
        <f>ROUNDUP(Q21*0.75,2)</f>
        <v>0.08</v>
      </c>
    </row>
    <row r="22" spans="1:18" ht="24.95" customHeight="1" thickBot="1">
      <c r="A22" s="243"/>
      <c r="B22" s="66"/>
      <c r="C22" s="55"/>
      <c r="D22" s="56"/>
      <c r="E22" s="57"/>
      <c r="F22" s="58"/>
      <c r="G22" s="70"/>
      <c r="H22" s="74"/>
      <c r="I22" s="56"/>
      <c r="J22" s="58"/>
      <c r="K22" s="58"/>
      <c r="L22" s="58"/>
      <c r="M22" s="78"/>
      <c r="N22" s="66"/>
      <c r="O22" s="59"/>
      <c r="P22" s="56"/>
      <c r="Q22" s="60"/>
      <c r="R22" s="93"/>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14</v>
      </c>
      <c r="B3" s="258"/>
      <c r="C3" s="258"/>
      <c r="D3" s="141"/>
      <c r="E3" s="259" t="s">
        <v>313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306</v>
      </c>
      <c r="I5" s="247" t="s">
        <v>305</v>
      </c>
      <c r="J5" s="248"/>
      <c r="K5" s="248"/>
      <c r="L5" s="249" t="s">
        <v>304</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295</v>
      </c>
      <c r="C9" s="105" t="s">
        <v>25</v>
      </c>
      <c r="D9" s="111"/>
      <c r="E9" s="110"/>
      <c r="F9" s="44"/>
      <c r="G9" s="105"/>
      <c r="H9" s="104">
        <v>20</v>
      </c>
      <c r="I9" s="108" t="s">
        <v>294</v>
      </c>
      <c r="J9" s="120" t="s">
        <v>58</v>
      </c>
      <c r="K9" s="107">
        <v>10</v>
      </c>
      <c r="L9" s="106" t="s">
        <v>293</v>
      </c>
      <c r="M9" s="105" t="s">
        <v>26</v>
      </c>
      <c r="N9" s="104">
        <v>10</v>
      </c>
      <c r="O9" s="103"/>
    </row>
    <row r="10" spans="1:21" ht="24.95" customHeight="1">
      <c r="A10" s="253"/>
      <c r="B10" s="105"/>
      <c r="C10" s="105" t="s">
        <v>26</v>
      </c>
      <c r="D10" s="111"/>
      <c r="E10" s="110"/>
      <c r="F10" s="44"/>
      <c r="G10" s="105"/>
      <c r="H10" s="104">
        <v>20</v>
      </c>
      <c r="I10" s="108"/>
      <c r="J10" s="105" t="s">
        <v>26</v>
      </c>
      <c r="K10" s="107">
        <v>20</v>
      </c>
      <c r="L10" s="119"/>
      <c r="M10" s="113"/>
      <c r="N10" s="115"/>
      <c r="O10" s="118"/>
    </row>
    <row r="11" spans="1:21" ht="24.95" customHeight="1">
      <c r="A11" s="253"/>
      <c r="B11" s="105"/>
      <c r="C11" s="105"/>
      <c r="D11" s="111"/>
      <c r="E11" s="110"/>
      <c r="F11" s="44"/>
      <c r="G11" s="105" t="s">
        <v>93</v>
      </c>
      <c r="H11" s="104" t="s">
        <v>288</v>
      </c>
      <c r="I11" s="108"/>
      <c r="J11" s="105"/>
      <c r="K11" s="107"/>
      <c r="L11" s="106" t="s">
        <v>292</v>
      </c>
      <c r="M11" s="105" t="s">
        <v>41</v>
      </c>
      <c r="N11" s="104">
        <v>10</v>
      </c>
      <c r="O11" s="103"/>
    </row>
    <row r="12" spans="1:21" ht="24.95" customHeight="1">
      <c r="A12" s="253"/>
      <c r="B12" s="105"/>
      <c r="C12" s="105"/>
      <c r="D12" s="111"/>
      <c r="E12" s="110"/>
      <c r="F12" s="44"/>
      <c r="G12" s="105" t="s">
        <v>33</v>
      </c>
      <c r="H12" s="104" t="s">
        <v>291</v>
      </c>
      <c r="I12" s="108"/>
      <c r="J12" s="105"/>
      <c r="K12" s="107"/>
      <c r="L12" s="119"/>
      <c r="M12" s="113"/>
      <c r="N12" s="115"/>
      <c r="O12" s="118"/>
    </row>
    <row r="13" spans="1:21" ht="24.95" customHeight="1">
      <c r="A13" s="253"/>
      <c r="B13" s="105"/>
      <c r="C13" s="105"/>
      <c r="D13" s="111"/>
      <c r="E13" s="110"/>
      <c r="F13" s="44" t="s">
        <v>23</v>
      </c>
      <c r="G13" s="105" t="s">
        <v>43</v>
      </c>
      <c r="H13" s="104" t="s">
        <v>291</v>
      </c>
      <c r="I13" s="108"/>
      <c r="J13" s="105"/>
      <c r="K13" s="107"/>
      <c r="L13" s="106" t="s">
        <v>290</v>
      </c>
      <c r="M13" s="105" t="s">
        <v>48</v>
      </c>
      <c r="N13" s="104">
        <v>10</v>
      </c>
      <c r="O13" s="103"/>
    </row>
    <row r="14" spans="1:21" ht="24.95" customHeight="1">
      <c r="A14" s="253"/>
      <c r="B14" s="113"/>
      <c r="C14" s="113"/>
      <c r="D14" s="117"/>
      <c r="E14" s="116"/>
      <c r="F14" s="50"/>
      <c r="G14" s="113"/>
      <c r="H14" s="115"/>
      <c r="I14" s="114"/>
      <c r="J14" s="113"/>
      <c r="K14" s="112"/>
      <c r="L14" s="106"/>
      <c r="M14" s="105" t="s">
        <v>49</v>
      </c>
      <c r="N14" s="104">
        <v>5</v>
      </c>
      <c r="O14" s="103"/>
    </row>
    <row r="15" spans="1:21" ht="24.95" customHeight="1">
      <c r="A15" s="253"/>
      <c r="B15" s="105" t="s">
        <v>289</v>
      </c>
      <c r="C15" s="105" t="s">
        <v>41</v>
      </c>
      <c r="D15" s="111"/>
      <c r="E15" s="110"/>
      <c r="F15" s="44"/>
      <c r="G15" s="105"/>
      <c r="H15" s="104">
        <v>20</v>
      </c>
      <c r="I15" s="108" t="s">
        <v>289</v>
      </c>
      <c r="J15" s="105" t="s">
        <v>41</v>
      </c>
      <c r="K15" s="107">
        <v>10</v>
      </c>
      <c r="L15" s="106"/>
      <c r="M15" s="105"/>
      <c r="N15" s="104"/>
      <c r="O15" s="103"/>
    </row>
    <row r="16" spans="1:21" ht="24.95" customHeight="1">
      <c r="A16" s="253"/>
      <c r="B16" s="113"/>
      <c r="C16" s="113"/>
      <c r="D16" s="117"/>
      <c r="E16" s="116"/>
      <c r="F16" s="50"/>
      <c r="G16" s="113"/>
      <c r="H16" s="115"/>
      <c r="I16" s="114"/>
      <c r="J16" s="113"/>
      <c r="K16" s="112"/>
      <c r="L16" s="106"/>
      <c r="M16" s="105"/>
      <c r="N16" s="104"/>
      <c r="O16" s="103"/>
    </row>
    <row r="17" spans="1:15" ht="24.95" customHeight="1">
      <c r="A17" s="253"/>
      <c r="B17" s="105" t="s">
        <v>46</v>
      </c>
      <c r="C17" s="105" t="s">
        <v>48</v>
      </c>
      <c r="D17" s="111"/>
      <c r="E17" s="110"/>
      <c r="F17" s="44"/>
      <c r="G17" s="105"/>
      <c r="H17" s="104">
        <v>10</v>
      </c>
      <c r="I17" s="108" t="s">
        <v>46</v>
      </c>
      <c r="J17" s="105" t="s">
        <v>48</v>
      </c>
      <c r="K17" s="107">
        <v>10</v>
      </c>
      <c r="L17" s="106"/>
      <c r="M17" s="105"/>
      <c r="N17" s="104"/>
      <c r="O17" s="103"/>
    </row>
    <row r="18" spans="1:15" ht="24.95" customHeight="1">
      <c r="A18" s="253"/>
      <c r="B18" s="105"/>
      <c r="C18" s="105" t="s">
        <v>49</v>
      </c>
      <c r="D18" s="111"/>
      <c r="E18" s="110"/>
      <c r="F18" s="44"/>
      <c r="G18" s="105"/>
      <c r="H18" s="104">
        <v>5</v>
      </c>
      <c r="I18" s="108"/>
      <c r="J18" s="105" t="s">
        <v>49</v>
      </c>
      <c r="K18" s="107">
        <v>5</v>
      </c>
      <c r="L18" s="106"/>
      <c r="M18" s="105"/>
      <c r="N18" s="104"/>
      <c r="O18" s="103"/>
    </row>
    <row r="19" spans="1:15" ht="24.95" customHeight="1">
      <c r="A19" s="253"/>
      <c r="B19" s="105"/>
      <c r="C19" s="105"/>
      <c r="D19" s="111"/>
      <c r="E19" s="110"/>
      <c r="F19" s="109"/>
      <c r="G19" s="105" t="s">
        <v>29</v>
      </c>
      <c r="H19" s="104" t="s">
        <v>288</v>
      </c>
      <c r="I19" s="108"/>
      <c r="J19" s="105"/>
      <c r="K19" s="107"/>
      <c r="L19" s="106"/>
      <c r="M19" s="105"/>
      <c r="N19" s="104"/>
      <c r="O19" s="103"/>
    </row>
    <row r="20" spans="1:15" ht="24.95" customHeight="1" thickBot="1">
      <c r="A20" s="254"/>
      <c r="B20" s="97"/>
      <c r="C20" s="97"/>
      <c r="D20" s="102"/>
      <c r="E20" s="101"/>
      <c r="F20" s="56"/>
      <c r="G20" s="97"/>
      <c r="H20" s="96"/>
      <c r="I20" s="100"/>
      <c r="J20" s="97"/>
      <c r="K20" s="99"/>
      <c r="L20" s="98"/>
      <c r="M20" s="97"/>
      <c r="N20" s="96"/>
      <c r="O20" s="95"/>
    </row>
    <row r="21" spans="1:15" ht="24.95" customHeight="1">
      <c r="B21" s="86"/>
      <c r="C21" s="86"/>
      <c r="D21" s="86"/>
      <c r="G21" s="86"/>
      <c r="H21" s="94"/>
      <c r="I21" s="86"/>
      <c r="J21" s="86"/>
      <c r="K21" s="94"/>
      <c r="L21" s="86"/>
      <c r="M21" s="86"/>
      <c r="N21" s="94"/>
    </row>
    <row r="22" spans="1:15" ht="24.95" customHeight="1">
      <c r="B22" s="86"/>
      <c r="C22" s="86"/>
      <c r="D22" s="86"/>
      <c r="G22" s="86"/>
      <c r="H22" s="94"/>
      <c r="I22" s="86"/>
      <c r="J22" s="86"/>
      <c r="K22" s="94"/>
      <c r="L22" s="86"/>
      <c r="M22" s="86"/>
      <c r="N22" s="94"/>
    </row>
    <row r="23" spans="1:15" ht="24.95" customHeight="1">
      <c r="B23" s="86"/>
      <c r="C23" s="86"/>
      <c r="D23" s="86"/>
      <c r="G23" s="86"/>
      <c r="H23" s="94"/>
      <c r="I23" s="86"/>
      <c r="J23" s="86"/>
      <c r="K23" s="94"/>
      <c r="L23" s="86"/>
      <c r="M23" s="86"/>
      <c r="N23" s="94"/>
    </row>
    <row r="24" spans="1:15" ht="24.95" customHeight="1">
      <c r="B24" s="86"/>
      <c r="C24" s="86"/>
      <c r="D24" s="86"/>
      <c r="G24" s="86"/>
      <c r="H24" s="94"/>
      <c r="I24" s="86"/>
      <c r="J24" s="86"/>
      <c r="K24" s="94"/>
      <c r="L24" s="86"/>
      <c r="M24" s="86"/>
      <c r="N24" s="94"/>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383</v>
      </c>
      <c r="B3" s="258"/>
      <c r="C3" s="258"/>
      <c r="D3" s="141"/>
      <c r="E3" s="259" t="s">
        <v>313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382</v>
      </c>
      <c r="I5" s="247" t="s">
        <v>305</v>
      </c>
      <c r="J5" s="248"/>
      <c r="K5" s="248"/>
      <c r="L5" s="249" t="s">
        <v>304</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295</v>
      </c>
      <c r="C9" s="105" t="s">
        <v>25</v>
      </c>
      <c r="D9" s="111"/>
      <c r="E9" s="110"/>
      <c r="F9" s="44"/>
      <c r="G9" s="105"/>
      <c r="H9" s="104">
        <v>20</v>
      </c>
      <c r="I9" s="108" t="s">
        <v>294</v>
      </c>
      <c r="J9" s="120" t="s">
        <v>58</v>
      </c>
      <c r="K9" s="107">
        <v>10</v>
      </c>
      <c r="L9" s="106" t="s">
        <v>293</v>
      </c>
      <c r="M9" s="105" t="s">
        <v>26</v>
      </c>
      <c r="N9" s="104">
        <v>10</v>
      </c>
      <c r="O9" s="103"/>
    </row>
    <row r="10" spans="1:21" ht="24.95" customHeight="1">
      <c r="A10" s="253"/>
      <c r="B10" s="105"/>
      <c r="C10" s="105" t="s">
        <v>26</v>
      </c>
      <c r="D10" s="111"/>
      <c r="E10" s="110"/>
      <c r="F10" s="44"/>
      <c r="G10" s="105"/>
      <c r="H10" s="104">
        <v>20</v>
      </c>
      <c r="I10" s="108"/>
      <c r="J10" s="105" t="s">
        <v>26</v>
      </c>
      <c r="K10" s="107">
        <v>20</v>
      </c>
      <c r="L10" s="119"/>
      <c r="M10" s="113"/>
      <c r="N10" s="115"/>
      <c r="O10" s="118"/>
    </row>
    <row r="11" spans="1:21" ht="24.95" customHeight="1">
      <c r="A11" s="253"/>
      <c r="B11" s="105"/>
      <c r="C11" s="105"/>
      <c r="D11" s="111"/>
      <c r="E11" s="110"/>
      <c r="F11" s="44"/>
      <c r="G11" s="105" t="s">
        <v>93</v>
      </c>
      <c r="H11" s="104" t="s">
        <v>288</v>
      </c>
      <c r="I11" s="108"/>
      <c r="J11" s="105"/>
      <c r="K11" s="107"/>
      <c r="L11" s="106" t="s">
        <v>292</v>
      </c>
      <c r="M11" s="105" t="s">
        <v>41</v>
      </c>
      <c r="N11" s="104">
        <v>10</v>
      </c>
      <c r="O11" s="103"/>
    </row>
    <row r="12" spans="1:21" ht="24.95" customHeight="1">
      <c r="A12" s="253"/>
      <c r="B12" s="105"/>
      <c r="C12" s="105"/>
      <c r="D12" s="111"/>
      <c r="E12" s="110"/>
      <c r="F12" s="44"/>
      <c r="G12" s="105" t="s">
        <v>33</v>
      </c>
      <c r="H12" s="104" t="s">
        <v>291</v>
      </c>
      <c r="I12" s="108"/>
      <c r="J12" s="105"/>
      <c r="K12" s="107"/>
      <c r="L12" s="119"/>
      <c r="M12" s="113"/>
      <c r="N12" s="115"/>
      <c r="O12" s="118"/>
    </row>
    <row r="13" spans="1:21" ht="24.95" customHeight="1">
      <c r="A13" s="253"/>
      <c r="B13" s="105"/>
      <c r="C13" s="105"/>
      <c r="D13" s="111"/>
      <c r="E13" s="110"/>
      <c r="F13" s="44" t="s">
        <v>23</v>
      </c>
      <c r="G13" s="105" t="s">
        <v>43</v>
      </c>
      <c r="H13" s="104" t="s">
        <v>291</v>
      </c>
      <c r="I13" s="108"/>
      <c r="J13" s="105"/>
      <c r="K13" s="107"/>
      <c r="L13" s="106" t="s">
        <v>290</v>
      </c>
      <c r="M13" s="105" t="s">
        <v>223</v>
      </c>
      <c r="N13" s="104">
        <v>10</v>
      </c>
      <c r="O13" s="103"/>
    </row>
    <row r="14" spans="1:21" ht="24.95" customHeight="1">
      <c r="A14" s="253"/>
      <c r="B14" s="113"/>
      <c r="C14" s="113"/>
      <c r="D14" s="117"/>
      <c r="E14" s="116"/>
      <c r="F14" s="50"/>
      <c r="G14" s="113"/>
      <c r="H14" s="115"/>
      <c r="I14" s="114"/>
      <c r="J14" s="113"/>
      <c r="K14" s="112"/>
      <c r="L14" s="106"/>
      <c r="M14" s="105" t="s">
        <v>49</v>
      </c>
      <c r="N14" s="104">
        <v>5</v>
      </c>
      <c r="O14" s="103"/>
    </row>
    <row r="15" spans="1:21" ht="24.95" customHeight="1">
      <c r="A15" s="253"/>
      <c r="B15" s="105" t="s">
        <v>289</v>
      </c>
      <c r="C15" s="105" t="s">
        <v>41</v>
      </c>
      <c r="D15" s="111"/>
      <c r="E15" s="110"/>
      <c r="F15" s="44"/>
      <c r="G15" s="105"/>
      <c r="H15" s="104">
        <v>20</v>
      </c>
      <c r="I15" s="108" t="s">
        <v>289</v>
      </c>
      <c r="J15" s="105" t="s">
        <v>41</v>
      </c>
      <c r="K15" s="107">
        <v>10</v>
      </c>
      <c r="L15" s="106"/>
      <c r="M15" s="105"/>
      <c r="N15" s="104"/>
      <c r="O15" s="103"/>
    </row>
    <row r="16" spans="1:21" ht="24.95" customHeight="1">
      <c r="A16" s="253"/>
      <c r="B16" s="113"/>
      <c r="C16" s="113"/>
      <c r="D16" s="117"/>
      <c r="E16" s="116"/>
      <c r="F16" s="50"/>
      <c r="G16" s="113"/>
      <c r="H16" s="115"/>
      <c r="I16" s="114"/>
      <c r="J16" s="113"/>
      <c r="K16" s="112"/>
      <c r="L16" s="106"/>
      <c r="M16" s="105"/>
      <c r="N16" s="104"/>
      <c r="O16" s="103"/>
    </row>
    <row r="17" spans="1:15" ht="24.95" customHeight="1">
      <c r="A17" s="253"/>
      <c r="B17" s="105" t="s">
        <v>46</v>
      </c>
      <c r="C17" s="105" t="s">
        <v>223</v>
      </c>
      <c r="D17" s="111"/>
      <c r="E17" s="110"/>
      <c r="F17" s="44"/>
      <c r="G17" s="105"/>
      <c r="H17" s="104">
        <v>10</v>
      </c>
      <c r="I17" s="108" t="s">
        <v>46</v>
      </c>
      <c r="J17" s="105" t="s">
        <v>223</v>
      </c>
      <c r="K17" s="107">
        <v>10</v>
      </c>
      <c r="L17" s="106"/>
      <c r="M17" s="105"/>
      <c r="N17" s="104"/>
      <c r="O17" s="103"/>
    </row>
    <row r="18" spans="1:15" ht="24.95" customHeight="1">
      <c r="A18" s="253"/>
      <c r="B18" s="105"/>
      <c r="C18" s="105" t="s">
        <v>49</v>
      </c>
      <c r="D18" s="111"/>
      <c r="E18" s="110"/>
      <c r="F18" s="44"/>
      <c r="G18" s="105"/>
      <c r="H18" s="104">
        <v>5</v>
      </c>
      <c r="I18" s="108"/>
      <c r="J18" s="105" t="s">
        <v>49</v>
      </c>
      <c r="K18" s="107">
        <v>5</v>
      </c>
      <c r="L18" s="106"/>
      <c r="M18" s="105"/>
      <c r="N18" s="104"/>
      <c r="O18" s="103"/>
    </row>
    <row r="19" spans="1:15" ht="24.95" customHeight="1">
      <c r="A19" s="253"/>
      <c r="B19" s="105"/>
      <c r="C19" s="105"/>
      <c r="D19" s="111"/>
      <c r="E19" s="110"/>
      <c r="F19" s="109"/>
      <c r="G19" s="105" t="s">
        <v>29</v>
      </c>
      <c r="H19" s="104" t="s">
        <v>288</v>
      </c>
      <c r="I19" s="108"/>
      <c r="J19" s="105"/>
      <c r="K19" s="107"/>
      <c r="L19" s="106"/>
      <c r="M19" s="105"/>
      <c r="N19" s="104"/>
      <c r="O19" s="103"/>
    </row>
    <row r="20" spans="1:15" ht="24.95" customHeight="1" thickBot="1">
      <c r="A20" s="254"/>
      <c r="B20" s="97"/>
      <c r="C20" s="97"/>
      <c r="D20" s="102"/>
      <c r="E20" s="101"/>
      <c r="F20" s="56"/>
      <c r="G20" s="97"/>
      <c r="H20" s="96"/>
      <c r="I20" s="100"/>
      <c r="J20" s="97"/>
      <c r="K20" s="99"/>
      <c r="L20" s="98"/>
      <c r="M20" s="97"/>
      <c r="N20" s="96"/>
      <c r="O20" s="95"/>
    </row>
    <row r="21" spans="1:15" ht="24.95" customHeight="1">
      <c r="B21" s="86"/>
      <c r="C21" s="86"/>
      <c r="D21" s="86"/>
      <c r="G21" s="86"/>
      <c r="H21" s="94"/>
      <c r="I21" s="86"/>
      <c r="J21" s="86"/>
      <c r="K21" s="94"/>
      <c r="L21" s="86"/>
      <c r="M21" s="86"/>
      <c r="N21" s="94"/>
    </row>
    <row r="22" spans="1:15" ht="24.95" customHeight="1">
      <c r="B22" s="86"/>
      <c r="C22" s="86"/>
      <c r="D22" s="86"/>
      <c r="G22" s="86"/>
      <c r="H22" s="94"/>
      <c r="I22" s="86"/>
      <c r="J22" s="86"/>
      <c r="K22" s="94"/>
      <c r="L22" s="86"/>
      <c r="M22" s="86"/>
      <c r="N22" s="94"/>
    </row>
    <row r="23" spans="1:15" ht="24.95" customHeight="1">
      <c r="B23" s="86"/>
      <c r="C23" s="86"/>
      <c r="D23" s="86"/>
      <c r="G23" s="86"/>
      <c r="H23" s="94"/>
      <c r="I23" s="86"/>
      <c r="J23" s="86"/>
      <c r="K23" s="94"/>
      <c r="L23" s="86"/>
      <c r="M23" s="86"/>
      <c r="N23" s="94"/>
    </row>
    <row r="24" spans="1:15" ht="24.95" customHeight="1">
      <c r="B24" s="86"/>
      <c r="C24" s="86"/>
      <c r="D24" s="86"/>
      <c r="G24" s="86"/>
      <c r="H24" s="94"/>
      <c r="I24" s="86"/>
      <c r="J24" s="86"/>
      <c r="K24" s="94"/>
      <c r="L24" s="86"/>
      <c r="M24" s="86"/>
      <c r="N24" s="94"/>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252</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57</v>
      </c>
      <c r="C5" s="37"/>
      <c r="D5" s="38"/>
      <c r="E5" s="39"/>
      <c r="F5" s="40"/>
      <c r="G5" s="67"/>
      <c r="H5" s="71"/>
      <c r="I5" s="38"/>
      <c r="J5" s="40"/>
      <c r="K5" s="40"/>
      <c r="L5" s="40"/>
      <c r="M5" s="75"/>
      <c r="N5" s="63"/>
      <c r="O5" s="41" t="s">
        <v>57</v>
      </c>
      <c r="P5" s="38"/>
      <c r="Q5" s="42">
        <v>110</v>
      </c>
      <c r="R5" s="90">
        <f>ROUNDUP(Q5*0.75,2)</f>
        <v>82.5</v>
      </c>
    </row>
    <row r="6" spans="1:19" ht="24.95" customHeight="1">
      <c r="A6" s="242"/>
      <c r="B6" s="65"/>
      <c r="C6" s="49"/>
      <c r="D6" s="50"/>
      <c r="E6" s="51"/>
      <c r="F6" s="52"/>
      <c r="G6" s="69"/>
      <c r="H6" s="73"/>
      <c r="I6" s="50"/>
      <c r="J6" s="52"/>
      <c r="K6" s="52"/>
      <c r="L6" s="52"/>
      <c r="M6" s="77"/>
      <c r="N6" s="65"/>
      <c r="O6" s="53"/>
      <c r="P6" s="50"/>
      <c r="Q6" s="54"/>
      <c r="R6" s="91"/>
    </row>
    <row r="7" spans="1:19" ht="24.95" customHeight="1">
      <c r="A7" s="242"/>
      <c r="B7" s="64" t="s">
        <v>79</v>
      </c>
      <c r="C7" s="43" t="s">
        <v>64</v>
      </c>
      <c r="D7" s="44" t="s">
        <v>65</v>
      </c>
      <c r="E7" s="45">
        <v>1</v>
      </c>
      <c r="F7" s="46" t="s">
        <v>66</v>
      </c>
      <c r="G7" s="68"/>
      <c r="H7" s="72" t="s">
        <v>64</v>
      </c>
      <c r="I7" s="44" t="s">
        <v>65</v>
      </c>
      <c r="J7" s="46">
        <f>ROUNDUP(E7*0.75,2)</f>
        <v>0.75</v>
      </c>
      <c r="K7" s="46" t="s">
        <v>66</v>
      </c>
      <c r="L7" s="46"/>
      <c r="M7" s="76" t="e">
        <f>#REF!</f>
        <v>#REF!</v>
      </c>
      <c r="N7" s="64" t="s">
        <v>80</v>
      </c>
      <c r="O7" s="47" t="s">
        <v>34</v>
      </c>
      <c r="P7" s="44" t="s">
        <v>35</v>
      </c>
      <c r="Q7" s="48">
        <v>2</v>
      </c>
      <c r="R7" s="92">
        <f>ROUNDUP(Q7*0.75,2)</f>
        <v>1.5</v>
      </c>
    </row>
    <row r="8" spans="1:19" ht="24.95" customHeight="1">
      <c r="A8" s="242"/>
      <c r="B8" s="64"/>
      <c r="C8" s="43" t="s">
        <v>82</v>
      </c>
      <c r="D8" s="44"/>
      <c r="E8" s="45">
        <v>10</v>
      </c>
      <c r="F8" s="46" t="s">
        <v>24</v>
      </c>
      <c r="G8" s="68"/>
      <c r="H8" s="72" t="s">
        <v>82</v>
      </c>
      <c r="I8" s="44"/>
      <c r="J8" s="46">
        <f>ROUNDUP(E8*0.75,2)</f>
        <v>7.5</v>
      </c>
      <c r="K8" s="46" t="s">
        <v>24</v>
      </c>
      <c r="L8" s="46"/>
      <c r="M8" s="76" t="e">
        <f>#REF!</f>
        <v>#REF!</v>
      </c>
      <c r="N8" s="64" t="s">
        <v>81</v>
      </c>
      <c r="O8" s="47" t="s">
        <v>34</v>
      </c>
      <c r="P8" s="44" t="s">
        <v>35</v>
      </c>
      <c r="Q8" s="48">
        <v>1.5</v>
      </c>
      <c r="R8" s="92">
        <f>ROUNDUP(Q8*0.75,2)</f>
        <v>1.1300000000000001</v>
      </c>
    </row>
    <row r="9" spans="1:19" ht="24.95" customHeight="1">
      <c r="A9" s="242"/>
      <c r="B9" s="64"/>
      <c r="C9" s="43" t="s">
        <v>26</v>
      </c>
      <c r="D9" s="44"/>
      <c r="E9" s="45">
        <v>30</v>
      </c>
      <c r="F9" s="46" t="s">
        <v>24</v>
      </c>
      <c r="G9" s="68"/>
      <c r="H9" s="72" t="s">
        <v>26</v>
      </c>
      <c r="I9" s="44"/>
      <c r="J9" s="46">
        <f>ROUNDUP(E9*0.75,2)</f>
        <v>22.5</v>
      </c>
      <c r="K9" s="46" t="s">
        <v>24</v>
      </c>
      <c r="L9" s="46"/>
      <c r="M9" s="76" t="e">
        <f>ROUND(#REF!+(#REF!*6/100),2)</f>
        <v>#REF!</v>
      </c>
      <c r="N9" s="64" t="s">
        <v>283</v>
      </c>
      <c r="O9" s="47" t="s">
        <v>43</v>
      </c>
      <c r="P9" s="44" t="s">
        <v>23</v>
      </c>
      <c r="Q9" s="48">
        <v>1</v>
      </c>
      <c r="R9" s="92">
        <f>ROUNDUP(Q9*0.75,2)</f>
        <v>0.75</v>
      </c>
    </row>
    <row r="10" spans="1:19" ht="24.95" customHeight="1">
      <c r="A10" s="242"/>
      <c r="B10" s="64"/>
      <c r="C10" s="43" t="s">
        <v>83</v>
      </c>
      <c r="D10" s="44"/>
      <c r="E10" s="45">
        <v>10</v>
      </c>
      <c r="F10" s="46" t="s">
        <v>24</v>
      </c>
      <c r="G10" s="68"/>
      <c r="H10" s="72" t="s">
        <v>83</v>
      </c>
      <c r="I10" s="44"/>
      <c r="J10" s="46">
        <f>ROUNDUP(E10*0.75,2)</f>
        <v>7.5</v>
      </c>
      <c r="K10" s="46" t="s">
        <v>24</v>
      </c>
      <c r="L10" s="46"/>
      <c r="M10" s="76" t="e">
        <f>#REF!</f>
        <v>#REF!</v>
      </c>
      <c r="N10" s="64" t="s">
        <v>284</v>
      </c>
      <c r="O10" s="47" t="s">
        <v>52</v>
      </c>
      <c r="P10" s="44"/>
      <c r="Q10" s="48">
        <v>0.1</v>
      </c>
      <c r="R10" s="92">
        <f>ROUNDUP(Q10*0.75,2)</f>
        <v>0.08</v>
      </c>
    </row>
    <row r="11" spans="1:19" ht="24.95" customHeight="1">
      <c r="A11" s="242"/>
      <c r="B11" s="64"/>
      <c r="C11" s="43" t="s">
        <v>84</v>
      </c>
      <c r="D11" s="44"/>
      <c r="E11" s="45">
        <v>5</v>
      </c>
      <c r="F11" s="46" t="s">
        <v>24</v>
      </c>
      <c r="G11" s="68"/>
      <c r="H11" s="72" t="s">
        <v>84</v>
      </c>
      <c r="I11" s="44"/>
      <c r="J11" s="46">
        <f>ROUNDUP(E11*0.75,2)</f>
        <v>3.75</v>
      </c>
      <c r="K11" s="46" t="s">
        <v>24</v>
      </c>
      <c r="L11" s="46"/>
      <c r="M11" s="76" t="e">
        <f>ROUND(#REF!+(#REF!*10/100),2)</f>
        <v>#REF!</v>
      </c>
      <c r="N11" s="64" t="s">
        <v>21</v>
      </c>
      <c r="O11" s="47" t="s">
        <v>85</v>
      </c>
      <c r="P11" s="44"/>
      <c r="Q11" s="48">
        <v>0.01</v>
      </c>
      <c r="R11" s="92">
        <f>ROUNDUP(Q11*0.75,2)</f>
        <v>0.01</v>
      </c>
    </row>
    <row r="12" spans="1:19" ht="24.95" customHeight="1">
      <c r="A12" s="242"/>
      <c r="B12" s="65"/>
      <c r="C12" s="49"/>
      <c r="D12" s="50"/>
      <c r="E12" s="51"/>
      <c r="F12" s="52"/>
      <c r="G12" s="69"/>
      <c r="H12" s="73"/>
      <c r="I12" s="50"/>
      <c r="J12" s="52"/>
      <c r="K12" s="52"/>
      <c r="L12" s="52"/>
      <c r="M12" s="77"/>
      <c r="N12" s="65"/>
      <c r="O12" s="53"/>
      <c r="P12" s="50"/>
      <c r="Q12" s="54"/>
      <c r="R12" s="91"/>
    </row>
    <row r="13" spans="1:19" ht="24.95" customHeight="1">
      <c r="A13" s="242"/>
      <c r="B13" s="64" t="s">
        <v>86</v>
      </c>
      <c r="C13" s="43" t="s">
        <v>89</v>
      </c>
      <c r="D13" s="44"/>
      <c r="E13" s="45">
        <v>30</v>
      </c>
      <c r="F13" s="46" t="s">
        <v>24</v>
      </c>
      <c r="G13" s="68"/>
      <c r="H13" s="72" t="s">
        <v>89</v>
      </c>
      <c r="I13" s="44"/>
      <c r="J13" s="46">
        <f>ROUNDUP(E13*0.75,2)</f>
        <v>22.5</v>
      </c>
      <c r="K13" s="46" t="s">
        <v>24</v>
      </c>
      <c r="L13" s="46"/>
      <c r="M13" s="76" t="e">
        <f>ROUND(#REF!+(#REF!*15/100),2)</f>
        <v>#REF!</v>
      </c>
      <c r="N13" s="64" t="s">
        <v>87</v>
      </c>
      <c r="O13" s="47" t="s">
        <v>33</v>
      </c>
      <c r="P13" s="44"/>
      <c r="Q13" s="48">
        <v>1</v>
      </c>
      <c r="R13" s="92">
        <f>ROUNDUP(Q13*0.75,2)</f>
        <v>0.75</v>
      </c>
    </row>
    <row r="14" spans="1:19" ht="24.95" customHeight="1">
      <c r="A14" s="242"/>
      <c r="B14" s="64"/>
      <c r="C14" s="43" t="s">
        <v>49</v>
      </c>
      <c r="D14" s="44"/>
      <c r="E14" s="45">
        <v>10</v>
      </c>
      <c r="F14" s="46" t="s">
        <v>24</v>
      </c>
      <c r="G14" s="68"/>
      <c r="H14" s="72" t="s">
        <v>49</v>
      </c>
      <c r="I14" s="44"/>
      <c r="J14" s="46">
        <f>ROUNDUP(E14*0.75,2)</f>
        <v>7.5</v>
      </c>
      <c r="K14" s="46" t="s">
        <v>24</v>
      </c>
      <c r="L14" s="46"/>
      <c r="M14" s="76" t="e">
        <f>ROUND(#REF!+(#REF!*10/100),2)</f>
        <v>#REF!</v>
      </c>
      <c r="N14" s="64" t="s">
        <v>88</v>
      </c>
      <c r="O14" s="47" t="s">
        <v>52</v>
      </c>
      <c r="P14" s="44"/>
      <c r="Q14" s="48">
        <v>0.1</v>
      </c>
      <c r="R14" s="92">
        <f>ROUNDUP(Q14*0.75,2)</f>
        <v>0.08</v>
      </c>
    </row>
    <row r="15" spans="1:19" ht="24.95" customHeight="1">
      <c r="A15" s="242"/>
      <c r="B15" s="64"/>
      <c r="C15" s="43"/>
      <c r="D15" s="44"/>
      <c r="E15" s="45"/>
      <c r="F15" s="46"/>
      <c r="G15" s="68"/>
      <c r="H15" s="72"/>
      <c r="I15" s="44"/>
      <c r="J15" s="46"/>
      <c r="K15" s="46"/>
      <c r="L15" s="46"/>
      <c r="M15" s="76"/>
      <c r="N15" s="64" t="s">
        <v>21</v>
      </c>
      <c r="O15" s="47" t="s">
        <v>70</v>
      </c>
      <c r="P15" s="44"/>
      <c r="Q15" s="48">
        <v>2</v>
      </c>
      <c r="R15" s="92">
        <f>ROUNDUP(Q15*0.75,2)</f>
        <v>1.5</v>
      </c>
    </row>
    <row r="16" spans="1:19" ht="24.95" customHeight="1">
      <c r="A16" s="242"/>
      <c r="B16" s="64"/>
      <c r="C16" s="43"/>
      <c r="D16" s="44"/>
      <c r="E16" s="45"/>
      <c r="F16" s="46"/>
      <c r="G16" s="68"/>
      <c r="H16" s="72"/>
      <c r="I16" s="44"/>
      <c r="J16" s="46"/>
      <c r="K16" s="46"/>
      <c r="L16" s="46"/>
      <c r="M16" s="76"/>
      <c r="N16" s="64"/>
      <c r="O16" s="47" t="s">
        <v>27</v>
      </c>
      <c r="P16" s="44"/>
      <c r="Q16" s="48">
        <v>2</v>
      </c>
      <c r="R16" s="92">
        <f>ROUNDUP(Q16*0.75,2)</f>
        <v>1.5</v>
      </c>
    </row>
    <row r="17" spans="1:18" ht="24.95" customHeight="1">
      <c r="A17" s="242"/>
      <c r="B17" s="65"/>
      <c r="C17" s="49"/>
      <c r="D17" s="50"/>
      <c r="E17" s="51"/>
      <c r="F17" s="52"/>
      <c r="G17" s="69"/>
      <c r="H17" s="73"/>
      <c r="I17" s="50"/>
      <c r="J17" s="52"/>
      <c r="K17" s="52"/>
      <c r="L17" s="52"/>
      <c r="M17" s="77"/>
      <c r="N17" s="65"/>
      <c r="O17" s="53"/>
      <c r="P17" s="50"/>
      <c r="Q17" s="54"/>
      <c r="R17" s="91"/>
    </row>
    <row r="18" spans="1:18" ht="24.95" customHeight="1">
      <c r="A18" s="242"/>
      <c r="B18" s="64" t="s">
        <v>90</v>
      </c>
      <c r="C18" s="43" t="s">
        <v>91</v>
      </c>
      <c r="D18" s="44"/>
      <c r="E18" s="45">
        <v>20</v>
      </c>
      <c r="F18" s="46" t="s">
        <v>24</v>
      </c>
      <c r="G18" s="68"/>
      <c r="H18" s="72" t="s">
        <v>91</v>
      </c>
      <c r="I18" s="44"/>
      <c r="J18" s="46">
        <f>ROUNDUP(E18*0.75,2)</f>
        <v>15</v>
      </c>
      <c r="K18" s="46" t="s">
        <v>24</v>
      </c>
      <c r="L18" s="46"/>
      <c r="M18" s="76" t="e">
        <f>ROUND(#REF!+(#REF!*10/100),2)</f>
        <v>#REF!</v>
      </c>
      <c r="N18" s="64" t="s">
        <v>47</v>
      </c>
      <c r="O18" s="47" t="s">
        <v>93</v>
      </c>
      <c r="P18" s="44"/>
      <c r="Q18" s="48">
        <v>100</v>
      </c>
      <c r="R18" s="92">
        <f>ROUNDUP(Q18*0.75,2)</f>
        <v>75</v>
      </c>
    </row>
    <row r="19" spans="1:18" ht="24.95" customHeight="1">
      <c r="A19" s="242"/>
      <c r="B19" s="64"/>
      <c r="C19" s="43" t="s">
        <v>92</v>
      </c>
      <c r="D19" s="44"/>
      <c r="E19" s="45">
        <v>10</v>
      </c>
      <c r="F19" s="46" t="s">
        <v>24</v>
      </c>
      <c r="G19" s="68"/>
      <c r="H19" s="72" t="s">
        <v>92</v>
      </c>
      <c r="I19" s="44"/>
      <c r="J19" s="46">
        <f>ROUNDUP(E19*0.75,2)</f>
        <v>7.5</v>
      </c>
      <c r="K19" s="46" t="s">
        <v>24</v>
      </c>
      <c r="L19" s="46"/>
      <c r="M19" s="76" t="e">
        <f>ROUND(#REF!+(#REF!*10/100),2)</f>
        <v>#REF!</v>
      </c>
      <c r="N19" s="64"/>
      <c r="O19" s="47" t="s">
        <v>61</v>
      </c>
      <c r="P19" s="44"/>
      <c r="Q19" s="48">
        <v>3</v>
      </c>
      <c r="R19" s="92">
        <f>ROUNDUP(Q19*0.75,2)</f>
        <v>2.25</v>
      </c>
    </row>
    <row r="20" spans="1:18" ht="24.95" customHeight="1">
      <c r="A20" s="242"/>
      <c r="B20" s="65"/>
      <c r="C20" s="49"/>
      <c r="D20" s="50"/>
      <c r="E20" s="51"/>
      <c r="F20" s="52"/>
      <c r="G20" s="69"/>
      <c r="H20" s="73"/>
      <c r="I20" s="50"/>
      <c r="J20" s="52"/>
      <c r="K20" s="52"/>
      <c r="L20" s="52"/>
      <c r="M20" s="77"/>
      <c r="N20" s="65"/>
      <c r="O20" s="53"/>
      <c r="P20" s="50"/>
      <c r="Q20" s="54"/>
      <c r="R20" s="91"/>
    </row>
    <row r="21" spans="1:18" ht="24.95" customHeight="1">
      <c r="A21" s="242"/>
      <c r="B21" s="64" t="s">
        <v>94</v>
      </c>
      <c r="C21" s="43" t="s">
        <v>95</v>
      </c>
      <c r="D21" s="44"/>
      <c r="E21" s="79">
        <v>0.16666666666666666</v>
      </c>
      <c r="F21" s="46" t="s">
        <v>66</v>
      </c>
      <c r="G21" s="68"/>
      <c r="H21" s="72" t="s">
        <v>95</v>
      </c>
      <c r="I21" s="44"/>
      <c r="J21" s="46">
        <f>ROUNDUP(E21*0.75,2)</f>
        <v>0.13</v>
      </c>
      <c r="K21" s="46" t="s">
        <v>66</v>
      </c>
      <c r="L21" s="46"/>
      <c r="M21" s="76" t="e">
        <f>#REF!</f>
        <v>#REF!</v>
      </c>
      <c r="N21" s="64" t="s">
        <v>75</v>
      </c>
      <c r="O21" s="47"/>
      <c r="P21" s="44"/>
      <c r="Q21" s="48"/>
      <c r="R21" s="92"/>
    </row>
    <row r="22" spans="1:18" ht="24.95" customHeight="1" thickBot="1">
      <c r="A22" s="243"/>
      <c r="B22" s="66"/>
      <c r="C22" s="55"/>
      <c r="D22" s="56"/>
      <c r="E22" s="57"/>
      <c r="F22" s="58"/>
      <c r="G22" s="70"/>
      <c r="H22" s="74"/>
      <c r="I22" s="56"/>
      <c r="J22" s="58"/>
      <c r="K22" s="58"/>
      <c r="L22" s="58"/>
      <c r="M22" s="78"/>
      <c r="N22" s="66"/>
      <c r="O22" s="59"/>
      <c r="P22" s="56"/>
      <c r="Q22" s="60"/>
      <c r="R22" s="93"/>
    </row>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385</v>
      </c>
      <c r="B3" s="258"/>
      <c r="C3" s="258"/>
      <c r="D3" s="141"/>
      <c r="E3" s="259" t="s">
        <v>333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384</v>
      </c>
      <c r="I5" s="247" t="s">
        <v>305</v>
      </c>
      <c r="J5" s="248"/>
      <c r="K5" s="248"/>
      <c r="L5" s="249" t="s">
        <v>304</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318</v>
      </c>
      <c r="C9" s="105" t="s">
        <v>82</v>
      </c>
      <c r="D9" s="111"/>
      <c r="E9" s="110"/>
      <c r="F9" s="44"/>
      <c r="G9" s="105"/>
      <c r="H9" s="104">
        <v>5</v>
      </c>
      <c r="I9" s="108" t="s">
        <v>318</v>
      </c>
      <c r="J9" s="120" t="s">
        <v>149</v>
      </c>
      <c r="K9" s="107">
        <v>5</v>
      </c>
      <c r="L9" s="106" t="s">
        <v>317</v>
      </c>
      <c r="M9" s="105" t="s">
        <v>26</v>
      </c>
      <c r="N9" s="104">
        <v>10</v>
      </c>
      <c r="O9" s="103"/>
    </row>
    <row r="10" spans="1:21" ht="24.95" customHeight="1">
      <c r="A10" s="253"/>
      <c r="B10" s="105"/>
      <c r="C10" s="105" t="s">
        <v>26</v>
      </c>
      <c r="D10" s="111"/>
      <c r="E10" s="110"/>
      <c r="F10" s="44"/>
      <c r="G10" s="105"/>
      <c r="H10" s="104">
        <v>10</v>
      </c>
      <c r="I10" s="108"/>
      <c r="J10" s="105" t="s">
        <v>26</v>
      </c>
      <c r="K10" s="107">
        <v>10</v>
      </c>
      <c r="L10" s="106"/>
      <c r="M10" s="105" t="s">
        <v>83</v>
      </c>
      <c r="N10" s="104">
        <v>5</v>
      </c>
      <c r="O10" s="103"/>
    </row>
    <row r="11" spans="1:21" ht="24.95" customHeight="1">
      <c r="A11" s="253"/>
      <c r="B11" s="105"/>
      <c r="C11" s="105" t="s">
        <v>83</v>
      </c>
      <c r="D11" s="111"/>
      <c r="E11" s="110"/>
      <c r="F11" s="44"/>
      <c r="G11" s="105"/>
      <c r="H11" s="104">
        <v>10</v>
      </c>
      <c r="I11" s="108"/>
      <c r="J11" s="105" t="s">
        <v>83</v>
      </c>
      <c r="K11" s="107">
        <v>5</v>
      </c>
      <c r="L11" s="119"/>
      <c r="M11" s="113"/>
      <c r="N11" s="115"/>
      <c r="O11" s="118"/>
    </row>
    <row r="12" spans="1:21" ht="24.95" customHeight="1">
      <c r="A12" s="253"/>
      <c r="B12" s="105"/>
      <c r="C12" s="105" t="s">
        <v>84</v>
      </c>
      <c r="D12" s="111"/>
      <c r="E12" s="110"/>
      <c r="F12" s="44"/>
      <c r="G12" s="105"/>
      <c r="H12" s="104">
        <v>5</v>
      </c>
      <c r="I12" s="108"/>
      <c r="J12" s="105" t="s">
        <v>84</v>
      </c>
      <c r="K12" s="107">
        <v>5</v>
      </c>
      <c r="L12" s="106" t="s">
        <v>316</v>
      </c>
      <c r="M12" s="105" t="s">
        <v>89</v>
      </c>
      <c r="N12" s="104">
        <v>10</v>
      </c>
      <c r="O12" s="103"/>
    </row>
    <row r="13" spans="1:21" ht="24.95" customHeight="1">
      <c r="A13" s="253"/>
      <c r="B13" s="105"/>
      <c r="C13" s="105" t="s">
        <v>64</v>
      </c>
      <c r="D13" s="111"/>
      <c r="E13" s="110" t="s">
        <v>65</v>
      </c>
      <c r="F13" s="44"/>
      <c r="G13" s="105"/>
      <c r="H13" s="143">
        <v>0.13</v>
      </c>
      <c r="I13" s="108"/>
      <c r="J13" s="105" t="s">
        <v>315</v>
      </c>
      <c r="K13" s="142">
        <v>0.13</v>
      </c>
      <c r="L13" s="106"/>
      <c r="M13" s="105" t="s">
        <v>49</v>
      </c>
      <c r="N13" s="104">
        <v>5</v>
      </c>
      <c r="O13" s="103"/>
    </row>
    <row r="14" spans="1:21" ht="24.95" customHeight="1">
      <c r="A14" s="253"/>
      <c r="B14" s="105"/>
      <c r="C14" s="105"/>
      <c r="D14" s="111"/>
      <c r="E14" s="110"/>
      <c r="F14" s="44"/>
      <c r="G14" s="105" t="s">
        <v>93</v>
      </c>
      <c r="H14" s="104" t="s">
        <v>288</v>
      </c>
      <c r="I14" s="108"/>
      <c r="J14" s="105"/>
      <c r="K14" s="107"/>
      <c r="L14" s="106"/>
      <c r="M14" s="105" t="s">
        <v>91</v>
      </c>
      <c r="N14" s="104">
        <v>5</v>
      </c>
      <c r="O14" s="103"/>
    </row>
    <row r="15" spans="1:21" ht="24.95" customHeight="1">
      <c r="A15" s="253"/>
      <c r="B15" s="105"/>
      <c r="C15" s="105"/>
      <c r="D15" s="111"/>
      <c r="E15" s="110"/>
      <c r="F15" s="44"/>
      <c r="G15" s="105" t="s">
        <v>33</v>
      </c>
      <c r="H15" s="104" t="s">
        <v>291</v>
      </c>
      <c r="I15" s="108"/>
      <c r="J15" s="105"/>
      <c r="K15" s="107"/>
      <c r="L15" s="119"/>
      <c r="M15" s="113"/>
      <c r="N15" s="115"/>
      <c r="O15" s="118"/>
    </row>
    <row r="16" spans="1:21" ht="24.95" customHeight="1">
      <c r="A16" s="253"/>
      <c r="B16" s="105"/>
      <c r="C16" s="105"/>
      <c r="D16" s="111"/>
      <c r="E16" s="110"/>
      <c r="F16" s="44" t="s">
        <v>23</v>
      </c>
      <c r="G16" s="105" t="s">
        <v>43</v>
      </c>
      <c r="H16" s="104" t="s">
        <v>291</v>
      </c>
      <c r="I16" s="108"/>
      <c r="J16" s="105"/>
      <c r="K16" s="107"/>
      <c r="L16" s="106" t="s">
        <v>94</v>
      </c>
      <c r="M16" s="105" t="s">
        <v>95</v>
      </c>
      <c r="N16" s="144">
        <v>0.1</v>
      </c>
      <c r="O16" s="103"/>
    </row>
    <row r="17" spans="1:15" ht="24.95" customHeight="1">
      <c r="A17" s="253"/>
      <c r="B17" s="113"/>
      <c r="C17" s="113"/>
      <c r="D17" s="117"/>
      <c r="E17" s="116"/>
      <c r="F17" s="50"/>
      <c r="G17" s="113"/>
      <c r="H17" s="115"/>
      <c r="I17" s="114"/>
      <c r="J17" s="113"/>
      <c r="K17" s="112"/>
      <c r="L17" s="106"/>
      <c r="M17" s="105"/>
      <c r="N17" s="104"/>
      <c r="O17" s="103"/>
    </row>
    <row r="18" spans="1:15" ht="24.95" customHeight="1">
      <c r="A18" s="253"/>
      <c r="B18" s="105" t="s">
        <v>86</v>
      </c>
      <c r="C18" s="105" t="s">
        <v>89</v>
      </c>
      <c r="D18" s="111"/>
      <c r="E18" s="110"/>
      <c r="F18" s="44"/>
      <c r="G18" s="105"/>
      <c r="H18" s="104">
        <v>10</v>
      </c>
      <c r="I18" s="108" t="s">
        <v>86</v>
      </c>
      <c r="J18" s="105" t="s">
        <v>89</v>
      </c>
      <c r="K18" s="107">
        <v>10</v>
      </c>
      <c r="L18" s="106"/>
      <c r="M18" s="105"/>
      <c r="N18" s="104"/>
      <c r="O18" s="103"/>
    </row>
    <row r="19" spans="1:15" ht="24.95" customHeight="1">
      <c r="A19" s="253"/>
      <c r="B19" s="105"/>
      <c r="C19" s="105" t="s">
        <v>49</v>
      </c>
      <c r="D19" s="111"/>
      <c r="E19" s="110"/>
      <c r="F19" s="109"/>
      <c r="G19" s="105"/>
      <c r="H19" s="104">
        <v>5</v>
      </c>
      <c r="I19" s="108"/>
      <c r="J19" s="105" t="s">
        <v>49</v>
      </c>
      <c r="K19" s="107">
        <v>5</v>
      </c>
      <c r="L19" s="106"/>
      <c r="M19" s="105"/>
      <c r="N19" s="104"/>
      <c r="O19" s="103"/>
    </row>
    <row r="20" spans="1:15" ht="24.95" customHeight="1">
      <c r="A20" s="253"/>
      <c r="B20" s="113"/>
      <c r="C20" s="113"/>
      <c r="D20" s="117"/>
      <c r="E20" s="116"/>
      <c r="F20" s="50"/>
      <c r="G20" s="113"/>
      <c r="H20" s="115"/>
      <c r="I20" s="114"/>
      <c r="J20" s="113"/>
      <c r="K20" s="112"/>
      <c r="L20" s="106"/>
      <c r="M20" s="105"/>
      <c r="N20" s="104"/>
      <c r="O20" s="103"/>
    </row>
    <row r="21" spans="1:15" ht="24.95" customHeight="1">
      <c r="A21" s="253"/>
      <c r="B21" s="105" t="s">
        <v>90</v>
      </c>
      <c r="C21" s="105" t="s">
        <v>91</v>
      </c>
      <c r="D21" s="111"/>
      <c r="E21" s="110"/>
      <c r="F21" s="44"/>
      <c r="G21" s="105"/>
      <c r="H21" s="104">
        <v>10</v>
      </c>
      <c r="I21" s="108" t="s">
        <v>90</v>
      </c>
      <c r="J21" s="105" t="s">
        <v>91</v>
      </c>
      <c r="K21" s="107">
        <v>10</v>
      </c>
      <c r="L21" s="106"/>
      <c r="M21" s="105"/>
      <c r="N21" s="104"/>
      <c r="O21" s="103"/>
    </row>
    <row r="22" spans="1:15" ht="24.95" customHeight="1">
      <c r="A22" s="253"/>
      <c r="B22" s="105"/>
      <c r="C22" s="105" t="s">
        <v>92</v>
      </c>
      <c r="D22" s="111"/>
      <c r="E22" s="110"/>
      <c r="F22" s="44"/>
      <c r="G22" s="105"/>
      <c r="H22" s="104">
        <v>5</v>
      </c>
      <c r="I22" s="108"/>
      <c r="J22" s="105" t="s">
        <v>92</v>
      </c>
      <c r="K22" s="107">
        <v>5</v>
      </c>
      <c r="L22" s="106"/>
      <c r="M22" s="105"/>
      <c r="N22" s="104"/>
      <c r="O22" s="103"/>
    </row>
    <row r="23" spans="1:15" ht="24.95" customHeight="1">
      <c r="A23" s="253"/>
      <c r="B23" s="105"/>
      <c r="C23" s="105"/>
      <c r="D23" s="111"/>
      <c r="E23" s="110"/>
      <c r="F23" s="44"/>
      <c r="G23" s="105" t="s">
        <v>93</v>
      </c>
      <c r="H23" s="104" t="s">
        <v>288</v>
      </c>
      <c r="I23" s="108"/>
      <c r="J23" s="105"/>
      <c r="K23" s="107"/>
      <c r="L23" s="106"/>
      <c r="M23" s="105"/>
      <c r="N23" s="104"/>
      <c r="O23" s="103"/>
    </row>
    <row r="24" spans="1:15" ht="24.95" customHeight="1">
      <c r="A24" s="253"/>
      <c r="B24" s="105"/>
      <c r="C24" s="105"/>
      <c r="D24" s="111"/>
      <c r="E24" s="110"/>
      <c r="F24" s="44"/>
      <c r="G24" s="105" t="s">
        <v>61</v>
      </c>
      <c r="H24" s="104" t="s">
        <v>291</v>
      </c>
      <c r="I24" s="108"/>
      <c r="J24" s="105"/>
      <c r="K24" s="107"/>
      <c r="L24" s="106"/>
      <c r="M24" s="105"/>
      <c r="N24" s="104"/>
      <c r="O24" s="103"/>
    </row>
    <row r="25" spans="1:15" ht="24.95" customHeight="1">
      <c r="A25" s="253"/>
      <c r="B25" s="113"/>
      <c r="C25" s="113"/>
      <c r="D25" s="117"/>
      <c r="E25" s="116"/>
      <c r="F25" s="50"/>
      <c r="G25" s="113"/>
      <c r="H25" s="115"/>
      <c r="I25" s="114"/>
      <c r="J25" s="113"/>
      <c r="K25" s="112"/>
      <c r="L25" s="106"/>
      <c r="M25" s="105"/>
      <c r="N25" s="104"/>
      <c r="O25" s="103"/>
    </row>
    <row r="26" spans="1:15" ht="24.95" customHeight="1">
      <c r="A26" s="253"/>
      <c r="B26" s="105" t="s">
        <v>94</v>
      </c>
      <c r="C26" s="105" t="s">
        <v>95</v>
      </c>
      <c r="D26" s="111"/>
      <c r="E26" s="110"/>
      <c r="F26" s="44"/>
      <c r="G26" s="105"/>
      <c r="H26" s="143">
        <v>0.13</v>
      </c>
      <c r="I26" s="108" t="s">
        <v>94</v>
      </c>
      <c r="J26" s="105" t="s">
        <v>95</v>
      </c>
      <c r="K26" s="142">
        <v>0.13</v>
      </c>
      <c r="L26" s="106"/>
      <c r="M26" s="105"/>
      <c r="N26" s="104"/>
      <c r="O26" s="103"/>
    </row>
    <row r="27" spans="1:15" ht="24.95" customHeight="1" thickBot="1">
      <c r="A27" s="254"/>
      <c r="B27" s="97"/>
      <c r="C27" s="97"/>
      <c r="D27" s="102"/>
      <c r="E27" s="101"/>
      <c r="F27" s="56"/>
      <c r="G27" s="97"/>
      <c r="H27" s="96"/>
      <c r="I27" s="100"/>
      <c r="J27" s="97"/>
      <c r="K27" s="99"/>
      <c r="L27" s="98"/>
      <c r="M27" s="97"/>
      <c r="N27" s="96"/>
      <c r="O27" s="95"/>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sheetData>
  <mergeCells count="14">
    <mergeCell ref="O4:O6"/>
    <mergeCell ref="I5:K5"/>
    <mergeCell ref="L5:N5"/>
    <mergeCell ref="A7:A27"/>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253</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57</v>
      </c>
      <c r="C5" s="37"/>
      <c r="D5" s="38"/>
      <c r="E5" s="39"/>
      <c r="F5" s="40"/>
      <c r="G5" s="67"/>
      <c r="H5" s="71"/>
      <c r="I5" s="38"/>
      <c r="J5" s="40"/>
      <c r="K5" s="40"/>
      <c r="L5" s="40"/>
      <c r="M5" s="75"/>
      <c r="N5" s="63"/>
      <c r="O5" s="41" t="s">
        <v>57</v>
      </c>
      <c r="P5" s="38"/>
      <c r="Q5" s="42">
        <v>110</v>
      </c>
      <c r="R5" s="90">
        <f>ROUNDUP(Q5*0.75,2)</f>
        <v>82.5</v>
      </c>
    </row>
    <row r="6" spans="1:19" ht="24.95" customHeight="1">
      <c r="A6" s="242"/>
      <c r="B6" s="65"/>
      <c r="C6" s="49"/>
      <c r="D6" s="50"/>
      <c r="E6" s="51"/>
      <c r="F6" s="52"/>
      <c r="G6" s="69"/>
      <c r="H6" s="73"/>
      <c r="I6" s="50"/>
      <c r="J6" s="52"/>
      <c r="K6" s="52"/>
      <c r="L6" s="52"/>
      <c r="M6" s="77"/>
      <c r="N6" s="65"/>
      <c r="O6" s="53"/>
      <c r="P6" s="50"/>
      <c r="Q6" s="54"/>
      <c r="R6" s="91"/>
    </row>
    <row r="7" spans="1:19" ht="24.95" customHeight="1">
      <c r="A7" s="242"/>
      <c r="B7" s="64" t="s">
        <v>109</v>
      </c>
      <c r="C7" s="43" t="s">
        <v>113</v>
      </c>
      <c r="D7" s="44"/>
      <c r="E7" s="45">
        <v>1</v>
      </c>
      <c r="F7" s="46" t="s">
        <v>101</v>
      </c>
      <c r="G7" s="68" t="s">
        <v>100</v>
      </c>
      <c r="H7" s="72" t="s">
        <v>113</v>
      </c>
      <c r="I7" s="44"/>
      <c r="J7" s="46">
        <f>ROUNDUP(E7*0.75,2)</f>
        <v>0.75</v>
      </c>
      <c r="K7" s="46" t="s">
        <v>101</v>
      </c>
      <c r="L7" s="46" t="s">
        <v>100</v>
      </c>
      <c r="M7" s="76" t="e">
        <f>#REF!</f>
        <v>#REF!</v>
      </c>
      <c r="N7" s="64" t="s">
        <v>267</v>
      </c>
      <c r="O7" s="47" t="s">
        <v>28</v>
      </c>
      <c r="P7" s="44" t="s">
        <v>23</v>
      </c>
      <c r="Q7" s="48">
        <v>3</v>
      </c>
      <c r="R7" s="92">
        <f t="shared" ref="R7:R12" si="0">ROUNDUP(Q7*0.75,2)</f>
        <v>2.25</v>
      </c>
    </row>
    <row r="8" spans="1:19" ht="24.95" customHeight="1">
      <c r="A8" s="242"/>
      <c r="B8" s="64"/>
      <c r="C8" s="43" t="s">
        <v>49</v>
      </c>
      <c r="D8" s="44"/>
      <c r="E8" s="45">
        <v>10</v>
      </c>
      <c r="F8" s="46" t="s">
        <v>24</v>
      </c>
      <c r="G8" s="68"/>
      <c r="H8" s="72" t="s">
        <v>49</v>
      </c>
      <c r="I8" s="44"/>
      <c r="J8" s="46">
        <f>ROUNDUP(E8*0.75,2)</f>
        <v>7.5</v>
      </c>
      <c r="K8" s="46" t="s">
        <v>24</v>
      </c>
      <c r="L8" s="46"/>
      <c r="M8" s="76" t="e">
        <f>ROUND(#REF!+(#REF!*10/100),2)</f>
        <v>#REF!</v>
      </c>
      <c r="N8" s="64" t="s">
        <v>226</v>
      </c>
      <c r="O8" s="47" t="s">
        <v>44</v>
      </c>
      <c r="P8" s="44" t="s">
        <v>45</v>
      </c>
      <c r="Q8" s="48">
        <v>3</v>
      </c>
      <c r="R8" s="92">
        <f t="shared" si="0"/>
        <v>2.25</v>
      </c>
    </row>
    <row r="9" spans="1:19" ht="24.95" customHeight="1">
      <c r="A9" s="242"/>
      <c r="B9" s="64"/>
      <c r="C9" s="43" t="s">
        <v>223</v>
      </c>
      <c r="D9" s="44"/>
      <c r="E9" s="45">
        <v>10</v>
      </c>
      <c r="F9" s="46" t="s">
        <v>24</v>
      </c>
      <c r="G9" s="68"/>
      <c r="H9" s="72" t="s">
        <v>223</v>
      </c>
      <c r="I9" s="44"/>
      <c r="J9" s="46">
        <f>ROUNDUP(E9*0.75,2)</f>
        <v>7.5</v>
      </c>
      <c r="K9" s="46" t="s">
        <v>24</v>
      </c>
      <c r="L9" s="46"/>
      <c r="M9" s="76" t="e">
        <f>#REF!</f>
        <v>#REF!</v>
      </c>
      <c r="N9" s="64" t="s">
        <v>111</v>
      </c>
      <c r="O9" s="47" t="s">
        <v>114</v>
      </c>
      <c r="P9" s="44" t="s">
        <v>23</v>
      </c>
      <c r="Q9" s="48">
        <v>5</v>
      </c>
      <c r="R9" s="92">
        <f t="shared" si="0"/>
        <v>3.75</v>
      </c>
    </row>
    <row r="10" spans="1:19" ht="24.95" customHeight="1">
      <c r="A10" s="242"/>
      <c r="B10" s="64"/>
      <c r="C10" s="43"/>
      <c r="D10" s="44"/>
      <c r="E10" s="45"/>
      <c r="F10" s="46"/>
      <c r="G10" s="68"/>
      <c r="H10" s="72"/>
      <c r="I10" s="44"/>
      <c r="J10" s="46"/>
      <c r="K10" s="46"/>
      <c r="L10" s="46"/>
      <c r="M10" s="76"/>
      <c r="N10" s="64" t="s">
        <v>112</v>
      </c>
      <c r="O10" s="47" t="s">
        <v>34</v>
      </c>
      <c r="P10" s="44" t="s">
        <v>35</v>
      </c>
      <c r="Q10" s="48">
        <v>2</v>
      </c>
      <c r="R10" s="92">
        <f t="shared" si="0"/>
        <v>1.5</v>
      </c>
    </row>
    <row r="11" spans="1:19" ht="24.95" customHeight="1">
      <c r="A11" s="242"/>
      <c r="B11" s="64"/>
      <c r="C11" s="43"/>
      <c r="D11" s="44"/>
      <c r="E11" s="45"/>
      <c r="F11" s="46"/>
      <c r="G11" s="68"/>
      <c r="H11" s="72"/>
      <c r="I11" s="44"/>
      <c r="J11" s="46"/>
      <c r="K11" s="46"/>
      <c r="L11" s="46"/>
      <c r="M11" s="76"/>
      <c r="N11" s="64" t="s">
        <v>47</v>
      </c>
      <c r="O11" s="47" t="s">
        <v>27</v>
      </c>
      <c r="P11" s="44"/>
      <c r="Q11" s="48">
        <v>1</v>
      </c>
      <c r="R11" s="92">
        <f t="shared" si="0"/>
        <v>0.75</v>
      </c>
    </row>
    <row r="12" spans="1:19" ht="24.95" customHeight="1">
      <c r="A12" s="242"/>
      <c r="B12" s="64"/>
      <c r="C12" s="43"/>
      <c r="D12" s="44"/>
      <c r="E12" s="45"/>
      <c r="F12" s="46"/>
      <c r="G12" s="68"/>
      <c r="H12" s="72"/>
      <c r="I12" s="44"/>
      <c r="J12" s="46"/>
      <c r="K12" s="46"/>
      <c r="L12" s="46"/>
      <c r="M12" s="76"/>
      <c r="N12" s="64"/>
      <c r="O12" s="47" t="s">
        <v>52</v>
      </c>
      <c r="P12" s="44"/>
      <c r="Q12" s="48">
        <v>0.05</v>
      </c>
      <c r="R12" s="92">
        <f t="shared" si="0"/>
        <v>0.04</v>
      </c>
    </row>
    <row r="13" spans="1:19" ht="24.95" customHeight="1">
      <c r="A13" s="242"/>
      <c r="B13" s="65"/>
      <c r="C13" s="49"/>
      <c r="D13" s="50"/>
      <c r="E13" s="51"/>
      <c r="F13" s="52"/>
      <c r="G13" s="69"/>
      <c r="H13" s="73"/>
      <c r="I13" s="50"/>
      <c r="J13" s="52"/>
      <c r="K13" s="52"/>
      <c r="L13" s="52"/>
      <c r="M13" s="77"/>
      <c r="N13" s="65"/>
      <c r="O13" s="53"/>
      <c r="P13" s="50"/>
      <c r="Q13" s="54"/>
      <c r="R13" s="91"/>
    </row>
    <row r="14" spans="1:19" ht="24.95" customHeight="1">
      <c r="A14" s="242"/>
      <c r="B14" s="64" t="s">
        <v>116</v>
      </c>
      <c r="C14" s="43" t="s">
        <v>71</v>
      </c>
      <c r="D14" s="44"/>
      <c r="E14" s="79">
        <v>0.16666666666666666</v>
      </c>
      <c r="F14" s="46" t="s">
        <v>72</v>
      </c>
      <c r="G14" s="68"/>
      <c r="H14" s="72" t="s">
        <v>71</v>
      </c>
      <c r="I14" s="44"/>
      <c r="J14" s="46">
        <f>ROUNDUP(E14*0.75,2)</f>
        <v>0.13</v>
      </c>
      <c r="K14" s="46" t="s">
        <v>72</v>
      </c>
      <c r="L14" s="46"/>
      <c r="M14" s="76" t="e">
        <f>#REF!</f>
        <v>#REF!</v>
      </c>
      <c r="N14" s="64" t="s">
        <v>117</v>
      </c>
      <c r="O14" s="47" t="s">
        <v>33</v>
      </c>
      <c r="P14" s="44"/>
      <c r="Q14" s="48">
        <v>1</v>
      </c>
      <c r="R14" s="92">
        <f>ROUNDUP(Q14*0.75,2)</f>
        <v>0.75</v>
      </c>
    </row>
    <row r="15" spans="1:19" ht="24.95" customHeight="1">
      <c r="A15" s="242"/>
      <c r="B15" s="64"/>
      <c r="C15" s="43" t="s">
        <v>68</v>
      </c>
      <c r="D15" s="44"/>
      <c r="E15" s="45">
        <v>10</v>
      </c>
      <c r="F15" s="46" t="s">
        <v>24</v>
      </c>
      <c r="G15" s="68"/>
      <c r="H15" s="72" t="s">
        <v>68</v>
      </c>
      <c r="I15" s="44"/>
      <c r="J15" s="46">
        <f>ROUNDUP(E15*0.75,2)</f>
        <v>7.5</v>
      </c>
      <c r="K15" s="46" t="s">
        <v>24</v>
      </c>
      <c r="L15" s="46"/>
      <c r="M15" s="76" t="e">
        <f>ROUND(#REF!+(#REF!*2/100),2)</f>
        <v>#REF!</v>
      </c>
      <c r="N15" s="64" t="s">
        <v>118</v>
      </c>
      <c r="O15" s="47" t="s">
        <v>43</v>
      </c>
      <c r="P15" s="44" t="s">
        <v>23</v>
      </c>
      <c r="Q15" s="48">
        <v>0.5</v>
      </c>
      <c r="R15" s="92">
        <f>ROUNDUP(Q15*0.75,2)</f>
        <v>0.38</v>
      </c>
    </row>
    <row r="16" spans="1:19" ht="24.95" customHeight="1">
      <c r="A16" s="242"/>
      <c r="B16" s="64"/>
      <c r="C16" s="43" t="s">
        <v>69</v>
      </c>
      <c r="D16" s="44"/>
      <c r="E16" s="45">
        <v>0.5</v>
      </c>
      <c r="F16" s="46" t="s">
        <v>24</v>
      </c>
      <c r="G16" s="68"/>
      <c r="H16" s="72" t="s">
        <v>69</v>
      </c>
      <c r="I16" s="44"/>
      <c r="J16" s="46">
        <f>ROUNDUP(E16*0.75,2)</f>
        <v>0.38</v>
      </c>
      <c r="K16" s="46" t="s">
        <v>24</v>
      </c>
      <c r="L16" s="46"/>
      <c r="M16" s="76" t="e">
        <f>#REF!</f>
        <v>#REF!</v>
      </c>
      <c r="N16" s="64" t="s">
        <v>119</v>
      </c>
      <c r="O16" s="47" t="s">
        <v>52</v>
      </c>
      <c r="P16" s="44"/>
      <c r="Q16" s="48">
        <v>0.1</v>
      </c>
      <c r="R16" s="92">
        <f>ROUNDUP(Q16*0.75,2)</f>
        <v>0.08</v>
      </c>
    </row>
    <row r="17" spans="1:18" ht="24.95" customHeight="1">
      <c r="A17" s="242"/>
      <c r="B17" s="64"/>
      <c r="C17" s="43"/>
      <c r="D17" s="44"/>
      <c r="E17" s="45"/>
      <c r="F17" s="46"/>
      <c r="G17" s="68"/>
      <c r="H17" s="72"/>
      <c r="I17" s="44"/>
      <c r="J17" s="46"/>
      <c r="K17" s="46"/>
      <c r="L17" s="46"/>
      <c r="M17" s="76"/>
      <c r="N17" s="64" t="s">
        <v>21</v>
      </c>
      <c r="O17" s="47" t="s">
        <v>70</v>
      </c>
      <c r="P17" s="44"/>
      <c r="Q17" s="48">
        <v>2</v>
      </c>
      <c r="R17" s="92">
        <f>ROUNDUP(Q17*0.75,2)</f>
        <v>1.5</v>
      </c>
    </row>
    <row r="18" spans="1:18" ht="24.95" customHeight="1">
      <c r="A18" s="242"/>
      <c r="B18" s="64"/>
      <c r="C18" s="43"/>
      <c r="D18" s="44"/>
      <c r="E18" s="45"/>
      <c r="F18" s="46"/>
      <c r="G18" s="68"/>
      <c r="H18" s="72"/>
      <c r="I18" s="44"/>
      <c r="J18" s="46"/>
      <c r="K18" s="46"/>
      <c r="L18" s="46"/>
      <c r="M18" s="76"/>
      <c r="N18" s="64"/>
      <c r="O18" s="47" t="s">
        <v>59</v>
      </c>
      <c r="P18" s="44"/>
      <c r="Q18" s="48">
        <v>2</v>
      </c>
      <c r="R18" s="92">
        <f>ROUNDUP(Q18*0.75,2)</f>
        <v>1.5</v>
      </c>
    </row>
    <row r="19" spans="1:18" ht="24.95" customHeight="1">
      <c r="A19" s="242"/>
      <c r="B19" s="65"/>
      <c r="C19" s="49"/>
      <c r="D19" s="50"/>
      <c r="E19" s="51"/>
      <c r="F19" s="52"/>
      <c r="G19" s="69"/>
      <c r="H19" s="73"/>
      <c r="I19" s="50"/>
      <c r="J19" s="52"/>
      <c r="K19" s="52"/>
      <c r="L19" s="52"/>
      <c r="M19" s="77"/>
      <c r="N19" s="65"/>
      <c r="O19" s="53"/>
      <c r="P19" s="50"/>
      <c r="Q19" s="54"/>
      <c r="R19" s="91"/>
    </row>
    <row r="20" spans="1:18" ht="24.95" customHeight="1">
      <c r="A20" s="242"/>
      <c r="B20" s="64" t="s">
        <v>90</v>
      </c>
      <c r="C20" s="43" t="s">
        <v>26</v>
      </c>
      <c r="D20" s="44"/>
      <c r="E20" s="45">
        <v>20</v>
      </c>
      <c r="F20" s="46" t="s">
        <v>24</v>
      </c>
      <c r="G20" s="68"/>
      <c r="H20" s="72" t="s">
        <v>26</v>
      </c>
      <c r="I20" s="44"/>
      <c r="J20" s="46">
        <f>ROUNDUP(E20*0.75,2)</f>
        <v>15</v>
      </c>
      <c r="K20" s="46" t="s">
        <v>24</v>
      </c>
      <c r="L20" s="46"/>
      <c r="M20" s="76" t="e">
        <f>ROUND(#REF!+(#REF!*6/100),2)</f>
        <v>#REF!</v>
      </c>
      <c r="N20" s="64" t="s">
        <v>47</v>
      </c>
      <c r="O20" s="47" t="s">
        <v>93</v>
      </c>
      <c r="P20" s="44"/>
      <c r="Q20" s="48">
        <v>100</v>
      </c>
      <c r="R20" s="92">
        <f>ROUNDUP(Q20*0.75,2)</f>
        <v>75</v>
      </c>
    </row>
    <row r="21" spans="1:18" ht="24.95" customHeight="1">
      <c r="A21" s="242"/>
      <c r="B21" s="64"/>
      <c r="C21" s="43" t="s">
        <v>120</v>
      </c>
      <c r="D21" s="44" t="s">
        <v>23</v>
      </c>
      <c r="E21" s="61">
        <v>0.1</v>
      </c>
      <c r="F21" s="46" t="s">
        <v>56</v>
      </c>
      <c r="G21" s="68"/>
      <c r="H21" s="72" t="s">
        <v>120</v>
      </c>
      <c r="I21" s="44" t="s">
        <v>23</v>
      </c>
      <c r="J21" s="46">
        <f>ROUNDUP(E21*0.75,2)</f>
        <v>0.08</v>
      </c>
      <c r="K21" s="46" t="s">
        <v>56</v>
      </c>
      <c r="L21" s="46"/>
      <c r="M21" s="76" t="e">
        <f>#REF!</f>
        <v>#REF!</v>
      </c>
      <c r="N21" s="64"/>
      <c r="O21" s="47" t="s">
        <v>61</v>
      </c>
      <c r="P21" s="44"/>
      <c r="Q21" s="48">
        <v>3</v>
      </c>
      <c r="R21" s="92">
        <f>ROUNDUP(Q21*0.75,2)</f>
        <v>2.25</v>
      </c>
    </row>
    <row r="22" spans="1:18" ht="24.95" customHeight="1">
      <c r="A22" s="242"/>
      <c r="B22" s="65"/>
      <c r="C22" s="49"/>
      <c r="D22" s="50"/>
      <c r="E22" s="51"/>
      <c r="F22" s="52"/>
      <c r="G22" s="69"/>
      <c r="H22" s="73"/>
      <c r="I22" s="50"/>
      <c r="J22" s="52"/>
      <c r="K22" s="52"/>
      <c r="L22" s="52"/>
      <c r="M22" s="77"/>
      <c r="N22" s="65"/>
      <c r="O22" s="53"/>
      <c r="P22" s="50"/>
      <c r="Q22" s="54"/>
      <c r="R22" s="91"/>
    </row>
    <row r="23" spans="1:18" ht="24.95" customHeight="1">
      <c r="A23" s="242"/>
      <c r="B23" s="64" t="s">
        <v>74</v>
      </c>
      <c r="C23" s="43" t="s">
        <v>76</v>
      </c>
      <c r="D23" s="44"/>
      <c r="E23" s="62">
        <v>0.25</v>
      </c>
      <c r="F23" s="46" t="s">
        <v>77</v>
      </c>
      <c r="G23" s="68"/>
      <c r="H23" s="72" t="s">
        <v>76</v>
      </c>
      <c r="I23" s="44"/>
      <c r="J23" s="46">
        <f>ROUNDUP(E23*0.75,2)</f>
        <v>0.19</v>
      </c>
      <c r="K23" s="46" t="s">
        <v>77</v>
      </c>
      <c r="L23" s="46"/>
      <c r="M23" s="76" t="e">
        <f>#REF!</f>
        <v>#REF!</v>
      </c>
      <c r="N23" s="64" t="s">
        <v>75</v>
      </c>
      <c r="O23" s="47"/>
      <c r="P23" s="44"/>
      <c r="Q23" s="48"/>
      <c r="R23" s="92"/>
    </row>
    <row r="24" spans="1:18" ht="24.95" customHeight="1" thickBot="1">
      <c r="A24" s="243"/>
      <c r="B24" s="66"/>
      <c r="C24" s="55"/>
      <c r="D24" s="56"/>
      <c r="E24" s="57"/>
      <c r="F24" s="58"/>
      <c r="G24" s="70"/>
      <c r="H24" s="74"/>
      <c r="I24" s="56"/>
      <c r="J24" s="58"/>
      <c r="K24" s="58"/>
      <c r="L24" s="58"/>
      <c r="M24" s="78"/>
      <c r="N24" s="66"/>
      <c r="O24" s="59"/>
      <c r="P24" s="56"/>
      <c r="Q24" s="60"/>
      <c r="R24" s="93"/>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386</v>
      </c>
      <c r="B3" s="258"/>
      <c r="C3" s="258"/>
      <c r="D3" s="141"/>
      <c r="E3" s="259" t="s">
        <v>333</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306</v>
      </c>
      <c r="I5" s="247" t="s">
        <v>305</v>
      </c>
      <c r="J5" s="248"/>
      <c r="K5" s="248"/>
      <c r="L5" s="249" t="s">
        <v>319</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326</v>
      </c>
      <c r="C9" s="105" t="s">
        <v>113</v>
      </c>
      <c r="D9" s="111" t="s">
        <v>100</v>
      </c>
      <c r="E9" s="110"/>
      <c r="F9" s="44"/>
      <c r="G9" s="105"/>
      <c r="H9" s="151">
        <v>0.7</v>
      </c>
      <c r="I9" s="108" t="s">
        <v>326</v>
      </c>
      <c r="J9" s="105" t="s">
        <v>113</v>
      </c>
      <c r="K9" s="150">
        <v>0.3</v>
      </c>
      <c r="L9" s="106" t="s">
        <v>325</v>
      </c>
      <c r="M9" s="105" t="s">
        <v>113</v>
      </c>
      <c r="N9" s="146">
        <v>0.2</v>
      </c>
      <c r="O9" s="103" t="s">
        <v>100</v>
      </c>
    </row>
    <row r="10" spans="1:21" ht="24.95" customHeight="1">
      <c r="A10" s="253"/>
      <c r="B10" s="105"/>
      <c r="C10" s="105" t="s">
        <v>49</v>
      </c>
      <c r="D10" s="111"/>
      <c r="E10" s="110"/>
      <c r="F10" s="44"/>
      <c r="G10" s="105"/>
      <c r="H10" s="104">
        <v>10</v>
      </c>
      <c r="I10" s="108"/>
      <c r="J10" s="105" t="s">
        <v>49</v>
      </c>
      <c r="K10" s="107">
        <v>10</v>
      </c>
      <c r="L10" s="106"/>
      <c r="M10" s="105" t="s">
        <v>49</v>
      </c>
      <c r="N10" s="104">
        <v>10</v>
      </c>
      <c r="O10" s="103"/>
    </row>
    <row r="11" spans="1:21" ht="24.95" customHeight="1">
      <c r="A11" s="253"/>
      <c r="B11" s="105"/>
      <c r="C11" s="105" t="s">
        <v>223</v>
      </c>
      <c r="D11" s="111"/>
      <c r="E11" s="110"/>
      <c r="F11" s="44"/>
      <c r="G11" s="105"/>
      <c r="H11" s="104">
        <v>10</v>
      </c>
      <c r="I11" s="108"/>
      <c r="J11" s="105" t="s">
        <v>223</v>
      </c>
      <c r="K11" s="107">
        <v>10</v>
      </c>
      <c r="L11" s="106"/>
      <c r="M11" s="105" t="s">
        <v>223</v>
      </c>
      <c r="N11" s="104">
        <v>10</v>
      </c>
      <c r="O11" s="103"/>
    </row>
    <row r="12" spans="1:21" ht="24.95" customHeight="1">
      <c r="A12" s="253"/>
      <c r="B12" s="105"/>
      <c r="C12" s="105"/>
      <c r="D12" s="111"/>
      <c r="E12" s="110"/>
      <c r="F12" s="44"/>
      <c r="G12" s="105" t="s">
        <v>93</v>
      </c>
      <c r="H12" s="104" t="s">
        <v>288</v>
      </c>
      <c r="I12" s="108"/>
      <c r="J12" s="105"/>
      <c r="K12" s="107"/>
      <c r="L12" s="119"/>
      <c r="M12" s="113"/>
      <c r="N12" s="115"/>
      <c r="O12" s="118"/>
    </row>
    <row r="13" spans="1:21" ht="24.95" customHeight="1">
      <c r="A13" s="253"/>
      <c r="B13" s="113"/>
      <c r="C13" s="113"/>
      <c r="D13" s="117"/>
      <c r="E13" s="116"/>
      <c r="F13" s="50"/>
      <c r="G13" s="113"/>
      <c r="H13" s="115"/>
      <c r="I13" s="114"/>
      <c r="J13" s="113"/>
      <c r="K13" s="112"/>
      <c r="L13" s="106" t="s">
        <v>324</v>
      </c>
      <c r="M13" s="105" t="s">
        <v>71</v>
      </c>
      <c r="N13" s="144">
        <v>0.1</v>
      </c>
      <c r="O13" s="103"/>
    </row>
    <row r="14" spans="1:21" ht="24.95" customHeight="1">
      <c r="A14" s="253"/>
      <c r="B14" s="105" t="s">
        <v>116</v>
      </c>
      <c r="C14" s="105" t="s">
        <v>71</v>
      </c>
      <c r="D14" s="111"/>
      <c r="E14" s="110"/>
      <c r="F14" s="44"/>
      <c r="G14" s="105"/>
      <c r="H14" s="144">
        <v>0.1</v>
      </c>
      <c r="I14" s="108" t="s">
        <v>116</v>
      </c>
      <c r="J14" s="105" t="s">
        <v>71</v>
      </c>
      <c r="K14" s="149">
        <v>0.1</v>
      </c>
      <c r="L14" s="106"/>
      <c r="M14" s="105" t="s">
        <v>26</v>
      </c>
      <c r="N14" s="104">
        <v>10</v>
      </c>
      <c r="O14" s="103"/>
    </row>
    <row r="15" spans="1:21" ht="24.95" customHeight="1">
      <c r="A15" s="253"/>
      <c r="B15" s="105"/>
      <c r="C15" s="105" t="s">
        <v>68</v>
      </c>
      <c r="D15" s="111"/>
      <c r="E15" s="110"/>
      <c r="F15" s="44"/>
      <c r="G15" s="105"/>
      <c r="H15" s="104">
        <v>10</v>
      </c>
      <c r="I15" s="108"/>
      <c r="J15" s="105" t="s">
        <v>68</v>
      </c>
      <c r="K15" s="107">
        <v>5</v>
      </c>
      <c r="L15" s="119"/>
      <c r="M15" s="113"/>
      <c r="N15" s="115"/>
      <c r="O15" s="118"/>
    </row>
    <row r="16" spans="1:21" ht="24.95" customHeight="1">
      <c r="A16" s="253"/>
      <c r="B16" s="105"/>
      <c r="C16" s="105" t="s">
        <v>69</v>
      </c>
      <c r="D16" s="111"/>
      <c r="E16" s="110"/>
      <c r="F16" s="44"/>
      <c r="G16" s="105"/>
      <c r="H16" s="104">
        <v>0.5</v>
      </c>
      <c r="I16" s="108"/>
      <c r="J16" s="105" t="s">
        <v>69</v>
      </c>
      <c r="K16" s="107">
        <v>0.5</v>
      </c>
      <c r="L16" s="106" t="s">
        <v>323</v>
      </c>
      <c r="M16" s="105" t="s">
        <v>76</v>
      </c>
      <c r="N16" s="143">
        <v>0.13</v>
      </c>
      <c r="O16" s="103"/>
    </row>
    <row r="17" spans="1:15" ht="24.95" customHeight="1">
      <c r="A17" s="253"/>
      <c r="B17" s="113"/>
      <c r="C17" s="113"/>
      <c r="D17" s="117"/>
      <c r="E17" s="116"/>
      <c r="F17" s="50"/>
      <c r="G17" s="113"/>
      <c r="H17" s="115"/>
      <c r="I17" s="114"/>
      <c r="J17" s="113"/>
      <c r="K17" s="112"/>
      <c r="L17" s="106"/>
      <c r="M17" s="105"/>
      <c r="N17" s="104"/>
      <c r="O17" s="103"/>
    </row>
    <row r="18" spans="1:15" ht="24.95" customHeight="1">
      <c r="A18" s="253"/>
      <c r="B18" s="105" t="s">
        <v>90</v>
      </c>
      <c r="C18" s="105" t="s">
        <v>26</v>
      </c>
      <c r="D18" s="111"/>
      <c r="E18" s="110"/>
      <c r="F18" s="44"/>
      <c r="G18" s="105"/>
      <c r="H18" s="104">
        <v>20</v>
      </c>
      <c r="I18" s="108" t="s">
        <v>90</v>
      </c>
      <c r="J18" s="105" t="s">
        <v>26</v>
      </c>
      <c r="K18" s="107">
        <v>20</v>
      </c>
      <c r="L18" s="106"/>
      <c r="M18" s="105"/>
      <c r="N18" s="104"/>
      <c r="O18" s="103"/>
    </row>
    <row r="19" spans="1:15" ht="24.95" customHeight="1">
      <c r="A19" s="253"/>
      <c r="B19" s="105"/>
      <c r="C19" s="105" t="s">
        <v>120</v>
      </c>
      <c r="D19" s="111"/>
      <c r="E19" s="110" t="s">
        <v>23</v>
      </c>
      <c r="F19" s="109"/>
      <c r="G19" s="105"/>
      <c r="H19" s="148">
        <v>0.05</v>
      </c>
      <c r="I19" s="108"/>
      <c r="J19" s="105" t="s">
        <v>120</v>
      </c>
      <c r="K19" s="147">
        <v>0.05</v>
      </c>
      <c r="L19" s="106"/>
      <c r="M19" s="105"/>
      <c r="N19" s="104"/>
      <c r="O19" s="103"/>
    </row>
    <row r="20" spans="1:15" ht="24.95" customHeight="1">
      <c r="A20" s="253"/>
      <c r="B20" s="105"/>
      <c r="C20" s="105"/>
      <c r="D20" s="111"/>
      <c r="E20" s="110"/>
      <c r="F20" s="44"/>
      <c r="G20" s="105" t="s">
        <v>93</v>
      </c>
      <c r="H20" s="104" t="s">
        <v>288</v>
      </c>
      <c r="I20" s="108"/>
      <c r="J20" s="105"/>
      <c r="K20" s="107"/>
      <c r="L20" s="106"/>
      <c r="M20" s="105"/>
      <c r="N20" s="104"/>
      <c r="O20" s="103"/>
    </row>
    <row r="21" spans="1:15" ht="24.95" customHeight="1">
      <c r="A21" s="253"/>
      <c r="B21" s="105"/>
      <c r="C21" s="105"/>
      <c r="D21" s="111"/>
      <c r="E21" s="110"/>
      <c r="F21" s="44"/>
      <c r="G21" s="105" t="s">
        <v>61</v>
      </c>
      <c r="H21" s="104" t="s">
        <v>291</v>
      </c>
      <c r="I21" s="108"/>
      <c r="J21" s="105"/>
      <c r="K21" s="107"/>
      <c r="L21" s="106"/>
      <c r="M21" s="105"/>
      <c r="N21" s="104"/>
      <c r="O21" s="103"/>
    </row>
    <row r="22" spans="1:15" ht="24.95" customHeight="1">
      <c r="A22" s="253"/>
      <c r="B22" s="113"/>
      <c r="C22" s="113"/>
      <c r="D22" s="117"/>
      <c r="E22" s="116"/>
      <c r="F22" s="50"/>
      <c r="G22" s="113"/>
      <c r="H22" s="115"/>
      <c r="I22" s="114"/>
      <c r="J22" s="113"/>
      <c r="K22" s="112"/>
      <c r="L22" s="106"/>
      <c r="M22" s="105"/>
      <c r="N22" s="104"/>
      <c r="O22" s="103"/>
    </row>
    <row r="23" spans="1:15" ht="24.95" customHeight="1">
      <c r="A23" s="253"/>
      <c r="B23" s="105" t="s">
        <v>74</v>
      </c>
      <c r="C23" s="105" t="s">
        <v>76</v>
      </c>
      <c r="D23" s="111"/>
      <c r="E23" s="110"/>
      <c r="F23" s="44"/>
      <c r="G23" s="105"/>
      <c r="H23" s="146">
        <v>0.17</v>
      </c>
      <c r="I23" s="108" t="s">
        <v>74</v>
      </c>
      <c r="J23" s="105" t="s">
        <v>76</v>
      </c>
      <c r="K23" s="145">
        <v>0.17</v>
      </c>
      <c r="L23" s="106"/>
      <c r="M23" s="105"/>
      <c r="N23" s="104"/>
      <c r="O23" s="103"/>
    </row>
    <row r="24" spans="1:15" ht="24.95" customHeight="1" thickBot="1">
      <c r="A24" s="254"/>
      <c r="B24" s="97"/>
      <c r="C24" s="97"/>
      <c r="D24" s="102"/>
      <c r="E24" s="101"/>
      <c r="F24" s="56"/>
      <c r="G24" s="97"/>
      <c r="H24" s="96"/>
      <c r="I24" s="100"/>
      <c r="J24" s="97"/>
      <c r="K24" s="99"/>
      <c r="L24" s="98"/>
      <c r="M24" s="97"/>
      <c r="N24" s="96"/>
      <c r="O24" s="95"/>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row r="62" spans="2:14" ht="14.25">
      <c r="B62" s="86"/>
      <c r="C62" s="86"/>
      <c r="D62" s="86"/>
      <c r="G62" s="86"/>
      <c r="H62" s="94"/>
      <c r="I62" s="86"/>
      <c r="J62" s="86"/>
      <c r="K62" s="94"/>
      <c r="L62" s="86"/>
      <c r="M62" s="86"/>
      <c r="N62" s="94"/>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78</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30" customHeight="1">
      <c r="A5" s="241" t="s">
        <v>53</v>
      </c>
      <c r="B5" s="63" t="s">
        <v>57</v>
      </c>
      <c r="C5" s="37"/>
      <c r="D5" s="38"/>
      <c r="E5" s="39"/>
      <c r="F5" s="40"/>
      <c r="G5" s="67"/>
      <c r="H5" s="71"/>
      <c r="I5" s="38"/>
      <c r="J5" s="40"/>
      <c r="K5" s="40"/>
      <c r="L5" s="40"/>
      <c r="M5" s="75"/>
      <c r="N5" s="63"/>
      <c r="O5" s="41" t="s">
        <v>57</v>
      </c>
      <c r="P5" s="38"/>
      <c r="Q5" s="42">
        <v>110</v>
      </c>
      <c r="R5" s="90">
        <f>ROUNDUP(Q5*0.75,2)</f>
        <v>82.5</v>
      </c>
    </row>
    <row r="6" spans="1:19" ht="30" customHeight="1">
      <c r="A6" s="242"/>
      <c r="B6" s="65"/>
      <c r="C6" s="49"/>
      <c r="D6" s="50"/>
      <c r="E6" s="51"/>
      <c r="F6" s="52"/>
      <c r="G6" s="69"/>
      <c r="H6" s="73"/>
      <c r="I6" s="50"/>
      <c r="J6" s="52"/>
      <c r="K6" s="52"/>
      <c r="L6" s="52"/>
      <c r="M6" s="77"/>
      <c r="N6" s="65"/>
      <c r="O6" s="53"/>
      <c r="P6" s="50"/>
      <c r="Q6" s="54"/>
      <c r="R6" s="91"/>
    </row>
    <row r="7" spans="1:19" ht="30" customHeight="1">
      <c r="A7" s="242"/>
      <c r="B7" s="64" t="s">
        <v>79</v>
      </c>
      <c r="C7" s="43" t="s">
        <v>64</v>
      </c>
      <c r="D7" s="44" t="s">
        <v>65</v>
      </c>
      <c r="E7" s="45">
        <v>1</v>
      </c>
      <c r="F7" s="46" t="s">
        <v>66</v>
      </c>
      <c r="G7" s="68"/>
      <c r="H7" s="72" t="s">
        <v>64</v>
      </c>
      <c r="I7" s="44" t="s">
        <v>65</v>
      </c>
      <c r="J7" s="46">
        <f>ROUNDUP(E7*0.75,2)</f>
        <v>0.75</v>
      </c>
      <c r="K7" s="46" t="s">
        <v>66</v>
      </c>
      <c r="L7" s="46"/>
      <c r="M7" s="76" t="e">
        <f>#REF!</f>
        <v>#REF!</v>
      </c>
      <c r="N7" s="64" t="s">
        <v>80</v>
      </c>
      <c r="O7" s="47" t="s">
        <v>34</v>
      </c>
      <c r="P7" s="44" t="s">
        <v>35</v>
      </c>
      <c r="Q7" s="48">
        <v>2</v>
      </c>
      <c r="R7" s="92">
        <f>ROUNDUP(Q7*0.75,2)</f>
        <v>1.5</v>
      </c>
    </row>
    <row r="8" spans="1:19" ht="30" customHeight="1">
      <c r="A8" s="242"/>
      <c r="B8" s="64"/>
      <c r="C8" s="43" t="s">
        <v>82</v>
      </c>
      <c r="D8" s="44"/>
      <c r="E8" s="45">
        <v>10</v>
      </c>
      <c r="F8" s="46" t="s">
        <v>24</v>
      </c>
      <c r="G8" s="68"/>
      <c r="H8" s="72" t="s">
        <v>82</v>
      </c>
      <c r="I8" s="44"/>
      <c r="J8" s="46">
        <f>ROUNDUP(E8*0.75,2)</f>
        <v>7.5</v>
      </c>
      <c r="K8" s="46" t="s">
        <v>24</v>
      </c>
      <c r="L8" s="46"/>
      <c r="M8" s="76" t="e">
        <f>#REF!</f>
        <v>#REF!</v>
      </c>
      <c r="N8" s="64" t="s">
        <v>81</v>
      </c>
      <c r="O8" s="47" t="s">
        <v>34</v>
      </c>
      <c r="P8" s="44" t="s">
        <v>35</v>
      </c>
      <c r="Q8" s="48">
        <v>1.5</v>
      </c>
      <c r="R8" s="92">
        <f>ROUNDUP(Q8*0.75,2)</f>
        <v>1.1300000000000001</v>
      </c>
    </row>
    <row r="9" spans="1:19" ht="30" customHeight="1">
      <c r="A9" s="242"/>
      <c r="B9" s="64"/>
      <c r="C9" s="43" t="s">
        <v>26</v>
      </c>
      <c r="D9" s="44"/>
      <c r="E9" s="45">
        <v>30</v>
      </c>
      <c r="F9" s="46" t="s">
        <v>24</v>
      </c>
      <c r="G9" s="68"/>
      <c r="H9" s="72" t="s">
        <v>26</v>
      </c>
      <c r="I9" s="44"/>
      <c r="J9" s="46">
        <f>ROUNDUP(E9*0.75,2)</f>
        <v>22.5</v>
      </c>
      <c r="K9" s="46" t="s">
        <v>24</v>
      </c>
      <c r="L9" s="46"/>
      <c r="M9" s="76" t="e">
        <f>ROUND(#REF!+(#REF!*6/100),2)</f>
        <v>#REF!</v>
      </c>
      <c r="N9" s="64" t="s">
        <v>280</v>
      </c>
      <c r="O9" s="47" t="s">
        <v>43</v>
      </c>
      <c r="P9" s="44" t="s">
        <v>23</v>
      </c>
      <c r="Q9" s="48">
        <v>1</v>
      </c>
      <c r="R9" s="92">
        <f>ROUNDUP(Q9*0.75,2)</f>
        <v>0.75</v>
      </c>
    </row>
    <row r="10" spans="1:19" ht="30" customHeight="1">
      <c r="A10" s="242"/>
      <c r="B10" s="64"/>
      <c r="C10" s="43" t="s">
        <v>83</v>
      </c>
      <c r="D10" s="44"/>
      <c r="E10" s="45">
        <v>10</v>
      </c>
      <c r="F10" s="46" t="s">
        <v>24</v>
      </c>
      <c r="G10" s="68"/>
      <c r="H10" s="72" t="s">
        <v>83</v>
      </c>
      <c r="I10" s="44"/>
      <c r="J10" s="46">
        <f>ROUNDUP(E10*0.75,2)</f>
        <v>7.5</v>
      </c>
      <c r="K10" s="46" t="s">
        <v>24</v>
      </c>
      <c r="L10" s="46"/>
      <c r="M10" s="76" t="e">
        <f>#REF!</f>
        <v>#REF!</v>
      </c>
      <c r="N10" s="64" t="s">
        <v>254</v>
      </c>
      <c r="O10" s="47" t="s">
        <v>52</v>
      </c>
      <c r="P10" s="44"/>
      <c r="Q10" s="48">
        <v>0.1</v>
      </c>
      <c r="R10" s="92">
        <f>ROUNDUP(Q10*0.75,2)</f>
        <v>0.08</v>
      </c>
    </row>
    <row r="11" spans="1:19" ht="30" customHeight="1">
      <c r="A11" s="242"/>
      <c r="B11" s="64"/>
      <c r="C11" s="43" t="s">
        <v>84</v>
      </c>
      <c r="D11" s="44"/>
      <c r="E11" s="45">
        <v>5</v>
      </c>
      <c r="F11" s="46" t="s">
        <v>24</v>
      </c>
      <c r="G11" s="68"/>
      <c r="H11" s="72" t="s">
        <v>84</v>
      </c>
      <c r="I11" s="44"/>
      <c r="J11" s="46">
        <f>ROUNDUP(E11*0.75,2)</f>
        <v>3.75</v>
      </c>
      <c r="K11" s="46" t="s">
        <v>24</v>
      </c>
      <c r="L11" s="46"/>
      <c r="M11" s="76" t="e">
        <f>ROUND(#REF!+(#REF!*10/100),2)</f>
        <v>#REF!</v>
      </c>
      <c r="N11" s="64" t="s">
        <v>21</v>
      </c>
      <c r="O11" s="47" t="s">
        <v>85</v>
      </c>
      <c r="P11" s="44"/>
      <c r="Q11" s="48">
        <v>0.01</v>
      </c>
      <c r="R11" s="92">
        <f>ROUNDUP(Q11*0.75,2)</f>
        <v>0.01</v>
      </c>
    </row>
    <row r="12" spans="1:19" ht="30" customHeight="1">
      <c r="A12" s="242"/>
      <c r="B12" s="65"/>
      <c r="C12" s="49"/>
      <c r="D12" s="50"/>
      <c r="E12" s="51"/>
      <c r="F12" s="52"/>
      <c r="G12" s="69"/>
      <c r="H12" s="73"/>
      <c r="I12" s="50"/>
      <c r="J12" s="52"/>
      <c r="K12" s="52"/>
      <c r="L12" s="52"/>
      <c r="M12" s="77"/>
      <c r="N12" s="65"/>
      <c r="O12" s="53"/>
      <c r="P12" s="50"/>
      <c r="Q12" s="54"/>
      <c r="R12" s="91"/>
    </row>
    <row r="13" spans="1:19" ht="30" customHeight="1">
      <c r="A13" s="242"/>
      <c r="B13" s="64" t="s">
        <v>86</v>
      </c>
      <c r="C13" s="43" t="s">
        <v>89</v>
      </c>
      <c r="D13" s="44"/>
      <c r="E13" s="45">
        <v>30</v>
      </c>
      <c r="F13" s="46" t="s">
        <v>24</v>
      </c>
      <c r="G13" s="68"/>
      <c r="H13" s="72" t="s">
        <v>89</v>
      </c>
      <c r="I13" s="44"/>
      <c r="J13" s="46">
        <f>ROUNDUP(E13*0.75,2)</f>
        <v>22.5</v>
      </c>
      <c r="K13" s="46" t="s">
        <v>24</v>
      </c>
      <c r="L13" s="46"/>
      <c r="M13" s="76" t="e">
        <f>ROUND(#REF!+(#REF!*15/100),2)</f>
        <v>#REF!</v>
      </c>
      <c r="N13" s="64" t="s">
        <v>87</v>
      </c>
      <c r="O13" s="47" t="s">
        <v>33</v>
      </c>
      <c r="P13" s="44"/>
      <c r="Q13" s="48">
        <v>1</v>
      </c>
      <c r="R13" s="92">
        <f>ROUNDUP(Q13*0.75,2)</f>
        <v>0.75</v>
      </c>
    </row>
    <row r="14" spans="1:19" ht="30" customHeight="1">
      <c r="A14" s="242"/>
      <c r="B14" s="64"/>
      <c r="C14" s="43" t="s">
        <v>49</v>
      </c>
      <c r="D14" s="44"/>
      <c r="E14" s="45">
        <v>10</v>
      </c>
      <c r="F14" s="46" t="s">
        <v>24</v>
      </c>
      <c r="G14" s="68"/>
      <c r="H14" s="72" t="s">
        <v>49</v>
      </c>
      <c r="I14" s="44"/>
      <c r="J14" s="46">
        <f>ROUNDUP(E14*0.75,2)</f>
        <v>7.5</v>
      </c>
      <c r="K14" s="46" t="s">
        <v>24</v>
      </c>
      <c r="L14" s="46"/>
      <c r="M14" s="76" t="e">
        <f>ROUND(#REF!+(#REF!*10/100),2)</f>
        <v>#REF!</v>
      </c>
      <c r="N14" s="64" t="s">
        <v>88</v>
      </c>
      <c r="O14" s="47" t="s">
        <v>52</v>
      </c>
      <c r="P14" s="44"/>
      <c r="Q14" s="48">
        <v>0.1</v>
      </c>
      <c r="R14" s="92">
        <f>ROUNDUP(Q14*0.75,2)</f>
        <v>0.08</v>
      </c>
    </row>
    <row r="15" spans="1:19" ht="30" customHeight="1">
      <c r="A15" s="242"/>
      <c r="B15" s="64"/>
      <c r="C15" s="43"/>
      <c r="D15" s="44"/>
      <c r="E15" s="45"/>
      <c r="F15" s="46"/>
      <c r="G15" s="68"/>
      <c r="H15" s="72"/>
      <c r="I15" s="44"/>
      <c r="J15" s="46"/>
      <c r="K15" s="46"/>
      <c r="L15" s="46"/>
      <c r="M15" s="76"/>
      <c r="N15" s="64" t="s">
        <v>21</v>
      </c>
      <c r="O15" s="47" t="s">
        <v>70</v>
      </c>
      <c r="P15" s="44"/>
      <c r="Q15" s="48">
        <v>2</v>
      </c>
      <c r="R15" s="92">
        <f>ROUNDUP(Q15*0.75,2)</f>
        <v>1.5</v>
      </c>
    </row>
    <row r="16" spans="1:19" ht="30" customHeight="1">
      <c r="A16" s="242"/>
      <c r="B16" s="64"/>
      <c r="C16" s="43"/>
      <c r="D16" s="44"/>
      <c r="E16" s="45"/>
      <c r="F16" s="46"/>
      <c r="G16" s="68"/>
      <c r="H16" s="72"/>
      <c r="I16" s="44"/>
      <c r="J16" s="46"/>
      <c r="K16" s="46"/>
      <c r="L16" s="46"/>
      <c r="M16" s="76"/>
      <c r="N16" s="64"/>
      <c r="O16" s="47" t="s">
        <v>27</v>
      </c>
      <c r="P16" s="44"/>
      <c r="Q16" s="48">
        <v>2</v>
      </c>
      <c r="R16" s="92">
        <f>ROUNDUP(Q16*0.75,2)</f>
        <v>1.5</v>
      </c>
    </row>
    <row r="17" spans="1:18" ht="30" customHeight="1">
      <c r="A17" s="242"/>
      <c r="B17" s="65"/>
      <c r="C17" s="49"/>
      <c r="D17" s="50"/>
      <c r="E17" s="51"/>
      <c r="F17" s="52"/>
      <c r="G17" s="69"/>
      <c r="H17" s="73"/>
      <c r="I17" s="50"/>
      <c r="J17" s="52"/>
      <c r="K17" s="52"/>
      <c r="L17" s="52"/>
      <c r="M17" s="77"/>
      <c r="N17" s="65"/>
      <c r="O17" s="53"/>
      <c r="P17" s="50"/>
      <c r="Q17" s="54"/>
      <c r="R17" s="91"/>
    </row>
    <row r="18" spans="1:18" ht="30" customHeight="1">
      <c r="A18" s="242"/>
      <c r="B18" s="64" t="s">
        <v>90</v>
      </c>
      <c r="C18" s="43" t="s">
        <v>91</v>
      </c>
      <c r="D18" s="44"/>
      <c r="E18" s="45">
        <v>20</v>
      </c>
      <c r="F18" s="46" t="s">
        <v>24</v>
      </c>
      <c r="G18" s="68"/>
      <c r="H18" s="72" t="s">
        <v>91</v>
      </c>
      <c r="I18" s="44"/>
      <c r="J18" s="46">
        <f>ROUNDUP(E18*0.75,2)</f>
        <v>15</v>
      </c>
      <c r="K18" s="46" t="s">
        <v>24</v>
      </c>
      <c r="L18" s="46"/>
      <c r="M18" s="76" t="e">
        <f>ROUND(#REF!+(#REF!*10/100),2)</f>
        <v>#REF!</v>
      </c>
      <c r="N18" s="64" t="s">
        <v>47</v>
      </c>
      <c r="O18" s="47" t="s">
        <v>93</v>
      </c>
      <c r="P18" s="44"/>
      <c r="Q18" s="48">
        <v>100</v>
      </c>
      <c r="R18" s="92">
        <f>ROUNDUP(Q18*0.75,2)</f>
        <v>75</v>
      </c>
    </row>
    <row r="19" spans="1:18" ht="30" customHeight="1">
      <c r="A19" s="242"/>
      <c r="B19" s="64"/>
      <c r="C19" s="43" t="s">
        <v>92</v>
      </c>
      <c r="D19" s="44"/>
      <c r="E19" s="45">
        <v>10</v>
      </c>
      <c r="F19" s="46" t="s">
        <v>24</v>
      </c>
      <c r="G19" s="68"/>
      <c r="H19" s="72" t="s">
        <v>92</v>
      </c>
      <c r="I19" s="44"/>
      <c r="J19" s="46">
        <f>ROUNDUP(E19*0.75,2)</f>
        <v>7.5</v>
      </c>
      <c r="K19" s="46" t="s">
        <v>24</v>
      </c>
      <c r="L19" s="46"/>
      <c r="M19" s="76" t="e">
        <f>ROUND(#REF!+(#REF!*10/100),2)</f>
        <v>#REF!</v>
      </c>
      <c r="N19" s="64"/>
      <c r="O19" s="47" t="s">
        <v>61</v>
      </c>
      <c r="P19" s="44"/>
      <c r="Q19" s="48">
        <v>3</v>
      </c>
      <c r="R19" s="92">
        <f>ROUNDUP(Q19*0.75,2)</f>
        <v>2.25</v>
      </c>
    </row>
    <row r="20" spans="1:18" ht="30" customHeight="1">
      <c r="A20" s="242"/>
      <c r="B20" s="65"/>
      <c r="C20" s="49"/>
      <c r="D20" s="50"/>
      <c r="E20" s="51"/>
      <c r="F20" s="52"/>
      <c r="G20" s="69"/>
      <c r="H20" s="73"/>
      <c r="I20" s="50"/>
      <c r="J20" s="52"/>
      <c r="K20" s="52"/>
      <c r="L20" s="52"/>
      <c r="M20" s="77"/>
      <c r="N20" s="65"/>
      <c r="O20" s="53"/>
      <c r="P20" s="50"/>
      <c r="Q20" s="54"/>
      <c r="R20" s="91"/>
    </row>
    <row r="21" spans="1:18" ht="30" customHeight="1">
      <c r="A21" s="242"/>
      <c r="B21" s="64" t="s">
        <v>94</v>
      </c>
      <c r="C21" s="43" t="s">
        <v>95</v>
      </c>
      <c r="D21" s="44"/>
      <c r="E21" s="79">
        <v>0.16666666666666666</v>
      </c>
      <c r="F21" s="46" t="s">
        <v>66</v>
      </c>
      <c r="G21" s="68"/>
      <c r="H21" s="72" t="s">
        <v>95</v>
      </c>
      <c r="I21" s="44"/>
      <c r="J21" s="46">
        <f>ROUNDUP(E21*0.75,2)</f>
        <v>0.13</v>
      </c>
      <c r="K21" s="46" t="s">
        <v>66</v>
      </c>
      <c r="L21" s="46"/>
      <c r="M21" s="76" t="e">
        <f>#REF!</f>
        <v>#REF!</v>
      </c>
      <c r="N21" s="64" t="s">
        <v>75</v>
      </c>
      <c r="O21" s="47"/>
      <c r="P21" s="44"/>
      <c r="Q21" s="48"/>
      <c r="R21" s="92"/>
    </row>
    <row r="22" spans="1:18" ht="30" customHeight="1" thickBot="1">
      <c r="A22" s="243"/>
      <c r="B22" s="66"/>
      <c r="C22" s="55"/>
      <c r="D22" s="56"/>
      <c r="E22" s="57"/>
      <c r="F22" s="58"/>
      <c r="G22" s="70"/>
      <c r="H22" s="74"/>
      <c r="I22" s="56"/>
      <c r="J22" s="58"/>
      <c r="K22" s="58"/>
      <c r="L22" s="58"/>
      <c r="M22" s="78"/>
      <c r="N22" s="66"/>
      <c r="O22" s="59"/>
      <c r="P22" s="56"/>
      <c r="Q22" s="60"/>
      <c r="R22" s="93"/>
    </row>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322</v>
      </c>
      <c r="B3" s="258"/>
      <c r="C3" s="258"/>
      <c r="D3" s="141"/>
      <c r="E3" s="259" t="s">
        <v>321</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320</v>
      </c>
      <c r="I5" s="247" t="s">
        <v>305</v>
      </c>
      <c r="J5" s="248"/>
      <c r="K5" s="248"/>
      <c r="L5" s="249" t="s">
        <v>319</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318</v>
      </c>
      <c r="C9" s="105" t="s">
        <v>82</v>
      </c>
      <c r="D9" s="111"/>
      <c r="E9" s="110"/>
      <c r="F9" s="44"/>
      <c r="G9" s="105"/>
      <c r="H9" s="104">
        <v>5</v>
      </c>
      <c r="I9" s="108" t="s">
        <v>318</v>
      </c>
      <c r="J9" s="120" t="s">
        <v>149</v>
      </c>
      <c r="K9" s="107">
        <v>5</v>
      </c>
      <c r="L9" s="106" t="s">
        <v>317</v>
      </c>
      <c r="M9" s="105" t="s">
        <v>26</v>
      </c>
      <c r="N9" s="104">
        <v>10</v>
      </c>
      <c r="O9" s="103"/>
    </row>
    <row r="10" spans="1:21" ht="24.95" customHeight="1">
      <c r="A10" s="253"/>
      <c r="B10" s="105"/>
      <c r="C10" s="105" t="s">
        <v>26</v>
      </c>
      <c r="D10" s="111"/>
      <c r="E10" s="110"/>
      <c r="F10" s="44"/>
      <c r="G10" s="105"/>
      <c r="H10" s="104">
        <v>10</v>
      </c>
      <c r="I10" s="108"/>
      <c r="J10" s="105" t="s">
        <v>26</v>
      </c>
      <c r="K10" s="107">
        <v>10</v>
      </c>
      <c r="L10" s="106"/>
      <c r="M10" s="105" t="s">
        <v>83</v>
      </c>
      <c r="N10" s="104">
        <v>5</v>
      </c>
      <c r="O10" s="103"/>
    </row>
    <row r="11" spans="1:21" ht="24.95" customHeight="1">
      <c r="A11" s="253"/>
      <c r="B11" s="105"/>
      <c r="C11" s="105" t="s">
        <v>83</v>
      </c>
      <c r="D11" s="111"/>
      <c r="E11" s="110"/>
      <c r="F11" s="44"/>
      <c r="G11" s="105"/>
      <c r="H11" s="104">
        <v>10</v>
      </c>
      <c r="I11" s="108"/>
      <c r="J11" s="105" t="s">
        <v>83</v>
      </c>
      <c r="K11" s="107">
        <v>5</v>
      </c>
      <c r="L11" s="119"/>
      <c r="M11" s="113"/>
      <c r="N11" s="115"/>
      <c r="O11" s="118"/>
    </row>
    <row r="12" spans="1:21" ht="24.95" customHeight="1">
      <c r="A12" s="253"/>
      <c r="B12" s="105"/>
      <c r="C12" s="105" t="s">
        <v>84</v>
      </c>
      <c r="D12" s="111"/>
      <c r="E12" s="110"/>
      <c r="F12" s="44"/>
      <c r="G12" s="105"/>
      <c r="H12" s="104">
        <v>5</v>
      </c>
      <c r="I12" s="108"/>
      <c r="J12" s="105" t="s">
        <v>84</v>
      </c>
      <c r="K12" s="107">
        <v>5</v>
      </c>
      <c r="L12" s="106" t="s">
        <v>316</v>
      </c>
      <c r="M12" s="105" t="s">
        <v>89</v>
      </c>
      <c r="N12" s="104">
        <v>10</v>
      </c>
      <c r="O12" s="103"/>
    </row>
    <row r="13" spans="1:21" ht="24.95" customHeight="1">
      <c r="A13" s="253"/>
      <c r="B13" s="105"/>
      <c r="C13" s="105" t="s">
        <v>64</v>
      </c>
      <c r="D13" s="111"/>
      <c r="E13" s="110" t="s">
        <v>65</v>
      </c>
      <c r="F13" s="44"/>
      <c r="G13" s="105"/>
      <c r="H13" s="143">
        <v>0.13</v>
      </c>
      <c r="I13" s="108"/>
      <c r="J13" s="105" t="s">
        <v>315</v>
      </c>
      <c r="K13" s="142">
        <v>0.13</v>
      </c>
      <c r="L13" s="106"/>
      <c r="M13" s="105" t="s">
        <v>49</v>
      </c>
      <c r="N13" s="104">
        <v>5</v>
      </c>
      <c r="O13" s="103"/>
    </row>
    <row r="14" spans="1:21" ht="24.95" customHeight="1">
      <c r="A14" s="253"/>
      <c r="B14" s="105"/>
      <c r="C14" s="105"/>
      <c r="D14" s="111"/>
      <c r="E14" s="110"/>
      <c r="F14" s="44"/>
      <c r="G14" s="105" t="s">
        <v>93</v>
      </c>
      <c r="H14" s="104" t="s">
        <v>288</v>
      </c>
      <c r="I14" s="108"/>
      <c r="J14" s="105"/>
      <c r="K14" s="107"/>
      <c r="L14" s="106"/>
      <c r="M14" s="105" t="s">
        <v>91</v>
      </c>
      <c r="N14" s="104">
        <v>5</v>
      </c>
      <c r="O14" s="103"/>
    </row>
    <row r="15" spans="1:21" ht="24.95" customHeight="1">
      <c r="A15" s="253"/>
      <c r="B15" s="105"/>
      <c r="C15" s="105"/>
      <c r="D15" s="111"/>
      <c r="E15" s="110"/>
      <c r="F15" s="44"/>
      <c r="G15" s="105" t="s">
        <v>33</v>
      </c>
      <c r="H15" s="104" t="s">
        <v>291</v>
      </c>
      <c r="I15" s="108"/>
      <c r="J15" s="105"/>
      <c r="K15" s="107"/>
      <c r="L15" s="119"/>
      <c r="M15" s="113"/>
      <c r="N15" s="115"/>
      <c r="O15" s="118"/>
    </row>
    <row r="16" spans="1:21" ht="24.95" customHeight="1">
      <c r="A16" s="253"/>
      <c r="B16" s="105"/>
      <c r="C16" s="105"/>
      <c r="D16" s="111"/>
      <c r="E16" s="110"/>
      <c r="F16" s="44" t="s">
        <v>23</v>
      </c>
      <c r="G16" s="105" t="s">
        <v>43</v>
      </c>
      <c r="H16" s="104" t="s">
        <v>291</v>
      </c>
      <c r="I16" s="108"/>
      <c r="J16" s="105"/>
      <c r="K16" s="107"/>
      <c r="L16" s="106" t="s">
        <v>94</v>
      </c>
      <c r="M16" s="105" t="s">
        <v>95</v>
      </c>
      <c r="N16" s="144">
        <v>0.1</v>
      </c>
      <c r="O16" s="103"/>
    </row>
    <row r="17" spans="1:15" ht="24.95" customHeight="1">
      <c r="A17" s="253"/>
      <c r="B17" s="113"/>
      <c r="C17" s="113"/>
      <c r="D17" s="117"/>
      <c r="E17" s="116"/>
      <c r="F17" s="50"/>
      <c r="G17" s="113"/>
      <c r="H17" s="115"/>
      <c r="I17" s="114"/>
      <c r="J17" s="113"/>
      <c r="K17" s="112"/>
      <c r="L17" s="106"/>
      <c r="M17" s="105"/>
      <c r="N17" s="104"/>
      <c r="O17" s="103"/>
    </row>
    <row r="18" spans="1:15" ht="24.95" customHeight="1">
      <c r="A18" s="253"/>
      <c r="B18" s="105" t="s">
        <v>86</v>
      </c>
      <c r="C18" s="105" t="s">
        <v>89</v>
      </c>
      <c r="D18" s="111"/>
      <c r="E18" s="110"/>
      <c r="F18" s="44"/>
      <c r="G18" s="105"/>
      <c r="H18" s="104">
        <v>10</v>
      </c>
      <c r="I18" s="108" t="s">
        <v>86</v>
      </c>
      <c r="J18" s="105" t="s">
        <v>89</v>
      </c>
      <c r="K18" s="107">
        <v>10</v>
      </c>
      <c r="L18" s="106"/>
      <c r="M18" s="105"/>
      <c r="N18" s="104"/>
      <c r="O18" s="103"/>
    </row>
    <row r="19" spans="1:15" ht="24.95" customHeight="1">
      <c r="A19" s="253"/>
      <c r="B19" s="105"/>
      <c r="C19" s="105" t="s">
        <v>49</v>
      </c>
      <c r="D19" s="111"/>
      <c r="E19" s="110"/>
      <c r="F19" s="109"/>
      <c r="G19" s="105"/>
      <c r="H19" s="104">
        <v>5</v>
      </c>
      <c r="I19" s="108"/>
      <c r="J19" s="105" t="s">
        <v>49</v>
      </c>
      <c r="K19" s="107">
        <v>5</v>
      </c>
      <c r="L19" s="106"/>
      <c r="M19" s="105"/>
      <c r="N19" s="104"/>
      <c r="O19" s="103"/>
    </row>
    <row r="20" spans="1:15" ht="24.95" customHeight="1">
      <c r="A20" s="253"/>
      <c r="B20" s="113"/>
      <c r="C20" s="113"/>
      <c r="D20" s="117"/>
      <c r="E20" s="116"/>
      <c r="F20" s="50"/>
      <c r="G20" s="113"/>
      <c r="H20" s="115"/>
      <c r="I20" s="114"/>
      <c r="J20" s="113"/>
      <c r="K20" s="112"/>
      <c r="L20" s="106"/>
      <c r="M20" s="105"/>
      <c r="N20" s="104"/>
      <c r="O20" s="103"/>
    </row>
    <row r="21" spans="1:15" ht="24.95" customHeight="1">
      <c r="A21" s="253"/>
      <c r="B21" s="105" t="s">
        <v>90</v>
      </c>
      <c r="C21" s="105" t="s">
        <v>91</v>
      </c>
      <c r="D21" s="111"/>
      <c r="E21" s="110"/>
      <c r="F21" s="44"/>
      <c r="G21" s="105"/>
      <c r="H21" s="104">
        <v>10</v>
      </c>
      <c r="I21" s="108" t="s">
        <v>90</v>
      </c>
      <c r="J21" s="105" t="s">
        <v>91</v>
      </c>
      <c r="K21" s="107">
        <v>10</v>
      </c>
      <c r="L21" s="106"/>
      <c r="M21" s="105"/>
      <c r="N21" s="104"/>
      <c r="O21" s="103"/>
    </row>
    <row r="22" spans="1:15" ht="24.95" customHeight="1">
      <c r="A22" s="253"/>
      <c r="B22" s="105"/>
      <c r="C22" s="105" t="s">
        <v>92</v>
      </c>
      <c r="D22" s="111"/>
      <c r="E22" s="110"/>
      <c r="F22" s="44"/>
      <c r="G22" s="105"/>
      <c r="H22" s="104">
        <v>5</v>
      </c>
      <c r="I22" s="108"/>
      <c r="J22" s="105" t="s">
        <v>92</v>
      </c>
      <c r="K22" s="107">
        <v>5</v>
      </c>
      <c r="L22" s="106"/>
      <c r="M22" s="105"/>
      <c r="N22" s="104"/>
      <c r="O22" s="103"/>
    </row>
    <row r="23" spans="1:15" ht="24.95" customHeight="1">
      <c r="A23" s="253"/>
      <c r="B23" s="105"/>
      <c r="C23" s="105"/>
      <c r="D23" s="111"/>
      <c r="E23" s="110"/>
      <c r="F23" s="44"/>
      <c r="G23" s="105" t="s">
        <v>93</v>
      </c>
      <c r="H23" s="104" t="s">
        <v>288</v>
      </c>
      <c r="I23" s="108"/>
      <c r="J23" s="105"/>
      <c r="K23" s="107"/>
      <c r="L23" s="106"/>
      <c r="M23" s="105"/>
      <c r="N23" s="104"/>
      <c r="O23" s="103"/>
    </row>
    <row r="24" spans="1:15" ht="24.95" customHeight="1">
      <c r="A24" s="253"/>
      <c r="B24" s="105"/>
      <c r="C24" s="105"/>
      <c r="D24" s="111"/>
      <c r="E24" s="110"/>
      <c r="F24" s="44"/>
      <c r="G24" s="105" t="s">
        <v>61</v>
      </c>
      <c r="H24" s="104" t="s">
        <v>291</v>
      </c>
      <c r="I24" s="108"/>
      <c r="J24" s="105"/>
      <c r="K24" s="107"/>
      <c r="L24" s="106"/>
      <c r="M24" s="105"/>
      <c r="N24" s="104"/>
      <c r="O24" s="103"/>
    </row>
    <row r="25" spans="1:15" ht="14.25">
      <c r="A25" s="253"/>
      <c r="B25" s="113"/>
      <c r="C25" s="113"/>
      <c r="D25" s="117"/>
      <c r="E25" s="116"/>
      <c r="F25" s="50"/>
      <c r="G25" s="113"/>
      <c r="H25" s="115"/>
      <c r="I25" s="114"/>
      <c r="J25" s="113"/>
      <c r="K25" s="112"/>
      <c r="L25" s="106"/>
      <c r="M25" s="105"/>
      <c r="N25" s="104"/>
      <c r="O25" s="103"/>
    </row>
    <row r="26" spans="1:15" ht="14.25">
      <c r="A26" s="253"/>
      <c r="B26" s="105" t="s">
        <v>94</v>
      </c>
      <c r="C26" s="105" t="s">
        <v>95</v>
      </c>
      <c r="D26" s="111"/>
      <c r="E26" s="110"/>
      <c r="F26" s="44"/>
      <c r="G26" s="105"/>
      <c r="H26" s="143">
        <v>0.13</v>
      </c>
      <c r="I26" s="108" t="s">
        <v>94</v>
      </c>
      <c r="J26" s="105" t="s">
        <v>95</v>
      </c>
      <c r="K26" s="142">
        <v>0.13</v>
      </c>
      <c r="L26" s="106"/>
      <c r="M26" s="105"/>
      <c r="N26" s="104"/>
      <c r="O26" s="103"/>
    </row>
    <row r="27" spans="1:15" ht="15" thickBot="1">
      <c r="A27" s="254"/>
      <c r="B27" s="97"/>
      <c r="C27" s="97"/>
      <c r="D27" s="102"/>
      <c r="E27" s="101"/>
      <c r="F27" s="56"/>
      <c r="G27" s="97"/>
      <c r="H27" s="96"/>
      <c r="I27" s="100"/>
      <c r="J27" s="97"/>
      <c r="K27" s="99"/>
      <c r="L27" s="98"/>
      <c r="M27" s="97"/>
      <c r="N27" s="96"/>
      <c r="O27" s="95"/>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sheetData>
  <mergeCells count="14">
    <mergeCell ref="O4:O6"/>
    <mergeCell ref="I5:K5"/>
    <mergeCell ref="L5:N5"/>
    <mergeCell ref="A7:A27"/>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108</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7" customHeight="1">
      <c r="A5" s="241" t="s">
        <v>53</v>
      </c>
      <c r="B5" s="63" t="s">
        <v>57</v>
      </c>
      <c r="C5" s="37"/>
      <c r="D5" s="38"/>
      <c r="E5" s="39"/>
      <c r="F5" s="40"/>
      <c r="G5" s="67"/>
      <c r="H5" s="71"/>
      <c r="I5" s="38"/>
      <c r="J5" s="40"/>
      <c r="K5" s="40"/>
      <c r="L5" s="40"/>
      <c r="M5" s="75"/>
      <c r="N5" s="63"/>
      <c r="O5" s="41" t="s">
        <v>57</v>
      </c>
      <c r="P5" s="38"/>
      <c r="Q5" s="42">
        <v>110</v>
      </c>
      <c r="R5" s="90">
        <f>ROUNDUP(Q5*0.75,2)</f>
        <v>82.5</v>
      </c>
    </row>
    <row r="6" spans="1:19" ht="27" customHeight="1">
      <c r="A6" s="242"/>
      <c r="B6" s="65"/>
      <c r="C6" s="49"/>
      <c r="D6" s="50"/>
      <c r="E6" s="51"/>
      <c r="F6" s="52"/>
      <c r="G6" s="69"/>
      <c r="H6" s="73"/>
      <c r="I6" s="50"/>
      <c r="J6" s="52"/>
      <c r="K6" s="52"/>
      <c r="L6" s="52"/>
      <c r="M6" s="77"/>
      <c r="N6" s="65"/>
      <c r="O6" s="53"/>
      <c r="P6" s="50"/>
      <c r="Q6" s="54"/>
      <c r="R6" s="91"/>
    </row>
    <row r="7" spans="1:19" ht="27" customHeight="1">
      <c r="A7" s="242"/>
      <c r="B7" s="64" t="s">
        <v>109</v>
      </c>
      <c r="C7" s="43" t="s">
        <v>113</v>
      </c>
      <c r="D7" s="44"/>
      <c r="E7" s="45">
        <v>1</v>
      </c>
      <c r="F7" s="46" t="s">
        <v>101</v>
      </c>
      <c r="G7" s="68" t="s">
        <v>100</v>
      </c>
      <c r="H7" s="72" t="s">
        <v>113</v>
      </c>
      <c r="I7" s="44"/>
      <c r="J7" s="46">
        <f>ROUNDUP(E7*0.75,2)</f>
        <v>0.75</v>
      </c>
      <c r="K7" s="46" t="s">
        <v>101</v>
      </c>
      <c r="L7" s="46" t="s">
        <v>100</v>
      </c>
      <c r="M7" s="76" t="e">
        <f>#REF!</f>
        <v>#REF!</v>
      </c>
      <c r="N7" s="64" t="s">
        <v>267</v>
      </c>
      <c r="O7" s="47" t="s">
        <v>28</v>
      </c>
      <c r="P7" s="44" t="s">
        <v>23</v>
      </c>
      <c r="Q7" s="48">
        <v>3</v>
      </c>
      <c r="R7" s="92">
        <f t="shared" ref="R7:R12" si="0">ROUNDUP(Q7*0.75,2)</f>
        <v>2.25</v>
      </c>
    </row>
    <row r="8" spans="1:19" ht="27" customHeight="1">
      <c r="A8" s="242"/>
      <c r="B8" s="64"/>
      <c r="C8" s="43" t="s">
        <v>49</v>
      </c>
      <c r="D8" s="44"/>
      <c r="E8" s="45">
        <v>10</v>
      </c>
      <c r="F8" s="46" t="s">
        <v>24</v>
      </c>
      <c r="G8" s="68"/>
      <c r="H8" s="72" t="s">
        <v>49</v>
      </c>
      <c r="I8" s="44"/>
      <c r="J8" s="46">
        <f>ROUNDUP(E8*0.75,2)</f>
        <v>7.5</v>
      </c>
      <c r="K8" s="46" t="s">
        <v>24</v>
      </c>
      <c r="L8" s="46"/>
      <c r="M8" s="76" t="e">
        <f>ROUND(#REF!+(#REF!*10/100),2)</f>
        <v>#REF!</v>
      </c>
      <c r="N8" s="64" t="s">
        <v>110</v>
      </c>
      <c r="O8" s="47" t="s">
        <v>44</v>
      </c>
      <c r="P8" s="44" t="s">
        <v>45</v>
      </c>
      <c r="Q8" s="48">
        <v>3</v>
      </c>
      <c r="R8" s="92">
        <f t="shared" si="0"/>
        <v>2.25</v>
      </c>
    </row>
    <row r="9" spans="1:19" ht="27" customHeight="1">
      <c r="A9" s="242"/>
      <c r="B9" s="64"/>
      <c r="C9" s="43" t="s">
        <v>48</v>
      </c>
      <c r="D9" s="44"/>
      <c r="E9" s="45">
        <v>10</v>
      </c>
      <c r="F9" s="46" t="s">
        <v>24</v>
      </c>
      <c r="G9" s="68"/>
      <c r="H9" s="72" t="s">
        <v>48</v>
      </c>
      <c r="I9" s="44"/>
      <c r="J9" s="46">
        <f>ROUNDUP(E9*0.75,2)</f>
        <v>7.5</v>
      </c>
      <c r="K9" s="46" t="s">
        <v>24</v>
      </c>
      <c r="L9" s="46"/>
      <c r="M9" s="76" t="e">
        <f>ROUND(#REF!+(#REF!*15/100),2)</f>
        <v>#REF!</v>
      </c>
      <c r="N9" s="64" t="s">
        <v>111</v>
      </c>
      <c r="O9" s="47" t="s">
        <v>114</v>
      </c>
      <c r="P9" s="44" t="s">
        <v>23</v>
      </c>
      <c r="Q9" s="48">
        <v>5</v>
      </c>
      <c r="R9" s="92">
        <f t="shared" si="0"/>
        <v>3.75</v>
      </c>
    </row>
    <row r="10" spans="1:19" ht="27" customHeight="1">
      <c r="A10" s="242"/>
      <c r="B10" s="64"/>
      <c r="C10" s="43"/>
      <c r="D10" s="44"/>
      <c r="E10" s="45"/>
      <c r="F10" s="46"/>
      <c r="G10" s="68"/>
      <c r="H10" s="72"/>
      <c r="I10" s="44"/>
      <c r="J10" s="46"/>
      <c r="K10" s="46"/>
      <c r="L10" s="46"/>
      <c r="M10" s="76"/>
      <c r="N10" s="64" t="s">
        <v>112</v>
      </c>
      <c r="O10" s="47" t="s">
        <v>34</v>
      </c>
      <c r="P10" s="44" t="s">
        <v>35</v>
      </c>
      <c r="Q10" s="48">
        <v>2</v>
      </c>
      <c r="R10" s="92">
        <f t="shared" si="0"/>
        <v>1.5</v>
      </c>
    </row>
    <row r="11" spans="1:19" ht="27" customHeight="1">
      <c r="A11" s="242"/>
      <c r="B11" s="64"/>
      <c r="C11" s="43"/>
      <c r="D11" s="44"/>
      <c r="E11" s="45"/>
      <c r="F11" s="46"/>
      <c r="G11" s="68"/>
      <c r="H11" s="72"/>
      <c r="I11" s="44"/>
      <c r="J11" s="46"/>
      <c r="K11" s="46"/>
      <c r="L11" s="46"/>
      <c r="M11" s="76"/>
      <c r="N11" s="64" t="s">
        <v>47</v>
      </c>
      <c r="O11" s="47" t="s">
        <v>27</v>
      </c>
      <c r="P11" s="44"/>
      <c r="Q11" s="48">
        <v>1</v>
      </c>
      <c r="R11" s="92">
        <f t="shared" si="0"/>
        <v>0.75</v>
      </c>
    </row>
    <row r="12" spans="1:19" ht="27" customHeight="1">
      <c r="A12" s="242"/>
      <c r="B12" s="64"/>
      <c r="C12" s="43"/>
      <c r="D12" s="44"/>
      <c r="E12" s="45"/>
      <c r="F12" s="46"/>
      <c r="G12" s="68"/>
      <c r="H12" s="72"/>
      <c r="I12" s="44"/>
      <c r="J12" s="46"/>
      <c r="K12" s="46"/>
      <c r="L12" s="46"/>
      <c r="M12" s="76"/>
      <c r="N12" s="64"/>
      <c r="O12" s="47" t="s">
        <v>52</v>
      </c>
      <c r="P12" s="44"/>
      <c r="Q12" s="48">
        <v>0.05</v>
      </c>
      <c r="R12" s="92">
        <f t="shared" si="0"/>
        <v>0.04</v>
      </c>
    </row>
    <row r="13" spans="1:19" ht="27" customHeight="1">
      <c r="A13" s="242"/>
      <c r="B13" s="65"/>
      <c r="C13" s="49"/>
      <c r="D13" s="50"/>
      <c r="E13" s="51"/>
      <c r="F13" s="52"/>
      <c r="G13" s="69"/>
      <c r="H13" s="73"/>
      <c r="I13" s="50"/>
      <c r="J13" s="52"/>
      <c r="K13" s="52"/>
      <c r="L13" s="52"/>
      <c r="M13" s="77"/>
      <c r="N13" s="65"/>
      <c r="O13" s="53"/>
      <c r="P13" s="50"/>
      <c r="Q13" s="54"/>
      <c r="R13" s="91"/>
    </row>
    <row r="14" spans="1:19" ht="27" customHeight="1">
      <c r="A14" s="242"/>
      <c r="B14" s="64" t="s">
        <v>116</v>
      </c>
      <c r="C14" s="43" t="s">
        <v>71</v>
      </c>
      <c r="D14" s="44"/>
      <c r="E14" s="79">
        <v>0.16666666666666666</v>
      </c>
      <c r="F14" s="46" t="s">
        <v>72</v>
      </c>
      <c r="G14" s="68"/>
      <c r="H14" s="72" t="s">
        <v>71</v>
      </c>
      <c r="I14" s="44"/>
      <c r="J14" s="46">
        <f>ROUNDUP(E14*0.75,2)</f>
        <v>0.13</v>
      </c>
      <c r="K14" s="46" t="s">
        <v>72</v>
      </c>
      <c r="L14" s="46"/>
      <c r="M14" s="76" t="e">
        <f>#REF!</f>
        <v>#REF!</v>
      </c>
      <c r="N14" s="64" t="s">
        <v>117</v>
      </c>
      <c r="O14" s="47" t="s">
        <v>33</v>
      </c>
      <c r="P14" s="44"/>
      <c r="Q14" s="48">
        <v>1</v>
      </c>
      <c r="R14" s="92">
        <f>ROUNDUP(Q14*0.75,2)</f>
        <v>0.75</v>
      </c>
    </row>
    <row r="15" spans="1:19" ht="27" customHeight="1">
      <c r="A15" s="242"/>
      <c r="B15" s="64"/>
      <c r="C15" s="43" t="s">
        <v>68</v>
      </c>
      <c r="D15" s="44"/>
      <c r="E15" s="45">
        <v>10</v>
      </c>
      <c r="F15" s="46" t="s">
        <v>24</v>
      </c>
      <c r="G15" s="68"/>
      <c r="H15" s="72" t="s">
        <v>68</v>
      </c>
      <c r="I15" s="44"/>
      <c r="J15" s="46">
        <f>ROUNDUP(E15*0.75,2)</f>
        <v>7.5</v>
      </c>
      <c r="K15" s="46" t="s">
        <v>24</v>
      </c>
      <c r="L15" s="46"/>
      <c r="M15" s="76" t="e">
        <f>ROUND(#REF!+(#REF!*2/100),2)</f>
        <v>#REF!</v>
      </c>
      <c r="N15" s="64" t="s">
        <v>118</v>
      </c>
      <c r="O15" s="47" t="s">
        <v>43</v>
      </c>
      <c r="P15" s="44" t="s">
        <v>23</v>
      </c>
      <c r="Q15" s="48">
        <v>0.5</v>
      </c>
      <c r="R15" s="92">
        <f>ROUNDUP(Q15*0.75,2)</f>
        <v>0.38</v>
      </c>
    </row>
    <row r="16" spans="1:19" ht="27" customHeight="1">
      <c r="A16" s="242"/>
      <c r="B16" s="64"/>
      <c r="C16" s="43" t="s">
        <v>69</v>
      </c>
      <c r="D16" s="44"/>
      <c r="E16" s="45">
        <v>0.5</v>
      </c>
      <c r="F16" s="46" t="s">
        <v>24</v>
      </c>
      <c r="G16" s="68"/>
      <c r="H16" s="72" t="s">
        <v>69</v>
      </c>
      <c r="I16" s="44"/>
      <c r="J16" s="46">
        <f>ROUNDUP(E16*0.75,2)</f>
        <v>0.38</v>
      </c>
      <c r="K16" s="46" t="s">
        <v>24</v>
      </c>
      <c r="L16" s="46"/>
      <c r="M16" s="76" t="e">
        <f>#REF!</f>
        <v>#REF!</v>
      </c>
      <c r="N16" s="64" t="s">
        <v>119</v>
      </c>
      <c r="O16" s="47" t="s">
        <v>52</v>
      </c>
      <c r="P16" s="44"/>
      <c r="Q16" s="48">
        <v>0.1</v>
      </c>
      <c r="R16" s="92">
        <f>ROUNDUP(Q16*0.75,2)</f>
        <v>0.08</v>
      </c>
    </row>
    <row r="17" spans="1:18" ht="27" customHeight="1">
      <c r="A17" s="242"/>
      <c r="B17" s="64"/>
      <c r="C17" s="43"/>
      <c r="D17" s="44"/>
      <c r="E17" s="45"/>
      <c r="F17" s="46"/>
      <c r="G17" s="68"/>
      <c r="H17" s="72"/>
      <c r="I17" s="44"/>
      <c r="J17" s="46"/>
      <c r="K17" s="46"/>
      <c r="L17" s="46"/>
      <c r="M17" s="76"/>
      <c r="N17" s="64" t="s">
        <v>21</v>
      </c>
      <c r="O17" s="47" t="s">
        <v>70</v>
      </c>
      <c r="P17" s="44"/>
      <c r="Q17" s="48">
        <v>2</v>
      </c>
      <c r="R17" s="92">
        <f>ROUNDUP(Q17*0.75,2)</f>
        <v>1.5</v>
      </c>
    </row>
    <row r="18" spans="1:18" ht="27" customHeight="1">
      <c r="A18" s="242"/>
      <c r="B18" s="64"/>
      <c r="C18" s="43"/>
      <c r="D18" s="44"/>
      <c r="E18" s="45"/>
      <c r="F18" s="46"/>
      <c r="G18" s="68"/>
      <c r="H18" s="72"/>
      <c r="I18" s="44"/>
      <c r="J18" s="46"/>
      <c r="K18" s="46"/>
      <c r="L18" s="46"/>
      <c r="M18" s="76"/>
      <c r="N18" s="64"/>
      <c r="O18" s="47" t="s">
        <v>59</v>
      </c>
      <c r="P18" s="44"/>
      <c r="Q18" s="48">
        <v>2</v>
      </c>
      <c r="R18" s="92">
        <f>ROUNDUP(Q18*0.75,2)</f>
        <v>1.5</v>
      </c>
    </row>
    <row r="19" spans="1:18" ht="27" customHeight="1">
      <c r="A19" s="242"/>
      <c r="B19" s="65"/>
      <c r="C19" s="49"/>
      <c r="D19" s="50"/>
      <c r="E19" s="51"/>
      <c r="F19" s="52"/>
      <c r="G19" s="69"/>
      <c r="H19" s="73"/>
      <c r="I19" s="50"/>
      <c r="J19" s="52"/>
      <c r="K19" s="52"/>
      <c r="L19" s="52"/>
      <c r="M19" s="77"/>
      <c r="N19" s="65"/>
      <c r="O19" s="53"/>
      <c r="P19" s="50"/>
      <c r="Q19" s="54"/>
      <c r="R19" s="91"/>
    </row>
    <row r="20" spans="1:18" ht="27" customHeight="1">
      <c r="A20" s="242"/>
      <c r="B20" s="64" t="s">
        <v>90</v>
      </c>
      <c r="C20" s="43" t="s">
        <v>26</v>
      </c>
      <c r="D20" s="44"/>
      <c r="E20" s="45">
        <v>20</v>
      </c>
      <c r="F20" s="46" t="s">
        <v>24</v>
      </c>
      <c r="G20" s="68"/>
      <c r="H20" s="72" t="s">
        <v>26</v>
      </c>
      <c r="I20" s="44"/>
      <c r="J20" s="46">
        <f>ROUNDUP(E20*0.75,2)</f>
        <v>15</v>
      </c>
      <c r="K20" s="46" t="s">
        <v>24</v>
      </c>
      <c r="L20" s="46"/>
      <c r="M20" s="76" t="e">
        <f>ROUND(#REF!+(#REF!*6/100),2)</f>
        <v>#REF!</v>
      </c>
      <c r="N20" s="64" t="s">
        <v>47</v>
      </c>
      <c r="O20" s="47" t="s">
        <v>93</v>
      </c>
      <c r="P20" s="44"/>
      <c r="Q20" s="48">
        <v>100</v>
      </c>
      <c r="R20" s="92">
        <f>ROUNDUP(Q20*0.75,2)</f>
        <v>75</v>
      </c>
    </row>
    <row r="21" spans="1:18" ht="27" customHeight="1">
      <c r="A21" s="242"/>
      <c r="B21" s="64"/>
      <c r="C21" s="43" t="s">
        <v>120</v>
      </c>
      <c r="D21" s="44" t="s">
        <v>23</v>
      </c>
      <c r="E21" s="61">
        <v>0.1</v>
      </c>
      <c r="F21" s="46" t="s">
        <v>56</v>
      </c>
      <c r="G21" s="68"/>
      <c r="H21" s="72" t="s">
        <v>120</v>
      </c>
      <c r="I21" s="44" t="s">
        <v>23</v>
      </c>
      <c r="J21" s="46">
        <f>ROUNDUP(E21*0.75,2)</f>
        <v>0.08</v>
      </c>
      <c r="K21" s="46" t="s">
        <v>56</v>
      </c>
      <c r="L21" s="46"/>
      <c r="M21" s="76" t="e">
        <f>#REF!</f>
        <v>#REF!</v>
      </c>
      <c r="N21" s="64"/>
      <c r="O21" s="47" t="s">
        <v>61</v>
      </c>
      <c r="P21" s="44"/>
      <c r="Q21" s="48">
        <v>3</v>
      </c>
      <c r="R21" s="92">
        <f>ROUNDUP(Q21*0.75,2)</f>
        <v>2.25</v>
      </c>
    </row>
    <row r="22" spans="1:18" ht="27" customHeight="1">
      <c r="A22" s="242"/>
      <c r="B22" s="65"/>
      <c r="C22" s="49"/>
      <c r="D22" s="50"/>
      <c r="E22" s="51"/>
      <c r="F22" s="52"/>
      <c r="G22" s="69"/>
      <c r="H22" s="73"/>
      <c r="I22" s="50"/>
      <c r="J22" s="52"/>
      <c r="K22" s="52"/>
      <c r="L22" s="52"/>
      <c r="M22" s="77"/>
      <c r="N22" s="65"/>
      <c r="O22" s="53"/>
      <c r="P22" s="50"/>
      <c r="Q22" s="54"/>
      <c r="R22" s="91"/>
    </row>
    <row r="23" spans="1:18" ht="27" customHeight="1">
      <c r="A23" s="242"/>
      <c r="B23" s="64" t="s">
        <v>74</v>
      </c>
      <c r="C23" s="43" t="s">
        <v>76</v>
      </c>
      <c r="D23" s="44"/>
      <c r="E23" s="62">
        <v>0.25</v>
      </c>
      <c r="F23" s="46" t="s">
        <v>77</v>
      </c>
      <c r="G23" s="68"/>
      <c r="H23" s="72" t="s">
        <v>76</v>
      </c>
      <c r="I23" s="44"/>
      <c r="J23" s="46">
        <f>ROUNDUP(E23*0.75,2)</f>
        <v>0.19</v>
      </c>
      <c r="K23" s="46" t="s">
        <v>77</v>
      </c>
      <c r="L23" s="46"/>
      <c r="M23" s="76" t="e">
        <f>#REF!</f>
        <v>#REF!</v>
      </c>
      <c r="N23" s="64" t="s">
        <v>75</v>
      </c>
      <c r="O23" s="47"/>
      <c r="P23" s="44"/>
      <c r="Q23" s="48"/>
      <c r="R23" s="92"/>
    </row>
    <row r="24" spans="1:18" ht="27" customHeight="1" thickBot="1">
      <c r="A24" s="243"/>
      <c r="B24" s="66"/>
      <c r="C24" s="55"/>
      <c r="D24" s="56"/>
      <c r="E24" s="57"/>
      <c r="F24" s="58"/>
      <c r="G24" s="70"/>
      <c r="H24" s="74"/>
      <c r="I24" s="56"/>
      <c r="J24" s="58"/>
      <c r="K24" s="58"/>
      <c r="L24" s="58"/>
      <c r="M24" s="78"/>
      <c r="N24" s="66"/>
      <c r="O24" s="59"/>
      <c r="P24" s="56"/>
      <c r="Q24" s="60"/>
      <c r="R24" s="93"/>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c r="A1" s="1" t="s">
        <v>314</v>
      </c>
      <c r="B1" s="5"/>
      <c r="C1" s="1"/>
      <c r="D1" s="1"/>
      <c r="E1" s="255"/>
      <c r="F1" s="256"/>
      <c r="G1" s="256"/>
      <c r="H1" s="256"/>
      <c r="I1" s="256"/>
      <c r="J1" s="256"/>
      <c r="K1" s="256"/>
      <c r="L1" s="256"/>
      <c r="M1" s="256"/>
      <c r="N1" s="256"/>
      <c r="O1"/>
      <c r="P1"/>
      <c r="Q1"/>
      <c r="R1"/>
      <c r="S1"/>
      <c r="T1"/>
      <c r="U1"/>
    </row>
    <row r="2" spans="1:21" s="3" customFormat="1" ht="36" customHeight="1">
      <c r="A2" s="237" t="s">
        <v>0</v>
      </c>
      <c r="B2" s="238"/>
      <c r="C2" s="238"/>
      <c r="D2" s="238"/>
      <c r="E2" s="238"/>
      <c r="F2" s="238"/>
      <c r="G2" s="238"/>
      <c r="H2" s="238"/>
      <c r="I2" s="238"/>
      <c r="J2" s="238"/>
      <c r="K2" s="238"/>
      <c r="L2" s="238"/>
      <c r="M2" s="238"/>
      <c r="N2" s="238"/>
      <c r="O2" s="256"/>
      <c r="P2"/>
      <c r="Q2"/>
      <c r="R2"/>
      <c r="S2"/>
      <c r="T2"/>
      <c r="U2"/>
    </row>
    <row r="3" spans="1:21" ht="33.75" customHeight="1" thickBot="1">
      <c r="A3" s="257" t="s">
        <v>108</v>
      </c>
      <c r="B3" s="258"/>
      <c r="C3" s="258"/>
      <c r="D3" s="141"/>
      <c r="E3" s="259" t="s">
        <v>321</v>
      </c>
      <c r="F3" s="260"/>
      <c r="G3" s="85"/>
      <c r="H3" s="85"/>
      <c r="I3" s="85"/>
      <c r="J3" s="85"/>
      <c r="K3" s="140"/>
      <c r="L3" s="85"/>
      <c r="M3" s="85"/>
    </row>
    <row r="4" spans="1:21" ht="24.95" customHeight="1">
      <c r="A4" s="261"/>
      <c r="B4" s="262"/>
      <c r="C4" s="263"/>
      <c r="D4" s="267" t="s">
        <v>6</v>
      </c>
      <c r="E4" s="270" t="s">
        <v>312</v>
      </c>
      <c r="F4" s="273" t="s">
        <v>303</v>
      </c>
      <c r="G4" s="139" t="s">
        <v>311</v>
      </c>
      <c r="H4" s="138" t="s">
        <v>310</v>
      </c>
      <c r="I4" s="276" t="s">
        <v>309</v>
      </c>
      <c r="J4" s="277"/>
      <c r="K4" s="277"/>
      <c r="L4" s="278" t="s">
        <v>308</v>
      </c>
      <c r="M4" s="279"/>
      <c r="N4" s="280"/>
      <c r="O4" s="244" t="s">
        <v>6</v>
      </c>
    </row>
    <row r="5" spans="1:21" ht="24.95" customHeight="1">
      <c r="A5" s="264"/>
      <c r="B5" s="265"/>
      <c r="C5" s="266"/>
      <c r="D5" s="268"/>
      <c r="E5" s="271"/>
      <c r="F5" s="274"/>
      <c r="G5" s="9" t="s">
        <v>307</v>
      </c>
      <c r="H5" s="137" t="s">
        <v>306</v>
      </c>
      <c r="I5" s="247" t="s">
        <v>305</v>
      </c>
      <c r="J5" s="248"/>
      <c r="K5" s="248"/>
      <c r="L5" s="249" t="s">
        <v>319</v>
      </c>
      <c r="M5" s="250"/>
      <c r="N5" s="251"/>
      <c r="O5" s="245"/>
    </row>
    <row r="6" spans="1:21" ht="24.95" customHeight="1" thickBot="1">
      <c r="A6" s="136"/>
      <c r="B6" s="135" t="s">
        <v>1</v>
      </c>
      <c r="C6" s="132" t="s">
        <v>302</v>
      </c>
      <c r="D6" s="269"/>
      <c r="E6" s="272"/>
      <c r="F6" s="275"/>
      <c r="G6" s="134" t="s">
        <v>303</v>
      </c>
      <c r="H6" s="129" t="s">
        <v>301</v>
      </c>
      <c r="I6" s="133" t="s">
        <v>1</v>
      </c>
      <c r="J6" s="132" t="s">
        <v>302</v>
      </c>
      <c r="K6" s="130" t="s">
        <v>301</v>
      </c>
      <c r="L6" s="131" t="s">
        <v>1</v>
      </c>
      <c r="M6" s="130" t="s">
        <v>302</v>
      </c>
      <c r="N6" s="129" t="s">
        <v>301</v>
      </c>
      <c r="O6" s="246"/>
    </row>
    <row r="7" spans="1:21" ht="24.95" customHeight="1">
      <c r="A7" s="252" t="s">
        <v>53</v>
      </c>
      <c r="B7" s="123" t="s">
        <v>299</v>
      </c>
      <c r="C7" s="123" t="s">
        <v>296</v>
      </c>
      <c r="D7" s="128"/>
      <c r="E7" s="127"/>
      <c r="F7" s="38"/>
      <c r="G7" s="123"/>
      <c r="H7" s="122" t="s">
        <v>300</v>
      </c>
      <c r="I7" s="126" t="s">
        <v>299</v>
      </c>
      <c r="J7" s="123" t="s">
        <v>296</v>
      </c>
      <c r="K7" s="125" t="s">
        <v>298</v>
      </c>
      <c r="L7" s="124" t="s">
        <v>297</v>
      </c>
      <c r="M7" s="123" t="s">
        <v>296</v>
      </c>
      <c r="N7" s="122">
        <v>30</v>
      </c>
      <c r="O7" s="121"/>
    </row>
    <row r="8" spans="1:21" ht="24.95" customHeight="1">
      <c r="A8" s="253"/>
      <c r="B8" s="113"/>
      <c r="C8" s="113"/>
      <c r="D8" s="117"/>
      <c r="E8" s="116"/>
      <c r="F8" s="50"/>
      <c r="G8" s="113"/>
      <c r="H8" s="115"/>
      <c r="I8" s="114"/>
      <c r="J8" s="113"/>
      <c r="K8" s="112"/>
      <c r="L8" s="119"/>
      <c r="M8" s="113"/>
      <c r="N8" s="115"/>
      <c r="O8" s="118"/>
    </row>
    <row r="9" spans="1:21" ht="24.95" customHeight="1">
      <c r="A9" s="253"/>
      <c r="B9" s="105" t="s">
        <v>326</v>
      </c>
      <c r="C9" s="105" t="s">
        <v>113</v>
      </c>
      <c r="D9" s="111" t="s">
        <v>100</v>
      </c>
      <c r="E9" s="110"/>
      <c r="F9" s="44"/>
      <c r="G9" s="105"/>
      <c r="H9" s="151">
        <v>0.7</v>
      </c>
      <c r="I9" s="108" t="s">
        <v>326</v>
      </c>
      <c r="J9" s="105" t="s">
        <v>113</v>
      </c>
      <c r="K9" s="150">
        <v>0.3</v>
      </c>
      <c r="L9" s="106" t="s">
        <v>325</v>
      </c>
      <c r="M9" s="105" t="s">
        <v>113</v>
      </c>
      <c r="N9" s="146">
        <v>0.2</v>
      </c>
      <c r="O9" s="103" t="s">
        <v>100</v>
      </c>
    </row>
    <row r="10" spans="1:21" ht="24.95" customHeight="1">
      <c r="A10" s="253"/>
      <c r="B10" s="105"/>
      <c r="C10" s="105" t="s">
        <v>49</v>
      </c>
      <c r="D10" s="111"/>
      <c r="E10" s="110"/>
      <c r="F10" s="44"/>
      <c r="G10" s="105"/>
      <c r="H10" s="104">
        <v>10</v>
      </c>
      <c r="I10" s="108"/>
      <c r="J10" s="105" t="s">
        <v>49</v>
      </c>
      <c r="K10" s="107">
        <v>10</v>
      </c>
      <c r="L10" s="106"/>
      <c r="M10" s="105" t="s">
        <v>49</v>
      </c>
      <c r="N10" s="104">
        <v>10</v>
      </c>
      <c r="O10" s="103"/>
    </row>
    <row r="11" spans="1:21" ht="24.95" customHeight="1">
      <c r="A11" s="253"/>
      <c r="B11" s="105"/>
      <c r="C11" s="105" t="s">
        <v>48</v>
      </c>
      <c r="D11" s="111"/>
      <c r="E11" s="110"/>
      <c r="F11" s="44"/>
      <c r="G11" s="105"/>
      <c r="H11" s="104">
        <v>10</v>
      </c>
      <c r="I11" s="108"/>
      <c r="J11" s="105" t="s">
        <v>48</v>
      </c>
      <c r="K11" s="107">
        <v>10</v>
      </c>
      <c r="L11" s="106"/>
      <c r="M11" s="105" t="s">
        <v>48</v>
      </c>
      <c r="N11" s="104">
        <v>10</v>
      </c>
      <c r="O11" s="103"/>
    </row>
    <row r="12" spans="1:21" ht="24.95" customHeight="1">
      <c r="A12" s="253"/>
      <c r="B12" s="105"/>
      <c r="C12" s="105"/>
      <c r="D12" s="111"/>
      <c r="E12" s="110"/>
      <c r="F12" s="44"/>
      <c r="G12" s="105" t="s">
        <v>93</v>
      </c>
      <c r="H12" s="104" t="s">
        <v>288</v>
      </c>
      <c r="I12" s="108"/>
      <c r="J12" s="105"/>
      <c r="K12" s="107"/>
      <c r="L12" s="119"/>
      <c r="M12" s="113"/>
      <c r="N12" s="115"/>
      <c r="O12" s="118"/>
    </row>
    <row r="13" spans="1:21" ht="24.95" customHeight="1">
      <c r="A13" s="253"/>
      <c r="B13" s="113"/>
      <c r="C13" s="113"/>
      <c r="D13" s="117"/>
      <c r="E13" s="116"/>
      <c r="F13" s="50"/>
      <c r="G13" s="113"/>
      <c r="H13" s="115"/>
      <c r="I13" s="114"/>
      <c r="J13" s="113"/>
      <c r="K13" s="112"/>
      <c r="L13" s="106" t="s">
        <v>324</v>
      </c>
      <c r="M13" s="105" t="s">
        <v>71</v>
      </c>
      <c r="N13" s="144">
        <v>0.1</v>
      </c>
      <c r="O13" s="103"/>
    </row>
    <row r="14" spans="1:21" ht="24.95" customHeight="1">
      <c r="A14" s="253"/>
      <c r="B14" s="105" t="s">
        <v>116</v>
      </c>
      <c r="C14" s="105" t="s">
        <v>71</v>
      </c>
      <c r="D14" s="111"/>
      <c r="E14" s="110"/>
      <c r="F14" s="44"/>
      <c r="G14" s="105"/>
      <c r="H14" s="144">
        <v>0.1</v>
      </c>
      <c r="I14" s="108" t="s">
        <v>116</v>
      </c>
      <c r="J14" s="105" t="s">
        <v>71</v>
      </c>
      <c r="K14" s="149">
        <v>0.1</v>
      </c>
      <c r="L14" s="106"/>
      <c r="M14" s="105" t="s">
        <v>26</v>
      </c>
      <c r="N14" s="104">
        <v>10</v>
      </c>
      <c r="O14" s="103"/>
    </row>
    <row r="15" spans="1:21" ht="24.95" customHeight="1">
      <c r="A15" s="253"/>
      <c r="B15" s="105"/>
      <c r="C15" s="105" t="s">
        <v>68</v>
      </c>
      <c r="D15" s="111"/>
      <c r="E15" s="110"/>
      <c r="F15" s="44"/>
      <c r="G15" s="105"/>
      <c r="H15" s="104">
        <v>10</v>
      </c>
      <c r="I15" s="108"/>
      <c r="J15" s="105" t="s">
        <v>68</v>
      </c>
      <c r="K15" s="107">
        <v>5</v>
      </c>
      <c r="L15" s="119"/>
      <c r="M15" s="113"/>
      <c r="N15" s="115"/>
      <c r="O15" s="118"/>
    </row>
    <row r="16" spans="1:21" ht="24.95" customHeight="1">
      <c r="A16" s="253"/>
      <c r="B16" s="105"/>
      <c r="C16" s="105" t="s">
        <v>69</v>
      </c>
      <c r="D16" s="111"/>
      <c r="E16" s="110"/>
      <c r="F16" s="44"/>
      <c r="G16" s="105"/>
      <c r="H16" s="104">
        <v>0.5</v>
      </c>
      <c r="I16" s="108"/>
      <c r="J16" s="105" t="s">
        <v>69</v>
      </c>
      <c r="K16" s="107">
        <v>0.5</v>
      </c>
      <c r="L16" s="106" t="s">
        <v>323</v>
      </c>
      <c r="M16" s="105" t="s">
        <v>76</v>
      </c>
      <c r="N16" s="143">
        <v>0.13</v>
      </c>
      <c r="O16" s="103"/>
    </row>
    <row r="17" spans="1:15" ht="24.95" customHeight="1">
      <c r="A17" s="253"/>
      <c r="B17" s="113"/>
      <c r="C17" s="113"/>
      <c r="D17" s="117"/>
      <c r="E17" s="116"/>
      <c r="F17" s="50"/>
      <c r="G17" s="113"/>
      <c r="H17" s="115"/>
      <c r="I17" s="114"/>
      <c r="J17" s="113"/>
      <c r="K17" s="112"/>
      <c r="L17" s="106"/>
      <c r="M17" s="105"/>
      <c r="N17" s="104"/>
      <c r="O17" s="103"/>
    </row>
    <row r="18" spans="1:15" ht="24.95" customHeight="1">
      <c r="A18" s="253"/>
      <c r="B18" s="105" t="s">
        <v>90</v>
      </c>
      <c r="C18" s="105" t="s">
        <v>26</v>
      </c>
      <c r="D18" s="111"/>
      <c r="E18" s="110"/>
      <c r="F18" s="44"/>
      <c r="G18" s="105"/>
      <c r="H18" s="104">
        <v>20</v>
      </c>
      <c r="I18" s="108" t="s">
        <v>90</v>
      </c>
      <c r="J18" s="105" t="s">
        <v>26</v>
      </c>
      <c r="K18" s="107">
        <v>20</v>
      </c>
      <c r="L18" s="106"/>
      <c r="M18" s="105"/>
      <c r="N18" s="104"/>
      <c r="O18" s="103"/>
    </row>
    <row r="19" spans="1:15" ht="24.95" customHeight="1">
      <c r="A19" s="253"/>
      <c r="B19" s="105"/>
      <c r="C19" s="105" t="s">
        <v>120</v>
      </c>
      <c r="D19" s="111"/>
      <c r="E19" s="110" t="s">
        <v>23</v>
      </c>
      <c r="F19" s="109"/>
      <c r="G19" s="105"/>
      <c r="H19" s="148">
        <v>0.05</v>
      </c>
      <c r="I19" s="108"/>
      <c r="J19" s="105" t="s">
        <v>120</v>
      </c>
      <c r="K19" s="147">
        <v>0.05</v>
      </c>
      <c r="L19" s="106"/>
      <c r="M19" s="105"/>
      <c r="N19" s="104"/>
      <c r="O19" s="103"/>
    </row>
    <row r="20" spans="1:15" ht="24.95" customHeight="1">
      <c r="A20" s="253"/>
      <c r="B20" s="105"/>
      <c r="C20" s="105"/>
      <c r="D20" s="111"/>
      <c r="E20" s="110"/>
      <c r="F20" s="44"/>
      <c r="G20" s="105" t="s">
        <v>93</v>
      </c>
      <c r="H20" s="104" t="s">
        <v>288</v>
      </c>
      <c r="I20" s="108"/>
      <c r="J20" s="105"/>
      <c r="K20" s="107"/>
      <c r="L20" s="106"/>
      <c r="M20" s="105"/>
      <c r="N20" s="104"/>
      <c r="O20" s="103"/>
    </row>
    <row r="21" spans="1:15" ht="24.95" customHeight="1">
      <c r="A21" s="253"/>
      <c r="B21" s="105"/>
      <c r="C21" s="105"/>
      <c r="D21" s="111"/>
      <c r="E21" s="110"/>
      <c r="F21" s="44"/>
      <c r="G21" s="105" t="s">
        <v>61</v>
      </c>
      <c r="H21" s="104" t="s">
        <v>291</v>
      </c>
      <c r="I21" s="108"/>
      <c r="J21" s="105"/>
      <c r="K21" s="107"/>
      <c r="L21" s="106"/>
      <c r="M21" s="105"/>
      <c r="N21" s="104"/>
      <c r="O21" s="103"/>
    </row>
    <row r="22" spans="1:15" ht="24.95" customHeight="1">
      <c r="A22" s="253"/>
      <c r="B22" s="113"/>
      <c r="C22" s="113"/>
      <c r="D22" s="117"/>
      <c r="E22" s="116"/>
      <c r="F22" s="50"/>
      <c r="G22" s="113"/>
      <c r="H22" s="115"/>
      <c r="I22" s="114"/>
      <c r="J22" s="113"/>
      <c r="K22" s="112"/>
      <c r="L22" s="106"/>
      <c r="M22" s="105"/>
      <c r="N22" s="104"/>
      <c r="O22" s="103"/>
    </row>
    <row r="23" spans="1:15" ht="24.95" customHeight="1">
      <c r="A23" s="253"/>
      <c r="B23" s="105" t="s">
        <v>74</v>
      </c>
      <c r="C23" s="105" t="s">
        <v>76</v>
      </c>
      <c r="D23" s="111"/>
      <c r="E23" s="110"/>
      <c r="F23" s="44"/>
      <c r="G23" s="105"/>
      <c r="H23" s="146">
        <v>0.17</v>
      </c>
      <c r="I23" s="108" t="s">
        <v>74</v>
      </c>
      <c r="J23" s="105" t="s">
        <v>76</v>
      </c>
      <c r="K23" s="145">
        <v>0.17</v>
      </c>
      <c r="L23" s="106"/>
      <c r="M23" s="105"/>
      <c r="N23" s="104"/>
      <c r="O23" s="103"/>
    </row>
    <row r="24" spans="1:15" ht="24.95" customHeight="1" thickBot="1">
      <c r="A24" s="254"/>
      <c r="B24" s="97"/>
      <c r="C24" s="97"/>
      <c r="D24" s="102"/>
      <c r="E24" s="101"/>
      <c r="F24" s="56"/>
      <c r="G24" s="97"/>
      <c r="H24" s="96"/>
      <c r="I24" s="100"/>
      <c r="J24" s="97"/>
      <c r="K24" s="99"/>
      <c r="L24" s="98"/>
      <c r="M24" s="97"/>
      <c r="N24" s="96"/>
      <c r="O24" s="95"/>
    </row>
    <row r="25" spans="1:15" ht="14.25">
      <c r="B25" s="86"/>
      <c r="C25" s="86"/>
      <c r="D25" s="86"/>
      <c r="G25" s="86"/>
      <c r="H25" s="94"/>
      <c r="I25" s="86"/>
      <c r="J25" s="86"/>
      <c r="K25" s="94"/>
      <c r="L25" s="86"/>
      <c r="M25" s="86"/>
      <c r="N25" s="94"/>
    </row>
    <row r="26" spans="1:15" ht="14.25">
      <c r="B26" s="86"/>
      <c r="C26" s="86"/>
      <c r="D26" s="86"/>
      <c r="G26" s="86"/>
      <c r="H26" s="94"/>
      <c r="I26" s="86"/>
      <c r="J26" s="86"/>
      <c r="K26" s="94"/>
      <c r="L26" s="86"/>
      <c r="M26" s="86"/>
      <c r="N26" s="94"/>
    </row>
    <row r="27" spans="1:15" ht="14.25">
      <c r="B27" s="86"/>
      <c r="C27" s="86"/>
      <c r="D27" s="86"/>
      <c r="G27" s="86"/>
      <c r="H27" s="94"/>
      <c r="I27" s="86"/>
      <c r="J27" s="86"/>
      <c r="K27" s="94"/>
      <c r="L27" s="86"/>
      <c r="M27" s="86"/>
      <c r="N27" s="94"/>
    </row>
    <row r="28" spans="1:15" ht="14.25">
      <c r="B28" s="86"/>
      <c r="C28" s="86"/>
      <c r="D28" s="86"/>
      <c r="G28" s="86"/>
      <c r="H28" s="94"/>
      <c r="I28" s="86"/>
      <c r="J28" s="86"/>
      <c r="K28" s="94"/>
      <c r="L28" s="86"/>
      <c r="M28" s="86"/>
      <c r="N28" s="94"/>
    </row>
    <row r="29" spans="1:15" ht="14.25">
      <c r="B29" s="86"/>
      <c r="C29" s="86"/>
      <c r="D29" s="86"/>
      <c r="G29" s="86"/>
      <c r="H29" s="94"/>
      <c r="I29" s="86"/>
      <c r="J29" s="86"/>
      <c r="K29" s="94"/>
      <c r="L29" s="86"/>
      <c r="M29" s="86"/>
      <c r="N29" s="94"/>
    </row>
    <row r="30" spans="1:15" ht="14.25">
      <c r="B30" s="86"/>
      <c r="C30" s="86"/>
      <c r="D30" s="86"/>
      <c r="G30" s="86"/>
      <c r="H30" s="94"/>
      <c r="I30" s="86"/>
      <c r="J30" s="86"/>
      <c r="K30" s="94"/>
      <c r="L30" s="86"/>
      <c r="M30" s="86"/>
      <c r="N30" s="94"/>
    </row>
    <row r="31" spans="1:15" ht="14.25">
      <c r="B31" s="86"/>
      <c r="C31" s="86"/>
      <c r="D31" s="86"/>
      <c r="G31" s="86"/>
      <c r="H31" s="94"/>
      <c r="I31" s="86"/>
      <c r="J31" s="86"/>
      <c r="K31" s="94"/>
      <c r="L31" s="86"/>
      <c r="M31" s="86"/>
      <c r="N31" s="94"/>
    </row>
    <row r="32" spans="1:15" ht="14.25">
      <c r="B32" s="86"/>
      <c r="C32" s="86"/>
      <c r="D32" s="86"/>
      <c r="G32" s="86"/>
      <c r="H32" s="94"/>
      <c r="I32" s="86"/>
      <c r="J32" s="86"/>
      <c r="K32" s="94"/>
      <c r="L32" s="86"/>
      <c r="M32" s="86"/>
      <c r="N32" s="94"/>
    </row>
    <row r="33" spans="2:14" ht="14.25">
      <c r="B33" s="86"/>
      <c r="C33" s="86"/>
      <c r="D33" s="86"/>
      <c r="G33" s="86"/>
      <c r="H33" s="94"/>
      <c r="I33" s="86"/>
      <c r="J33" s="86"/>
      <c r="K33" s="94"/>
      <c r="L33" s="86"/>
      <c r="M33" s="86"/>
      <c r="N33" s="94"/>
    </row>
    <row r="34" spans="2:14" ht="14.25">
      <c r="B34" s="86"/>
      <c r="C34" s="86"/>
      <c r="D34" s="86"/>
      <c r="G34" s="86"/>
      <c r="H34" s="94"/>
      <c r="I34" s="86"/>
      <c r="J34" s="86"/>
      <c r="K34" s="94"/>
      <c r="L34" s="86"/>
      <c r="M34" s="86"/>
      <c r="N34" s="94"/>
    </row>
    <row r="35" spans="2:14" ht="14.25">
      <c r="B35" s="86"/>
      <c r="C35" s="86"/>
      <c r="D35" s="86"/>
      <c r="G35" s="86"/>
      <c r="H35" s="94"/>
      <c r="I35" s="86"/>
      <c r="J35" s="86"/>
      <c r="K35" s="94"/>
      <c r="L35" s="86"/>
      <c r="M35" s="86"/>
      <c r="N35" s="94"/>
    </row>
    <row r="36" spans="2:14" ht="14.25">
      <c r="B36" s="86"/>
      <c r="C36" s="86"/>
      <c r="D36" s="86"/>
      <c r="G36" s="86"/>
      <c r="H36" s="94"/>
      <c r="I36" s="86"/>
      <c r="J36" s="86"/>
      <c r="K36" s="94"/>
      <c r="L36" s="86"/>
      <c r="M36" s="86"/>
      <c r="N36" s="94"/>
    </row>
    <row r="37" spans="2:14" ht="14.25">
      <c r="B37" s="86"/>
      <c r="C37" s="86"/>
      <c r="D37" s="86"/>
      <c r="G37" s="86"/>
      <c r="H37" s="94"/>
      <c r="I37" s="86"/>
      <c r="J37" s="86"/>
      <c r="K37" s="94"/>
      <c r="L37" s="86"/>
      <c r="M37" s="86"/>
      <c r="N37" s="94"/>
    </row>
    <row r="38" spans="2:14" ht="14.25">
      <c r="B38" s="86"/>
      <c r="C38" s="86"/>
      <c r="D38" s="86"/>
      <c r="G38" s="86"/>
      <c r="H38" s="94"/>
      <c r="I38" s="86"/>
      <c r="J38" s="86"/>
      <c r="K38" s="94"/>
      <c r="L38" s="86"/>
      <c r="M38" s="86"/>
      <c r="N38" s="94"/>
    </row>
    <row r="39" spans="2:14" ht="14.25">
      <c r="B39" s="86"/>
      <c r="C39" s="86"/>
      <c r="D39" s="86"/>
      <c r="G39" s="86"/>
      <c r="H39" s="94"/>
      <c r="I39" s="86"/>
      <c r="J39" s="86"/>
      <c r="K39" s="94"/>
      <c r="L39" s="86"/>
      <c r="M39" s="86"/>
      <c r="N39" s="94"/>
    </row>
    <row r="40" spans="2:14" ht="14.25">
      <c r="B40" s="86"/>
      <c r="C40" s="86"/>
      <c r="D40" s="86"/>
      <c r="G40" s="86"/>
      <c r="H40" s="94"/>
      <c r="I40" s="86"/>
      <c r="J40" s="86"/>
      <c r="K40" s="94"/>
      <c r="L40" s="86"/>
      <c r="M40" s="86"/>
      <c r="N40" s="94"/>
    </row>
    <row r="41" spans="2:14" ht="14.25">
      <c r="B41" s="86"/>
      <c r="C41" s="86"/>
      <c r="D41" s="86"/>
      <c r="G41" s="86"/>
      <c r="H41" s="94"/>
      <c r="I41" s="86"/>
      <c r="J41" s="86"/>
      <c r="K41" s="94"/>
      <c r="L41" s="86"/>
      <c r="M41" s="86"/>
      <c r="N41" s="94"/>
    </row>
    <row r="42" spans="2:14" ht="14.25">
      <c r="B42" s="86"/>
      <c r="C42" s="86"/>
      <c r="D42" s="86"/>
      <c r="G42" s="86"/>
      <c r="H42" s="94"/>
      <c r="I42" s="86"/>
      <c r="J42" s="86"/>
      <c r="K42" s="94"/>
      <c r="L42" s="86"/>
      <c r="M42" s="86"/>
      <c r="N42" s="94"/>
    </row>
    <row r="43" spans="2:14" ht="14.25">
      <c r="B43" s="86"/>
      <c r="C43" s="86"/>
      <c r="D43" s="86"/>
      <c r="G43" s="86"/>
      <c r="H43" s="94"/>
      <c r="I43" s="86"/>
      <c r="J43" s="86"/>
      <c r="K43" s="94"/>
      <c r="L43" s="86"/>
      <c r="M43" s="86"/>
      <c r="N43" s="94"/>
    </row>
    <row r="44" spans="2:14" ht="14.25">
      <c r="B44" s="86"/>
      <c r="C44" s="86"/>
      <c r="D44" s="86"/>
      <c r="G44" s="86"/>
      <c r="H44" s="94"/>
      <c r="I44" s="86"/>
      <c r="J44" s="86"/>
      <c r="K44" s="94"/>
      <c r="L44" s="86"/>
      <c r="M44" s="86"/>
      <c r="N44" s="94"/>
    </row>
    <row r="45" spans="2:14" ht="14.25">
      <c r="B45" s="86"/>
      <c r="C45" s="86"/>
      <c r="D45" s="86"/>
      <c r="G45" s="86"/>
      <c r="H45" s="94"/>
      <c r="I45" s="86"/>
      <c r="J45" s="86"/>
      <c r="K45" s="94"/>
      <c r="L45" s="86"/>
      <c r="M45" s="86"/>
      <c r="N45" s="94"/>
    </row>
    <row r="46" spans="2:14" ht="14.25">
      <c r="B46" s="86"/>
      <c r="C46" s="86"/>
      <c r="D46" s="86"/>
      <c r="G46" s="86"/>
      <c r="H46" s="94"/>
      <c r="I46" s="86"/>
      <c r="J46" s="86"/>
      <c r="K46" s="94"/>
      <c r="L46" s="86"/>
      <c r="M46" s="86"/>
      <c r="N46" s="94"/>
    </row>
    <row r="47" spans="2:14" ht="14.25">
      <c r="B47" s="86"/>
      <c r="C47" s="86"/>
      <c r="D47" s="86"/>
      <c r="G47" s="86"/>
      <c r="H47" s="94"/>
      <c r="I47" s="86"/>
      <c r="J47" s="86"/>
      <c r="K47" s="94"/>
      <c r="L47" s="86"/>
      <c r="M47" s="86"/>
      <c r="N47" s="94"/>
    </row>
    <row r="48" spans="2:14" ht="14.25">
      <c r="B48" s="86"/>
      <c r="C48" s="86"/>
      <c r="D48" s="86"/>
      <c r="G48" s="86"/>
      <c r="H48" s="94"/>
      <c r="I48" s="86"/>
      <c r="J48" s="86"/>
      <c r="K48" s="94"/>
      <c r="L48" s="86"/>
      <c r="M48" s="86"/>
      <c r="N48" s="94"/>
    </row>
    <row r="49" spans="2:14" ht="14.25">
      <c r="B49" s="86"/>
      <c r="C49" s="86"/>
      <c r="D49" s="86"/>
      <c r="G49" s="86"/>
      <c r="H49" s="94"/>
      <c r="I49" s="86"/>
      <c r="J49" s="86"/>
      <c r="K49" s="94"/>
      <c r="L49" s="86"/>
      <c r="M49" s="86"/>
      <c r="N49" s="94"/>
    </row>
    <row r="50" spans="2:14" ht="14.25">
      <c r="B50" s="86"/>
      <c r="C50" s="86"/>
      <c r="D50" s="86"/>
      <c r="G50" s="86"/>
      <c r="H50" s="94"/>
      <c r="I50" s="86"/>
      <c r="J50" s="86"/>
      <c r="K50" s="94"/>
      <c r="L50" s="86"/>
      <c r="M50" s="86"/>
      <c r="N50" s="94"/>
    </row>
    <row r="51" spans="2:14" ht="14.25">
      <c r="B51" s="86"/>
      <c r="C51" s="86"/>
      <c r="D51" s="86"/>
      <c r="G51" s="86"/>
      <c r="H51" s="94"/>
      <c r="I51" s="86"/>
      <c r="J51" s="86"/>
      <c r="K51" s="94"/>
      <c r="L51" s="86"/>
      <c r="M51" s="86"/>
      <c r="N51" s="94"/>
    </row>
    <row r="52" spans="2:14" ht="14.25">
      <c r="B52" s="86"/>
      <c r="C52" s="86"/>
      <c r="D52" s="86"/>
      <c r="G52" s="86"/>
      <c r="H52" s="94"/>
      <c r="I52" s="86"/>
      <c r="J52" s="86"/>
      <c r="K52" s="94"/>
      <c r="L52" s="86"/>
      <c r="M52" s="86"/>
      <c r="N52" s="94"/>
    </row>
    <row r="53" spans="2:14" ht="14.25">
      <c r="B53" s="86"/>
      <c r="C53" s="86"/>
      <c r="D53" s="86"/>
      <c r="G53" s="86"/>
      <c r="H53" s="94"/>
      <c r="I53" s="86"/>
      <c r="J53" s="86"/>
      <c r="K53" s="94"/>
      <c r="L53" s="86"/>
      <c r="M53" s="86"/>
      <c r="N53" s="94"/>
    </row>
    <row r="54" spans="2:14" ht="14.25">
      <c r="B54" s="86"/>
      <c r="C54" s="86"/>
      <c r="D54" s="86"/>
      <c r="G54" s="86"/>
      <c r="H54" s="94"/>
      <c r="I54" s="86"/>
      <c r="J54" s="86"/>
      <c r="K54" s="94"/>
      <c r="L54" s="86"/>
      <c r="M54" s="86"/>
      <c r="N54" s="94"/>
    </row>
    <row r="55" spans="2:14" ht="14.25">
      <c r="B55" s="86"/>
      <c r="C55" s="86"/>
      <c r="D55" s="86"/>
      <c r="G55" s="86"/>
      <c r="H55" s="94"/>
      <c r="I55" s="86"/>
      <c r="J55" s="86"/>
      <c r="K55" s="94"/>
      <c r="L55" s="86"/>
      <c r="M55" s="86"/>
      <c r="N55" s="94"/>
    </row>
    <row r="56" spans="2:14" ht="14.25">
      <c r="B56" s="86"/>
      <c r="C56" s="86"/>
      <c r="D56" s="86"/>
      <c r="G56" s="86"/>
      <c r="H56" s="94"/>
      <c r="I56" s="86"/>
      <c r="J56" s="86"/>
      <c r="K56" s="94"/>
      <c r="L56" s="86"/>
      <c r="M56" s="86"/>
      <c r="N56" s="94"/>
    </row>
    <row r="57" spans="2:14" ht="14.25">
      <c r="B57" s="86"/>
      <c r="C57" s="86"/>
      <c r="D57" s="86"/>
      <c r="G57" s="86"/>
      <c r="H57" s="94"/>
      <c r="I57" s="86"/>
      <c r="J57" s="86"/>
      <c r="K57" s="94"/>
      <c r="L57" s="86"/>
      <c r="M57" s="86"/>
      <c r="N57" s="94"/>
    </row>
    <row r="58" spans="2:14" ht="14.25">
      <c r="B58" s="86"/>
      <c r="C58" s="86"/>
      <c r="D58" s="86"/>
      <c r="G58" s="86"/>
      <c r="H58" s="94"/>
      <c r="I58" s="86"/>
      <c r="J58" s="86"/>
      <c r="K58" s="94"/>
      <c r="L58" s="86"/>
      <c r="M58" s="86"/>
      <c r="N58" s="94"/>
    </row>
    <row r="59" spans="2:14" ht="14.25">
      <c r="B59" s="86"/>
      <c r="C59" s="86"/>
      <c r="D59" s="86"/>
      <c r="G59" s="86"/>
      <c r="H59" s="94"/>
      <c r="I59" s="86"/>
      <c r="J59" s="86"/>
      <c r="K59" s="94"/>
      <c r="L59" s="86"/>
      <c r="M59" s="86"/>
      <c r="N59" s="94"/>
    </row>
    <row r="60" spans="2:14" ht="14.25">
      <c r="B60" s="86"/>
      <c r="C60" s="86"/>
      <c r="D60" s="86"/>
      <c r="G60" s="86"/>
      <c r="H60" s="94"/>
      <c r="I60" s="86"/>
      <c r="J60" s="86"/>
      <c r="K60" s="94"/>
      <c r="L60" s="86"/>
      <c r="M60" s="86"/>
      <c r="N60" s="94"/>
    </row>
    <row r="61" spans="2:14" ht="14.25">
      <c r="B61" s="86"/>
      <c r="C61" s="86"/>
      <c r="D61" s="86"/>
      <c r="G61" s="86"/>
      <c r="H61" s="94"/>
      <c r="I61" s="86"/>
      <c r="J61" s="86"/>
      <c r="K61" s="94"/>
      <c r="L61" s="86"/>
      <c r="M61" s="86"/>
      <c r="N61" s="94"/>
    </row>
    <row r="62" spans="2:14" ht="14.25">
      <c r="B62" s="86"/>
      <c r="C62" s="86"/>
      <c r="D62" s="86"/>
      <c r="G62" s="86"/>
      <c r="H62" s="94"/>
      <c r="I62" s="86"/>
      <c r="J62" s="86"/>
      <c r="K62" s="94"/>
      <c r="L62" s="86"/>
      <c r="M62" s="86"/>
      <c r="N62" s="94"/>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c r="A1" s="1" t="s">
        <v>13</v>
      </c>
      <c r="B1" s="1"/>
      <c r="C1" s="2"/>
      <c r="D1" s="3"/>
      <c r="E1" s="2"/>
      <c r="F1" s="2"/>
      <c r="G1" s="2"/>
      <c r="H1" s="237"/>
      <c r="I1" s="237"/>
      <c r="J1" s="238"/>
      <c r="K1" s="238"/>
      <c r="L1" s="238"/>
      <c r="M1" s="238"/>
      <c r="N1" s="238"/>
      <c r="O1" s="2"/>
      <c r="P1" s="2"/>
      <c r="Q1" s="4"/>
      <c r="R1" s="4"/>
      <c r="S1" s="3"/>
    </row>
    <row r="2" spans="1:19" ht="36.75" customHeight="1">
      <c r="A2" s="237" t="s">
        <v>0</v>
      </c>
      <c r="B2" s="237"/>
      <c r="C2" s="238"/>
      <c r="D2" s="238"/>
      <c r="E2" s="238"/>
      <c r="F2" s="238"/>
      <c r="G2" s="238"/>
      <c r="H2" s="238"/>
      <c r="I2" s="238"/>
      <c r="J2" s="238"/>
      <c r="K2" s="238"/>
      <c r="L2" s="238"/>
      <c r="M2" s="238"/>
      <c r="N2" s="238"/>
      <c r="O2" s="238"/>
      <c r="P2" s="238"/>
      <c r="Q2" s="238"/>
      <c r="R2" s="238"/>
      <c r="S2" s="3"/>
    </row>
    <row r="3" spans="1:19" ht="27.75" customHeight="1" thickBot="1">
      <c r="A3" s="239" t="s">
        <v>133</v>
      </c>
      <c r="B3" s="240"/>
      <c r="C3" s="240"/>
      <c r="D3" s="240"/>
      <c r="E3" s="240"/>
      <c r="F3" s="240"/>
      <c r="G3" s="2"/>
      <c r="H3" s="2"/>
      <c r="I3" s="13"/>
      <c r="J3" s="2"/>
      <c r="K3" s="7"/>
      <c r="L3" s="7"/>
      <c r="M3" s="11"/>
      <c r="N3" s="2"/>
      <c r="O3" s="14"/>
      <c r="P3" s="13"/>
      <c r="Q3" s="15"/>
      <c r="R3" s="15"/>
      <c r="S3" s="12"/>
    </row>
    <row r="4" spans="1:19" customFormat="1" ht="42" customHeight="1" thickBot="1">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c r="A5" s="241" t="s">
        <v>53</v>
      </c>
      <c r="B5" s="63" t="s">
        <v>97</v>
      </c>
      <c r="C5" s="37" t="s">
        <v>134</v>
      </c>
      <c r="D5" s="38" t="s">
        <v>135</v>
      </c>
      <c r="E5" s="81">
        <v>0.5</v>
      </c>
      <c r="F5" s="40" t="s">
        <v>56</v>
      </c>
      <c r="G5" s="67"/>
      <c r="H5" s="71" t="s">
        <v>134</v>
      </c>
      <c r="I5" s="38" t="s">
        <v>135</v>
      </c>
      <c r="J5" s="40">
        <f>ROUNDUP(E5*0.75,2)</f>
        <v>0.38</v>
      </c>
      <c r="K5" s="40" t="s">
        <v>56</v>
      </c>
      <c r="L5" s="40"/>
      <c r="M5" s="75" t="e">
        <f>#REF!</f>
        <v>#REF!</v>
      </c>
      <c r="N5" s="63"/>
      <c r="O5" s="41" t="s">
        <v>57</v>
      </c>
      <c r="P5" s="38"/>
      <c r="Q5" s="42">
        <v>110</v>
      </c>
      <c r="R5" s="90">
        <f>ROUNDUP(Q5*0.75,2)</f>
        <v>82.5</v>
      </c>
    </row>
    <row r="6" spans="1:19" ht="24.95" customHeight="1">
      <c r="A6" s="242"/>
      <c r="B6" s="65"/>
      <c r="C6" s="49"/>
      <c r="D6" s="50"/>
      <c r="E6" s="51"/>
      <c r="F6" s="52"/>
      <c r="G6" s="69"/>
      <c r="H6" s="73"/>
      <c r="I6" s="50"/>
      <c r="J6" s="52"/>
      <c r="K6" s="52"/>
      <c r="L6" s="52"/>
      <c r="M6" s="77"/>
      <c r="N6" s="65"/>
      <c r="O6" s="53"/>
      <c r="P6" s="50"/>
      <c r="Q6" s="54"/>
      <c r="R6" s="91"/>
    </row>
    <row r="7" spans="1:19" ht="24.95" customHeight="1">
      <c r="A7" s="242"/>
      <c r="B7" s="64" t="s">
        <v>136</v>
      </c>
      <c r="C7" s="43" t="s">
        <v>138</v>
      </c>
      <c r="D7" s="44"/>
      <c r="E7" s="45">
        <v>1</v>
      </c>
      <c r="F7" s="46" t="s">
        <v>101</v>
      </c>
      <c r="G7" s="68" t="s">
        <v>100</v>
      </c>
      <c r="H7" s="72" t="s">
        <v>138</v>
      </c>
      <c r="I7" s="44"/>
      <c r="J7" s="46">
        <f>ROUNDUP(E7*0.75,2)</f>
        <v>0.75</v>
      </c>
      <c r="K7" s="46" t="s">
        <v>101</v>
      </c>
      <c r="L7" s="46" t="s">
        <v>100</v>
      </c>
      <c r="M7" s="76" t="e">
        <f>#REF!</f>
        <v>#REF!</v>
      </c>
      <c r="N7" s="64" t="s">
        <v>268</v>
      </c>
      <c r="O7" s="47" t="s">
        <v>102</v>
      </c>
      <c r="P7" s="44"/>
      <c r="Q7" s="48">
        <v>3</v>
      </c>
      <c r="R7" s="92">
        <f t="shared" ref="R7:R12" si="0">ROUNDUP(Q7*0.75,2)</f>
        <v>2.25</v>
      </c>
    </row>
    <row r="8" spans="1:19" ht="24.95" customHeight="1">
      <c r="A8" s="242"/>
      <c r="B8" s="64"/>
      <c r="C8" s="43" t="s">
        <v>96</v>
      </c>
      <c r="D8" s="44"/>
      <c r="E8" s="45">
        <v>20</v>
      </c>
      <c r="F8" s="46" t="s">
        <v>24</v>
      </c>
      <c r="G8" s="68"/>
      <c r="H8" s="72" t="s">
        <v>96</v>
      </c>
      <c r="I8" s="44"/>
      <c r="J8" s="46">
        <f>ROUNDUP(E8*0.75,2)</f>
        <v>15</v>
      </c>
      <c r="K8" s="46" t="s">
        <v>24</v>
      </c>
      <c r="L8" s="46"/>
      <c r="M8" s="76" t="e">
        <f>ROUND(#REF!+(#REF!*10/100),2)</f>
        <v>#REF!</v>
      </c>
      <c r="N8" s="64" t="s">
        <v>255</v>
      </c>
      <c r="O8" s="47" t="s">
        <v>27</v>
      </c>
      <c r="P8" s="44"/>
      <c r="Q8" s="48">
        <v>6</v>
      </c>
      <c r="R8" s="92">
        <f t="shared" si="0"/>
        <v>4.5</v>
      </c>
    </row>
    <row r="9" spans="1:19" ht="24.95" customHeight="1">
      <c r="A9" s="242"/>
      <c r="B9" s="64"/>
      <c r="C9" s="43"/>
      <c r="D9" s="44"/>
      <c r="E9" s="45"/>
      <c r="F9" s="46"/>
      <c r="G9" s="68"/>
      <c r="H9" s="72"/>
      <c r="I9" s="44"/>
      <c r="J9" s="46"/>
      <c r="K9" s="46"/>
      <c r="L9" s="46"/>
      <c r="M9" s="76"/>
      <c r="N9" s="82" t="s">
        <v>275</v>
      </c>
      <c r="O9" s="47" t="s">
        <v>29</v>
      </c>
      <c r="P9" s="44"/>
      <c r="Q9" s="48">
        <v>3</v>
      </c>
      <c r="R9" s="92">
        <f t="shared" si="0"/>
        <v>2.25</v>
      </c>
    </row>
    <row r="10" spans="1:19" ht="24.95" customHeight="1">
      <c r="A10" s="242"/>
      <c r="B10" s="64"/>
      <c r="C10" s="43"/>
      <c r="D10" s="44"/>
      <c r="E10" s="45"/>
      <c r="F10" s="46"/>
      <c r="G10" s="68"/>
      <c r="H10" s="72"/>
      <c r="I10" s="44"/>
      <c r="J10" s="46"/>
      <c r="K10" s="46"/>
      <c r="L10" s="46"/>
      <c r="M10" s="76"/>
      <c r="N10" s="64" t="s">
        <v>137</v>
      </c>
      <c r="O10" s="47" t="s">
        <v>43</v>
      </c>
      <c r="P10" s="44" t="s">
        <v>23</v>
      </c>
      <c r="Q10" s="48">
        <v>1.5</v>
      </c>
      <c r="R10" s="92">
        <f t="shared" si="0"/>
        <v>1.1300000000000001</v>
      </c>
    </row>
    <row r="11" spans="1:19" ht="24.95" customHeight="1">
      <c r="A11" s="242"/>
      <c r="B11" s="64"/>
      <c r="C11" s="43"/>
      <c r="D11" s="44"/>
      <c r="E11" s="45"/>
      <c r="F11" s="46"/>
      <c r="G11" s="68"/>
      <c r="H11" s="72"/>
      <c r="I11" s="44"/>
      <c r="J11" s="46"/>
      <c r="K11" s="46"/>
      <c r="L11" s="46"/>
      <c r="M11" s="76"/>
      <c r="N11" s="64" t="s">
        <v>21</v>
      </c>
      <c r="O11" s="47" t="s">
        <v>33</v>
      </c>
      <c r="P11" s="44"/>
      <c r="Q11" s="48">
        <v>2</v>
      </c>
      <c r="R11" s="92">
        <f t="shared" si="0"/>
        <v>1.5</v>
      </c>
    </row>
    <row r="12" spans="1:19" ht="24.95" customHeight="1">
      <c r="A12" s="242"/>
      <c r="B12" s="64"/>
      <c r="C12" s="43"/>
      <c r="D12" s="44"/>
      <c r="E12" s="45"/>
      <c r="F12" s="46"/>
      <c r="G12" s="68"/>
      <c r="H12" s="72"/>
      <c r="I12" s="44"/>
      <c r="J12" s="46"/>
      <c r="K12" s="46"/>
      <c r="L12" s="46"/>
      <c r="M12" s="76"/>
      <c r="N12" s="64"/>
      <c r="O12" s="47" t="s">
        <v>60</v>
      </c>
      <c r="P12" s="44"/>
      <c r="Q12" s="48">
        <v>1</v>
      </c>
      <c r="R12" s="92">
        <f t="shared" si="0"/>
        <v>0.75</v>
      </c>
    </row>
    <row r="13" spans="1:19" ht="24.95" customHeight="1">
      <c r="A13" s="242"/>
      <c r="B13" s="65"/>
      <c r="C13" s="49"/>
      <c r="D13" s="50"/>
      <c r="E13" s="51"/>
      <c r="F13" s="52"/>
      <c r="G13" s="69"/>
      <c r="H13" s="73"/>
      <c r="I13" s="50"/>
      <c r="J13" s="52"/>
      <c r="K13" s="52"/>
      <c r="L13" s="52"/>
      <c r="M13" s="77"/>
      <c r="N13" s="65"/>
      <c r="O13" s="53"/>
      <c r="P13" s="50"/>
      <c r="Q13" s="54"/>
      <c r="R13" s="91"/>
    </row>
    <row r="14" spans="1:19" ht="24.95" customHeight="1">
      <c r="A14" s="242"/>
      <c r="B14" s="64" t="s">
        <v>139</v>
      </c>
      <c r="C14" s="43" t="s">
        <v>42</v>
      </c>
      <c r="D14" s="44"/>
      <c r="E14" s="45">
        <v>5</v>
      </c>
      <c r="F14" s="46" t="s">
        <v>24</v>
      </c>
      <c r="G14" s="68"/>
      <c r="H14" s="72" t="s">
        <v>42</v>
      </c>
      <c r="I14" s="44"/>
      <c r="J14" s="46">
        <f>ROUNDUP(E14*0.75,2)</f>
        <v>3.75</v>
      </c>
      <c r="K14" s="46" t="s">
        <v>24</v>
      </c>
      <c r="L14" s="46"/>
      <c r="M14" s="76" t="e">
        <f>#REF!</f>
        <v>#REF!</v>
      </c>
      <c r="N14" s="64" t="s">
        <v>140</v>
      </c>
      <c r="O14" s="47" t="s">
        <v>27</v>
      </c>
      <c r="P14" s="44"/>
      <c r="Q14" s="48">
        <v>1.5</v>
      </c>
      <c r="R14" s="92">
        <f t="shared" ref="R14:R19" si="1">ROUNDUP(Q14*0.75,2)</f>
        <v>1.1300000000000001</v>
      </c>
    </row>
    <row r="15" spans="1:19" ht="24.95" customHeight="1">
      <c r="A15" s="242"/>
      <c r="B15" s="64"/>
      <c r="C15" s="43" t="s">
        <v>142</v>
      </c>
      <c r="D15" s="44" t="s">
        <v>143</v>
      </c>
      <c r="E15" s="61">
        <v>0.1</v>
      </c>
      <c r="F15" s="46" t="s">
        <v>56</v>
      </c>
      <c r="G15" s="68" t="s">
        <v>100</v>
      </c>
      <c r="H15" s="72" t="s">
        <v>142</v>
      </c>
      <c r="I15" s="44" t="s">
        <v>143</v>
      </c>
      <c r="J15" s="46">
        <f>ROUNDUP(E15*0.75,2)</f>
        <v>0.08</v>
      </c>
      <c r="K15" s="46" t="s">
        <v>56</v>
      </c>
      <c r="L15" s="46" t="s">
        <v>100</v>
      </c>
      <c r="M15" s="76" t="e">
        <f>#REF!</f>
        <v>#REF!</v>
      </c>
      <c r="N15" s="64" t="s">
        <v>141</v>
      </c>
      <c r="O15" s="47" t="s">
        <v>93</v>
      </c>
      <c r="P15" s="44"/>
      <c r="Q15" s="48">
        <v>50</v>
      </c>
      <c r="R15" s="92">
        <f t="shared" si="1"/>
        <v>37.5</v>
      </c>
    </row>
    <row r="16" spans="1:19" ht="24.95" customHeight="1">
      <c r="A16" s="242"/>
      <c r="B16" s="64"/>
      <c r="C16" s="43" t="s">
        <v>144</v>
      </c>
      <c r="D16" s="44"/>
      <c r="E16" s="45">
        <v>5</v>
      </c>
      <c r="F16" s="46" t="s">
        <v>24</v>
      </c>
      <c r="G16" s="68"/>
      <c r="H16" s="72" t="s">
        <v>144</v>
      </c>
      <c r="I16" s="44"/>
      <c r="J16" s="46">
        <f>ROUNDUP(E16*0.75,2)</f>
        <v>3.75</v>
      </c>
      <c r="K16" s="46" t="s">
        <v>24</v>
      </c>
      <c r="L16" s="46"/>
      <c r="M16" s="76" t="e">
        <f>ROUND(#REF!+(#REF!*10/100),2)</f>
        <v>#REF!</v>
      </c>
      <c r="N16" s="82" t="s">
        <v>274</v>
      </c>
      <c r="O16" s="47" t="s">
        <v>60</v>
      </c>
      <c r="P16" s="44"/>
      <c r="Q16" s="48">
        <v>1.5</v>
      </c>
      <c r="R16" s="92">
        <f t="shared" si="1"/>
        <v>1.1300000000000001</v>
      </c>
    </row>
    <row r="17" spans="1:18" ht="24.95" customHeight="1">
      <c r="A17" s="242"/>
      <c r="B17" s="64"/>
      <c r="C17" s="43" t="s">
        <v>49</v>
      </c>
      <c r="D17" s="44"/>
      <c r="E17" s="45">
        <v>10</v>
      </c>
      <c r="F17" s="46" t="s">
        <v>24</v>
      </c>
      <c r="G17" s="68"/>
      <c r="H17" s="72" t="s">
        <v>49</v>
      </c>
      <c r="I17" s="44"/>
      <c r="J17" s="46">
        <f>ROUNDUP(E17*0.75,2)</f>
        <v>7.5</v>
      </c>
      <c r="K17" s="46" t="s">
        <v>24</v>
      </c>
      <c r="L17" s="46"/>
      <c r="M17" s="76" t="e">
        <f>ROUND(#REF!+(#REF!*10/100),2)</f>
        <v>#REF!</v>
      </c>
      <c r="N17" s="64" t="s">
        <v>47</v>
      </c>
      <c r="O17" s="47" t="s">
        <v>30</v>
      </c>
      <c r="P17" s="44"/>
      <c r="Q17" s="48">
        <v>1</v>
      </c>
      <c r="R17" s="92">
        <f t="shared" si="1"/>
        <v>0.75</v>
      </c>
    </row>
    <row r="18" spans="1:18" ht="24.95" customHeight="1">
      <c r="A18" s="242"/>
      <c r="B18" s="64"/>
      <c r="C18" s="43" t="s">
        <v>126</v>
      </c>
      <c r="D18" s="44"/>
      <c r="E18" s="45">
        <v>10</v>
      </c>
      <c r="F18" s="46" t="s">
        <v>24</v>
      </c>
      <c r="G18" s="68"/>
      <c r="H18" s="72" t="s">
        <v>126</v>
      </c>
      <c r="I18" s="44"/>
      <c r="J18" s="46">
        <f>ROUNDUP(E18*0.75,2)</f>
        <v>7.5</v>
      </c>
      <c r="K18" s="46" t="s">
        <v>24</v>
      </c>
      <c r="L18" s="46"/>
      <c r="M18" s="76" t="e">
        <f>#REF!</f>
        <v>#REF!</v>
      </c>
      <c r="N18" s="64"/>
      <c r="O18" s="47" t="s">
        <v>33</v>
      </c>
      <c r="P18" s="44"/>
      <c r="Q18" s="48">
        <v>1</v>
      </c>
      <c r="R18" s="92">
        <f t="shared" si="1"/>
        <v>0.75</v>
      </c>
    </row>
    <row r="19" spans="1:18" ht="24.95" customHeight="1">
      <c r="A19" s="242"/>
      <c r="B19" s="64"/>
      <c r="C19" s="43"/>
      <c r="D19" s="44"/>
      <c r="E19" s="45"/>
      <c r="F19" s="46"/>
      <c r="G19" s="68"/>
      <c r="H19" s="72"/>
      <c r="I19" s="44"/>
      <c r="J19" s="46"/>
      <c r="K19" s="46"/>
      <c r="L19" s="46"/>
      <c r="M19" s="76"/>
      <c r="N19" s="64"/>
      <c r="O19" s="47" t="s">
        <v>43</v>
      </c>
      <c r="P19" s="44" t="s">
        <v>23</v>
      </c>
      <c r="Q19" s="48">
        <v>1</v>
      </c>
      <c r="R19" s="92">
        <f t="shared" si="1"/>
        <v>0.75</v>
      </c>
    </row>
    <row r="20" spans="1:18" ht="24.95" customHeight="1">
      <c r="A20" s="242"/>
      <c r="B20" s="65"/>
      <c r="C20" s="49"/>
      <c r="D20" s="50"/>
      <c r="E20" s="51"/>
      <c r="F20" s="52"/>
      <c r="G20" s="69"/>
      <c r="H20" s="73"/>
      <c r="I20" s="50"/>
      <c r="J20" s="52"/>
      <c r="K20" s="52"/>
      <c r="L20" s="52"/>
      <c r="M20" s="77"/>
      <c r="N20" s="65"/>
      <c r="O20" s="53"/>
      <c r="P20" s="50"/>
      <c r="Q20" s="54"/>
      <c r="R20" s="91"/>
    </row>
    <row r="21" spans="1:18" ht="24.95" customHeight="1">
      <c r="A21" s="242"/>
      <c r="B21" s="64" t="s">
        <v>90</v>
      </c>
      <c r="C21" s="43" t="s">
        <v>26</v>
      </c>
      <c r="D21" s="44"/>
      <c r="E21" s="45">
        <v>20</v>
      </c>
      <c r="F21" s="46" t="s">
        <v>24</v>
      </c>
      <c r="G21" s="68"/>
      <c r="H21" s="72" t="s">
        <v>26</v>
      </c>
      <c r="I21" s="44"/>
      <c r="J21" s="46">
        <f>ROUNDUP(E21*0.75,2)</f>
        <v>15</v>
      </c>
      <c r="K21" s="46" t="s">
        <v>24</v>
      </c>
      <c r="L21" s="46"/>
      <c r="M21" s="76" t="e">
        <f>ROUND(#REF!+(#REF!*6/100),2)</f>
        <v>#REF!</v>
      </c>
      <c r="N21" s="64" t="s">
        <v>47</v>
      </c>
      <c r="O21" s="47" t="s">
        <v>93</v>
      </c>
      <c r="P21" s="44"/>
      <c r="Q21" s="48">
        <v>100</v>
      </c>
      <c r="R21" s="92">
        <f>ROUNDUP(Q21*0.75,2)</f>
        <v>75</v>
      </c>
    </row>
    <row r="22" spans="1:18" ht="24.95" customHeight="1">
      <c r="A22" s="242"/>
      <c r="B22" s="64"/>
      <c r="C22" s="43" t="s">
        <v>145</v>
      </c>
      <c r="D22" s="44"/>
      <c r="E22" s="45">
        <v>5</v>
      </c>
      <c r="F22" s="46" t="s">
        <v>24</v>
      </c>
      <c r="G22" s="68"/>
      <c r="H22" s="72" t="s">
        <v>145</v>
      </c>
      <c r="I22" s="44"/>
      <c r="J22" s="46">
        <f>ROUNDUP(E22*0.75,2)</f>
        <v>3.75</v>
      </c>
      <c r="K22" s="46" t="s">
        <v>24</v>
      </c>
      <c r="L22" s="46"/>
      <c r="M22" s="76" t="e">
        <f>#REF!</f>
        <v>#REF!</v>
      </c>
      <c r="N22" s="64"/>
      <c r="O22" s="47" t="s">
        <v>61</v>
      </c>
      <c r="P22" s="44"/>
      <c r="Q22" s="48">
        <v>3</v>
      </c>
      <c r="R22" s="92">
        <f>ROUNDUP(Q22*0.75,2)</f>
        <v>2.25</v>
      </c>
    </row>
    <row r="23" spans="1:18" ht="24.95" customHeight="1">
      <c r="A23" s="242"/>
      <c r="B23" s="65"/>
      <c r="C23" s="49"/>
      <c r="D23" s="50"/>
      <c r="E23" s="51"/>
      <c r="F23" s="52"/>
      <c r="G23" s="69"/>
      <c r="H23" s="73"/>
      <c r="I23" s="50"/>
      <c r="J23" s="52"/>
      <c r="K23" s="52"/>
      <c r="L23" s="52"/>
      <c r="M23" s="77"/>
      <c r="N23" s="65"/>
      <c r="O23" s="53"/>
      <c r="P23" s="50"/>
      <c r="Q23" s="54"/>
      <c r="R23" s="91"/>
    </row>
    <row r="24" spans="1:18" ht="24.95" customHeight="1">
      <c r="A24" s="242"/>
      <c r="B24" s="64" t="s">
        <v>146</v>
      </c>
      <c r="C24" s="43" t="s">
        <v>147</v>
      </c>
      <c r="D24" s="44"/>
      <c r="E24" s="45">
        <v>25</v>
      </c>
      <c r="F24" s="46" t="s">
        <v>24</v>
      </c>
      <c r="G24" s="68"/>
      <c r="H24" s="72" t="s">
        <v>147</v>
      </c>
      <c r="I24" s="44"/>
      <c r="J24" s="46">
        <f>ROUNDUP(E24*0.75,2)</f>
        <v>18.75</v>
      </c>
      <c r="K24" s="46" t="s">
        <v>24</v>
      </c>
      <c r="L24" s="46"/>
      <c r="M24" s="76" t="e">
        <f>#REF!</f>
        <v>#REF!</v>
      </c>
      <c r="N24" s="64"/>
      <c r="O24" s="47"/>
      <c r="P24" s="44"/>
      <c r="Q24" s="48"/>
      <c r="R24" s="92"/>
    </row>
    <row r="25" spans="1:18" ht="24.95" customHeight="1" thickBot="1">
      <c r="A25" s="243"/>
      <c r="B25" s="66"/>
      <c r="C25" s="55"/>
      <c r="D25" s="56"/>
      <c r="E25" s="57"/>
      <c r="F25" s="58"/>
      <c r="G25" s="70"/>
      <c r="H25" s="74"/>
      <c r="I25" s="56"/>
      <c r="J25" s="58"/>
      <c r="K25" s="58"/>
      <c r="L25" s="58"/>
      <c r="M25" s="78"/>
      <c r="N25" s="66"/>
      <c r="O25" s="59"/>
      <c r="P25" s="56"/>
      <c r="Q25" s="60"/>
      <c r="R25" s="93"/>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1</vt:i4>
      </vt:variant>
    </vt:vector>
  </HeadingPairs>
  <TitlesOfParts>
    <vt:vector size="45" baseType="lpstr">
      <vt:lpstr>キッズ月間(昼)</vt:lpstr>
      <vt:lpstr>離乳食月間</vt:lpstr>
      <vt:lpstr>7月1日（水）キッズ</vt:lpstr>
      <vt:lpstr>7月1日離乳食</vt:lpstr>
      <vt:lpstr>7月2日（木)キッズ</vt:lpstr>
      <vt:lpstr>7月2日離乳食</vt:lpstr>
      <vt:lpstr>7月3日（金）キッズ </vt:lpstr>
      <vt:lpstr>7月3日離乳食</vt:lpstr>
      <vt:lpstr>7月6日（月）キッズ</vt:lpstr>
      <vt:lpstr>7月6日離乳食</vt:lpstr>
      <vt:lpstr>7月7日（火）キッズ</vt:lpstr>
      <vt:lpstr>7月7日離乳食</vt:lpstr>
      <vt:lpstr>7月8日（水）キッズ </vt:lpstr>
      <vt:lpstr>7月8日離乳食</vt:lpstr>
      <vt:lpstr>7月9日（木）キッズ</vt:lpstr>
      <vt:lpstr>7月9日離乳食</vt:lpstr>
      <vt:lpstr>7月10日（金）キッズ</vt:lpstr>
      <vt:lpstr>7月10日離乳食</vt:lpstr>
      <vt:lpstr>7月13日（月）キッズ</vt:lpstr>
      <vt:lpstr>7月13日離乳食</vt:lpstr>
      <vt:lpstr>7月14日（火）キッズ</vt:lpstr>
      <vt:lpstr>7月14日離乳食</vt:lpstr>
      <vt:lpstr>7月15日（水）キッズ</vt:lpstr>
      <vt:lpstr>7月15日離乳食</vt:lpstr>
      <vt:lpstr>7月16日（木）キッズ </vt:lpstr>
      <vt:lpstr>7月16日離乳食</vt:lpstr>
      <vt:lpstr>7月17日（金）キッズ</vt:lpstr>
      <vt:lpstr>7月17日離乳食</vt:lpstr>
      <vt:lpstr>7月20日（月）キッズ</vt:lpstr>
      <vt:lpstr>7月20日離乳食</vt:lpstr>
      <vt:lpstr>7月21日（火）キッズ</vt:lpstr>
      <vt:lpstr>7月21日離乳食</vt:lpstr>
      <vt:lpstr>7月22日（水）キッズ</vt:lpstr>
      <vt:lpstr>7月22日離乳食</vt:lpstr>
      <vt:lpstr>7月27日（月）キッズ</vt:lpstr>
      <vt:lpstr>7月27日離乳食</vt:lpstr>
      <vt:lpstr>7月28日（火） キッズ</vt:lpstr>
      <vt:lpstr>7月28日離乳食</vt:lpstr>
      <vt:lpstr>7月29日（水）キッズ</vt:lpstr>
      <vt:lpstr>7月29日離乳食</vt:lpstr>
      <vt:lpstr>7月30日（木）キッズ</vt:lpstr>
      <vt:lpstr>7月30日離乳食</vt:lpstr>
      <vt:lpstr>7月31日（金）キッズ</vt:lpstr>
      <vt:lpstr>7月31日離乳食</vt:lpstr>
      <vt:lpstr>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2020-05-28T01:20:07Z</cp:lastPrinted>
  <dcterms:created xsi:type="dcterms:W3CDTF">2019-03-20T06:11:51Z</dcterms:created>
  <dcterms:modified xsi:type="dcterms:W3CDTF">2020-06-15T06:45:01Z</dcterms:modified>
</cp:coreProperties>
</file>