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C-PCuser\Desktop\"/>
    </mc:Choice>
  </mc:AlternateContent>
  <bookViews>
    <workbookView xWindow="0" yWindow="0" windowWidth="19200" windowHeight="7224" tabRatio="922"/>
  </bookViews>
  <sheets>
    <sheet name="キッズ月間" sheetId="74" r:id="rId1"/>
    <sheet name="離乳食月間" sheetId="73" r:id="rId2"/>
    <sheet name="6月1日（月）キッズ" sheetId="2" r:id="rId3"/>
    <sheet name="6月1日離乳食" sheetId="51" r:id="rId4"/>
    <sheet name="6月2日（火）キッズ" sheetId="46" r:id="rId5"/>
    <sheet name="6月2日離乳食" sheetId="52" r:id="rId6"/>
    <sheet name="6月3日（水）キッズ" sheetId="40" r:id="rId7"/>
    <sheet name="6月3日離乳食" sheetId="53" r:id="rId8"/>
    <sheet name="6月4日（木）キッズ" sheetId="47" r:id="rId9"/>
    <sheet name="6月4日離乳食" sheetId="54" r:id="rId10"/>
    <sheet name="6月5日（金）キッズ" sheetId="42" r:id="rId11"/>
    <sheet name="6月5日離乳食" sheetId="55" r:id="rId12"/>
    <sheet name="6月8日（月）キッズ" sheetId="9" r:id="rId13"/>
    <sheet name="6月8日離乳食" sheetId="56" r:id="rId14"/>
    <sheet name="6月9日（火）キッズ" sheetId="48" r:id="rId15"/>
    <sheet name="6月9日離乳食" sheetId="57" r:id="rId16"/>
    <sheet name="6月10日（水）キッズ" sheetId="11" r:id="rId17"/>
    <sheet name="6月10日離乳食" sheetId="58" r:id="rId18"/>
    <sheet name="6月11日（木）キッズ" sheetId="34" r:id="rId19"/>
    <sheet name="6月11日離乳食" sheetId="59" r:id="rId20"/>
    <sheet name="6月12日（金）キッズ" sheetId="13" r:id="rId21"/>
    <sheet name="6月12日離乳食" sheetId="60" r:id="rId22"/>
    <sheet name="6月15日（月）キッズ" sheetId="16" r:id="rId23"/>
    <sheet name="6月15日離乳食" sheetId="61" r:id="rId24"/>
    <sheet name="6月16日（火）キッズ" sheetId="45" r:id="rId25"/>
    <sheet name="6月16日離乳食" sheetId="62" r:id="rId26"/>
    <sheet name="6月17日（水）キッズ" sheetId="41" r:id="rId27"/>
    <sheet name="6月17日離乳食" sheetId="63" r:id="rId28"/>
    <sheet name="6月18日（木）キッズ" sheetId="49" r:id="rId29"/>
    <sheet name="6月18日離乳食" sheetId="64" r:id="rId30"/>
    <sheet name="6月19日（金）キッズ" sheetId="43" r:id="rId31"/>
    <sheet name="6月19日離乳食" sheetId="65" r:id="rId32"/>
    <sheet name="6月22日（月）キッズ" sheetId="23" r:id="rId33"/>
    <sheet name="6月22日離乳食" sheetId="66" r:id="rId34"/>
    <sheet name="6月23日（火）キッズ" sheetId="50" r:id="rId35"/>
    <sheet name="6月23日離乳食" sheetId="67" r:id="rId36"/>
    <sheet name="6月24日（水）キッズ" sheetId="25" r:id="rId37"/>
    <sheet name="6月24日離乳食" sheetId="68" r:id="rId38"/>
    <sheet name="6月25日（木）キッズ" sheetId="38" r:id="rId39"/>
    <sheet name="6月25日離乳食" sheetId="69" r:id="rId40"/>
    <sheet name="6月26日（金）キッズ" sheetId="27" r:id="rId41"/>
    <sheet name="6月26日離乳食" sheetId="70" r:id="rId42"/>
    <sheet name="6月29日（月）キッズ" sheetId="30" r:id="rId43"/>
    <sheet name="6月29日離乳食" sheetId="71" r:id="rId44"/>
    <sheet name="6月30日（火）キッズ" sheetId="44" r:id="rId45"/>
    <sheet name="6月30日離乳食" sheetId="72" r:id="rId46"/>
  </sheets>
  <externalReferences>
    <externalReference r:id="rId47"/>
  </externalReferences>
  <definedNames>
    <definedName name="_xlnm.Print_Area" localSheetId="1">離乳食月間!$A$1:$P$58</definedName>
    <definedName name="_xlnm.Print_Area">#REF!</definedName>
  </definedNames>
  <calcPr calcId="152511"/>
</workbook>
</file>

<file path=xl/calcChain.xml><?xml version="1.0" encoding="utf-8"?>
<calcChain xmlns="http://schemas.openxmlformats.org/spreadsheetml/2006/main">
  <c r="M69" i="74" l="1"/>
  <c r="K69" i="74"/>
  <c r="H69" i="74"/>
  <c r="F69" i="74"/>
  <c r="E69" i="74"/>
  <c r="D69" i="74"/>
  <c r="M68" i="74"/>
  <c r="K68" i="74"/>
  <c r="H68" i="74"/>
  <c r="F68" i="74"/>
  <c r="E68" i="74"/>
  <c r="D68" i="74"/>
  <c r="Z65" i="74"/>
  <c r="K65" i="74"/>
  <c r="Z64" i="74"/>
  <c r="K64" i="74"/>
  <c r="Z63" i="74"/>
  <c r="K63" i="74"/>
  <c r="Z62" i="74"/>
  <c r="K62" i="74"/>
  <c r="Z61" i="74"/>
  <c r="K61" i="74"/>
  <c r="Z60" i="74"/>
  <c r="Z59" i="74"/>
  <c r="Z58" i="74"/>
  <c r="K58" i="74"/>
  <c r="Z57" i="74"/>
  <c r="K57" i="74"/>
  <c r="Z56" i="74"/>
  <c r="K56" i="74"/>
  <c r="K55" i="74"/>
  <c r="K54" i="74"/>
  <c r="Z53" i="74"/>
  <c r="K53" i="74"/>
  <c r="Z52" i="74"/>
  <c r="K52" i="74"/>
  <c r="Z51" i="74"/>
  <c r="K51" i="74"/>
  <c r="Z50" i="74"/>
  <c r="K50" i="74"/>
  <c r="Z49" i="74"/>
  <c r="K49" i="74"/>
  <c r="Z48" i="74"/>
  <c r="K48" i="74"/>
  <c r="Z47" i="74"/>
  <c r="K47" i="74"/>
  <c r="Z46" i="74"/>
  <c r="K46" i="74"/>
  <c r="Z45" i="74"/>
  <c r="K45" i="74"/>
  <c r="Z44" i="74"/>
  <c r="K44" i="74"/>
  <c r="Z43" i="74"/>
  <c r="K43" i="74"/>
  <c r="Z42" i="74"/>
  <c r="K42" i="74"/>
  <c r="Z41" i="74"/>
  <c r="K41" i="74"/>
  <c r="Z40" i="74"/>
  <c r="K40" i="74"/>
  <c r="Z39" i="74"/>
  <c r="K39" i="74"/>
  <c r="Z38" i="74"/>
  <c r="K38" i="74"/>
  <c r="Z37" i="74"/>
  <c r="K37" i="74"/>
  <c r="Z36" i="74"/>
  <c r="K36" i="74"/>
  <c r="Z35" i="74"/>
  <c r="K35" i="74"/>
  <c r="Z34" i="74"/>
  <c r="K34" i="74"/>
  <c r="Z33" i="74"/>
  <c r="Z32" i="74"/>
  <c r="Z31" i="74"/>
  <c r="K31" i="74"/>
  <c r="Z30" i="74"/>
  <c r="K30" i="74"/>
  <c r="Z29" i="74"/>
  <c r="K29" i="74"/>
  <c r="K28" i="74"/>
  <c r="K27" i="74"/>
  <c r="Z26" i="74"/>
  <c r="K26" i="74"/>
  <c r="Z25" i="74"/>
  <c r="K25" i="74"/>
  <c r="Z24" i="74"/>
  <c r="K24" i="74"/>
  <c r="Z23" i="74"/>
  <c r="K23" i="74"/>
  <c r="Z22" i="74"/>
  <c r="K22" i="74"/>
  <c r="Z21" i="74"/>
  <c r="K21" i="74"/>
  <c r="Z20" i="74"/>
  <c r="K20" i="74"/>
  <c r="Z19" i="74"/>
  <c r="K19" i="74"/>
  <c r="Z18" i="74"/>
  <c r="K18" i="74"/>
  <c r="Z17" i="74"/>
  <c r="K17" i="74"/>
  <c r="Z16" i="74"/>
  <c r="K16" i="74"/>
  <c r="Z15" i="74"/>
  <c r="K15" i="74"/>
  <c r="Z14" i="74"/>
  <c r="K14" i="74"/>
  <c r="Z13" i="74"/>
  <c r="K13" i="74"/>
  <c r="Z12" i="74"/>
  <c r="K12" i="74"/>
  <c r="Z11" i="74"/>
  <c r="K11" i="74"/>
  <c r="Z10" i="74"/>
  <c r="K10" i="74"/>
  <c r="Z9" i="74"/>
  <c r="K9" i="74"/>
  <c r="Z8" i="74"/>
  <c r="K8" i="74"/>
  <c r="Z7" i="74"/>
  <c r="K7" i="74"/>
  <c r="J7" i="34" l="1"/>
  <c r="M7" i="34"/>
  <c r="R7" i="34"/>
  <c r="J8" i="34"/>
  <c r="M8" i="34"/>
  <c r="R8" i="34"/>
  <c r="J9" i="34"/>
  <c r="M9" i="34"/>
  <c r="R9" i="34"/>
  <c r="R10" i="34"/>
  <c r="R11" i="34"/>
  <c r="R12" i="34"/>
  <c r="R13" i="34"/>
  <c r="J15" i="34"/>
  <c r="M15" i="34"/>
  <c r="R15" i="34"/>
  <c r="J16" i="34"/>
  <c r="M16" i="34"/>
  <c r="R16" i="34"/>
  <c r="R17" i="34"/>
  <c r="R18" i="34"/>
  <c r="R19" i="34"/>
  <c r="R20" i="34"/>
  <c r="R21" i="34"/>
  <c r="J23" i="34"/>
  <c r="M23" i="34"/>
  <c r="R23" i="34"/>
  <c r="J24" i="34"/>
  <c r="M24" i="34"/>
  <c r="R24" i="34"/>
  <c r="J25" i="34"/>
  <c r="M25" i="34"/>
  <c r="R25" i="34"/>
  <c r="J27" i="34"/>
  <c r="M27" i="34"/>
  <c r="R27" i="34"/>
  <c r="J28" i="34"/>
  <c r="M28" i="34"/>
  <c r="R28" i="34"/>
  <c r="J30" i="34"/>
  <c r="M30" i="34"/>
  <c r="J18" i="50" l="1"/>
  <c r="M18" i="50"/>
  <c r="R14" i="50"/>
  <c r="M14" i="50"/>
  <c r="J14" i="50"/>
  <c r="R13" i="50"/>
  <c r="J13" i="50"/>
  <c r="M13" i="50"/>
  <c r="R12" i="50"/>
  <c r="J12" i="50"/>
  <c r="M12" i="50"/>
  <c r="R10" i="50"/>
  <c r="J10" i="50"/>
  <c r="M10" i="50"/>
  <c r="R9" i="50"/>
  <c r="M9" i="50"/>
  <c r="J9" i="50"/>
  <c r="R8" i="50"/>
  <c r="J8" i="50"/>
  <c r="M8" i="50"/>
  <c r="R7" i="50"/>
  <c r="M7" i="50"/>
  <c r="J7" i="50"/>
  <c r="R6" i="50"/>
  <c r="J6" i="50"/>
  <c r="M6" i="50"/>
  <c r="R5" i="50"/>
  <c r="J5" i="50"/>
  <c r="M5" i="50"/>
  <c r="R26" i="49"/>
  <c r="R25" i="49"/>
  <c r="M25" i="49"/>
  <c r="J25" i="49"/>
  <c r="R23" i="49"/>
  <c r="R22" i="49"/>
  <c r="J22" i="49"/>
  <c r="M22" i="49"/>
  <c r="R21" i="49"/>
  <c r="M21" i="49"/>
  <c r="J21" i="49"/>
  <c r="R19" i="49"/>
  <c r="R18" i="49"/>
  <c r="R17" i="49"/>
  <c r="R16" i="49"/>
  <c r="R15" i="49"/>
  <c r="J15" i="49"/>
  <c r="M15" i="49"/>
  <c r="R14" i="49"/>
  <c r="M14" i="49"/>
  <c r="J14" i="49"/>
  <c r="R13" i="49"/>
  <c r="J13" i="49"/>
  <c r="M13" i="49"/>
  <c r="R11" i="49"/>
  <c r="R10" i="49"/>
  <c r="M10" i="49"/>
  <c r="J10" i="49"/>
  <c r="R9" i="49"/>
  <c r="J9" i="49"/>
  <c r="M9" i="49"/>
  <c r="R8" i="49"/>
  <c r="J8" i="49"/>
  <c r="M8" i="49"/>
  <c r="R7" i="49"/>
  <c r="J7" i="49"/>
  <c r="M7" i="49"/>
  <c r="R5" i="49"/>
  <c r="J18" i="48"/>
  <c r="M18" i="48"/>
  <c r="R14" i="48"/>
  <c r="M14" i="48"/>
  <c r="J14" i="48"/>
  <c r="R13" i="48"/>
  <c r="J13" i="48"/>
  <c r="M13" i="48"/>
  <c r="R12" i="48"/>
  <c r="M12" i="48"/>
  <c r="J12" i="48"/>
  <c r="R10" i="48"/>
  <c r="J10" i="48"/>
  <c r="M10" i="48"/>
  <c r="R9" i="48"/>
  <c r="M9" i="48"/>
  <c r="J9" i="48"/>
  <c r="R8" i="48"/>
  <c r="J8" i="48"/>
  <c r="M8" i="48"/>
  <c r="R7" i="48"/>
  <c r="M7" i="48"/>
  <c r="J7" i="48"/>
  <c r="R6" i="48"/>
  <c r="J6" i="48"/>
  <c r="M6" i="48"/>
  <c r="R5" i="48"/>
  <c r="M5" i="48"/>
  <c r="J5" i="48"/>
  <c r="R26" i="47"/>
  <c r="R25" i="47"/>
  <c r="J25" i="47"/>
  <c r="M25" i="47" s="1"/>
  <c r="R23" i="47"/>
  <c r="R22" i="47"/>
  <c r="J22" i="47"/>
  <c r="M22" i="47" s="1"/>
  <c r="R21" i="47"/>
  <c r="J21" i="47"/>
  <c r="M21" i="47" s="1"/>
  <c r="R19" i="47"/>
  <c r="R18" i="47"/>
  <c r="R17" i="47"/>
  <c r="R16" i="47"/>
  <c r="R15" i="47"/>
  <c r="J15" i="47"/>
  <c r="M15" i="47"/>
  <c r="R14" i="47"/>
  <c r="M14" i="47"/>
  <c r="J14" i="47"/>
  <c r="R13" i="47"/>
  <c r="M13" i="47"/>
  <c r="J13" i="47"/>
  <c r="R11" i="47"/>
  <c r="R10" i="47"/>
  <c r="M10" i="47"/>
  <c r="J10" i="47"/>
  <c r="R9" i="47"/>
  <c r="M9" i="47"/>
  <c r="J9" i="47"/>
  <c r="R8" i="47"/>
  <c r="J8" i="47"/>
  <c r="M8" i="47" s="1"/>
  <c r="R7" i="47"/>
  <c r="J7" i="47"/>
  <c r="M7" i="47" s="1"/>
  <c r="R5" i="47"/>
  <c r="J24" i="46"/>
  <c r="M24" i="46"/>
  <c r="R22" i="46"/>
  <c r="M22" i="46"/>
  <c r="J22" i="46"/>
  <c r="R21" i="46"/>
  <c r="J21" i="46"/>
  <c r="M21" i="46" s="1"/>
  <c r="R18" i="46"/>
  <c r="R17" i="46"/>
  <c r="J17" i="46"/>
  <c r="M17" i="46" s="1"/>
  <c r="R16" i="46"/>
  <c r="M16" i="46"/>
  <c r="J16" i="46"/>
  <c r="R15" i="46"/>
  <c r="J15" i="46"/>
  <c r="M15" i="46" s="1"/>
  <c r="R13" i="46"/>
  <c r="R12" i="46"/>
  <c r="R11" i="46"/>
  <c r="R10" i="46"/>
  <c r="J10" i="46"/>
  <c r="M10" i="46" s="1"/>
  <c r="R9" i="46"/>
  <c r="J9" i="46"/>
  <c r="M9" i="46" s="1"/>
  <c r="R8" i="46"/>
  <c r="J8" i="46"/>
  <c r="M8" i="46" s="1"/>
  <c r="R7" i="46"/>
  <c r="J7" i="46"/>
  <c r="M7" i="46" s="1"/>
  <c r="R5" i="46"/>
  <c r="J24" i="45"/>
  <c r="M24" i="45"/>
  <c r="R22" i="45"/>
  <c r="M22" i="45"/>
  <c r="J22" i="45"/>
  <c r="R21" i="45"/>
  <c r="J21" i="45"/>
  <c r="M21" i="45"/>
  <c r="R18" i="45"/>
  <c r="R17" i="45"/>
  <c r="M17" i="45"/>
  <c r="J17" i="45"/>
  <c r="R16" i="45"/>
  <c r="J16" i="45"/>
  <c r="M16" i="45"/>
  <c r="R15" i="45"/>
  <c r="M15" i="45"/>
  <c r="J15" i="45"/>
  <c r="R13" i="45"/>
  <c r="R12" i="45"/>
  <c r="R11" i="45"/>
  <c r="R10" i="45"/>
  <c r="J10" i="45"/>
  <c r="M10" i="45"/>
  <c r="R9" i="45"/>
  <c r="M9" i="45"/>
  <c r="J9" i="45"/>
  <c r="R8" i="45"/>
  <c r="J8" i="45"/>
  <c r="M8" i="45"/>
  <c r="R7" i="45"/>
  <c r="M7" i="45"/>
  <c r="J7" i="45"/>
  <c r="R5" i="45"/>
  <c r="J24" i="44"/>
  <c r="M24" i="44"/>
  <c r="R22" i="44"/>
  <c r="M22" i="44"/>
  <c r="J22" i="44"/>
  <c r="R21" i="44"/>
  <c r="M21" i="44"/>
  <c r="J21" i="44"/>
  <c r="R18" i="44"/>
  <c r="R17" i="44"/>
  <c r="M17" i="44"/>
  <c r="J17" i="44"/>
  <c r="R16" i="44"/>
  <c r="M16" i="44"/>
  <c r="J16" i="44"/>
  <c r="R15" i="44"/>
  <c r="J15" i="44"/>
  <c r="M15" i="44"/>
  <c r="R13" i="44"/>
  <c r="R12" i="44"/>
  <c r="R11" i="44"/>
  <c r="R10" i="44"/>
  <c r="J10" i="44"/>
  <c r="M10" i="44"/>
  <c r="R9" i="44"/>
  <c r="M9" i="44"/>
  <c r="J9" i="44"/>
  <c r="R8" i="44"/>
  <c r="J8" i="44"/>
  <c r="M8" i="44"/>
  <c r="R7" i="44"/>
  <c r="M7" i="44"/>
  <c r="J7" i="44"/>
  <c r="R5" i="44"/>
  <c r="R23" i="43"/>
  <c r="R22" i="43"/>
  <c r="J22" i="43"/>
  <c r="M22" i="43"/>
  <c r="R21" i="43"/>
  <c r="M21" i="43"/>
  <c r="J21" i="43"/>
  <c r="R18" i="43"/>
  <c r="R17" i="43"/>
  <c r="J17" i="43"/>
  <c r="M17" i="43"/>
  <c r="R16" i="43"/>
  <c r="M16" i="43"/>
  <c r="J16" i="43"/>
  <c r="R12" i="43"/>
  <c r="R11" i="43"/>
  <c r="J11" i="43"/>
  <c r="M11" i="43"/>
  <c r="R10" i="43"/>
  <c r="M10" i="43"/>
  <c r="J10" i="43"/>
  <c r="R9" i="43"/>
  <c r="J9" i="43"/>
  <c r="M9" i="43"/>
  <c r="R8" i="43"/>
  <c r="J8" i="43"/>
  <c r="M8" i="43"/>
  <c r="R7" i="43"/>
  <c r="J7" i="43"/>
  <c r="M7" i="43"/>
  <c r="R5" i="43"/>
  <c r="M5" i="43"/>
  <c r="J5" i="43"/>
  <c r="R23" i="42"/>
  <c r="R22" i="42"/>
  <c r="J22" i="42"/>
  <c r="M22" i="42"/>
  <c r="R21" i="42"/>
  <c r="M21" i="42"/>
  <c r="J21" i="42"/>
  <c r="R18" i="42"/>
  <c r="R17" i="42"/>
  <c r="J17" i="42"/>
  <c r="M17" i="42"/>
  <c r="R16" i="42"/>
  <c r="M16" i="42"/>
  <c r="J16" i="42"/>
  <c r="R12" i="42"/>
  <c r="R11" i="42"/>
  <c r="J11" i="42"/>
  <c r="M11" i="42"/>
  <c r="R10" i="42"/>
  <c r="M10" i="42"/>
  <c r="J10" i="42"/>
  <c r="R9" i="42"/>
  <c r="J9" i="42"/>
  <c r="M9" i="42"/>
  <c r="R8" i="42"/>
  <c r="J8" i="42"/>
  <c r="M8" i="42"/>
  <c r="R7" i="42"/>
  <c r="M7" i="42"/>
  <c r="J7" i="42"/>
  <c r="R5" i="42"/>
  <c r="J5" i="42"/>
  <c r="M5" i="42"/>
  <c r="R18" i="41"/>
  <c r="J18" i="41"/>
  <c r="M18" i="41"/>
  <c r="R17" i="41"/>
  <c r="M17" i="41"/>
  <c r="J17" i="41"/>
  <c r="R16" i="41"/>
  <c r="J16" i="41"/>
  <c r="M16" i="41"/>
  <c r="R14" i="41"/>
  <c r="R13" i="41"/>
  <c r="M13" i="41"/>
  <c r="J13" i="41"/>
  <c r="R12" i="41"/>
  <c r="J12" i="41"/>
  <c r="M12" i="41"/>
  <c r="R10" i="41"/>
  <c r="R9" i="41"/>
  <c r="R8" i="41"/>
  <c r="J8" i="41"/>
  <c r="M8" i="41"/>
  <c r="R7" i="41"/>
  <c r="J7" i="41"/>
  <c r="M7" i="41"/>
  <c r="R6" i="41"/>
  <c r="M6" i="41"/>
  <c r="J6" i="41"/>
  <c r="R5" i="41"/>
  <c r="J5" i="41"/>
  <c r="M5" i="41"/>
  <c r="R18" i="40"/>
  <c r="J18" i="40"/>
  <c r="M18" i="40"/>
  <c r="R17" i="40"/>
  <c r="J17" i="40"/>
  <c r="M17" i="40"/>
  <c r="R16" i="40"/>
  <c r="J16" i="40"/>
  <c r="M16" i="40" s="1"/>
  <c r="R14" i="40"/>
  <c r="R13" i="40"/>
  <c r="J13" i="40"/>
  <c r="M13" i="40" s="1"/>
  <c r="R12" i="40"/>
  <c r="M12" i="40"/>
  <c r="J12" i="40"/>
  <c r="R10" i="40"/>
  <c r="R9" i="40"/>
  <c r="R8" i="40"/>
  <c r="J8" i="40"/>
  <c r="M8" i="40" s="1"/>
  <c r="R7" i="40"/>
  <c r="J7" i="40"/>
  <c r="M7" i="40" s="1"/>
  <c r="R6" i="40"/>
  <c r="J6" i="40"/>
  <c r="M6" i="40" s="1"/>
  <c r="R5" i="40"/>
  <c r="M5" i="40"/>
  <c r="J5" i="40"/>
  <c r="R5" i="30"/>
  <c r="J7" i="30"/>
  <c r="M7" i="30"/>
  <c r="R7" i="30"/>
  <c r="J8" i="30"/>
  <c r="M8" i="30"/>
  <c r="R8" i="30"/>
  <c r="J9" i="30"/>
  <c r="R9" i="30"/>
  <c r="J10" i="30"/>
  <c r="M10" i="30"/>
  <c r="R10" i="30"/>
  <c r="J11" i="30"/>
  <c r="M11" i="30"/>
  <c r="R11" i="30"/>
  <c r="R12" i="30"/>
  <c r="R13" i="30"/>
  <c r="R14" i="30"/>
  <c r="J16" i="30"/>
  <c r="M16" i="30"/>
  <c r="R16" i="30"/>
  <c r="J17" i="30"/>
  <c r="M17" i="30"/>
  <c r="R17" i="30"/>
  <c r="R18" i="30"/>
  <c r="R19" i="30"/>
  <c r="R20" i="30"/>
  <c r="J22" i="30"/>
  <c r="M22" i="30"/>
  <c r="R22" i="30"/>
  <c r="J23" i="30"/>
  <c r="M23" i="30"/>
  <c r="R23" i="30"/>
  <c r="J5" i="27"/>
  <c r="M5" i="27"/>
  <c r="R5" i="27"/>
  <c r="J7" i="27"/>
  <c r="M7" i="27"/>
  <c r="R7" i="27"/>
  <c r="J8" i="27"/>
  <c r="M8" i="27"/>
  <c r="R8" i="27"/>
  <c r="J9" i="27"/>
  <c r="M9" i="27"/>
  <c r="R9" i="27"/>
  <c r="R10" i="27"/>
  <c r="R11" i="27"/>
  <c r="R12" i="27"/>
  <c r="R13" i="27"/>
  <c r="J15" i="27"/>
  <c r="M15" i="27"/>
  <c r="R15" i="27"/>
  <c r="J16" i="27"/>
  <c r="M16" i="27"/>
  <c r="R16" i="27"/>
  <c r="J17" i="27"/>
  <c r="M17" i="27"/>
  <c r="R17" i="27"/>
  <c r="J18" i="27"/>
  <c r="M18" i="27"/>
  <c r="R18" i="27"/>
  <c r="R19" i="27"/>
  <c r="R20" i="27"/>
  <c r="J22" i="27"/>
  <c r="M22" i="27"/>
  <c r="R22" i="27"/>
  <c r="J23" i="27"/>
  <c r="M23" i="27"/>
  <c r="R23" i="27"/>
  <c r="J25" i="27"/>
  <c r="M25" i="27"/>
  <c r="J7" i="38"/>
  <c r="M7" i="38"/>
  <c r="R7" i="38"/>
  <c r="J8" i="38"/>
  <c r="M8" i="38"/>
  <c r="R8" i="38"/>
  <c r="J9" i="38"/>
  <c r="M9" i="38"/>
  <c r="R9" i="38"/>
  <c r="R10" i="38"/>
  <c r="R11" i="38"/>
  <c r="R12" i="38"/>
  <c r="R13" i="38"/>
  <c r="J18" i="38"/>
  <c r="M18" i="38"/>
  <c r="R18" i="38"/>
  <c r="J19" i="38"/>
  <c r="M19" i="38"/>
  <c r="R19" i="38"/>
  <c r="R20" i="38"/>
  <c r="R21" i="38"/>
  <c r="R22" i="38"/>
  <c r="R23" i="38"/>
  <c r="R24" i="38"/>
  <c r="J26" i="38"/>
  <c r="M26" i="38"/>
  <c r="R26" i="38"/>
  <c r="J27" i="38"/>
  <c r="M27" i="38"/>
  <c r="R27" i="38"/>
  <c r="J28" i="38"/>
  <c r="M28" i="38"/>
  <c r="R28" i="38"/>
  <c r="J30" i="38"/>
  <c r="M30" i="38"/>
  <c r="R30" i="38"/>
  <c r="J31" i="38"/>
  <c r="M31" i="38"/>
  <c r="R31" i="38"/>
  <c r="J33" i="38"/>
  <c r="M33" i="38"/>
  <c r="R5" i="25"/>
  <c r="J7" i="25"/>
  <c r="M7" i="25"/>
  <c r="R7" i="25"/>
  <c r="J8" i="25"/>
  <c r="M8" i="25"/>
  <c r="R8" i="25"/>
  <c r="J9" i="25"/>
  <c r="M9" i="25"/>
  <c r="R9" i="25"/>
  <c r="J10" i="25"/>
  <c r="M10" i="25"/>
  <c r="R10" i="25"/>
  <c r="J11" i="25"/>
  <c r="M11" i="25"/>
  <c r="R11" i="25"/>
  <c r="R12" i="25"/>
  <c r="J14" i="25"/>
  <c r="M14" i="25"/>
  <c r="R14" i="25"/>
  <c r="J15" i="25"/>
  <c r="M15" i="25"/>
  <c r="R15" i="25"/>
  <c r="J16" i="25"/>
  <c r="M16" i="25"/>
  <c r="R16" i="25"/>
  <c r="J17" i="25"/>
  <c r="M17" i="25"/>
  <c r="R17" i="25"/>
  <c r="J20" i="25"/>
  <c r="M20" i="25"/>
  <c r="R20" i="25"/>
  <c r="J21" i="25"/>
  <c r="M21" i="25"/>
  <c r="R21" i="25"/>
  <c r="J23" i="25"/>
  <c r="M23" i="25"/>
  <c r="J5" i="23"/>
  <c r="M5" i="23"/>
  <c r="R5" i="23"/>
  <c r="J6" i="23"/>
  <c r="M6" i="23"/>
  <c r="R6" i="23"/>
  <c r="J7" i="23"/>
  <c r="M7" i="23"/>
  <c r="R7" i="23"/>
  <c r="J8" i="23"/>
  <c r="M8" i="23"/>
  <c r="R8" i="23"/>
  <c r="J9" i="23"/>
  <c r="M9" i="23"/>
  <c r="R9" i="23"/>
  <c r="J10" i="23"/>
  <c r="M10" i="23"/>
  <c r="R10" i="23"/>
  <c r="R11" i="23"/>
  <c r="J13" i="23"/>
  <c r="M13" i="23"/>
  <c r="R13" i="23"/>
  <c r="J14" i="23"/>
  <c r="M14" i="23"/>
  <c r="R14" i="23"/>
  <c r="J15" i="23"/>
  <c r="M15" i="23"/>
  <c r="R15" i="23"/>
  <c r="R16" i="23"/>
  <c r="R17" i="23"/>
  <c r="J20" i="23"/>
  <c r="M20" i="23"/>
  <c r="R5" i="16"/>
  <c r="J7" i="16"/>
  <c r="M7" i="16"/>
  <c r="R7" i="16"/>
  <c r="J8" i="16"/>
  <c r="M8" i="16"/>
  <c r="R8" i="16"/>
  <c r="J9" i="16"/>
  <c r="R9" i="16"/>
  <c r="J10" i="16"/>
  <c r="M10" i="16"/>
  <c r="R10" i="16"/>
  <c r="J11" i="16"/>
  <c r="M11" i="16"/>
  <c r="R11" i="16"/>
  <c r="R12" i="16"/>
  <c r="R13" i="16"/>
  <c r="R14" i="16"/>
  <c r="J16" i="16"/>
  <c r="M16" i="16"/>
  <c r="R16" i="16"/>
  <c r="J17" i="16"/>
  <c r="M17" i="16"/>
  <c r="R17" i="16"/>
  <c r="R18" i="16"/>
  <c r="R19" i="16"/>
  <c r="R20" i="16"/>
  <c r="J22" i="16"/>
  <c r="M22" i="16"/>
  <c r="R22" i="16"/>
  <c r="J23" i="16"/>
  <c r="M23" i="16"/>
  <c r="R23" i="16"/>
  <c r="J5" i="13"/>
  <c r="M5" i="13"/>
  <c r="R5" i="13"/>
  <c r="J7" i="13"/>
  <c r="M7" i="13"/>
  <c r="R7" i="13"/>
  <c r="J8" i="13"/>
  <c r="M8" i="13"/>
  <c r="R8" i="13"/>
  <c r="J9" i="13"/>
  <c r="M9" i="13"/>
  <c r="R9" i="13"/>
  <c r="R10" i="13"/>
  <c r="R11" i="13"/>
  <c r="R12" i="13"/>
  <c r="R13" i="13"/>
  <c r="J15" i="13"/>
  <c r="M15" i="13"/>
  <c r="R15" i="13"/>
  <c r="J16" i="13"/>
  <c r="M16" i="13"/>
  <c r="R16" i="13"/>
  <c r="J17" i="13"/>
  <c r="M17" i="13"/>
  <c r="R17" i="13"/>
  <c r="J18" i="13"/>
  <c r="M18" i="13"/>
  <c r="R18" i="13"/>
  <c r="R19" i="13"/>
  <c r="R20" i="13"/>
  <c r="J22" i="13"/>
  <c r="M22" i="13"/>
  <c r="R22" i="13"/>
  <c r="J23" i="13"/>
  <c r="M23" i="13"/>
  <c r="R23" i="13"/>
  <c r="J25" i="13"/>
  <c r="M25" i="13"/>
  <c r="R5" i="11"/>
  <c r="J7" i="11"/>
  <c r="M7" i="11"/>
  <c r="R7" i="11"/>
  <c r="J8" i="11"/>
  <c r="M8" i="11"/>
  <c r="R8" i="11"/>
  <c r="J9" i="11"/>
  <c r="M9" i="11"/>
  <c r="R9" i="11"/>
  <c r="J10" i="11"/>
  <c r="M10" i="11"/>
  <c r="R10" i="11"/>
  <c r="J11" i="11"/>
  <c r="M11" i="11"/>
  <c r="R11" i="11"/>
  <c r="R12" i="11"/>
  <c r="J14" i="11"/>
  <c r="M14" i="11"/>
  <c r="R14" i="11"/>
  <c r="J15" i="11"/>
  <c r="M15" i="11"/>
  <c r="R15" i="11"/>
  <c r="J16" i="11"/>
  <c r="M16" i="11"/>
  <c r="R16" i="11"/>
  <c r="J17" i="11"/>
  <c r="M17" i="11"/>
  <c r="R17" i="11"/>
  <c r="J20" i="11"/>
  <c r="M20" i="11"/>
  <c r="R20" i="11"/>
  <c r="J21" i="11"/>
  <c r="M21" i="11"/>
  <c r="R21" i="11"/>
  <c r="J23" i="11"/>
  <c r="M23" i="11"/>
  <c r="J5" i="9"/>
  <c r="M5" i="9"/>
  <c r="R5" i="9"/>
  <c r="J6" i="9"/>
  <c r="M6" i="9"/>
  <c r="R6" i="9"/>
  <c r="J7" i="9"/>
  <c r="M7" i="9"/>
  <c r="R7" i="9"/>
  <c r="J8" i="9"/>
  <c r="M8" i="9"/>
  <c r="R8" i="9"/>
  <c r="J9" i="9"/>
  <c r="M9" i="9"/>
  <c r="R9" i="9"/>
  <c r="J10" i="9"/>
  <c r="M10" i="9"/>
  <c r="R10" i="9"/>
  <c r="R11" i="9"/>
  <c r="J13" i="9"/>
  <c r="M13" i="9"/>
  <c r="R13" i="9"/>
  <c r="J14" i="9"/>
  <c r="M14" i="9"/>
  <c r="R14" i="9"/>
  <c r="J15" i="9"/>
  <c r="M15" i="9"/>
  <c r="R15" i="9"/>
  <c r="R16" i="9"/>
  <c r="R17" i="9"/>
  <c r="J20" i="9"/>
  <c r="M20" i="9"/>
  <c r="R5" i="2"/>
  <c r="J7" i="2"/>
  <c r="M7" i="2" s="1"/>
  <c r="R7" i="2"/>
  <c r="J8" i="2"/>
  <c r="M8" i="2" s="1"/>
  <c r="R8" i="2"/>
  <c r="J9" i="2"/>
  <c r="R9" i="2"/>
  <c r="J10" i="2"/>
  <c r="M10" i="2" s="1"/>
  <c r="R10" i="2"/>
  <c r="J11" i="2"/>
  <c r="M11" i="2" s="1"/>
  <c r="R11" i="2"/>
  <c r="R12" i="2"/>
  <c r="R13" i="2"/>
  <c r="R14" i="2"/>
  <c r="J16" i="2"/>
  <c r="M16" i="2" s="1"/>
  <c r="R16" i="2"/>
  <c r="J17" i="2"/>
  <c r="M17" i="2" s="1"/>
  <c r="R17" i="2"/>
  <c r="R18" i="2"/>
  <c r="R19" i="2"/>
  <c r="R20" i="2"/>
  <c r="J22" i="2"/>
  <c r="M22" i="2" s="1"/>
  <c r="R22" i="2"/>
  <c r="J23" i="2"/>
  <c r="M23" i="2"/>
  <c r="R23" i="2"/>
</calcChain>
</file>

<file path=xl/sharedStrings.xml><?xml version="1.0" encoding="utf-8"?>
<sst xmlns="http://schemas.openxmlformats.org/spreadsheetml/2006/main" count="4688" uniqueCount="507">
  <si>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</si>
  <si>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</si>
  <si>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</si>
  <si>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</si>
  <si>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</si>
  <si>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</si>
  <si>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</si>
  <si>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</si>
  <si>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</si>
  <si>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</si>
  <si>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</si>
  <si>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</si>
  <si>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</si>
  <si>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</si>
  <si>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5月29日(金)配達/6月1日(月)食</t>
    <phoneticPr fontId="3"/>
  </si>
  <si>
    <t>ご飯</t>
  </si>
  <si>
    <t>チキンソテー　ＢＢＱソース</t>
  </si>
  <si>
    <t>①玉ねぎはみじん切り又はすりおろし、にんにくはすりおろします。_x000D_</t>
  </si>
  <si>
    <t>②食べやすい大きさに切った肉は、塩・こしょう・酒をまぶします。_x000D_</t>
  </si>
  <si>
    <t>③フライパンに油を熱して、肉を焼き取り出します。_x000D_</t>
  </si>
  <si>
    <t>④あいたフライパンに①・ケチャップ・ソース・砂糖・水を入れて煮立たせて肉にかけます。_x000D_</t>
  </si>
  <si>
    <t>⑤食べやすい大きさに切った人参・ブロッコリーは茹でて添えて下さい。_x000D_</t>
  </si>
  <si>
    <t>※にんにくの量は施設で調節して下さい。_x000D_</t>
  </si>
  <si>
    <t>※加熱調理する際は中心部75℃で1分以上加熱したことを確認して下さい。_x000D_</t>
  </si>
  <si>
    <t>国産鶏もも小間(加熱用)</t>
  </si>
  <si>
    <t>g</t>
  </si>
  <si>
    <t>玉ねぎ</t>
  </si>
  <si>
    <t>にんにく</t>
  </si>
  <si>
    <t>精製塩</t>
  </si>
  <si>
    <t>こしょう</t>
  </si>
  <si>
    <t>酒</t>
  </si>
  <si>
    <t>油</t>
  </si>
  <si>
    <t>ケチャップ</t>
  </si>
  <si>
    <t>ウスターソース</t>
  </si>
  <si>
    <t>上白糖</t>
  </si>
  <si>
    <t>水</t>
  </si>
  <si>
    <t>人参</t>
  </si>
  <si>
    <t>冷凍ブロッコリー</t>
  </si>
  <si>
    <t>ほうれん草とコーンの和え物</t>
  </si>
  <si>
    <t>①野菜は食べやすい大きさに切り、茹で冷まします。_x000D_</t>
  </si>
  <si>
    <t>②調味料は煮立て冷まし、①を和えて下さい。_x000D_</t>
  </si>
  <si>
    <t>※加熱調理する際は中心部75℃で1分以上加熱したことを確認して下さい。</t>
  </si>
  <si>
    <t>冷凍カットほうれん草(ＩＱＦ)Ｐ</t>
  </si>
  <si>
    <t>冷凍カーネルコーンＰ</t>
  </si>
  <si>
    <t>出し汁</t>
  </si>
  <si>
    <t>醤油</t>
  </si>
  <si>
    <t>小麦</t>
  </si>
  <si>
    <t>酢</t>
  </si>
  <si>
    <t>ごま油</t>
  </si>
  <si>
    <t>みそ汁</t>
  </si>
  <si>
    <t>大根</t>
  </si>
  <si>
    <t>長ねぎ</t>
  </si>
  <si>
    <t>味噌</t>
  </si>
  <si>
    <t>昼</t>
  </si>
  <si>
    <t>牛乳</t>
  </si>
  <si>
    <t>乳</t>
  </si>
  <si>
    <t>cc</t>
  </si>
  <si>
    <t>じゃが芋</t>
  </si>
  <si>
    <t>Ｐ</t>
  </si>
  <si>
    <t>片栗粉</t>
  </si>
  <si>
    <t>小麦粉</t>
  </si>
  <si>
    <t>骨抜き助宗タラ３０</t>
  </si>
  <si>
    <t>・</t>
  </si>
  <si>
    <t>切</t>
  </si>
  <si>
    <t>マヨネーズ</t>
  </si>
  <si>
    <t>卵・小麦</t>
  </si>
  <si>
    <t>パン粉</t>
  </si>
  <si>
    <t>パセリ</t>
  </si>
  <si>
    <t>バター</t>
  </si>
  <si>
    <t>かぼちゃ</t>
  </si>
  <si>
    <t>国産豚もも小間</t>
  </si>
  <si>
    <t>充てん豆腐</t>
  </si>
  <si>
    <t>丁</t>
  </si>
  <si>
    <t>きゅうり</t>
  </si>
  <si>
    <t>輸入白桃缶</t>
  </si>
  <si>
    <t>6月1日(月)配達/6月2日(火)食</t>
    <phoneticPr fontId="3"/>
  </si>
  <si>
    <t>白糸タラのカレー風味唐揚げ</t>
  </si>
  <si>
    <t>②食べやすい大きさに切った野菜は茹で冷まし、煮立て冷ましただし醤油で和えて添えて下さい。_x000D_</t>
  </si>
  <si>
    <t>※カレー粉には辛味があるので、香りが付く程度に少量入れて下さい。入れ過ぎにご注意ください。_x000D_</t>
  </si>
  <si>
    <t>骨抜き白糸タラ３０</t>
  </si>
  <si>
    <t>カレーパウダー</t>
  </si>
  <si>
    <t>小松菜</t>
  </si>
  <si>
    <t>玉子ソテー</t>
  </si>
  <si>
    <t>①野菜は食べやすい大きさに切ります。_x000D_</t>
  </si>
  <si>
    <t>②熱したバターで溶きほぐした玉子を炒めて、皿等に一度取り出します。_x000D_</t>
  </si>
  <si>
    <t>③②のフライパンにバターを加えて玉ねぎを炒め、②を戻し入れて、調味します。_x000D_</t>
  </si>
  <si>
    <t>④茹でて刻んだパセリを散らして下さい。_x000D_</t>
  </si>
  <si>
    <t>玉子</t>
  </si>
  <si>
    <t>卵</t>
  </si>
  <si>
    <t>ヶ</t>
  </si>
  <si>
    <t>ごぼう</t>
  </si>
  <si>
    <t>カットワカメ</t>
  </si>
  <si>
    <t>フルーツ（オレンジ）</t>
  </si>
  <si>
    <t>※原料のまま流水できれいに洗って下さい。</t>
  </si>
  <si>
    <t>ネーブル</t>
  </si>
  <si>
    <t>枚</t>
  </si>
  <si>
    <t>キャベツ</t>
  </si>
  <si>
    <t>すり胡麻　白</t>
  </si>
  <si>
    <t>みりん風調味料</t>
  </si>
  <si>
    <t>万能ねぎ</t>
  </si>
  <si>
    <t>冷凍カット油揚げ</t>
  </si>
  <si>
    <t>すまし汁</t>
  </si>
  <si>
    <t>さつま芋</t>
  </si>
  <si>
    <t>6月2日(火)配達/6月3日(水)食</t>
    <phoneticPr fontId="3"/>
  </si>
  <si>
    <t>スパゲティナポリタン</t>
  </si>
  <si>
    <t>スパゲッティ</t>
  </si>
  <si>
    <t>ピーマン</t>
  </si>
  <si>
    <t>アスパラポテトサラダ</t>
  </si>
  <si>
    <t>②調味料を煮立てて冷まし、①と和えて下さい。_x000D_</t>
  </si>
  <si>
    <t>グリーンアスパラ</t>
  </si>
  <si>
    <t>豆腐と玉子のスープ</t>
  </si>
  <si>
    <t>もやし</t>
  </si>
  <si>
    <t>コンソメ</t>
  </si>
  <si>
    <t>乳・小麦</t>
  </si>
  <si>
    <t>鉄分強化！ふりかけご飯</t>
  </si>
  <si>
    <t>鉄ふりかけ　穀物</t>
  </si>
  <si>
    <t>※18</t>
  </si>
  <si>
    <t>生姜</t>
  </si>
  <si>
    <t>水菜</t>
  </si>
  <si>
    <t>※誤嚥防止のために豆は軽く潰してもよいでしょう。_x000D_</t>
  </si>
  <si>
    <t>冷凍国産大豆Ｐ</t>
  </si>
  <si>
    <t>トマト</t>
  </si>
  <si>
    <t>フルーツ（バナナ）</t>
  </si>
  <si>
    <t>バナナ</t>
  </si>
  <si>
    <t>本</t>
  </si>
  <si>
    <t>6月3日(水)配達/6月4日(木)食</t>
    <phoneticPr fontId="3"/>
  </si>
  <si>
    <t>カラスカレイのねぎごま焼き</t>
  </si>
  <si>
    <t>①魚の水気をよくふき取って、正油・みりん・刻んだねぎ・ごまに漬け込みます。_x000D_</t>
  </si>
  <si>
    <t>②フライパン（又はグリル）で①を焼きます。_x000D_</t>
  </si>
  <si>
    <t>③野菜は食べやすい大きさに切り、水・砂糖で煮て添えて下さい。_x000D_</t>
  </si>
  <si>
    <t>骨抜きカラスカレイ３０</t>
  </si>
  <si>
    <t>いり胡麻　白</t>
  </si>
  <si>
    <t>大根のそぼろ煮</t>
  </si>
  <si>
    <t>①大根は食べやすい大きさに切って、出し汁でやわらかくなるまで煮ます。_x000D_</t>
  </si>
  <si>
    <t>国産豚挽肉</t>
  </si>
  <si>
    <t>冷凍グリンピースＰ</t>
  </si>
  <si>
    <t>白菜</t>
  </si>
  <si>
    <t>ヨーグルト</t>
  </si>
  <si>
    <t>ﾌﾟﾚｰﾝﾖｰｸﾞﾙﾄ</t>
  </si>
  <si>
    <t>6月4日(木)配達/6月5日(金)食</t>
    <phoneticPr fontId="3"/>
  </si>
  <si>
    <t>かぼちゃのグラタン風</t>
  </si>
  <si>
    <t>②かぼちゃは短冊切りして下茹で、玉ねぎは薄切りします。肉は食べやすい大きさに切ります。_x000D_</t>
  </si>
  <si>
    <t>③②を油で炒めて、塩・こしょうで調味します。_x000D_</t>
  </si>
  <si>
    <t>ごぼうサラダ</t>
  </si>
  <si>
    <t>①ごぼうはささがき又は細切りして茹で冷まし、人参は細切りして茹で冷まします。_x000D_</t>
  </si>
  <si>
    <t>スープ</t>
  </si>
  <si>
    <t>チンゲン菜</t>
  </si>
  <si>
    <t>ニラ</t>
  </si>
  <si>
    <t>パプリカ赤</t>
  </si>
  <si>
    <t>ツナフレーク缶</t>
  </si>
  <si>
    <t>6月5日(金)配達/6月8日(月)食</t>
    <phoneticPr fontId="3"/>
  </si>
  <si>
    <t>冷やし鶏うどん</t>
  </si>
  <si>
    <t>①うどんは12分程茹でて水で洗い、器に盛りつけます。_x000D_</t>
  </si>
  <si>
    <t>③①に②の具をのせ、煮立て冷ました調味料をかけて下さい。_x000D_</t>
  </si>
  <si>
    <t>（干）うどん</t>
  </si>
  <si>
    <t>小麦※14</t>
    <phoneticPr fontId="17"/>
  </si>
  <si>
    <t>さつま芋のコロコロ焼き</t>
  </si>
  <si>
    <t>①野菜は１ｃｍ角のさいの目切りにし、芋は水にさらします。全ての材料に片栗粉をまぶします。_x000D_</t>
  </si>
  <si>
    <t>②①を多めの油で揚げ焼きにします。_x000D_</t>
  </si>
  <si>
    <t>③油をきって、煮立てた調味料と和え、あおさ粉をまぶして下さい。_x000D_</t>
  </si>
  <si>
    <t>※水の量は調節してください。_x000D_</t>
  </si>
  <si>
    <t>あおさ粉</t>
  </si>
  <si>
    <t>中国・国内製造</t>
  </si>
  <si>
    <t>鉄ふりかけ　大豆</t>
  </si>
  <si>
    <t>小麦※18</t>
    <phoneticPr fontId="17"/>
  </si>
  <si>
    <t>6月8日(月)配達/6月9日(火)食</t>
    <phoneticPr fontId="3"/>
  </si>
  <si>
    <t>カレーライス</t>
  </si>
  <si>
    <t>①材料を食べやすい大きさに切り、芋は水にさらし、肉は酒をふります。_x000D_</t>
  </si>
  <si>
    <t>②熱した油で肉・野菜を炒めて、水・牛乳を加えて煮ます。_x000D_</t>
  </si>
  <si>
    <t>③材料が柔らかくなったらルーを加えて煮込み、砂糖・ケチャップで味を調えて下さい。_x000D_</t>
  </si>
  <si>
    <t>※水の量は調節して下さい。_x000D_</t>
  </si>
  <si>
    <t>とろけるカレー　甘口</t>
  </si>
  <si>
    <t>大豆と大根のマヨサラダ</t>
  </si>
  <si>
    <t>①食べやすい大きさに切った野菜・大豆は茹で冷まします。_x000D_</t>
  </si>
  <si>
    <t>②調味料を煮立て冷まし、①を和えて下さい。_x000D_</t>
  </si>
  <si>
    <t>フルーツ（白桃缶）</t>
  </si>
  <si>
    <t>6月9日(火)配達/6月10日(水)食</t>
    <phoneticPr fontId="3"/>
  </si>
  <si>
    <t>助宗タラの和風焼き</t>
  </si>
  <si>
    <t>②食べやすい大きさに切った野菜は炒め、塩をふって添えて下さい。_x000D_</t>
  </si>
  <si>
    <t>炒り粉豆腐</t>
  </si>
  <si>
    <t>①人参は細切りにします。_x000D_</t>
  </si>
  <si>
    <t>③仕上げに、茹でたグリンピースをちらして下さい。_x000D_</t>
  </si>
  <si>
    <t>粉とうふ</t>
  </si>
  <si>
    <t>6月10日(水)配達/6月11日(木)食</t>
    <phoneticPr fontId="3"/>
  </si>
  <si>
    <t>①砂糖・塩・酢を煮立たせて寿司酢を作ります。_x000D_</t>
  </si>
  <si>
    <t>②ご飯に寿司酢を混ぜて寿司飯を作ります。_x000D_</t>
  </si>
  <si>
    <t>④ラップの上に、エビ・炒り玉子・きゅうり・酢飯をのせて、丸く包んで下さい。_x000D_</t>
  </si>
  <si>
    <t>※一人二個を目安に作ってください。_x000D_</t>
  </si>
  <si>
    <t>※写真を参考に盛り付けて下さい。_x000D_</t>
  </si>
  <si>
    <t>バナメイムキエビ６１－７０</t>
  </si>
  <si>
    <t>えび</t>
  </si>
  <si>
    <t>ひとくちチキンカツ</t>
  </si>
  <si>
    <t>①肉は一口大にそぎ切りにし、酒をもみこみます。小麦粉・水溶き小麦粉・パン粉をつけて揚げます。_x000D_</t>
  </si>
  <si>
    <t>②茹でて食べやすい大きさに切ったトマトを添え、お好みでソースをかけてお召し上がり下さい。_x000D_</t>
  </si>
  <si>
    <t>国産鶏もも切身４０(加熱用)</t>
  </si>
  <si>
    <t>三色和え</t>
  </si>
  <si>
    <t>①食べやすい大きさに切った野菜・コーンは茹で冷まします。_x000D_</t>
  </si>
  <si>
    <t>6月11日(木)配達/6月12日(金)食</t>
    <phoneticPr fontId="3"/>
  </si>
  <si>
    <t>ツナと小松菜の厚焼き玉子</t>
  </si>
  <si>
    <t>①小松菜は茹でて水けを絞り、刻んで冷まします。ツナは軽く汁気をきります。_x000D_</t>
  </si>
  <si>
    <t>②砂糖・塩・正油・酒・出し汁・溶き玉子・①を混ぜ合わせ、半熟状になるまで炒めます。_x000D_</t>
  </si>
  <si>
    <t>③油を塗った天板等に流し入れ、150～160℃で15～20分程度焼いて下さい。_x000D_</t>
  </si>
  <si>
    <t>※フライパンで厚焼玉子にしてもよいでしょう。_x000D_</t>
  </si>
  <si>
    <t>豚肉と大根のごま煮</t>
  </si>
  <si>
    <t>①材料は食べやすい大きさに切り、肉は酒をふります。_x000D_</t>
  </si>
  <si>
    <t>②熱した油で肉を炒めて、野菜・調味料・ごまを加えて煮て下さい。_x000D_</t>
  </si>
  <si>
    <t>6月12日(金)配達/6月15日(月)食</t>
    <phoneticPr fontId="3"/>
  </si>
  <si>
    <t>6月15日(月)配達/6月16日(火)食</t>
    <phoneticPr fontId="3"/>
  </si>
  <si>
    <t>6月16日(火)配達/6月17日(水)食</t>
    <phoneticPr fontId="3"/>
  </si>
  <si>
    <t>6月17日(水)配達/6月18日(木)食</t>
    <phoneticPr fontId="3"/>
  </si>
  <si>
    <t>6月18日(木)配達/6月19日(金)食</t>
    <phoneticPr fontId="3"/>
  </si>
  <si>
    <t>6月19日(金)配達/6月22日(月)食</t>
    <phoneticPr fontId="3"/>
  </si>
  <si>
    <t>6月22日(月)配達/6月23日(火)食</t>
    <phoneticPr fontId="3"/>
  </si>
  <si>
    <t>6月23日(火)配達/6月24日(水)食</t>
    <phoneticPr fontId="3"/>
  </si>
  <si>
    <t>6月24日(水)配達/6月25日(木)食</t>
    <phoneticPr fontId="3"/>
  </si>
  <si>
    <t>●あじさいライス</t>
  </si>
  <si>
    <t>③溶きほぐした玉子に塩・砂糖を混ぜ合わせて炒り玉子にし冷まします。_x000D_</t>
  </si>
  <si>
    <t>エビは食べやすい大きさに切って茹で冷まします。_x000D_</t>
  </si>
  <si>
    <t>きゅうりは斜め切りとサイコロ切りにして茹で冷まします。_x000D_</t>
  </si>
  <si>
    <t>※写真を参照にして盛り付けて下さい。_x000D_</t>
  </si>
  <si>
    <t>6月25日(木)配達/6月26日(金)食</t>
    <phoneticPr fontId="3"/>
  </si>
  <si>
    <t>6月26日(金)配達/6月29日(月)食</t>
    <phoneticPr fontId="3"/>
  </si>
  <si>
    <t>6月29日(月)配達/6月30日(火)食</t>
    <phoneticPr fontId="3"/>
  </si>
  <si>
    <t>（きつね色になるまで）をふっても提供してもよいでしょう。</t>
  </si>
  <si>
    <t>②肉は酒をもみこみ、茹で冷まします。千切りしたきゅうり・食べやすい大きさに切った白菜は茹で冷まします。</t>
    <phoneticPr fontId="17"/>
  </si>
  <si>
    <t>トマトは茹でて食べやすい大きさに切ります。玉子は茹でて食べやすい大きさに切り冷まします。</t>
  </si>
  <si>
    <t>①魚は水けをふき取り、おろし生姜・酒・正油に漬け込み小麦粉をまぶします。鉄板に油をひき、</t>
    <phoneticPr fontId="17"/>
  </si>
  <si>
    <t>①を並べて180℃に熱したオーブンで10～15分焼く又はフライパンで両面焼きます。</t>
  </si>
  <si>
    <t>②熱した油で①を炒め合わせ、調味料・粉豆腐を加えて汁気がなくなるまで炒めて、</t>
    <phoneticPr fontId="17"/>
  </si>
  <si>
    <t>溶きほぐした玉子を回し入れて火を通します。</t>
  </si>
  <si>
    <t>ウスターソース・砂糖で調味して下さい。</t>
  </si>
  <si>
    <t>食べやすい大きさに切って茹で冷まします。</t>
  </si>
  <si>
    <t>①魚は水けをふき取り、おろし生姜・酒・正油に漬け込み小麦粉をまぶします。鉄板に油をひき、①を並べて</t>
    <phoneticPr fontId="17"/>
  </si>
  <si>
    <t>180℃に熱したオーブンで10～15分焼く又はフライパンで両面焼きます。</t>
  </si>
  <si>
    <t>斜め切りのきゅうりを葉に見立てて飾って下さい。</t>
  </si>
  <si>
    <t>①砂糖・水を火にかけてシロップを作り冷まします。_x000D_</t>
  </si>
  <si>
    <t>②①とヨーグルトを合わせてください。_x000D_</t>
  </si>
  <si>
    <t>※甘さは砂糖で調節して下さい。_x000D_</t>
  </si>
  <si>
    <t>茹でたグリンピースを散らして下さい。</t>
  </si>
  <si>
    <t>③輪切りしたきゅうり・食べやすい大きさに切ったエビは茹で冷まし、溶きほぐした玉子は塩・</t>
    <phoneticPr fontId="18"/>
  </si>
  <si>
    <t>砂糖を加えて、熱した油で炒り玉子を作ります。</t>
  </si>
  <si>
    <t>④ご飯を平皿に丸く盛り付けます。エビ・炒り玉子・サイコロ切りのきゅうりを上に散らし、</t>
    <phoneticPr fontId="18"/>
  </si>
  <si>
    <t>盛り付けイメージ</t>
    <rPh sb="0" eb="1">
      <t>モ</t>
    </rPh>
    <rPh sb="2" eb="3">
      <t>ツ</t>
    </rPh>
    <phoneticPr fontId="18"/>
  </si>
  <si>
    <t>☆イベントメニュー☆</t>
    <phoneticPr fontId="18"/>
  </si>
  <si>
    <t>片栗粉をまぶして、170℃程の油で揚げます。</t>
  </si>
  <si>
    <t>①麺は8～9分ゆでてバターをからめます。肉は酒をふります。_x000D_</t>
  </si>
  <si>
    <t>①バター・小麦粉を炒めて少々ずつ牛乳を注ぎのばして、ホワイトソースを作ります。_x000D_</t>
  </si>
  <si>
    <t>④ホワイトソースに③を加えて混ぜ合わせ、天板に流します。_x000D_</t>
  </si>
  <si>
    <t>②材料は食べやすい大きさに切って油で炒め合わせ、めんを加えてケチャップ・</t>
    <phoneticPr fontId="19"/>
  </si>
  <si>
    <t>①芋は蒸す又は茹でて熱いうちに潰します。アスパラは硬い部分を取り除き、</t>
    <phoneticPr fontId="19"/>
  </si>
  <si>
    <t>⑤パン粉をかけて、強火のオーブンで5分程度（焦げ目がつくぐらいまで）焼き、</t>
    <phoneticPr fontId="19"/>
  </si>
  <si>
    <t>茹でて刻んだパセリを散して下さい。</t>
  </si>
  <si>
    <t>※オーブンで焼かない場合は、④をお皿につぎ分けて、フライパンで炒ったパン粉</t>
    <phoneticPr fontId="19"/>
  </si>
  <si>
    <t>①魚は水気をしっかり拭き取り、酒・正油に漬け込み、カレー粉（少量）を混ぜた小麦粉・</t>
    <phoneticPr fontId="20"/>
  </si>
  <si>
    <t>②肉を油で炒め、出し汁・砂糖・正油・酒を加え煮、水溶き片栗粉でとろみをつけて①にかけ、</t>
    <phoneticPr fontId="21"/>
  </si>
  <si>
    <t>※芋をやわらかくなるまで電子レンジで加熱又は茹で冷まし、他の材料を煮込んだ後に加えると、</t>
    <phoneticPr fontId="21"/>
  </si>
  <si>
    <t>煮崩れを防ぐことができます。</t>
  </si>
  <si>
    <t>\</t>
    <phoneticPr fontId="17"/>
  </si>
  <si>
    <t>●彩り手まり寿司</t>
    <phoneticPr fontId="18"/>
  </si>
  <si>
    <t>少々</t>
  </si>
  <si>
    <t>適量</t>
  </si>
  <si>
    <t>玉ねぎ・大根ペースト</t>
  </si>
  <si>
    <t>ほうれん草・人参・ブロッコリーペースト</t>
  </si>
  <si>
    <t>鶏ささみ　(加熱用)</t>
  </si>
  <si>
    <t>鶏肉と野菜のやわらか煮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</si>
  <si>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</si>
  <si>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</si>
  <si>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</si>
  <si>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</si>
  <si>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</si>
  <si>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</si>
  <si>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</si>
  <si>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</si>
  <si>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</si>
  <si>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</si>
  <si>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</si>
  <si>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</si>
  <si>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</si>
  <si>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</si>
  <si>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</si>
  <si>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</si>
  <si>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</si>
  <si>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特定アレルギー表示</t>
    <phoneticPr fontId="3"/>
  </si>
  <si>
    <t>5月29日(金)配達/6月1日(月)食</t>
    <phoneticPr fontId="3"/>
  </si>
  <si>
    <t>離乳食</t>
    <rPh sb="0" eb="3">
      <t>リニュウショク</t>
    </rPh>
    <phoneticPr fontId="3"/>
  </si>
  <si>
    <t>卵黄</t>
  </si>
  <si>
    <t>玉ねぎの玉子とじ煮</t>
  </si>
  <si>
    <t>玉ねぎペースト</t>
  </si>
  <si>
    <t>白糸タラ・小松菜・人参ペースト</t>
  </si>
  <si>
    <t>白糸タラと小松菜のくたくた煮</t>
  </si>
  <si>
    <t>5ｍｍ～1ｃｍ</t>
    <phoneticPr fontId="3"/>
  </si>
  <si>
    <t>特定アレルギー表示</t>
    <phoneticPr fontId="3"/>
  </si>
  <si>
    <t>6月1日(月)配達/6月2日(火)食</t>
    <phoneticPr fontId="3"/>
  </si>
  <si>
    <t>ポテトサラダ</t>
  </si>
  <si>
    <t>じゃが芋ペースト</t>
  </si>
  <si>
    <t>玉ねぎ・豆腐ペースト</t>
  </si>
  <si>
    <t>鶏肉と玉ねぎのやわらか煮</t>
  </si>
  <si>
    <t>豚肉と玉ねぎのやわらか煮</t>
  </si>
  <si>
    <t>特定アレルギー表示</t>
    <phoneticPr fontId="3"/>
  </si>
  <si>
    <t>6月2日(火)配達/6月3日(水)食</t>
    <phoneticPr fontId="3"/>
  </si>
  <si>
    <t>国産鶏モモ挽肉(加熱用)</t>
  </si>
  <si>
    <t>鶏肉と大根のやわらか煮</t>
  </si>
  <si>
    <t>豚肉と大根のやわらか煮</t>
  </si>
  <si>
    <t>大根・白菜ペースト</t>
  </si>
  <si>
    <t>カラスカレイ・人参ペースト</t>
  </si>
  <si>
    <t>カラスカレイと人参のやわらか煮</t>
  </si>
  <si>
    <t>すりつぶし</t>
    <phoneticPr fontId="3"/>
  </si>
  <si>
    <t>6月3日(水)配達/6月4日(木)食</t>
    <phoneticPr fontId="3"/>
  </si>
  <si>
    <t>人参サラダ</t>
  </si>
  <si>
    <t>人参・チンゲン菜ペースト</t>
  </si>
  <si>
    <t>かぼちゃ・玉ねぎペースト</t>
  </si>
  <si>
    <t>鶏肉とかぼちゃのミルク煮</t>
  </si>
  <si>
    <t>6月4日(木)配達/6月5日(金)食</t>
    <phoneticPr fontId="3"/>
  </si>
  <si>
    <t>さつま芋サラダ</t>
  </si>
  <si>
    <t>さつま芋・人参ペースト</t>
  </si>
  <si>
    <t>白菜・トマトペースト</t>
  </si>
  <si>
    <t>うどんペースト</t>
  </si>
  <si>
    <t>鶏肉とトマトのくたくた玉子とじうどん</t>
  </si>
  <si>
    <t>小麦※14</t>
    <phoneticPr fontId="3"/>
  </si>
  <si>
    <t>大根サラダ</t>
  </si>
  <si>
    <t>大豆と大根のサラダ</t>
  </si>
  <si>
    <t>大根ペースト</t>
  </si>
  <si>
    <t>じゃが芋・人参・玉ねぎペースト</t>
  </si>
  <si>
    <t>鶏肉とじゃが芋のミルク煮</t>
  </si>
  <si>
    <t>豚肉とじゃが芋のミルク煮</t>
  </si>
  <si>
    <t>6月8日(月)配達/6月9日(火)食</t>
    <phoneticPr fontId="3"/>
  </si>
  <si>
    <t>バナナペースト</t>
  </si>
  <si>
    <t>人参の玉子とじ</t>
  </si>
  <si>
    <t>人参・白菜ペースト</t>
  </si>
  <si>
    <t>助宗タラ・玉ねぎペースト</t>
  </si>
  <si>
    <t>助宗タラと玉ねぎのやわらか煮</t>
  </si>
  <si>
    <t>すりつぶし</t>
    <phoneticPr fontId="3"/>
  </si>
  <si>
    <t>キャベツのサラダ</t>
  </si>
  <si>
    <t>キャベツ・人参ペースト</t>
  </si>
  <si>
    <t>鶏肉のトマト煮</t>
  </si>
  <si>
    <t>トマトペースト</t>
  </si>
  <si>
    <t>玉子かゆ</t>
  </si>
  <si>
    <t>6月10日(水)配達/6月11日(木)食</t>
    <phoneticPr fontId="3"/>
  </si>
  <si>
    <t>大根・人参ペースト</t>
  </si>
  <si>
    <t>小松菜ペースト</t>
  </si>
  <si>
    <t>小松菜の玉子とじ煮</t>
  </si>
  <si>
    <t>6月11日(木)配達/6月12日(金)食</t>
    <phoneticPr fontId="3"/>
  </si>
  <si>
    <t>6月12日(金)配達/6月15日(月)食</t>
    <phoneticPr fontId="3"/>
  </si>
  <si>
    <t>6月15日(月)配達/6月16日(火)食</t>
    <phoneticPr fontId="3"/>
  </si>
  <si>
    <t>すりつぶし</t>
    <phoneticPr fontId="3"/>
  </si>
  <si>
    <t>6月16日(火)配達/6月17日(水)食</t>
    <phoneticPr fontId="3"/>
  </si>
  <si>
    <t>6月17日(水)配達/6月18日(木)食</t>
    <phoneticPr fontId="3"/>
  </si>
  <si>
    <t>6月18日(木)配達/6月19日(金)食</t>
    <phoneticPr fontId="3"/>
  </si>
  <si>
    <t>6月19日(金)配達/6月22日(月)食</t>
    <phoneticPr fontId="3"/>
  </si>
  <si>
    <t>6月22日(月)配達/6月23日(火)食</t>
    <phoneticPr fontId="3"/>
  </si>
  <si>
    <t>6月23日(火)配達/6月24日(水)食</t>
    <phoneticPr fontId="3"/>
  </si>
  <si>
    <t>すりつぶし</t>
    <phoneticPr fontId="3"/>
  </si>
  <si>
    <t>5ｍｍ～1ｃｍ</t>
    <phoneticPr fontId="3"/>
  </si>
  <si>
    <t>6月24日(水)配達/6月25日(木)食</t>
    <phoneticPr fontId="3"/>
  </si>
  <si>
    <t>6月25日(木)配達/6月26日(金)食</t>
    <phoneticPr fontId="3"/>
  </si>
  <si>
    <t>6月26日(金)配達/6月29日(月)食</t>
    <phoneticPr fontId="3"/>
  </si>
  <si>
    <t>5ｍｍ～1ｃｍ</t>
    <phoneticPr fontId="3"/>
  </si>
  <si>
    <t>6月29日(月)配達/6月30日(火)食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</si>
  <si>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</si>
  <si>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</si>
  <si>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</si>
  <si>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</si>
  <si>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</si>
  <si>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</si>
  <si>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月</t>
  </si>
  <si>
    <t>おかゆ・鶏肉・玉ねぎ・ブロッコリー・人参・出し汁・精製塩・ほうれん草・コーン・大根・味噌</t>
  </si>
  <si>
    <t>おかゆ・ほうれん草・人参・ブロッコリー・玉ねぎ・大根</t>
  </si>
  <si>
    <t>火</t>
  </si>
  <si>
    <t>おかゆ・シロイトタラ・小松菜・人参・出し汁・玉ねぎ・玉子・砂糖・醤油・ワカメ・味噌・オレンジ</t>
  </si>
  <si>
    <t>おかゆ・シロイトタラ・小松菜・人参・玉ねぎ・オレンジ</t>
  </si>
  <si>
    <t>みそ汁・フルーツ（オレンジ）</t>
    <phoneticPr fontId="3"/>
  </si>
  <si>
    <t>みそ汁・フルーツ（オレンジ）</t>
    <phoneticPr fontId="3"/>
  </si>
  <si>
    <t>おかゆ・豚肉・玉ねぎ・ピーマン・出し汁・砂糖・醤油・じゃが芋・グリーンアスパラ・豆腐・もやし・玉子・水</t>
  </si>
  <si>
    <t>おかゆ・鶏肉・玉ねぎ・ピーマン・出し汁・砂糖・醤油・じゃが芋・グリーンアスパラ・豆腐・玉子・水</t>
  </si>
  <si>
    <t>おかゆ・玉ねぎ・豆腐・じゃが芋</t>
  </si>
  <si>
    <t>木</t>
  </si>
  <si>
    <t>おかゆ・カラスカレイ・人参・出し汁・豚肉・大根・砂糖・醤油・白菜・ヨーグルト</t>
  </si>
  <si>
    <t>おかゆ・カラスカレイ・人参・出し汁・鶏肉・大根・砂糖・醤油・白菜・ヨーグルト</t>
  </si>
  <si>
    <t>おかゆ・カラスカレイ・人参・大根・白菜・ヨーグルト</t>
  </si>
  <si>
    <t>すまし汁・ヨーグルト</t>
    <phoneticPr fontId="3"/>
  </si>
  <si>
    <t>金</t>
  </si>
  <si>
    <t>おかゆ・鶏肉・かぼちゃ・玉ねぎ・牛乳・水・精製塩・人参・チンゲン菜・玉子</t>
  </si>
  <si>
    <t>おかゆ・かぼちゃ・玉ねぎ・人参・チンゲン菜</t>
  </si>
  <si>
    <t>うどん・鶏肉・白菜・トマト・玉子・出し汁・醤油・砂糖・さつま芋・きゅうり・人参・オレンジ</t>
  </si>
  <si>
    <t>うどん・白菜・トマト・さつま芋・人参・オレンジ</t>
  </si>
  <si>
    <t>おかゆ・豚肉・玉ねぎ・じゃが芋・人参・牛乳・水・精製塩・大豆・大根</t>
  </si>
  <si>
    <t>おかゆ・鶏肉・玉ねぎ・じゃが芋・人参・牛乳・水・精製塩・大根</t>
  </si>
  <si>
    <t>おかゆ・じゃが芋・人参・玉ねぎ・大根</t>
  </si>
  <si>
    <t>おかゆ・スケソウタラ・玉ねぎ・パプリカ赤・出し汁・人参・玉子・白菜・ワカメ・味噌・バナナ</t>
  </si>
  <si>
    <t>おかゆ・スケソウタラ・玉ねぎ・人参・白菜・バナナ</t>
  </si>
  <si>
    <t>みそ汁・フルーツ（バナナ）</t>
    <phoneticPr fontId="3"/>
  </si>
  <si>
    <t>おかゆ・玉子・鶏肉・トマト・水・精製塩・キャベツ・人参・きゅうり・オレンジ</t>
  </si>
  <si>
    <t>おかゆ・トマト・キャベツ・人参・オレンジ</t>
  </si>
  <si>
    <t>おかゆ・小松菜・玉子・出し汁・豚肉・大根・人参・砂糖・醤油・バナナ</t>
  </si>
  <si>
    <t>おかゆ・小松菜・玉子・出し汁・鶏肉・大根・人参・砂糖・醤油・バナナ</t>
  </si>
  <si>
    <t>おかゆ・小松菜・大根・人参・バナナ</t>
  </si>
  <si>
    <t>キッズ</t>
  </si>
  <si>
    <t>昼食</t>
  </si>
  <si>
    <t>３色食品群</t>
  </si>
  <si>
    <t>3～5歳児</t>
  </si>
  <si>
    <t>1～2歳児</t>
  </si>
  <si>
    <t>熱や力になるもの</t>
  </si>
  <si>
    <t>血や肉や骨に           なるもの</t>
  </si>
  <si>
    <t>体の調子を              整えるもの</t>
  </si>
  <si>
    <t>エネルギー
たんぱく質
脂質
炭水化物
塩分</t>
  </si>
  <si>
    <r>
      <t xml:space="preserve">アレルギー
</t>
    </r>
    <r>
      <rPr>
        <sz val="5"/>
        <rFont val="ＭＳ Ｐ明朝"/>
        <family val="1"/>
        <charset val="128"/>
      </rPr>
      <t>（乳・卵・小麦・落花生・そば・えび・かに）</t>
    </r>
  </si>
  <si>
    <t>おやつ</t>
  </si>
  <si>
    <t>ごま油・ご飯・砂糖・油・ホットケーキミックス</t>
  </si>
  <si>
    <t>鶏肉・牛乳・豆乳</t>
  </si>
  <si>
    <t xml:space="preserve">コーン・にんにく・ブロッコリー・ほうれん草・玉ねぎ・人参・大根・長ねぎ・レーズン  </t>
  </si>
  <si>
    <t>kcal</t>
  </si>
  <si>
    <t>ご飯・バター・小麦粉・片栗粉・油・マカロニ・砂糖</t>
  </si>
  <si>
    <t>シロイトタラ・玉子・牛乳・きなこ</t>
  </si>
  <si>
    <t>オレンジ・ごぼう・パセリ・ワカメ・玉ねぎ・小松菜・人参</t>
  </si>
  <si>
    <t>乳・卵・小麦</t>
  </si>
  <si>
    <t>ｇ</t>
  </si>
  <si>
    <t>レーズン蒸しパン</t>
  </si>
  <si>
    <t>マカロニきなこ</t>
  </si>
  <si>
    <t>じゃが芋・スパゲッティ・バター・マヨネーズ・砂糖・油・ホットケーキミックス・マーマレード</t>
  </si>
  <si>
    <t>玉子・豆腐・豚肉・牛乳・豆乳</t>
  </si>
  <si>
    <t>グリーンアスパラ・ピーマン・もやし・玉ねぎ</t>
  </si>
  <si>
    <t>オレンジのカップケーキ</t>
  </si>
  <si>
    <t>ごま・ご飯・砂糖・片栗粉・油</t>
  </si>
  <si>
    <t>カラスカレイ・ヨーグルト・豚肉・油揚げ・牛乳・しらす</t>
  </si>
  <si>
    <t>グリンピース・人参・大根・白菜・万能ねぎ・青のり</t>
  </si>
  <si>
    <t>しらすごはん</t>
  </si>
  <si>
    <t>カラスカレイ・ヨーグルト・豚肉・油揚げ・牛乳・しらす・桜えび</t>
  </si>
  <si>
    <t>グリンピース・人参・大根・白菜・万能ねぎ・青海苔</t>
  </si>
  <si>
    <t>ご飯・バター・パン粉・マヨネーズ・砂糖・小麦粉・油・鈴カステラ・クラッカー</t>
  </si>
  <si>
    <t>牛乳・玉子・鶏肉</t>
  </si>
  <si>
    <t xml:space="preserve">かぼちゃ・ごぼう・チンゲン菜・パセリ・玉ねぎ・人参 </t>
  </si>
  <si>
    <t>乳・卵・小麦
※18</t>
  </si>
  <si>
    <t>骨太ごはん</t>
  </si>
  <si>
    <t>鈴カステラ</t>
  </si>
  <si>
    <t>クラッカー</t>
  </si>
  <si>
    <t>〈歯と口の健康週間〉</t>
  </si>
  <si>
    <t>ご飯・バター・パン粉・マヨネーズ・砂糖・小麦粉・油・ウエハース・クラッカー</t>
  </si>
  <si>
    <t>かぼちゃ・ごぼう・チンゲン菜・パセリ・玉ねぎ・人参</t>
  </si>
  <si>
    <t>ウエハース</t>
  </si>
  <si>
    <t>うどん・ごま油・さつま芋・砂糖・片栗粉・油・ホットケーキミックス</t>
  </si>
  <si>
    <t>玉子・鶏肉・牛乳・豆乳</t>
  </si>
  <si>
    <t>あおさ粉・オレンジ・きゅうり・トマト・人参・白菜・レーズン</t>
  </si>
  <si>
    <t>卵・小麦
※14</t>
  </si>
  <si>
    <t>うどん・ごま油・さつま芋・砂糖・片栗粉・油・ホットケーキミックス・黒糖</t>
  </si>
  <si>
    <t>あおさ粉・オレンジ・きゅうり・トマト・人参・白菜</t>
  </si>
  <si>
    <t>ご飯・じゃが芋・マヨネーズ・砂糖・油</t>
  </si>
  <si>
    <t>牛乳・大豆・豚肉</t>
  </si>
  <si>
    <t>玉ねぎ・人参・水菜・大根・白桃缶</t>
  </si>
  <si>
    <t>黒糖入りドーナツ</t>
  </si>
  <si>
    <t>そうめんチャンプル</t>
  </si>
  <si>
    <t>〈沖縄慰霊の日〉</t>
  </si>
  <si>
    <t>ご飯・じゃが芋・マヨネーズ・砂糖・油・食パン・いちごジャム</t>
  </si>
  <si>
    <t>ごま油・ご飯・砂糖・小麦粉・油</t>
  </si>
  <si>
    <t>スケソウタラ・玉子・粉豆腐</t>
  </si>
  <si>
    <t>グリンピース・ニラ・バナナ・パプリカ赤・ワカメ・玉ねぎ・人参・生姜・白菜・ゆかり</t>
  </si>
  <si>
    <t>ジャムサンド</t>
  </si>
  <si>
    <t>ゆかりおにぎり</t>
  </si>
  <si>
    <t>スケソウタラ・玉子・粉豆腐・牛乳</t>
  </si>
  <si>
    <t xml:space="preserve">25
木 </t>
  </si>
  <si>
    <t>イベント献立</t>
  </si>
  <si>
    <t>あじさいライス</t>
  </si>
  <si>
    <t>ご飯・パン粉・砂糖・小麦粉・油・ホットケーキミックス・小豆</t>
  </si>
  <si>
    <t>エビ・玉子・鶏肉</t>
  </si>
  <si>
    <t>オレンジ・キャベツ・きゅうり・コーン・ごぼう・トマト・人参・万能ねぎ</t>
  </si>
  <si>
    <t>卵・小麦・えび</t>
  </si>
  <si>
    <t>抹茶小豆ケーキ</t>
  </si>
  <si>
    <t>〈入梅〉</t>
  </si>
  <si>
    <t xml:space="preserve">11
木 </t>
  </si>
  <si>
    <t>彩り手まり寿司</t>
  </si>
  <si>
    <t>エビ・玉子・鶏肉・牛乳・豆乳</t>
  </si>
  <si>
    <t>ごま・ご飯・砂糖・油・パイ・せんべい</t>
  </si>
  <si>
    <t>ツナフレーク缶・玉子・豚肉・油揚げ・牛乳・豆乳</t>
  </si>
  <si>
    <t>バナナ・小松菜・人参・大根・長ねぎ</t>
  </si>
  <si>
    <t>卵・小麦
※18</t>
  </si>
  <si>
    <t>パイ</t>
  </si>
  <si>
    <t>せんべい</t>
  </si>
  <si>
    <t>ごま・ご飯・砂糖・油・クッキー・せんべい</t>
  </si>
  <si>
    <t>ツナフレーク缶・玉子・豚肉・油揚げ・牛乳</t>
  </si>
  <si>
    <t>クッキー</t>
  </si>
  <si>
    <t>ごま油・ご飯・砂糖・油・ホットケーキミックス・黒糖</t>
  </si>
  <si>
    <t>コーン・にんにく・ブロッコリー・ほうれん草・玉ねぎ・人参・大根・長ねぎ</t>
  </si>
  <si>
    <t>ごま油・ご飯・砂糖・油・うどん</t>
  </si>
  <si>
    <t>鶏肉・牛乳・豚肉・油揚</t>
  </si>
  <si>
    <t>コーン・にんにく・ブロッコリー・ほうれん草・玉ねぎ・人参・大根・長ねぎ・青菜</t>
  </si>
  <si>
    <t>ご飯・バター・小麦粉・片栗粉・油・食パン・いちごジャム</t>
  </si>
  <si>
    <t>シロイトタラ・玉子・牛乳</t>
  </si>
  <si>
    <t>きつねうどん</t>
  </si>
  <si>
    <t>年齢</t>
  </si>
  <si>
    <t>給与栄養目標量</t>
  </si>
  <si>
    <t>当月平均給与栄養量</t>
  </si>
  <si>
    <t>※３色食品群は食品中に含まれる栄養素を見た目で分かりやすくする為の目安です。　香辛料や正油・みそなどの調味料は３色食品群に分類されない為、記載しておりません。</t>
  </si>
  <si>
    <t>ｴﾈﾙｷﾞｰ/たんぱく質/脂質/炭水化物/塩分</t>
  </si>
  <si>
    <t>エネルギーkcal</t>
  </si>
  <si>
    <t>たんぱく質ｇ</t>
  </si>
  <si>
    <t>脂質ｇ</t>
  </si>
  <si>
    <t>炭水化物ｇ</t>
  </si>
  <si>
    <t>塩分ｇ</t>
  </si>
  <si>
    <t>※調味料のアレルギー表示は弊社でお届けしたものに限ります。また、アレルギーの詳細は「予定献立表」でご確認下さい。</t>
  </si>
  <si>
    <t>3～5</t>
  </si>
  <si>
    <t>歳</t>
  </si>
  <si>
    <t>390/16.1/10.8/57.0/1.1未満</t>
  </si>
  <si>
    <t>※都合により、献立を変更する場合がございます。</t>
  </si>
  <si>
    <t>1～2</t>
  </si>
  <si>
    <t>285/11.8/7.9/41.7/0.8未満</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</si>
  <si>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</si>
  <si>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</si>
  <si>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※60　本工場では小麦・乳を使用しております。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</si>
</sst>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2"/>
    <numFmt numFmtId="177" formatCode="#\ ?/4"/>
    <numFmt numFmtId="178" formatCode="#\ ?/8"/>
    <numFmt numFmtId="179" formatCode="#\ ?/10"/>
    <numFmt numFmtId="180" formatCode="#\ ?/6"/>
    <numFmt numFmtId="181" formatCode="#\ ?/3"/>
    <numFmt numFmtId="182" formatCode="0.0_ "/>
    <numFmt numFmtId="183" formatCode="0_ "/>
  </numFmts>
  <fonts count="47">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7"/>
      <name val="ＭＳ Ｐ明朝"/>
      <family val="1"/>
      <charset val="128"/>
    </font>
    <font>
      <sz val="9"/>
      <name val="ＭＳ Ｐ明朝"/>
      <family val="1"/>
      <charset val="128"/>
    </font>
    <font>
      <sz val="8"/>
      <name val="ＭＳ Ｐ明朝"/>
      <family val="1"/>
      <charset val="128"/>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rgb="FF000000"/>
      <name val="MS PGothic"/>
      <family val="3"/>
      <charset val="128"/>
    </font>
    <font>
      <sz val="11"/>
      <name val="MS PMincho"/>
      <family val="1"/>
      <charset val="128"/>
    </font>
    <font>
      <b/>
      <sz val="11"/>
      <name val="MS PMincho"/>
      <family val="1"/>
      <charset val="128"/>
    </font>
    <font>
      <b/>
      <sz val="18"/>
      <name val="MS PMincho"/>
      <family val="1"/>
      <charset val="128"/>
    </font>
    <font>
      <b/>
      <sz val="36"/>
      <name val="MS PMincho"/>
      <family val="1"/>
      <charset val="128"/>
    </font>
    <font>
      <sz val="11"/>
      <name val="MS PGothic"/>
      <family val="3"/>
      <charset val="128"/>
    </font>
    <font>
      <sz val="8"/>
      <name val="MS PMincho"/>
      <family val="1"/>
      <charset val="128"/>
    </font>
    <font>
      <sz val="6"/>
      <name val="MS PMincho"/>
      <family val="1"/>
      <charset val="128"/>
    </font>
    <font>
      <sz val="5"/>
      <name val="ＭＳ Ｐ明朝"/>
      <family val="1"/>
      <charset val="128"/>
    </font>
    <font>
      <sz val="10"/>
      <name val="MS PMincho"/>
      <family val="1"/>
      <charset val="128"/>
    </font>
    <font>
      <sz val="9"/>
      <name val="MS PMincho"/>
      <family val="1"/>
      <charset val="128"/>
    </font>
    <font>
      <sz val="11"/>
      <color rgb="FFFF0000"/>
      <name val="MS PMincho"/>
      <family val="1"/>
      <charset val="128"/>
    </font>
    <font>
      <sz val="10"/>
      <color rgb="FFFF0000"/>
      <name val="MS PMincho"/>
      <family val="1"/>
      <charset val="128"/>
    </font>
  </fonts>
  <fills count="18">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FFCCFF"/>
        <bgColor rgb="FFFFCCFF"/>
      </patternFill>
    </fill>
    <fill>
      <patternFill patternType="solid">
        <fgColor rgb="FFFFFF99"/>
        <bgColor rgb="FFFFFF99"/>
      </patternFill>
    </fill>
    <fill>
      <patternFill patternType="solid">
        <fgColor rgb="FFFF8080"/>
        <bgColor rgb="FFFF8080"/>
      </patternFill>
    </fill>
    <fill>
      <patternFill patternType="solid">
        <fgColor rgb="FFCCFFCC"/>
        <bgColor rgb="FFCCFFCC"/>
      </patternFill>
    </fill>
    <fill>
      <patternFill patternType="solid">
        <fgColor rgb="FFFFD1FF"/>
        <bgColor rgb="FFFFD1FF"/>
      </patternFill>
    </fill>
    <fill>
      <patternFill patternType="solid">
        <fgColor rgb="FFCDEBFF"/>
        <bgColor rgb="FFCDEBFF"/>
      </patternFill>
    </fill>
    <fill>
      <patternFill patternType="solid">
        <fgColor rgb="FFFFE6CD"/>
        <bgColor rgb="FFFFE6CD"/>
      </patternFill>
    </fill>
    <fill>
      <patternFill patternType="solid">
        <fgColor rgb="FFD5FFD5"/>
        <bgColor rgb="FFD5FFD5"/>
      </patternFill>
    </fill>
    <fill>
      <patternFill patternType="solid">
        <fgColor rgb="FFFFFF00"/>
        <bgColor rgb="FFFFFF00"/>
      </patternFill>
    </fill>
    <fill>
      <patternFill patternType="solid">
        <fgColor rgb="FFFFFFCC"/>
        <bgColor rgb="FFFFFFCC"/>
      </patternFill>
    </fill>
    <fill>
      <patternFill patternType="solid">
        <fgColor theme="0" tint="-0.14999847407452621"/>
        <bgColor rgb="FFBFBFBF"/>
      </patternFill>
    </fill>
    <fill>
      <patternFill patternType="solid">
        <fgColor theme="0" tint="-0.14999847407452621"/>
        <bgColor indexed="64"/>
      </patternFill>
    </fill>
  </fills>
  <borders count="87">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5">
    <xf numFmtId="0" fontId="0" fillId="0" borderId="0">
      <alignment vertical="center"/>
    </xf>
    <xf numFmtId="0" fontId="1" fillId="0" borderId="0">
      <alignment vertical="center"/>
    </xf>
    <xf numFmtId="0" fontId="1" fillId="0" borderId="0"/>
    <xf numFmtId="0" fontId="22" fillId="0" borderId="0">
      <alignment vertical="center"/>
    </xf>
    <xf numFmtId="0" fontId="34" fillId="0" borderId="0"/>
  </cellStyleXfs>
  <cellXfs count="413">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2" fillId="0" borderId="5" xfId="1" applyNumberFormat="1" applyFont="1" applyBorder="1" applyAlignment="1">
      <alignment horizontal="center" vertical="center" wrapText="1"/>
    </xf>
    <xf numFmtId="0" fontId="11" fillId="0" borderId="5" xfId="1" applyFont="1" applyBorder="1" applyAlignment="1">
      <alignment horizontal="center" vertical="center" shrinkToFit="1"/>
    </xf>
    <xf numFmtId="0" fontId="11" fillId="0" borderId="5" xfId="1" applyNumberFormat="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xf>
    <xf numFmtId="0" fontId="13" fillId="0" borderId="5" xfId="1" applyNumberFormat="1" applyFont="1" applyBorder="1" applyAlignment="1">
      <alignment horizontal="center" vertical="center" wrapText="1" shrinkToFit="1"/>
    </xf>
    <xf numFmtId="0" fontId="11" fillId="0" borderId="4" xfId="1" applyNumberFormat="1" applyFont="1" applyBorder="1" applyAlignment="1">
      <alignment horizontal="center" vertical="center" shrinkToFit="1"/>
    </xf>
    <xf numFmtId="0" fontId="11"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5" xfId="1" applyNumberFormat="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5" fillId="0" borderId="8" xfId="1" applyFont="1" applyBorder="1" applyAlignment="1">
      <alignment vertical="top" shrinkToFit="1"/>
    </xf>
    <xf numFmtId="0" fontId="7" fillId="0" borderId="8" xfId="1" applyFont="1" applyBorder="1" applyAlignment="1">
      <alignment vertical="center" shrinkToFit="1"/>
    </xf>
    <xf numFmtId="0" fontId="5" fillId="0" borderId="8" xfId="1" applyNumberFormat="1" applyFont="1" applyBorder="1" applyAlignment="1">
      <alignment horizontal="center" vertical="top" shrinkToFit="1"/>
    </xf>
    <xf numFmtId="0" fontId="14" fillId="0" borderId="8" xfId="1" applyFont="1" applyBorder="1" applyAlignment="1">
      <alignment horizontal="center" vertical="top" shrinkToFit="1"/>
    </xf>
    <xf numFmtId="0" fontId="14" fillId="0" borderId="8" xfId="1" applyFont="1" applyBorder="1" applyAlignment="1">
      <alignment vertical="top" shrinkToFit="1"/>
    </xf>
    <xf numFmtId="0" fontId="16" fillId="0" borderId="8" xfId="1" applyNumberFormat="1" applyFont="1" applyBorder="1" applyAlignment="1">
      <alignment horizontal="center" vertical="top"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79" fontId="5" fillId="0" borderId="10" xfId="1" applyNumberFormat="1" applyFont="1" applyBorder="1" applyAlignment="1">
      <alignment horizontal="center" vertical="top" shrinkToFit="1"/>
    </xf>
    <xf numFmtId="180" fontId="5" fillId="0" borderId="10" xfId="1" applyNumberFormat="1" applyFont="1" applyBorder="1" applyAlignment="1">
      <alignment horizontal="center" vertical="top" shrinkToFit="1"/>
    </xf>
    <xf numFmtId="0" fontId="15" fillId="0" borderId="16" xfId="1" applyFont="1" applyBorder="1" applyAlignment="1">
      <alignment vertical="top" shrinkToFit="1"/>
    </xf>
    <xf numFmtId="0" fontId="15" fillId="0" borderId="17" xfId="1" applyFont="1" applyBorder="1" applyAlignment="1">
      <alignment vertical="top" shrinkToFit="1"/>
    </xf>
    <xf numFmtId="0" fontId="15" fillId="0" borderId="1" xfId="1" applyFont="1" applyBorder="1" applyAlignment="1">
      <alignment vertical="top" shrinkToFit="1"/>
    </xf>
    <xf numFmtId="0" fontId="15" fillId="0" borderId="18" xfId="1" applyFont="1" applyBorder="1" applyAlignment="1">
      <alignment vertical="top" shrinkToFit="1"/>
    </xf>
    <xf numFmtId="0" fontId="14" fillId="0" borderId="19" xfId="1" applyFont="1" applyBorder="1" applyAlignment="1">
      <alignment horizontal="center"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6" fillId="0" borderId="12" xfId="1" applyFont="1" applyBorder="1" applyAlignment="1">
      <alignment horizontal="center"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176" fontId="5" fillId="0" borderId="10" xfId="1" applyNumberFormat="1" applyFont="1" applyBorder="1" applyAlignment="1">
      <alignment horizontal="center" vertical="top" shrinkToFit="1"/>
    </xf>
    <xf numFmtId="177" fontId="5" fillId="0" borderId="10" xfId="1" applyNumberFormat="1" applyFont="1" applyBorder="1" applyAlignment="1">
      <alignment horizontal="center" vertical="top" shrinkToFit="1"/>
    </xf>
    <xf numFmtId="176" fontId="5" fillId="0" borderId="8" xfId="1" applyNumberFormat="1" applyFont="1" applyBorder="1" applyAlignment="1">
      <alignment horizontal="center" vertical="top" shrinkToFit="1"/>
    </xf>
    <xf numFmtId="178" fontId="5" fillId="0" borderId="10" xfId="1" applyNumberFormat="1" applyFont="1" applyBorder="1" applyAlignment="1">
      <alignment horizontal="center" vertical="top" shrinkToFit="1"/>
    </xf>
    <xf numFmtId="0" fontId="4" fillId="0" borderId="1" xfId="1" applyFont="1" applyBorder="1" applyAlignment="1">
      <alignment vertical="top" shrinkToFit="1"/>
    </xf>
    <xf numFmtId="0" fontId="11" fillId="0" borderId="1" xfId="1" applyFont="1" applyBorder="1" applyAlignment="1">
      <alignment vertical="top" shrinkToFit="1"/>
    </xf>
    <xf numFmtId="0" fontId="10" fillId="0" borderId="0" xfId="1" applyFont="1" applyBorder="1" applyAlignment="1">
      <alignment horizontal="left" shrinkToFit="1"/>
    </xf>
    <xf numFmtId="0" fontId="15" fillId="0" borderId="23" xfId="1" applyFont="1" applyBorder="1" applyAlignment="1">
      <alignment vertical="top" shrinkToFit="1"/>
    </xf>
    <xf numFmtId="0" fontId="5" fillId="0" borderId="12" xfId="1" applyNumberFormat="1" applyFont="1" applyBorder="1" applyAlignment="1">
      <alignment horizontal="center" vertical="top" shrinkToFit="1"/>
    </xf>
    <xf numFmtId="0" fontId="15" fillId="0" borderId="24" xfId="1" applyFont="1" applyBorder="1" applyAlignment="1">
      <alignment vertical="top" shrinkToFit="1"/>
    </xf>
    <xf numFmtId="0" fontId="5" fillId="0" borderId="13" xfId="1" applyNumberFormat="1" applyFont="1" applyBorder="1" applyAlignment="1">
      <alignment horizontal="center" vertical="top" shrinkToFit="1"/>
    </xf>
    <xf numFmtId="0" fontId="15" fillId="0" borderId="25" xfId="1" applyFont="1" applyBorder="1" applyAlignment="1">
      <alignment vertical="top" shrinkToFit="1"/>
    </xf>
    <xf numFmtId="0" fontId="5" fillId="0" borderId="14" xfId="1" applyNumberFormat="1" applyFont="1" applyBorder="1" applyAlignment="1">
      <alignment horizontal="center" vertical="top" shrinkToFit="1"/>
    </xf>
    <xf numFmtId="0" fontId="15" fillId="0" borderId="26" xfId="1" applyFont="1" applyBorder="1" applyAlignment="1">
      <alignment vertical="top" shrinkToFit="1"/>
    </xf>
    <xf numFmtId="0" fontId="5" fillId="0" borderId="15" xfId="1" applyNumberFormat="1" applyFont="1" applyBorder="1" applyAlignment="1">
      <alignment horizontal="center" vertical="top" shrinkToFit="1"/>
    </xf>
    <xf numFmtId="0" fontId="15" fillId="0" borderId="0" xfId="1" applyFont="1" applyAlignment="1">
      <alignment vertical="center" shrinkToFit="1"/>
    </xf>
    <xf numFmtId="0" fontId="2" fillId="0" borderId="30" xfId="1" applyFont="1" applyBorder="1" applyAlignment="1">
      <alignment horizontal="center" vertical="center"/>
    </xf>
    <xf numFmtId="0" fontId="8" fillId="0" borderId="30" xfId="1" applyNumberFormat="1" applyFont="1" applyBorder="1" applyAlignment="1">
      <alignment horizontal="center" shrinkToFit="1"/>
    </xf>
    <xf numFmtId="0" fontId="2" fillId="0" borderId="30" xfId="1" applyFont="1" applyBorder="1" applyAlignment="1">
      <alignment horizontal="center" vertical="center" shrinkToFit="1"/>
    </xf>
    <xf numFmtId="0" fontId="9" fillId="0" borderId="30" xfId="1" applyFont="1" applyBorder="1" applyAlignment="1">
      <alignment horizontal="center" vertical="center" shrinkToFit="1"/>
    </xf>
    <xf numFmtId="0" fontId="6" fillId="0" borderId="30" xfId="1" applyFont="1" applyBorder="1" applyAlignment="1">
      <alignment horizontal="center" vertical="center"/>
    </xf>
    <xf numFmtId="0" fontId="6" fillId="0" borderId="30" xfId="1" applyNumberFormat="1" applyFont="1" applyBorder="1" applyAlignment="1">
      <alignment horizontal="center" vertical="center"/>
    </xf>
    <xf numFmtId="0" fontId="15" fillId="0" borderId="0" xfId="1" applyFont="1" applyAlignment="1">
      <alignment horizontal="right" vertical="center"/>
    </xf>
    <xf numFmtId="0" fontId="0" fillId="0" borderId="31" xfId="0" applyBorder="1">
      <alignment vertical="center"/>
    </xf>
    <xf numFmtId="0" fontId="15" fillId="0" borderId="15" xfId="1" applyFont="1" applyBorder="1" applyAlignment="1">
      <alignment horizontal="right" vertical="center"/>
    </xf>
    <xf numFmtId="0" fontId="15" fillId="0" borderId="11" xfId="1" applyFont="1" applyBorder="1" applyAlignment="1">
      <alignment vertical="center" shrinkToFit="1"/>
    </xf>
    <xf numFmtId="0" fontId="15" fillId="0" borderId="18" xfId="1" applyFont="1" applyBorder="1" applyAlignment="1">
      <alignment vertical="center" shrinkToFit="1"/>
    </xf>
    <xf numFmtId="0" fontId="15" fillId="0" borderId="26" xfId="1" applyFont="1" applyBorder="1" applyAlignment="1">
      <alignment vertical="center" shrinkToFit="1"/>
    </xf>
    <xf numFmtId="0" fontId="15" fillId="0" borderId="22" xfId="1" applyFont="1" applyBorder="1" applyAlignment="1">
      <alignment horizontal="right" vertical="center"/>
    </xf>
    <xf numFmtId="0" fontId="7" fillId="0" borderId="15" xfId="1" applyFont="1" applyBorder="1" applyAlignment="1">
      <alignment vertical="center" shrinkToFit="1"/>
    </xf>
    <xf numFmtId="0" fontId="7" fillId="0" borderId="26" xfId="1" applyFont="1" applyBorder="1" applyAlignment="1">
      <alignment vertical="center" shrinkToFit="1"/>
    </xf>
    <xf numFmtId="0" fontId="15" fillId="0" borderId="22" xfId="1" applyFont="1" applyBorder="1" applyAlignment="1">
      <alignment vertical="center" shrinkToFit="1"/>
    </xf>
    <xf numFmtId="0" fontId="0" fillId="0" borderId="32" xfId="0" applyBorder="1">
      <alignment vertical="center"/>
    </xf>
    <xf numFmtId="0" fontId="15" fillId="0" borderId="14" xfId="1" applyFont="1" applyBorder="1" applyAlignment="1">
      <alignment horizontal="right" vertical="center"/>
    </xf>
    <xf numFmtId="0" fontId="15" fillId="0" borderId="10" xfId="1" applyFont="1" applyBorder="1" applyAlignment="1">
      <alignment vertical="center" shrinkToFit="1"/>
    </xf>
    <xf numFmtId="0" fontId="15" fillId="0" borderId="1" xfId="1" applyFont="1" applyBorder="1" applyAlignment="1">
      <alignment vertical="center" shrinkToFit="1"/>
    </xf>
    <xf numFmtId="0" fontId="15" fillId="0" borderId="25" xfId="1" applyFont="1" applyBorder="1" applyAlignment="1">
      <alignment vertical="center" shrinkToFit="1"/>
    </xf>
    <xf numFmtId="0" fontId="15" fillId="0" borderId="21" xfId="1" applyFont="1" applyBorder="1" applyAlignment="1">
      <alignment horizontal="right" vertical="center"/>
    </xf>
    <xf numFmtId="0" fontId="7" fillId="0" borderId="14" xfId="1" applyFont="1" applyBorder="1" applyAlignment="1">
      <alignment vertical="center" shrinkToFit="1"/>
    </xf>
    <xf numFmtId="0" fontId="7" fillId="0" borderId="25" xfId="1" applyFont="1" applyBorder="1" applyAlignment="1">
      <alignment vertical="center" shrinkToFit="1"/>
    </xf>
    <xf numFmtId="0" fontId="15" fillId="0" borderId="21" xfId="1" applyFont="1" applyBorder="1" applyAlignment="1">
      <alignment vertical="center" shrinkToFit="1"/>
    </xf>
    <xf numFmtId="0" fontId="15" fillId="0" borderId="13" xfId="1" applyFont="1" applyBorder="1" applyAlignment="1">
      <alignment horizontal="right" vertical="center"/>
    </xf>
    <xf numFmtId="0" fontId="15" fillId="0" borderId="9" xfId="1" applyFont="1" applyBorder="1" applyAlignment="1">
      <alignment vertical="center" shrinkToFit="1"/>
    </xf>
    <xf numFmtId="0" fontId="15" fillId="0" borderId="24" xfId="1" applyFont="1" applyBorder="1" applyAlignment="1">
      <alignment vertical="center" shrinkToFit="1"/>
    </xf>
    <xf numFmtId="0" fontId="15" fillId="0" borderId="20" xfId="1" applyFont="1" applyBorder="1" applyAlignment="1">
      <alignment horizontal="right" vertical="center"/>
    </xf>
    <xf numFmtId="0" fontId="15" fillId="0" borderId="17" xfId="1" applyFont="1" applyBorder="1" applyAlignment="1">
      <alignment vertical="center" shrinkToFit="1"/>
    </xf>
    <xf numFmtId="0" fontId="7" fillId="0" borderId="13" xfId="1" applyFont="1" applyBorder="1" applyAlignment="1">
      <alignment horizontal="right" vertical="center"/>
    </xf>
    <xf numFmtId="0" fontId="7" fillId="0" borderId="24" xfId="1" applyFont="1" applyBorder="1" applyAlignment="1">
      <alignment vertical="center" shrinkToFit="1"/>
    </xf>
    <xf numFmtId="0" fontId="15" fillId="0" borderId="20" xfId="1" applyFont="1" applyBorder="1" applyAlignment="1">
      <alignment vertical="center" shrinkToFit="1"/>
    </xf>
    <xf numFmtId="0" fontId="7" fillId="0" borderId="13" xfId="1" applyFont="1" applyBorder="1" applyAlignment="1">
      <alignment vertical="center" shrinkToFit="1"/>
    </xf>
    <xf numFmtId="0" fontId="0" fillId="0" borderId="33" xfId="0" applyBorder="1">
      <alignment vertical="center"/>
    </xf>
    <xf numFmtId="0" fontId="15" fillId="2" borderId="10" xfId="1" applyFont="1" applyFill="1" applyBorder="1" applyAlignment="1">
      <alignment vertical="center" shrinkToFit="1"/>
    </xf>
    <xf numFmtId="0" fontId="0" fillId="0" borderId="34" xfId="0" applyBorder="1">
      <alignment vertical="center"/>
    </xf>
    <xf numFmtId="0" fontId="15" fillId="0" borderId="12" xfId="1" applyFont="1" applyBorder="1" applyAlignment="1">
      <alignment horizontal="right" vertical="center"/>
    </xf>
    <xf numFmtId="0" fontId="15" fillId="0" borderId="8" xfId="1" applyFont="1" applyBorder="1" applyAlignment="1">
      <alignment vertical="center" shrinkToFit="1"/>
    </xf>
    <xf numFmtId="0" fontId="15" fillId="0" borderId="16" xfId="1" applyFont="1" applyBorder="1" applyAlignment="1">
      <alignment vertical="center" shrinkToFit="1"/>
    </xf>
    <xf numFmtId="0" fontId="15" fillId="0" borderId="23" xfId="1" applyFont="1" applyBorder="1" applyAlignment="1">
      <alignment vertical="center" shrinkToFit="1"/>
    </xf>
    <xf numFmtId="0" fontId="15" fillId="0" borderId="19" xfId="1" applyFont="1" applyBorder="1" applyAlignment="1">
      <alignment horizontal="right" vertical="center"/>
    </xf>
    <xf numFmtId="0" fontId="7" fillId="0" borderId="12" xfId="1" applyFont="1" applyBorder="1" applyAlignment="1">
      <alignment vertical="center" shrinkToFit="1"/>
    </xf>
    <xf numFmtId="0" fontId="7" fillId="0" borderId="23" xfId="1" applyFont="1" applyBorder="1" applyAlignment="1">
      <alignment vertical="center" shrinkToFit="1"/>
    </xf>
    <xf numFmtId="0" fontId="15" fillId="0" borderId="19" xfId="1" applyFont="1" applyBorder="1" applyAlignment="1">
      <alignment vertical="center" shrinkToFit="1"/>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11"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22" xfId="1" applyFont="1" applyBorder="1" applyAlignment="1">
      <alignment horizontal="center" vertical="center"/>
    </xf>
    <xf numFmtId="0" fontId="6" fillId="0" borderId="39" xfId="1" applyFont="1" applyBorder="1">
      <alignment vertical="center"/>
    </xf>
    <xf numFmtId="0" fontId="6" fillId="0" borderId="44" xfId="1" applyFont="1" applyBorder="1" applyAlignment="1">
      <alignment horizontal="center" vertical="center"/>
    </xf>
    <xf numFmtId="0" fontId="6" fillId="0" borderId="45"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22" fillId="0" borderId="0" xfId="3" applyBorder="1" applyAlignment="1">
      <alignment vertical="center"/>
    </xf>
    <xf numFmtId="0" fontId="0" fillId="0" borderId="30" xfId="0" applyBorder="1" applyAlignment="1">
      <alignment horizontal="left" shrinkToFit="1"/>
    </xf>
    <xf numFmtId="178" fontId="15" fillId="0" borderId="14" xfId="1" applyNumberFormat="1" applyFont="1" applyBorder="1" applyAlignment="1">
      <alignment horizontal="right" vertical="center"/>
    </xf>
    <xf numFmtId="178" fontId="15" fillId="0" borderId="21" xfId="1" applyNumberFormat="1" applyFont="1" applyBorder="1" applyAlignment="1">
      <alignment horizontal="right" vertical="center"/>
    </xf>
    <xf numFmtId="179" fontId="15" fillId="0" borderId="14" xfId="1" applyNumberFormat="1" applyFont="1" applyBorder="1" applyAlignment="1">
      <alignment horizontal="right" vertical="center"/>
    </xf>
    <xf numFmtId="180" fontId="15" fillId="0" borderId="14" xfId="1" applyNumberFormat="1" applyFont="1" applyBorder="1" applyAlignment="1">
      <alignment horizontal="right" vertical="center"/>
    </xf>
    <xf numFmtId="181" fontId="15" fillId="0" borderId="14" xfId="1" applyNumberFormat="1" applyFont="1" applyBorder="1" applyAlignment="1">
      <alignment horizontal="right" vertical="center"/>
    </xf>
    <xf numFmtId="181" fontId="15" fillId="0" borderId="21" xfId="1" applyNumberFormat="1" applyFont="1" applyBorder="1" applyAlignment="1">
      <alignment horizontal="right" vertical="center"/>
    </xf>
    <xf numFmtId="179" fontId="15" fillId="0" borderId="21" xfId="1" applyNumberFormat="1" applyFont="1" applyBorder="1" applyAlignment="1">
      <alignment horizontal="right" vertical="center"/>
    </xf>
    <xf numFmtId="0" fontId="7" fillId="0" borderId="14" xfId="1" applyFont="1" applyBorder="1" applyAlignment="1">
      <alignment horizontal="right" vertical="center"/>
    </xf>
    <xf numFmtId="0" fontId="6" fillId="0" borderId="55" xfId="1" applyFont="1" applyBorder="1" applyAlignment="1">
      <alignment horizontal="center" vertical="center"/>
    </xf>
    <xf numFmtId="0" fontId="6" fillId="0" borderId="57" xfId="1" applyFont="1" applyBorder="1" applyAlignment="1">
      <alignment horizontal="center" vertical="center"/>
    </xf>
    <xf numFmtId="0" fontId="7" fillId="0" borderId="15" xfId="1" applyFont="1" applyBorder="1" applyAlignment="1">
      <alignment horizontal="right" vertical="center"/>
    </xf>
    <xf numFmtId="180" fontId="15" fillId="0" borderId="21" xfId="1" applyNumberFormat="1" applyFont="1" applyBorder="1" applyAlignment="1">
      <alignment horizontal="right" vertical="center"/>
    </xf>
    <xf numFmtId="176" fontId="15" fillId="0" borderId="21" xfId="1" applyNumberFormat="1" applyFont="1" applyBorder="1" applyAlignment="1">
      <alignment horizontal="right"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24" fillId="0" borderId="51" xfId="0" applyFont="1" applyBorder="1" applyAlignment="1">
      <alignment horizontal="center" vertical="center"/>
    </xf>
    <xf numFmtId="0" fontId="24" fillId="0" borderId="46" xfId="0" applyFont="1" applyBorder="1" applyAlignment="1">
      <alignment horizontal="center" vertical="center"/>
    </xf>
    <xf numFmtId="0" fontId="24" fillId="0" borderId="37" xfId="0" applyFont="1" applyBorder="1" applyAlignment="1">
      <alignment horizontal="center" vertical="center"/>
    </xf>
    <xf numFmtId="0" fontId="6" fillId="0" borderId="23" xfId="1" applyNumberFormat="1" applyFont="1" applyFill="1" applyBorder="1" applyAlignment="1">
      <alignment horizontal="center" vertical="center"/>
    </xf>
    <xf numFmtId="0" fontId="6" fillId="0" borderId="25" xfId="1" applyNumberFormat="1" applyFont="1" applyFill="1" applyBorder="1" applyAlignment="1">
      <alignment horizontal="center" vertical="center"/>
    </xf>
    <xf numFmtId="0" fontId="6" fillId="0" borderId="26" xfId="1" applyNumberFormat="1" applyFont="1" applyFill="1" applyBorder="1" applyAlignment="1">
      <alignment horizontal="center" vertical="center"/>
    </xf>
    <xf numFmtId="0" fontId="6" fillId="0" borderId="34" xfId="1" applyNumberFormat="1" applyFont="1" applyFill="1" applyBorder="1" applyAlignment="1">
      <alignment horizontal="center" vertical="center"/>
    </xf>
    <xf numFmtId="0" fontId="6" fillId="0" borderId="32" xfId="1" applyNumberFormat="1" applyFont="1" applyFill="1" applyBorder="1" applyAlignment="1">
      <alignment horizontal="center" vertical="center"/>
    </xf>
    <xf numFmtId="0" fontId="6" fillId="0" borderId="31" xfId="1" applyNumberFormat="1" applyFont="1" applyFill="1" applyBorder="1" applyAlignment="1">
      <alignment horizontal="center" vertical="center"/>
    </xf>
    <xf numFmtId="0" fontId="6" fillId="0" borderId="51" xfId="1" applyFont="1" applyBorder="1" applyAlignment="1">
      <alignment horizontal="center" vertical="center"/>
    </xf>
    <xf numFmtId="0" fontId="0" fillId="0" borderId="50" xfId="0" applyBorder="1" applyAlignment="1">
      <alignment vertical="center"/>
    </xf>
    <xf numFmtId="0" fontId="0" fillId="0" borderId="34" xfId="0" applyBorder="1" applyAlignment="1">
      <alignment vertical="center"/>
    </xf>
    <xf numFmtId="0" fontId="6" fillId="0" borderId="49" xfId="1" applyFont="1" applyBorder="1" applyAlignment="1">
      <alignment horizontal="center" vertical="center"/>
    </xf>
    <xf numFmtId="0" fontId="0" fillId="0" borderId="49" xfId="0" applyBorder="1" applyAlignment="1">
      <alignment vertical="center"/>
    </xf>
    <xf numFmtId="0" fontId="0" fillId="0" borderId="48" xfId="0" applyBorder="1" applyAlignment="1">
      <alignment vertical="center"/>
    </xf>
    <xf numFmtId="0" fontId="24" fillId="0" borderId="34" xfId="0" applyFont="1" applyBorder="1" applyAlignment="1">
      <alignment horizontal="center" vertical="center"/>
    </xf>
    <xf numFmtId="0" fontId="24" fillId="0" borderId="32" xfId="0" applyFont="1" applyBorder="1" applyAlignment="1">
      <alignment horizontal="center" vertical="center"/>
    </xf>
    <xf numFmtId="0" fontId="24" fillId="0" borderId="31" xfId="0" applyFont="1" applyBorder="1" applyAlignment="1">
      <alignment horizontal="center" vertical="center"/>
    </xf>
    <xf numFmtId="0" fontId="6" fillId="0" borderId="43" xfId="1" applyFont="1" applyBorder="1" applyAlignment="1">
      <alignment horizontal="center" vertical="center"/>
    </xf>
    <xf numFmtId="0" fontId="0" fillId="0" borderId="42" xfId="0" applyBorder="1" applyAlignment="1">
      <alignment vertical="center"/>
    </xf>
    <xf numFmtId="0" fontId="0" fillId="0" borderId="41" xfId="0" applyBorder="1" applyAlignment="1">
      <alignment vertical="center"/>
    </xf>
    <xf numFmtId="0" fontId="6" fillId="0" borderId="40" xfId="1" applyFont="1" applyBorder="1" applyAlignment="1">
      <alignment horizontal="center" vertical="center"/>
    </xf>
    <xf numFmtId="0" fontId="0" fillId="0" borderId="40" xfId="0" applyBorder="1" applyAlignment="1">
      <alignment vertical="center"/>
    </xf>
    <xf numFmtId="0" fontId="0" fillId="0" borderId="33" xfId="0" applyBorder="1" applyAlignment="1">
      <alignment vertical="center"/>
    </xf>
    <xf numFmtId="0" fontId="1" fillId="0" borderId="23" xfId="1" applyFont="1"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10" fillId="0" borderId="30" xfId="1" applyNumberFormat="1" applyFont="1" applyBorder="1" applyAlignment="1">
      <alignment horizontal="left" shrinkToFit="1"/>
    </xf>
    <xf numFmtId="0" fontId="0" fillId="0" borderId="30" xfId="0" applyBorder="1" applyAlignment="1">
      <alignment horizontal="left" shrinkToFit="1"/>
    </xf>
    <xf numFmtId="0" fontId="25" fillId="0" borderId="30" xfId="1" applyNumberFormat="1" applyFont="1" applyBorder="1" applyAlignment="1">
      <alignment horizontal="center" wrapText="1" shrinkToFit="1"/>
    </xf>
    <xf numFmtId="0" fontId="25" fillId="0" borderId="30" xfId="1" applyFont="1" applyBorder="1" applyAlignment="1">
      <alignment horizontal="center" shrinkToFit="1"/>
    </xf>
    <xf numFmtId="0" fontId="9" fillId="0" borderId="51" xfId="1" applyFont="1" applyBorder="1" applyAlignment="1">
      <alignment horizontal="center" vertical="center"/>
    </xf>
    <xf numFmtId="0" fontId="9" fillId="0" borderId="50" xfId="1" applyFont="1" applyBorder="1" applyAlignment="1">
      <alignment horizontal="center" vertical="center"/>
    </xf>
    <xf numFmtId="0" fontId="9" fillId="0" borderId="34" xfId="1" applyFont="1" applyBorder="1" applyAlignment="1">
      <alignment horizontal="center" vertical="center"/>
    </xf>
    <xf numFmtId="0" fontId="9" fillId="0" borderId="47" xfId="1" applyFont="1" applyBorder="1" applyAlignment="1">
      <alignment horizontal="center" vertical="center"/>
    </xf>
    <xf numFmtId="0" fontId="9" fillId="0" borderId="40" xfId="1" applyFont="1" applyBorder="1" applyAlignment="1">
      <alignment horizontal="center" vertical="center"/>
    </xf>
    <xf numFmtId="0" fontId="9" fillId="0" borderId="33" xfId="1" applyFont="1" applyBorder="1" applyAlignment="1">
      <alignment horizontal="center" vertical="center"/>
    </xf>
    <xf numFmtId="0" fontId="6" fillId="0" borderId="54" xfId="1" applyFont="1" applyBorder="1" applyAlignment="1">
      <alignment horizontal="center" vertical="center"/>
    </xf>
    <xf numFmtId="0" fontId="6" fillId="0" borderId="47" xfId="1" applyFont="1" applyBorder="1" applyAlignment="1">
      <alignment horizontal="center" vertical="center"/>
    </xf>
    <xf numFmtId="0" fontId="6" fillId="0" borderId="50" xfId="1" applyFont="1" applyBorder="1" applyAlignment="1">
      <alignment horizontal="center" vertical="center"/>
    </xf>
    <xf numFmtId="0" fontId="6" fillId="0" borderId="2" xfId="1" applyFont="1" applyBorder="1" applyAlignment="1">
      <alignment horizontal="center" vertical="center"/>
    </xf>
    <xf numFmtId="0" fontId="0" fillId="0" borderId="7" xfId="0" applyBorder="1" applyAlignment="1">
      <alignment vertical="center"/>
    </xf>
    <xf numFmtId="0" fontId="0" fillId="0" borderId="56" xfId="0" applyBorder="1" applyAlignment="1">
      <alignment vertical="center"/>
    </xf>
    <xf numFmtId="0" fontId="6" fillId="0" borderId="42" xfId="1" applyFont="1" applyBorder="1" applyAlignment="1">
      <alignment horizontal="center" vertical="center"/>
    </xf>
    <xf numFmtId="0" fontId="9" fillId="0" borderId="0" xfId="1" applyFont="1" applyAlignment="1">
      <alignment horizontal="center" vertical="center" shrinkToFit="1"/>
    </xf>
    <xf numFmtId="0" fontId="14" fillId="0" borderId="28" xfId="1" applyFont="1" applyBorder="1" applyAlignment="1">
      <alignment horizontal="center" vertical="center" textRotation="255"/>
    </xf>
    <xf numFmtId="0" fontId="14" fillId="0" borderId="29" xfId="1" applyFont="1" applyBorder="1" applyAlignment="1">
      <alignment horizontal="center" vertical="center" textRotation="255"/>
    </xf>
    <xf numFmtId="0" fontId="10" fillId="0" borderId="30" xfId="1" applyFont="1" applyBorder="1" applyAlignment="1">
      <alignment horizontal="left" shrinkToFit="1"/>
    </xf>
    <xf numFmtId="0" fontId="26" fillId="0" borderId="0" xfId="1" applyFont="1" applyAlignment="1">
      <alignment horizontal="center" vertical="center" textRotation="255"/>
    </xf>
    <xf numFmtId="0" fontId="26" fillId="0" borderId="0" xfId="1" applyFont="1">
      <alignment vertical="center"/>
    </xf>
    <xf numFmtId="0" fontId="27" fillId="3" borderId="58" xfId="1" applyFont="1" applyFill="1" applyBorder="1" applyAlignment="1">
      <alignment horizontal="center" vertical="center" textRotation="255" shrinkToFit="1"/>
    </xf>
    <xf numFmtId="0" fontId="26" fillId="0" borderId="58" xfId="1" applyFont="1" applyBorder="1" applyAlignment="1">
      <alignment horizontal="center" vertical="center" textRotation="255"/>
    </xf>
    <xf numFmtId="0" fontId="26" fillId="0" borderId="59" xfId="1" applyFont="1" applyBorder="1" applyAlignment="1">
      <alignment horizontal="center" vertical="center"/>
    </xf>
    <xf numFmtId="0" fontId="26" fillId="0" borderId="60" xfId="1" applyFont="1" applyBorder="1" applyAlignment="1">
      <alignment horizontal="center" vertical="center"/>
    </xf>
    <xf numFmtId="0" fontId="26" fillId="0" borderId="59" xfId="1" applyFont="1" applyBorder="1" applyAlignment="1">
      <alignment horizontal="center" vertical="center" shrinkToFit="1"/>
    </xf>
    <xf numFmtId="0" fontId="26" fillId="0" borderId="60" xfId="1" applyFont="1" applyBorder="1" applyAlignment="1">
      <alignment horizontal="center" vertical="center" shrinkToFit="1"/>
    </xf>
    <xf numFmtId="0" fontId="26" fillId="4" borderId="59" xfId="1" applyFont="1" applyFill="1" applyBorder="1" applyAlignment="1">
      <alignment horizontal="center" vertical="center" shrinkToFit="1"/>
    </xf>
    <xf numFmtId="0" fontId="26" fillId="4" borderId="61" xfId="1" applyFont="1" applyFill="1" applyBorder="1" applyAlignment="1">
      <alignment horizontal="center" vertical="center" shrinkToFit="1"/>
    </xf>
    <xf numFmtId="0" fontId="26" fillId="0" borderId="0" xfId="1" applyFont="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26" fillId="0" borderId="21" xfId="1" applyFont="1" applyBorder="1" applyAlignment="1">
      <alignment horizontal="center" vertical="center" shrinkToFit="1"/>
    </xf>
    <xf numFmtId="0" fontId="26" fillId="0" borderId="0" xfId="1" applyFont="1" applyBorder="1" applyAlignment="1">
      <alignment horizontal="center" vertical="center" shrinkToFit="1"/>
    </xf>
    <xf numFmtId="0" fontId="26" fillId="4" borderId="21" xfId="1" applyFont="1" applyFill="1" applyBorder="1" applyAlignment="1">
      <alignment horizontal="center" vertical="center" shrinkToFit="1"/>
    </xf>
    <xf numFmtId="0" fontId="26" fillId="4" borderId="1" xfId="1" applyFont="1" applyFill="1" applyBorder="1" applyAlignment="1">
      <alignment horizontal="center" vertical="center" shrinkToFit="1"/>
    </xf>
    <xf numFmtId="0" fontId="1" fillId="0" borderId="20" xfId="1" applyFont="1" applyBorder="1" applyAlignment="1">
      <alignment horizontal="center" vertical="center"/>
    </xf>
    <xf numFmtId="0" fontId="1" fillId="0" borderId="40" xfId="1" applyFont="1" applyBorder="1" applyAlignment="1">
      <alignment horizontal="center" vertical="center"/>
    </xf>
    <xf numFmtId="0" fontId="1" fillId="0" borderId="20" xfId="1" applyFont="1" applyBorder="1" applyAlignment="1">
      <alignment horizontal="center" vertical="center" shrinkToFit="1"/>
    </xf>
    <xf numFmtId="0" fontId="1" fillId="0" borderId="40"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40" xfId="1" applyFont="1" applyBorder="1" applyAlignment="1">
      <alignment horizontal="center" vertical="center" shrinkToFit="1"/>
    </xf>
    <xf numFmtId="0" fontId="26" fillId="4" borderId="20" xfId="1" applyFont="1" applyFill="1" applyBorder="1" applyAlignment="1">
      <alignment horizontal="center" vertical="center" shrinkToFit="1"/>
    </xf>
    <xf numFmtId="0" fontId="26" fillId="4" borderId="17" xfId="1" applyFont="1" applyFill="1" applyBorder="1" applyAlignment="1">
      <alignment horizontal="center" vertical="center" shrinkToFit="1"/>
    </xf>
    <xf numFmtId="0" fontId="1" fillId="0" borderId="58" xfId="1" applyBorder="1" applyAlignment="1">
      <alignment horizontal="center" vertical="center"/>
    </xf>
    <xf numFmtId="0" fontId="1" fillId="4" borderId="58" xfId="1" applyFill="1" applyBorder="1" applyAlignment="1">
      <alignment horizontal="center" vertical="center"/>
    </xf>
    <xf numFmtId="0" fontId="26" fillId="4" borderId="10" xfId="1" applyFont="1" applyFill="1" applyBorder="1" applyAlignment="1">
      <alignment horizontal="center" vertical="center"/>
    </xf>
    <xf numFmtId="0" fontId="26" fillId="0" borderId="62" xfId="1" applyFont="1" applyFill="1" applyBorder="1" applyAlignment="1">
      <alignment horizontal="center" vertical="center"/>
    </xf>
    <xf numFmtId="0" fontId="26" fillId="0" borderId="10" xfId="1" applyFont="1" applyBorder="1" applyAlignment="1">
      <alignment horizontal="left" vertical="center" shrinkToFit="1"/>
    </xf>
    <xf numFmtId="0" fontId="28" fillId="0" borderId="63" xfId="1" applyFont="1" applyFill="1" applyBorder="1" applyAlignment="1">
      <alignment horizontal="left" vertical="top" wrapText="1"/>
    </xf>
    <xf numFmtId="0" fontId="29" fillId="0" borderId="63" xfId="1" applyFont="1" applyBorder="1" applyAlignment="1">
      <alignment horizontal="left" vertical="top" wrapText="1"/>
    </xf>
    <xf numFmtId="0" fontId="26" fillId="0" borderId="64" xfId="1" applyFont="1" applyFill="1" applyBorder="1" applyAlignment="1">
      <alignment horizontal="center" vertical="center"/>
    </xf>
    <xf numFmtId="0" fontId="26" fillId="0" borderId="63" xfId="1" applyFont="1" applyBorder="1" applyAlignment="1">
      <alignment horizontal="left" vertical="center" shrinkToFit="1"/>
    </xf>
    <xf numFmtId="0" fontId="28" fillId="0" borderId="63" xfId="1" applyFont="1" applyFill="1" applyBorder="1" applyAlignment="1">
      <alignment horizontal="left" vertical="top" wrapText="1" shrinkToFit="1"/>
    </xf>
    <xf numFmtId="0" fontId="26" fillId="4" borderId="63" xfId="1" applyFont="1" applyFill="1" applyBorder="1" applyAlignment="1">
      <alignment horizontal="left" vertical="center" shrinkToFit="1"/>
    </xf>
    <xf numFmtId="0" fontId="30" fillId="0" borderId="63" xfId="1" applyFont="1" applyBorder="1" applyAlignment="1">
      <alignment horizontal="left" vertical="top" wrapText="1" shrinkToFit="1"/>
    </xf>
    <xf numFmtId="0" fontId="26" fillId="0" borderId="65" xfId="1" applyFont="1" applyFill="1" applyBorder="1" applyAlignment="1">
      <alignment horizontal="center" vertical="center"/>
    </xf>
    <xf numFmtId="0" fontId="31" fillId="0" borderId="10" xfId="0" applyFont="1" applyFill="1" applyBorder="1" applyAlignment="1">
      <alignment horizontal="left" vertical="top" wrapText="1"/>
    </xf>
    <xf numFmtId="0" fontId="32" fillId="0" borderId="10" xfId="0" applyFont="1" applyBorder="1" applyAlignment="1">
      <alignment horizontal="left" vertical="top" wrapText="1"/>
    </xf>
    <xf numFmtId="0" fontId="26" fillId="0" borderId="66" xfId="1" applyFont="1" applyFill="1" applyBorder="1" applyAlignment="1">
      <alignment vertical="center"/>
    </xf>
    <xf numFmtId="0" fontId="31" fillId="0" borderId="10" xfId="0" applyFont="1" applyFill="1" applyBorder="1" applyAlignment="1">
      <alignment horizontal="left" vertical="top" wrapText="1" shrinkToFit="1"/>
    </xf>
    <xf numFmtId="0" fontId="33" fillId="0" borderId="10" xfId="0" applyFont="1" applyBorder="1" applyAlignment="1">
      <alignment horizontal="left" vertical="top" wrapText="1" shrinkToFit="1"/>
    </xf>
    <xf numFmtId="0" fontId="26" fillId="0" borderId="67" xfId="1" applyFont="1" applyFill="1" applyBorder="1" applyAlignment="1">
      <alignment horizontal="center" vertical="center"/>
    </xf>
    <xf numFmtId="0" fontId="31" fillId="0" borderId="9" xfId="0" applyFont="1" applyFill="1" applyBorder="1" applyAlignment="1">
      <alignment horizontal="left" vertical="top" wrapText="1"/>
    </xf>
    <xf numFmtId="0" fontId="32" fillId="0" borderId="9" xfId="0" applyFont="1" applyBorder="1" applyAlignment="1">
      <alignment horizontal="left" vertical="top" wrapText="1"/>
    </xf>
    <xf numFmtId="0" fontId="26" fillId="0" borderId="68" xfId="1" applyFont="1" applyFill="1" applyBorder="1" applyAlignment="1">
      <alignment vertical="center"/>
    </xf>
    <xf numFmtId="0" fontId="26" fillId="0" borderId="9" xfId="1" applyFont="1" applyBorder="1" applyAlignment="1">
      <alignment horizontal="left" vertical="center" shrinkToFit="1"/>
    </xf>
    <xf numFmtId="0" fontId="31" fillId="0" borderId="9" xfId="0" applyFont="1" applyFill="1" applyBorder="1" applyAlignment="1">
      <alignment horizontal="left" vertical="top" wrapText="1" shrinkToFit="1"/>
    </xf>
    <xf numFmtId="0" fontId="33" fillId="0" borderId="9" xfId="0" applyFont="1" applyBorder="1" applyAlignment="1">
      <alignment horizontal="left" vertical="top" wrapText="1" shrinkToFit="1"/>
    </xf>
    <xf numFmtId="0" fontId="26" fillId="0" borderId="63" xfId="1" applyFont="1" applyFill="1" applyBorder="1" applyAlignment="1">
      <alignment horizontal="center" vertical="center"/>
    </xf>
    <xf numFmtId="0" fontId="26" fillId="0" borderId="69" xfId="1" applyFont="1" applyFill="1" applyBorder="1" applyAlignment="1">
      <alignment horizontal="center" vertical="center"/>
    </xf>
    <xf numFmtId="0" fontId="26" fillId="0" borderId="70" xfId="1" applyFont="1" applyFill="1" applyBorder="1" applyAlignment="1">
      <alignment horizontal="center" vertical="center"/>
    </xf>
    <xf numFmtId="0" fontId="26" fillId="0" borderId="10" xfId="1" applyFont="1" applyFill="1" applyBorder="1" applyAlignment="1">
      <alignment vertical="center"/>
    </xf>
    <xf numFmtId="0" fontId="26" fillId="4" borderId="10" xfId="1" applyFont="1" applyFill="1" applyBorder="1" applyAlignment="1">
      <alignment horizontal="left" vertical="center" shrinkToFit="1"/>
    </xf>
    <xf numFmtId="0" fontId="26" fillId="0" borderId="9" xfId="1" applyFont="1" applyFill="1" applyBorder="1" applyAlignment="1">
      <alignment vertical="center"/>
    </xf>
    <xf numFmtId="0" fontId="26" fillId="0" borderId="71" xfId="1" applyFont="1" applyFill="1" applyBorder="1" applyAlignment="1">
      <alignment horizontal="center" vertical="center"/>
    </xf>
    <xf numFmtId="0" fontId="26" fillId="0" borderId="72" xfId="1" applyFont="1" applyFill="1" applyBorder="1" applyAlignment="1">
      <alignment vertical="center"/>
    </xf>
    <xf numFmtId="0" fontId="26" fillId="0" borderId="10" xfId="1" applyFont="1" applyFill="1" applyBorder="1" applyAlignment="1">
      <alignment horizontal="center" vertical="center"/>
    </xf>
    <xf numFmtId="0" fontId="26" fillId="5" borderId="10" xfId="1" applyFont="1" applyFill="1" applyBorder="1" applyAlignment="1">
      <alignment horizontal="center" vertical="center"/>
    </xf>
    <xf numFmtId="0" fontId="26" fillId="5" borderId="67" xfId="1" applyFont="1" applyFill="1" applyBorder="1" applyAlignment="1">
      <alignment horizontal="center" vertical="center"/>
    </xf>
    <xf numFmtId="0" fontId="26" fillId="4" borderId="63" xfId="1" applyFont="1" applyFill="1" applyBorder="1" applyAlignment="1">
      <alignment horizontal="center" vertical="center"/>
    </xf>
    <xf numFmtId="0" fontId="26" fillId="4" borderId="69" xfId="1" applyFont="1" applyFill="1" applyBorder="1" applyAlignment="1">
      <alignment horizontal="center" vertical="center"/>
    </xf>
    <xf numFmtId="0" fontId="30" fillId="0" borderId="63" xfId="1" applyFont="1" applyBorder="1" applyAlignment="1">
      <alignment horizontal="left" vertical="top" wrapText="1"/>
    </xf>
    <xf numFmtId="0" fontId="26" fillId="4" borderId="65" xfId="1" applyFont="1" applyFill="1" applyBorder="1" applyAlignment="1">
      <alignment horizontal="center" vertical="center"/>
    </xf>
    <xf numFmtId="0" fontId="33" fillId="0" borderId="10" xfId="0" applyFont="1" applyBorder="1" applyAlignment="1">
      <alignment horizontal="left" vertical="top" wrapText="1"/>
    </xf>
    <xf numFmtId="0" fontId="26" fillId="4" borderId="9" xfId="1" applyFont="1" applyFill="1" applyBorder="1" applyAlignment="1">
      <alignment horizontal="center" vertical="center"/>
    </xf>
    <xf numFmtId="0" fontId="26" fillId="4" borderId="71" xfId="1" applyFont="1" applyFill="1" applyBorder="1" applyAlignment="1">
      <alignment horizontal="center" vertical="center"/>
    </xf>
    <xf numFmtId="0" fontId="33" fillId="0" borderId="9" xfId="0" applyFont="1" applyBorder="1" applyAlignment="1">
      <alignment horizontal="left" vertical="top" wrapText="1"/>
    </xf>
    <xf numFmtId="0" fontId="26" fillId="0" borderId="9" xfId="1" applyFont="1" applyFill="1" applyBorder="1" applyAlignment="1">
      <alignment horizontal="center" vertical="center"/>
    </xf>
    <xf numFmtId="0" fontId="26" fillId="0" borderId="63" xfId="1" applyFont="1" applyFill="1" applyBorder="1" applyAlignment="1">
      <alignment horizontal="center" vertical="center" wrapText="1"/>
    </xf>
    <xf numFmtId="0" fontId="26" fillId="0" borderId="60" xfId="1" applyFont="1" applyFill="1" applyBorder="1" applyAlignment="1">
      <alignment horizontal="center" vertical="center"/>
    </xf>
    <xf numFmtId="0" fontId="26" fillId="0" borderId="60" xfId="1" applyFont="1" applyBorder="1" applyAlignment="1">
      <alignment horizontal="left" vertical="center" shrinkToFit="1"/>
    </xf>
    <xf numFmtId="0" fontId="30" fillId="0" borderId="60" xfId="1" applyFont="1" applyBorder="1" applyAlignment="1">
      <alignment horizontal="left" vertical="top" wrapText="1" shrinkToFit="1"/>
    </xf>
    <xf numFmtId="0" fontId="26" fillId="0" borderId="0" xfId="1" applyFont="1" applyFill="1" applyBorder="1" applyAlignment="1">
      <alignment vertical="center"/>
    </xf>
    <xf numFmtId="0" fontId="26" fillId="0" borderId="0" xfId="1" applyFont="1" applyFill="1" applyBorder="1" applyAlignment="1">
      <alignment horizontal="center" vertical="center"/>
    </xf>
    <xf numFmtId="0" fontId="26" fillId="0" borderId="0" xfId="1" applyFont="1" applyBorder="1" applyAlignment="1">
      <alignment horizontal="left" vertical="center" shrinkToFit="1"/>
    </xf>
    <xf numFmtId="0" fontId="33" fillId="0" borderId="0" xfId="0" applyFont="1" applyBorder="1" applyAlignment="1">
      <alignment horizontal="left" vertical="top" wrapText="1" shrinkToFit="1"/>
    </xf>
    <xf numFmtId="0" fontId="26" fillId="0" borderId="0" xfId="1" applyFont="1" applyBorder="1" applyAlignment="1">
      <alignment horizontal="center" vertical="center"/>
    </xf>
    <xf numFmtId="0" fontId="26" fillId="0" borderId="0" xfId="1" applyFont="1" applyBorder="1">
      <alignment vertical="center"/>
    </xf>
    <xf numFmtId="0" fontId="35" fillId="0" borderId="0" xfId="4" applyFont="1" applyAlignment="1">
      <alignment horizontal="center" vertical="center"/>
    </xf>
    <xf numFmtId="0" fontId="35" fillId="0" borderId="0" xfId="4" applyFont="1" applyAlignment="1">
      <alignment vertical="center"/>
    </xf>
    <xf numFmtId="182" fontId="35" fillId="0" borderId="0" xfId="4" applyNumberFormat="1" applyFont="1" applyAlignment="1">
      <alignment vertical="center"/>
    </xf>
    <xf numFmtId="0" fontId="34" fillId="0" borderId="0" xfId="4" applyFont="1" applyAlignment="1">
      <alignment vertical="center"/>
    </xf>
    <xf numFmtId="0" fontId="36" fillId="6" borderId="73" xfId="4" applyFont="1" applyFill="1" applyBorder="1" applyAlignment="1">
      <alignment horizontal="center" vertical="center" textRotation="255" shrinkToFit="1"/>
    </xf>
    <xf numFmtId="0" fontId="37" fillId="0" borderId="73" xfId="4" applyFont="1" applyBorder="1" applyAlignment="1">
      <alignment horizontal="center" vertical="center" textRotation="255"/>
    </xf>
    <xf numFmtId="0" fontId="38" fillId="0" borderId="73" xfId="4" applyFont="1" applyBorder="1" applyAlignment="1">
      <alignment horizontal="left" vertical="center"/>
    </xf>
    <xf numFmtId="0" fontId="35" fillId="0" borderId="74" xfId="4" applyFont="1" applyBorder="1" applyAlignment="1">
      <alignment horizontal="center" vertical="center"/>
    </xf>
    <xf numFmtId="0" fontId="39" fillId="0" borderId="75" xfId="4" applyFont="1" applyBorder="1" applyAlignment="1">
      <alignment vertical="center"/>
    </xf>
    <xf numFmtId="0" fontId="39" fillId="0" borderId="76" xfId="4" applyFont="1" applyBorder="1" applyAlignment="1">
      <alignment vertical="center"/>
    </xf>
    <xf numFmtId="0" fontId="35" fillId="0" borderId="77" xfId="4" applyFont="1" applyBorder="1" applyAlignment="1">
      <alignment horizontal="center" vertical="center"/>
    </xf>
    <xf numFmtId="0" fontId="40" fillId="0" borderId="74" xfId="4" applyFont="1" applyBorder="1" applyAlignment="1">
      <alignment horizontal="center" vertical="center" wrapText="1"/>
    </xf>
    <xf numFmtId="0" fontId="35" fillId="0" borderId="77" xfId="4" applyFont="1" applyBorder="1" applyAlignment="1">
      <alignment vertical="center"/>
    </xf>
    <xf numFmtId="0" fontId="40" fillId="0" borderId="78" xfId="4" applyFont="1" applyBorder="1" applyAlignment="1">
      <alignment horizontal="center" vertical="center" wrapText="1"/>
    </xf>
    <xf numFmtId="0" fontId="35" fillId="0" borderId="73" xfId="4" applyFont="1" applyBorder="1" applyAlignment="1">
      <alignment horizontal="right" vertical="center"/>
    </xf>
    <xf numFmtId="0" fontId="39" fillId="0" borderId="79" xfId="4" applyFont="1" applyBorder="1" applyAlignment="1">
      <alignment vertical="center"/>
    </xf>
    <xf numFmtId="0" fontId="35" fillId="7" borderId="73" xfId="4" applyFont="1" applyFill="1" applyBorder="1" applyAlignment="1">
      <alignment horizontal="center" shrinkToFit="1"/>
    </xf>
    <xf numFmtId="0" fontId="35" fillId="8" borderId="73" xfId="4" applyFont="1" applyFill="1" applyBorder="1" applyAlignment="1">
      <alignment horizontal="center" shrinkToFit="1"/>
    </xf>
    <xf numFmtId="0" fontId="35" fillId="9" borderId="80" xfId="4" applyFont="1" applyFill="1" applyBorder="1" applyAlignment="1">
      <alignment horizontal="center" shrinkToFit="1"/>
    </xf>
    <xf numFmtId="0" fontId="39" fillId="0" borderId="81" xfId="4" applyFont="1" applyBorder="1" applyAlignment="1">
      <alignment vertical="center"/>
    </xf>
    <xf numFmtId="0" fontId="41" fillId="0" borderId="82" xfId="4" applyFont="1" applyBorder="1" applyAlignment="1">
      <alignment horizontal="center" vertical="center" wrapText="1"/>
    </xf>
    <xf numFmtId="0" fontId="39" fillId="0" borderId="78" xfId="4" applyFont="1" applyBorder="1" applyAlignment="1">
      <alignment vertical="center"/>
    </xf>
    <xf numFmtId="0" fontId="35" fillId="0" borderId="79" xfId="4" applyFont="1" applyBorder="1" applyAlignment="1">
      <alignment horizontal="center" shrinkToFit="1"/>
    </xf>
    <xf numFmtId="0" fontId="35" fillId="0" borderId="73" xfId="4" applyFont="1" applyBorder="1" applyAlignment="1">
      <alignment horizontal="center" vertical="center" shrinkToFit="1"/>
    </xf>
    <xf numFmtId="0" fontId="35" fillId="0" borderId="79" xfId="4" applyFont="1" applyBorder="1" applyAlignment="1">
      <alignment horizontal="center" shrinkToFit="1"/>
    </xf>
    <xf numFmtId="0" fontId="41" fillId="0" borderId="80" xfId="4" applyFont="1" applyBorder="1" applyAlignment="1">
      <alignment horizontal="center" vertical="center" wrapText="1"/>
    </xf>
    <xf numFmtId="0" fontId="35" fillId="0" borderId="73" xfId="4" applyFont="1" applyBorder="1" applyAlignment="1">
      <alignment horizontal="center" shrinkToFit="1"/>
    </xf>
    <xf numFmtId="0" fontId="39" fillId="0" borderId="82" xfId="4" applyFont="1" applyBorder="1" applyAlignment="1">
      <alignment vertical="center"/>
    </xf>
    <xf numFmtId="0" fontId="39" fillId="0" borderId="83" xfId="4" applyFont="1" applyBorder="1" applyAlignment="1">
      <alignment vertical="center"/>
    </xf>
    <xf numFmtId="0" fontId="39" fillId="0" borderId="84" xfId="4" applyFont="1" applyBorder="1" applyAlignment="1">
      <alignment vertical="center"/>
    </xf>
    <xf numFmtId="0" fontId="39" fillId="0" borderId="85" xfId="4" applyFont="1" applyBorder="1" applyAlignment="1">
      <alignment vertical="center"/>
    </xf>
    <xf numFmtId="0" fontId="43" fillId="0" borderId="73" xfId="4" applyFont="1" applyBorder="1" applyAlignment="1">
      <alignment horizontal="center" vertical="center" textRotation="255"/>
    </xf>
    <xf numFmtId="0" fontId="43" fillId="0" borderId="73" xfId="4" applyFont="1" applyBorder="1" applyAlignment="1">
      <alignment horizontal="center" vertical="center" textRotation="255" wrapText="1"/>
    </xf>
    <xf numFmtId="0" fontId="43" fillId="0" borderId="73" xfId="4" applyFont="1" applyBorder="1" applyAlignment="1">
      <alignment vertical="center"/>
    </xf>
    <xf numFmtId="0" fontId="44" fillId="0" borderId="73" xfId="4" applyFont="1" applyBorder="1" applyAlignment="1">
      <alignment horizontal="left" vertical="top" wrapText="1"/>
    </xf>
    <xf numFmtId="0" fontId="44" fillId="0" borderId="77" xfId="4" applyFont="1" applyBorder="1" applyAlignment="1">
      <alignment horizontal="left" vertical="top" wrapText="1"/>
    </xf>
    <xf numFmtId="183" fontId="43" fillId="0" borderId="73" xfId="4" applyNumberFormat="1" applyFont="1" applyBorder="1" applyAlignment="1">
      <alignment horizontal="right" vertical="center"/>
    </xf>
    <xf numFmtId="0" fontId="43" fillId="0" borderId="73" xfId="4" applyFont="1" applyBorder="1" applyAlignment="1">
      <alignment horizontal="left" vertical="center"/>
    </xf>
    <xf numFmtId="0" fontId="43" fillId="0" borderId="73" xfId="4" applyFont="1" applyBorder="1" applyAlignment="1">
      <alignment horizontal="left" vertical="top" wrapText="1"/>
    </xf>
    <xf numFmtId="0" fontId="43" fillId="0" borderId="73" xfId="4" applyFont="1" applyBorder="1" applyAlignment="1">
      <alignment horizontal="left" vertical="top" shrinkToFit="1"/>
    </xf>
    <xf numFmtId="0" fontId="43" fillId="0" borderId="79" xfId="4" applyFont="1" applyBorder="1" applyAlignment="1">
      <alignment horizontal="left" vertical="top" wrapText="1"/>
    </xf>
    <xf numFmtId="0" fontId="43" fillId="0" borderId="73" xfId="4" applyFont="1" applyBorder="1" applyAlignment="1">
      <alignment horizontal="center" vertical="center"/>
    </xf>
    <xf numFmtId="0" fontId="43" fillId="10" borderId="79" xfId="4" applyFont="1" applyFill="1" applyBorder="1" applyAlignment="1">
      <alignment vertical="center"/>
    </xf>
    <xf numFmtId="182" fontId="43" fillId="0" borderId="79" xfId="4" applyNumberFormat="1" applyFont="1" applyBorder="1" applyAlignment="1">
      <alignment vertical="center"/>
    </xf>
    <xf numFmtId="0" fontId="43" fillId="0" borderId="79" xfId="4" applyFont="1" applyBorder="1" applyAlignment="1">
      <alignment vertical="center"/>
    </xf>
    <xf numFmtId="0" fontId="43" fillId="0" borderId="79" xfId="4" applyFont="1" applyBorder="1" applyAlignment="1">
      <alignment horizontal="left" vertical="top" shrinkToFit="1"/>
    </xf>
    <xf numFmtId="0" fontId="43" fillId="11" borderId="79" xfId="4" applyFont="1" applyFill="1" applyBorder="1" applyAlignment="1">
      <alignment vertical="center"/>
    </xf>
    <xf numFmtId="0" fontId="43" fillId="0" borderId="83" xfId="4" applyFont="1" applyBorder="1" applyAlignment="1">
      <alignment vertical="center"/>
    </xf>
    <xf numFmtId="182" fontId="43" fillId="0" borderId="83" xfId="4" applyNumberFormat="1" applyFont="1" applyBorder="1" applyAlignment="1">
      <alignment vertical="center"/>
    </xf>
    <xf numFmtId="0" fontId="43" fillId="0" borderId="83" xfId="4" applyFont="1" applyBorder="1" applyAlignment="1">
      <alignment horizontal="left" vertical="top" shrinkToFit="1"/>
    </xf>
    <xf numFmtId="0" fontId="43" fillId="0" borderId="73" xfId="4" applyFont="1" applyBorder="1" applyAlignment="1">
      <alignment horizontal="center" vertical="center" wrapText="1"/>
    </xf>
    <xf numFmtId="0" fontId="43" fillId="0" borderId="73" xfId="4" applyFont="1" applyBorder="1" applyAlignment="1">
      <alignment horizontal="center" vertical="center" textRotation="255" shrinkToFit="1"/>
    </xf>
    <xf numFmtId="183" fontId="43" fillId="0" borderId="73" xfId="4" applyNumberFormat="1" applyFont="1" applyBorder="1" applyAlignment="1">
      <alignment vertical="center"/>
    </xf>
    <xf numFmtId="0" fontId="43" fillId="10" borderId="73" xfId="4" applyFont="1" applyFill="1" applyBorder="1" applyAlignment="1">
      <alignment vertical="center"/>
    </xf>
    <xf numFmtId="0" fontId="43" fillId="12" borderId="79" xfId="4" applyFont="1" applyFill="1" applyBorder="1" applyAlignment="1">
      <alignment vertical="center"/>
    </xf>
    <xf numFmtId="0" fontId="39" fillId="0" borderId="86" xfId="4" applyFont="1" applyBorder="1" applyAlignment="1">
      <alignment vertical="center"/>
    </xf>
    <xf numFmtId="0" fontId="43" fillId="13" borderId="73" xfId="4" applyFont="1" applyFill="1" applyBorder="1" applyAlignment="1">
      <alignment vertical="center"/>
    </xf>
    <xf numFmtId="0" fontId="43" fillId="14" borderId="73" xfId="4" applyFont="1" applyFill="1" applyBorder="1" applyAlignment="1">
      <alignment horizontal="center" vertical="center" wrapText="1"/>
    </xf>
    <xf numFmtId="0" fontId="43" fillId="14" borderId="73" xfId="4" applyFont="1" applyFill="1" applyBorder="1" applyAlignment="1">
      <alignment horizontal="center" vertical="center" textRotation="255" shrinkToFit="1"/>
    </xf>
    <xf numFmtId="0" fontId="43" fillId="0" borderId="73" xfId="4" applyFont="1" applyBorder="1" applyAlignment="1">
      <alignment vertical="center" shrinkToFit="1"/>
    </xf>
    <xf numFmtId="0" fontId="43" fillId="15" borderId="79" xfId="4" applyFont="1" applyFill="1" applyBorder="1" applyAlignment="1">
      <alignment vertical="center"/>
    </xf>
    <xf numFmtId="0" fontId="44" fillId="0" borderId="73" xfId="4" applyFont="1" applyBorder="1" applyAlignment="1">
      <alignment horizontal="left" vertical="top" wrapText="1"/>
    </xf>
    <xf numFmtId="0" fontId="43" fillId="0" borderId="80" xfId="4" applyFont="1" applyBorder="1" applyAlignment="1">
      <alignment horizontal="center" vertical="center"/>
    </xf>
    <xf numFmtId="0" fontId="43" fillId="0" borderId="77" xfId="4" applyFont="1" applyBorder="1" applyAlignment="1">
      <alignment horizontal="center" vertical="center" shrinkToFit="1"/>
    </xf>
    <xf numFmtId="0" fontId="43" fillId="0" borderId="74" xfId="4" applyFont="1" applyBorder="1" applyAlignment="1">
      <alignment horizontal="center" vertical="center"/>
    </xf>
    <xf numFmtId="0" fontId="43" fillId="0" borderId="0" xfId="4" applyFont="1" applyAlignment="1">
      <alignment horizontal="left" vertical="top" wrapText="1"/>
    </xf>
    <xf numFmtId="0" fontId="43" fillId="0" borderId="86" xfId="4" applyFont="1" applyBorder="1" applyAlignment="1">
      <alignment horizontal="left" vertical="center" shrinkToFit="1"/>
    </xf>
    <xf numFmtId="0" fontId="34" fillId="0" borderId="0" xfId="4" applyFont="1" applyAlignment="1">
      <alignment vertical="center" shrinkToFit="1"/>
    </xf>
    <xf numFmtId="0" fontId="43" fillId="0" borderId="77" xfId="4" applyFont="1" applyBorder="1" applyAlignment="1">
      <alignment horizontal="center" vertical="center"/>
    </xf>
    <xf numFmtId="0" fontId="43" fillId="0" borderId="0" xfId="4" applyFont="1" applyAlignment="1">
      <alignment vertical="center"/>
    </xf>
    <xf numFmtId="0" fontId="44" fillId="0" borderId="0" xfId="4" applyFont="1" applyAlignment="1">
      <alignment vertical="top" wrapText="1"/>
    </xf>
    <xf numFmtId="0" fontId="44" fillId="0" borderId="0" xfId="4" applyFont="1" applyAlignment="1">
      <alignment horizontal="left" vertical="top" wrapText="1"/>
    </xf>
    <xf numFmtId="182" fontId="43" fillId="0" borderId="0" xfId="4" applyNumberFormat="1" applyFont="1" applyAlignment="1">
      <alignment vertical="center"/>
    </xf>
    <xf numFmtId="0" fontId="43" fillId="0" borderId="0" xfId="4" applyFont="1" applyAlignment="1">
      <alignment vertical="top" wrapText="1"/>
    </xf>
    <xf numFmtId="0" fontId="43" fillId="0" borderId="0" xfId="4" applyFont="1" applyAlignment="1">
      <alignment horizontal="left" vertical="top" shrinkToFit="1"/>
    </xf>
    <xf numFmtId="0" fontId="43" fillId="0" borderId="74" xfId="4" applyFont="1" applyBorder="1" applyAlignment="1">
      <alignment horizontal="center" vertical="center"/>
    </xf>
    <xf numFmtId="0" fontId="43" fillId="0" borderId="76" xfId="4" applyFont="1" applyBorder="1" applyAlignment="1">
      <alignment vertical="center"/>
    </xf>
    <xf numFmtId="183" fontId="43" fillId="0" borderId="77" xfId="4" applyNumberFormat="1" applyFont="1" applyBorder="1" applyAlignment="1">
      <alignment horizontal="center" vertical="center"/>
    </xf>
    <xf numFmtId="182" fontId="43" fillId="0" borderId="77" xfId="4" applyNumberFormat="1" applyFont="1" applyBorder="1" applyAlignment="1">
      <alignment horizontal="center" vertical="center"/>
    </xf>
    <xf numFmtId="182" fontId="43" fillId="0" borderId="74" xfId="4" applyNumberFormat="1" applyFont="1" applyBorder="1" applyAlignment="1">
      <alignment horizontal="center" vertical="center"/>
    </xf>
    <xf numFmtId="182" fontId="35" fillId="0" borderId="77" xfId="4" applyNumberFormat="1" applyFont="1" applyBorder="1" applyAlignment="1">
      <alignment horizontal="center" vertical="center"/>
    </xf>
    <xf numFmtId="0" fontId="43" fillId="0" borderId="0" xfId="4" applyFont="1" applyAlignment="1">
      <alignment horizontal="left" vertical="center"/>
    </xf>
    <xf numFmtId="0" fontId="35" fillId="0" borderId="86" xfId="4" applyFont="1" applyBorder="1" applyAlignment="1">
      <alignment horizontal="center" vertical="center"/>
    </xf>
    <xf numFmtId="0" fontId="35" fillId="0" borderId="86" xfId="4" applyFont="1" applyBorder="1" applyAlignment="1">
      <alignment vertical="center"/>
    </xf>
    <xf numFmtId="0" fontId="45" fillId="0" borderId="86" xfId="4" applyFont="1" applyBorder="1" applyAlignment="1">
      <alignment horizontal="left" vertical="center"/>
    </xf>
    <xf numFmtId="183" fontId="35" fillId="0" borderId="86" xfId="4" applyNumberFormat="1" applyFont="1" applyBorder="1" applyAlignment="1">
      <alignment horizontal="center" vertical="center"/>
    </xf>
    <xf numFmtId="182" fontId="35" fillId="0" borderId="86" xfId="4" applyNumberFormat="1" applyFont="1" applyBorder="1" applyAlignment="1">
      <alignment horizontal="center" vertical="center"/>
    </xf>
    <xf numFmtId="182" fontId="35" fillId="0" borderId="0" xfId="4" applyNumberFormat="1" applyFont="1" applyAlignment="1">
      <alignment horizontal="center" vertical="center"/>
    </xf>
    <xf numFmtId="0" fontId="35" fillId="0" borderId="0" xfId="4" applyFont="1" applyAlignment="1">
      <alignment horizontal="left" vertical="center"/>
    </xf>
    <xf numFmtId="0" fontId="43" fillId="0" borderId="0" xfId="4" applyFont="1" applyAlignment="1">
      <alignment vertical="center" wrapText="1"/>
    </xf>
    <xf numFmtId="0" fontId="46" fillId="0" borderId="0" xfId="4" applyFont="1" applyAlignment="1">
      <alignment horizontal="left" vertical="center" wrapText="1"/>
    </xf>
    <xf numFmtId="0" fontId="43" fillId="0" borderId="0" xfId="4" applyFont="1" applyAlignment="1">
      <alignment horizontal="left" vertical="center" wrapText="1"/>
    </xf>
    <xf numFmtId="0" fontId="43" fillId="0" borderId="0" xfId="4" applyFont="1" applyAlignment="1">
      <alignment horizontal="center" vertical="center"/>
    </xf>
    <xf numFmtId="0" fontId="43" fillId="0" borderId="0" xfId="4" applyFont="1" applyAlignment="1">
      <alignment horizontal="left" vertical="top"/>
    </xf>
    <xf numFmtId="0" fontId="35" fillId="0" borderId="0" xfId="4" applyFont="1" applyAlignment="1">
      <alignment vertical="center" wrapText="1"/>
    </xf>
    <xf numFmtId="0" fontId="35" fillId="0" borderId="0" xfId="4" applyFont="1" applyAlignment="1">
      <alignment horizontal="left" vertical="top" wrapText="1"/>
    </xf>
    <xf numFmtId="0" fontId="43" fillId="16" borderId="80" xfId="4" applyFont="1" applyFill="1" applyBorder="1" applyAlignment="1">
      <alignment horizontal="center" vertical="center"/>
    </xf>
    <xf numFmtId="0" fontId="39" fillId="17" borderId="86" xfId="4" applyFont="1" applyFill="1" applyBorder="1" applyAlignment="1">
      <alignment vertical="center"/>
    </xf>
    <xf numFmtId="0" fontId="39" fillId="17" borderId="81" xfId="4" applyFont="1" applyFill="1" applyBorder="1" applyAlignment="1">
      <alignment vertical="center"/>
    </xf>
    <xf numFmtId="0" fontId="39" fillId="17" borderId="82" xfId="4" applyFont="1" applyFill="1" applyBorder="1" applyAlignment="1">
      <alignment vertical="center"/>
    </xf>
    <xf numFmtId="0" fontId="34" fillId="17" borderId="0" xfId="4" applyFont="1" applyFill="1" applyAlignment="1">
      <alignment vertical="center"/>
    </xf>
    <xf numFmtId="0" fontId="39" fillId="17" borderId="78" xfId="4" applyFont="1" applyFill="1" applyBorder="1" applyAlignment="1">
      <alignment vertical="center"/>
    </xf>
    <xf numFmtId="0" fontId="26" fillId="17" borderId="59" xfId="1" applyFont="1" applyFill="1" applyBorder="1" applyAlignment="1">
      <alignment horizontal="center" vertical="center"/>
    </xf>
    <xf numFmtId="0" fontId="26" fillId="17" borderId="60" xfId="1" applyFont="1" applyFill="1" applyBorder="1" applyAlignment="1">
      <alignment horizontal="center" vertical="center"/>
    </xf>
    <xf numFmtId="0" fontId="26" fillId="17" borderId="61" xfId="1" applyFont="1" applyFill="1" applyBorder="1" applyAlignment="1">
      <alignment horizontal="center" vertical="center"/>
    </xf>
    <xf numFmtId="0" fontId="26" fillId="17" borderId="20" xfId="1" applyFont="1" applyFill="1" applyBorder="1" applyAlignment="1">
      <alignment horizontal="center" vertical="center"/>
    </xf>
    <xf numFmtId="0" fontId="26" fillId="17" borderId="40" xfId="1" applyFont="1" applyFill="1" applyBorder="1" applyAlignment="1">
      <alignment horizontal="center" vertical="center"/>
    </xf>
    <xf numFmtId="0" fontId="26" fillId="17" borderId="17" xfId="1" applyFont="1" applyFill="1" applyBorder="1" applyAlignment="1">
      <alignment horizontal="center" vertical="center"/>
    </xf>
  </cellXfs>
  <cellStyles count="5">
    <cellStyle name="標準" xfId="0" builtinId="0"/>
    <cellStyle name="標準 2" xfId="1"/>
    <cellStyle name="標準 3" xfId="3"/>
    <cellStyle name="標準 3 2"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image" Target="../media/image44.png"/><Relationship Id="rId13" Type="http://schemas.openxmlformats.org/officeDocument/2006/relationships/image" Target="../media/image49.png"/><Relationship Id="rId3" Type="http://schemas.openxmlformats.org/officeDocument/2006/relationships/image" Target="../media/image39.png"/><Relationship Id="rId7" Type="http://schemas.openxmlformats.org/officeDocument/2006/relationships/image" Target="../media/image43.png"/><Relationship Id="rId12" Type="http://schemas.openxmlformats.org/officeDocument/2006/relationships/image" Target="../media/image48.png"/><Relationship Id="rId2" Type="http://schemas.openxmlformats.org/officeDocument/2006/relationships/image" Target="../media/image38.png"/><Relationship Id="rId16" Type="http://schemas.openxmlformats.org/officeDocument/2006/relationships/image" Target="../media/image52.png"/><Relationship Id="rId1" Type="http://schemas.openxmlformats.org/officeDocument/2006/relationships/image" Target="../media/image37.png"/><Relationship Id="rId6" Type="http://schemas.openxmlformats.org/officeDocument/2006/relationships/image" Target="../media/image42.png"/><Relationship Id="rId11" Type="http://schemas.openxmlformats.org/officeDocument/2006/relationships/image" Target="../media/image47.png"/><Relationship Id="rId5" Type="http://schemas.openxmlformats.org/officeDocument/2006/relationships/image" Target="../media/image41.png"/><Relationship Id="rId15" Type="http://schemas.openxmlformats.org/officeDocument/2006/relationships/image" Target="../media/image51.png"/><Relationship Id="rId10" Type="http://schemas.openxmlformats.org/officeDocument/2006/relationships/image" Target="../media/image46.png"/><Relationship Id="rId4" Type="http://schemas.openxmlformats.org/officeDocument/2006/relationships/image" Target="../media/image40.png"/><Relationship Id="rId9" Type="http://schemas.openxmlformats.org/officeDocument/2006/relationships/image" Target="../media/image45.png"/><Relationship Id="rId14" Type="http://schemas.openxmlformats.org/officeDocument/2006/relationships/image" Target="../media/image50.png"/></Relationships>
</file>

<file path=xl/drawings/_rels/drawing3.xml.rels><?xml version="1.0" encoding="UTF-8" standalone="yes"?>
<Relationships xmlns="http://schemas.openxmlformats.org/package/2006/relationships"><Relationship Id="rId1" Type="http://schemas.openxmlformats.org/officeDocument/2006/relationships/image" Target="../media/image5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4.jpeg"/></Relationships>
</file>

<file path=xl/drawings/drawing1.xml><?xml version="1.0" encoding="utf-8"?>
<xdr:wsDr xmlns:xdr="http://schemas.openxmlformats.org/drawingml/2006/spreadsheetDrawing" xmlns:a="http://schemas.openxmlformats.org/drawingml/2006/main">
  <xdr:oneCellAnchor>
    <xdr:from>
      <xdr:col>13</xdr:col>
      <xdr:colOff>66675</xdr:colOff>
      <xdr:row>66</xdr:row>
      <xdr:rowOff>28575</xdr:rowOff>
    </xdr:from>
    <xdr:ext cx="1066800" cy="561975"/>
    <xdr:sp macro="" textlink="">
      <xdr:nvSpPr>
        <xdr:cNvPr id="2" name="テキスト ボックス 1">
          <a:extLst>
            <a:ext uri="{FF2B5EF4-FFF2-40B4-BE49-F238E27FC236}"/>
          </a:extLst>
        </xdr:cNvPr>
        <xdr:cNvSpPr txBox="1"/>
      </xdr:nvSpPr>
      <xdr:spPr bwMode="auto">
        <a:xfrm>
          <a:off x="7099935" y="10818495"/>
          <a:ext cx="1066800" cy="5619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clientData fLocksWithSheet="0"/>
  </xdr:oneCellAnchor>
  <xdr:oneCellAnchor>
    <xdr:from>
      <xdr:col>13</xdr:col>
      <xdr:colOff>133350</xdr:colOff>
      <xdr:row>65</xdr:row>
      <xdr:rowOff>104775</xdr:rowOff>
    </xdr:from>
    <xdr:ext cx="904875" cy="66675"/>
    <xdr:pic>
      <xdr:nvPicPr>
        <xdr:cNvPr id="3" name="image1.png"/>
        <xdr:cNvPicPr preferRelativeResize="0"/>
      </xdr:nvPicPr>
      <xdr:blipFill>
        <a:blip xmlns:r="http://schemas.openxmlformats.org/officeDocument/2006/relationships" r:embed="rId1" cstate="print"/>
        <a:stretch>
          <a:fillRect/>
        </a:stretch>
      </xdr:blipFill>
      <xdr:spPr>
        <a:xfrm>
          <a:off x="7166610" y="10734675"/>
          <a:ext cx="904875" cy="66675"/>
        </a:xfrm>
        <a:prstGeom prst="rect">
          <a:avLst/>
        </a:prstGeom>
        <a:noFill/>
      </xdr:spPr>
    </xdr:pic>
    <xdr:clientData fLocksWithSheet="0"/>
  </xdr:oneCellAnchor>
  <xdr:oneCellAnchor>
    <xdr:from>
      <xdr:col>13</xdr:col>
      <xdr:colOff>200025</xdr:colOff>
      <xdr:row>69</xdr:row>
      <xdr:rowOff>133350</xdr:rowOff>
    </xdr:from>
    <xdr:ext cx="809625" cy="57150"/>
    <xdr:pic>
      <xdr:nvPicPr>
        <xdr:cNvPr id="4" name="image2.png"/>
        <xdr:cNvPicPr preferRelativeResize="0"/>
      </xdr:nvPicPr>
      <xdr:blipFill>
        <a:blip xmlns:r="http://schemas.openxmlformats.org/officeDocument/2006/relationships" r:embed="rId1" cstate="print"/>
        <a:stretch>
          <a:fillRect/>
        </a:stretch>
      </xdr:blipFill>
      <xdr:spPr>
        <a:xfrm>
          <a:off x="7233285" y="11403330"/>
          <a:ext cx="809625" cy="57150"/>
        </a:xfrm>
        <a:prstGeom prst="rect">
          <a:avLst/>
        </a:prstGeom>
        <a:noFill/>
      </xdr:spPr>
    </xdr:pic>
    <xdr:clientData fLocksWithSheet="0"/>
  </xdr:oneCellAnchor>
  <xdr:oneCellAnchor>
    <xdr:from>
      <xdr:col>17</xdr:col>
      <xdr:colOff>1524000</xdr:colOff>
      <xdr:row>71</xdr:row>
      <xdr:rowOff>152400</xdr:rowOff>
    </xdr:from>
    <xdr:ext cx="381000" cy="342900"/>
    <xdr:pic>
      <xdr:nvPicPr>
        <xdr:cNvPr id="5" name="image3.png"/>
        <xdr:cNvPicPr preferRelativeResize="0"/>
      </xdr:nvPicPr>
      <xdr:blipFill>
        <a:blip xmlns:r="http://schemas.openxmlformats.org/officeDocument/2006/relationships" r:embed="rId2" cstate="print"/>
        <a:stretch>
          <a:fillRect/>
        </a:stretch>
      </xdr:blipFill>
      <xdr:spPr>
        <a:xfrm>
          <a:off x="10332720" y="11742420"/>
          <a:ext cx="381000" cy="342900"/>
        </a:xfrm>
        <a:prstGeom prst="rect">
          <a:avLst/>
        </a:prstGeom>
        <a:noFill/>
      </xdr:spPr>
    </xdr:pic>
    <xdr:clientData fLocksWithSheet="0"/>
  </xdr:oneCellAnchor>
  <xdr:oneCellAnchor>
    <xdr:from>
      <xdr:col>2</xdr:col>
      <xdr:colOff>1085850</xdr:colOff>
      <xdr:row>0</xdr:row>
      <xdr:rowOff>19050</xdr:rowOff>
    </xdr:from>
    <xdr:ext cx="752475" cy="428625"/>
    <xdr:pic>
      <xdr:nvPicPr>
        <xdr:cNvPr id="6" name="image4.png"/>
        <xdr:cNvPicPr preferRelativeResize="0"/>
      </xdr:nvPicPr>
      <xdr:blipFill>
        <a:blip xmlns:r="http://schemas.openxmlformats.org/officeDocument/2006/relationships" r:embed="rId3" cstate="print"/>
        <a:stretch>
          <a:fillRect/>
        </a:stretch>
      </xdr:blipFill>
      <xdr:spPr>
        <a:xfrm>
          <a:off x="1626870" y="19050"/>
          <a:ext cx="752475" cy="428625"/>
        </a:xfrm>
        <a:prstGeom prst="rect">
          <a:avLst/>
        </a:prstGeom>
        <a:noFill/>
      </xdr:spPr>
    </xdr:pic>
    <xdr:clientData fLocksWithSheet="0"/>
  </xdr:oneCellAnchor>
  <xdr:oneCellAnchor>
    <xdr:from>
      <xdr:col>2</xdr:col>
      <xdr:colOff>390525</xdr:colOff>
      <xdr:row>0</xdr:row>
      <xdr:rowOff>219075</xdr:rowOff>
    </xdr:from>
    <xdr:ext cx="1219200" cy="1104900"/>
    <xdr:pic>
      <xdr:nvPicPr>
        <xdr:cNvPr id="7" name="image5.png"/>
        <xdr:cNvPicPr preferRelativeResize="0"/>
      </xdr:nvPicPr>
      <xdr:blipFill>
        <a:blip xmlns:r="http://schemas.openxmlformats.org/officeDocument/2006/relationships" r:embed="rId4" cstate="print"/>
        <a:stretch>
          <a:fillRect/>
        </a:stretch>
      </xdr:blipFill>
      <xdr:spPr>
        <a:xfrm>
          <a:off x="931545" y="219075"/>
          <a:ext cx="1219200" cy="1104900"/>
        </a:xfrm>
        <a:prstGeom prst="rect">
          <a:avLst/>
        </a:prstGeom>
        <a:noFill/>
      </xdr:spPr>
    </xdr:pic>
    <xdr:clientData fLocksWithSheet="0"/>
  </xdr:oneCellAnchor>
  <xdr:oneCellAnchor>
    <xdr:from>
      <xdr:col>0</xdr:col>
      <xdr:colOff>180975</xdr:colOff>
      <xdr:row>0</xdr:row>
      <xdr:rowOff>19050</xdr:rowOff>
    </xdr:from>
    <xdr:ext cx="695325" cy="923925"/>
    <xdr:pic>
      <xdr:nvPicPr>
        <xdr:cNvPr id="8" name="image6.png"/>
        <xdr:cNvPicPr preferRelativeResize="0"/>
      </xdr:nvPicPr>
      <xdr:blipFill>
        <a:blip xmlns:r="http://schemas.openxmlformats.org/officeDocument/2006/relationships" r:embed="rId5" cstate="print"/>
        <a:stretch>
          <a:fillRect/>
        </a:stretch>
      </xdr:blipFill>
      <xdr:spPr>
        <a:xfrm>
          <a:off x="180975" y="19050"/>
          <a:ext cx="695325" cy="923925"/>
        </a:xfrm>
        <a:prstGeom prst="rect">
          <a:avLst/>
        </a:prstGeom>
        <a:noFill/>
      </xdr:spPr>
    </xdr:pic>
    <xdr:clientData fLocksWithSheet="0"/>
  </xdr:oneCellAnchor>
  <xdr:oneCellAnchor>
    <xdr:from>
      <xdr:col>5</xdr:col>
      <xdr:colOff>781050</xdr:colOff>
      <xdr:row>0</xdr:row>
      <xdr:rowOff>0</xdr:rowOff>
    </xdr:from>
    <xdr:ext cx="2085975" cy="628650"/>
    <xdr:pic>
      <xdr:nvPicPr>
        <xdr:cNvPr id="9" name="image7.png"/>
        <xdr:cNvPicPr preferRelativeResize="0"/>
      </xdr:nvPicPr>
      <xdr:blipFill>
        <a:blip xmlns:r="http://schemas.openxmlformats.org/officeDocument/2006/relationships" r:embed="rId6" cstate="print"/>
        <a:stretch>
          <a:fillRect/>
        </a:stretch>
      </xdr:blipFill>
      <xdr:spPr>
        <a:xfrm>
          <a:off x="5353050" y="0"/>
          <a:ext cx="2085975" cy="628650"/>
        </a:xfrm>
        <a:prstGeom prst="rect">
          <a:avLst/>
        </a:prstGeom>
        <a:noFill/>
      </xdr:spPr>
    </xdr:pic>
    <xdr:clientData fLocksWithSheet="0"/>
  </xdr:oneCellAnchor>
  <xdr:oneCellAnchor>
    <xdr:from>
      <xdr:col>3</xdr:col>
      <xdr:colOff>9525</xdr:colOff>
      <xdr:row>0</xdr:row>
      <xdr:rowOff>76200</xdr:rowOff>
    </xdr:from>
    <xdr:ext cx="857250" cy="590550"/>
    <xdr:pic>
      <xdr:nvPicPr>
        <xdr:cNvPr id="10" name="image8.png"/>
        <xdr:cNvPicPr preferRelativeResize="0"/>
      </xdr:nvPicPr>
      <xdr:blipFill>
        <a:blip xmlns:r="http://schemas.openxmlformats.org/officeDocument/2006/relationships" r:embed="rId7" cstate="print"/>
        <a:stretch>
          <a:fillRect/>
        </a:stretch>
      </xdr:blipFill>
      <xdr:spPr>
        <a:xfrm>
          <a:off x="2371725" y="76200"/>
          <a:ext cx="857250" cy="590550"/>
        </a:xfrm>
        <a:prstGeom prst="rect">
          <a:avLst/>
        </a:prstGeom>
        <a:noFill/>
      </xdr:spPr>
    </xdr:pic>
    <xdr:clientData fLocksWithSheet="0"/>
  </xdr:oneCellAnchor>
  <xdr:oneCellAnchor>
    <xdr:from>
      <xdr:col>3</xdr:col>
      <xdr:colOff>1028700</xdr:colOff>
      <xdr:row>0</xdr:row>
      <xdr:rowOff>66675</xdr:rowOff>
    </xdr:from>
    <xdr:ext cx="1238250" cy="419100"/>
    <xdr:pic>
      <xdr:nvPicPr>
        <xdr:cNvPr id="11" name="image9.png"/>
        <xdr:cNvPicPr preferRelativeResize="0"/>
      </xdr:nvPicPr>
      <xdr:blipFill>
        <a:blip xmlns:r="http://schemas.openxmlformats.org/officeDocument/2006/relationships" r:embed="rId8" cstate="print"/>
        <a:stretch>
          <a:fillRect/>
        </a:stretch>
      </xdr:blipFill>
      <xdr:spPr>
        <a:xfrm>
          <a:off x="3390900" y="66675"/>
          <a:ext cx="1238250" cy="419100"/>
        </a:xfrm>
        <a:prstGeom prst="rect">
          <a:avLst/>
        </a:prstGeom>
        <a:noFill/>
      </xdr:spPr>
    </xdr:pic>
    <xdr:clientData fLocksWithSheet="0"/>
  </xdr:oneCellAnchor>
  <xdr:oneCellAnchor>
    <xdr:from>
      <xdr:col>5</xdr:col>
      <xdr:colOff>219075</xdr:colOff>
      <xdr:row>0</xdr:row>
      <xdr:rowOff>104775</xdr:rowOff>
    </xdr:from>
    <xdr:ext cx="247650" cy="342900"/>
    <xdr:pic>
      <xdr:nvPicPr>
        <xdr:cNvPr id="12" name="image10.png"/>
        <xdr:cNvPicPr preferRelativeResize="0"/>
      </xdr:nvPicPr>
      <xdr:blipFill>
        <a:blip xmlns:r="http://schemas.openxmlformats.org/officeDocument/2006/relationships" r:embed="rId9" cstate="print"/>
        <a:stretch>
          <a:fillRect/>
        </a:stretch>
      </xdr:blipFill>
      <xdr:spPr>
        <a:xfrm>
          <a:off x="4791075" y="104775"/>
          <a:ext cx="247650" cy="342900"/>
        </a:xfrm>
        <a:prstGeom prst="rect">
          <a:avLst/>
        </a:prstGeom>
        <a:noFill/>
      </xdr:spPr>
    </xdr:pic>
    <xdr:clientData fLocksWithSheet="0"/>
  </xdr:oneCellAnchor>
  <xdr:oneCellAnchor>
    <xdr:from>
      <xdr:col>13</xdr:col>
      <xdr:colOff>190500</xdr:colOff>
      <xdr:row>0</xdr:row>
      <xdr:rowOff>76200</xdr:rowOff>
    </xdr:from>
    <xdr:ext cx="561975" cy="533400"/>
    <xdr:pic>
      <xdr:nvPicPr>
        <xdr:cNvPr id="13" name="image11.png"/>
        <xdr:cNvPicPr preferRelativeResize="0"/>
      </xdr:nvPicPr>
      <xdr:blipFill>
        <a:blip xmlns:r="http://schemas.openxmlformats.org/officeDocument/2006/relationships" r:embed="rId10" cstate="print"/>
        <a:stretch>
          <a:fillRect/>
        </a:stretch>
      </xdr:blipFill>
      <xdr:spPr>
        <a:xfrm>
          <a:off x="7223760" y="76200"/>
          <a:ext cx="561975" cy="533400"/>
        </a:xfrm>
        <a:prstGeom prst="rect">
          <a:avLst/>
        </a:prstGeom>
        <a:noFill/>
      </xdr:spPr>
    </xdr:pic>
    <xdr:clientData fLocksWithSheet="0"/>
  </xdr:oneCellAnchor>
  <xdr:oneCellAnchor>
    <xdr:from>
      <xdr:col>10</xdr:col>
      <xdr:colOff>228600</xdr:colOff>
      <xdr:row>0</xdr:row>
      <xdr:rowOff>38100</xdr:rowOff>
    </xdr:from>
    <xdr:ext cx="866775" cy="352425"/>
    <xdr:pic>
      <xdr:nvPicPr>
        <xdr:cNvPr id="14" name="image12.png"/>
        <xdr:cNvPicPr preferRelativeResize="0"/>
      </xdr:nvPicPr>
      <xdr:blipFill>
        <a:blip xmlns:r="http://schemas.openxmlformats.org/officeDocument/2006/relationships" r:embed="rId11" cstate="print"/>
        <a:stretch>
          <a:fillRect/>
        </a:stretch>
      </xdr:blipFill>
      <xdr:spPr>
        <a:xfrm>
          <a:off x="5905500" y="38100"/>
          <a:ext cx="866775" cy="352425"/>
        </a:xfrm>
        <a:prstGeom prst="rect">
          <a:avLst/>
        </a:prstGeom>
        <a:noFill/>
      </xdr:spPr>
    </xdr:pic>
    <xdr:clientData fLocksWithSheet="0"/>
  </xdr:oneCellAnchor>
  <xdr:oneCellAnchor>
    <xdr:from>
      <xdr:col>2</xdr:col>
      <xdr:colOff>228600</xdr:colOff>
      <xdr:row>0</xdr:row>
      <xdr:rowOff>76200</xdr:rowOff>
    </xdr:from>
    <xdr:ext cx="952500" cy="361950"/>
    <xdr:pic>
      <xdr:nvPicPr>
        <xdr:cNvPr id="15" name="image13.png"/>
        <xdr:cNvPicPr preferRelativeResize="0"/>
      </xdr:nvPicPr>
      <xdr:blipFill>
        <a:blip xmlns:r="http://schemas.openxmlformats.org/officeDocument/2006/relationships" r:embed="rId11" cstate="print"/>
        <a:stretch>
          <a:fillRect/>
        </a:stretch>
      </xdr:blipFill>
      <xdr:spPr>
        <a:xfrm>
          <a:off x="769620" y="76200"/>
          <a:ext cx="952500" cy="361950"/>
        </a:xfrm>
        <a:prstGeom prst="rect">
          <a:avLst/>
        </a:prstGeom>
        <a:noFill/>
      </xdr:spPr>
    </xdr:pic>
    <xdr:clientData fLocksWithSheet="0"/>
  </xdr:oneCellAnchor>
  <xdr:oneCellAnchor>
    <xdr:from>
      <xdr:col>17</xdr:col>
      <xdr:colOff>457200</xdr:colOff>
      <xdr:row>0</xdr:row>
      <xdr:rowOff>104775</xdr:rowOff>
    </xdr:from>
    <xdr:ext cx="1057275" cy="1095375"/>
    <xdr:pic>
      <xdr:nvPicPr>
        <xdr:cNvPr id="16" name="image14.png"/>
        <xdr:cNvPicPr preferRelativeResize="0"/>
      </xdr:nvPicPr>
      <xdr:blipFill>
        <a:blip xmlns:r="http://schemas.openxmlformats.org/officeDocument/2006/relationships" r:embed="rId12" cstate="print"/>
        <a:stretch>
          <a:fillRect/>
        </a:stretch>
      </xdr:blipFill>
      <xdr:spPr>
        <a:xfrm>
          <a:off x="9265920" y="104775"/>
          <a:ext cx="1057275" cy="1095375"/>
        </a:xfrm>
        <a:prstGeom prst="rect">
          <a:avLst/>
        </a:prstGeom>
        <a:noFill/>
      </xdr:spPr>
    </xdr:pic>
    <xdr:clientData fLocksWithSheet="0"/>
  </xdr:oneCellAnchor>
  <xdr:oneCellAnchor>
    <xdr:from>
      <xdr:col>19</xdr:col>
      <xdr:colOff>1123950</xdr:colOff>
      <xdr:row>0</xdr:row>
      <xdr:rowOff>19050</xdr:rowOff>
    </xdr:from>
    <xdr:ext cx="619125" cy="619125"/>
    <xdr:pic>
      <xdr:nvPicPr>
        <xdr:cNvPr id="17" name="image15.png"/>
        <xdr:cNvPicPr preferRelativeResize="0"/>
      </xdr:nvPicPr>
      <xdr:blipFill>
        <a:blip xmlns:r="http://schemas.openxmlformats.org/officeDocument/2006/relationships" r:embed="rId13" cstate="print"/>
        <a:stretch>
          <a:fillRect/>
        </a:stretch>
      </xdr:blipFill>
      <xdr:spPr>
        <a:xfrm>
          <a:off x="12835890" y="19050"/>
          <a:ext cx="619125" cy="619125"/>
        </a:xfrm>
        <a:prstGeom prst="rect">
          <a:avLst/>
        </a:prstGeom>
        <a:noFill/>
      </xdr:spPr>
    </xdr:pic>
    <xdr:clientData fLocksWithSheet="0"/>
  </xdr:oneCellAnchor>
  <xdr:oneCellAnchor>
    <xdr:from>
      <xdr:col>17</xdr:col>
      <xdr:colOff>1657350</xdr:colOff>
      <xdr:row>0</xdr:row>
      <xdr:rowOff>95250</xdr:rowOff>
    </xdr:from>
    <xdr:ext cx="1171575" cy="657225"/>
    <xdr:pic>
      <xdr:nvPicPr>
        <xdr:cNvPr id="18" name="image16.png"/>
        <xdr:cNvPicPr preferRelativeResize="0"/>
      </xdr:nvPicPr>
      <xdr:blipFill>
        <a:blip xmlns:r="http://schemas.openxmlformats.org/officeDocument/2006/relationships" r:embed="rId14" cstate="print"/>
        <a:stretch>
          <a:fillRect/>
        </a:stretch>
      </xdr:blipFill>
      <xdr:spPr>
        <a:xfrm>
          <a:off x="10466070" y="95250"/>
          <a:ext cx="1171575" cy="657225"/>
        </a:xfrm>
        <a:prstGeom prst="rect">
          <a:avLst/>
        </a:prstGeom>
        <a:noFill/>
      </xdr:spPr>
    </xdr:pic>
    <xdr:clientData fLocksWithSheet="0"/>
  </xdr:oneCellAnchor>
  <xdr:oneCellAnchor>
    <xdr:from>
      <xdr:col>19</xdr:col>
      <xdr:colOff>619125</xdr:colOff>
      <xdr:row>0</xdr:row>
      <xdr:rowOff>47625</xdr:rowOff>
    </xdr:from>
    <xdr:ext cx="152400" cy="276225"/>
    <xdr:pic>
      <xdr:nvPicPr>
        <xdr:cNvPr id="19" name="image17.png"/>
        <xdr:cNvPicPr preferRelativeResize="0"/>
      </xdr:nvPicPr>
      <xdr:blipFill>
        <a:blip xmlns:r="http://schemas.openxmlformats.org/officeDocument/2006/relationships" r:embed="rId15" cstate="print"/>
        <a:stretch>
          <a:fillRect/>
        </a:stretch>
      </xdr:blipFill>
      <xdr:spPr>
        <a:xfrm>
          <a:off x="12353925" y="47625"/>
          <a:ext cx="152400" cy="276225"/>
        </a:xfrm>
        <a:prstGeom prst="rect">
          <a:avLst/>
        </a:prstGeom>
        <a:noFill/>
      </xdr:spPr>
    </xdr:pic>
    <xdr:clientData fLocksWithSheet="0"/>
  </xdr:oneCellAnchor>
  <xdr:oneCellAnchor>
    <xdr:from>
      <xdr:col>19</xdr:col>
      <xdr:colOff>19050</xdr:colOff>
      <xdr:row>0</xdr:row>
      <xdr:rowOff>114300</xdr:rowOff>
    </xdr:from>
    <xdr:ext cx="209550" cy="257175"/>
    <xdr:pic>
      <xdr:nvPicPr>
        <xdr:cNvPr id="20" name="image18.png"/>
        <xdr:cNvPicPr preferRelativeResize="0"/>
      </xdr:nvPicPr>
      <xdr:blipFill>
        <a:blip xmlns:r="http://schemas.openxmlformats.org/officeDocument/2006/relationships" r:embed="rId16" cstate="print"/>
        <a:stretch>
          <a:fillRect/>
        </a:stretch>
      </xdr:blipFill>
      <xdr:spPr>
        <a:xfrm>
          <a:off x="11753850" y="114300"/>
          <a:ext cx="209550" cy="257175"/>
        </a:xfrm>
        <a:prstGeom prst="rect">
          <a:avLst/>
        </a:prstGeom>
        <a:noFill/>
      </xdr:spPr>
    </xdr:pic>
    <xdr:clientData fLocksWithSheet="0"/>
  </xdr:oneCellAnchor>
  <xdr:oneCellAnchor>
    <xdr:from>
      <xdr:col>14</xdr:col>
      <xdr:colOff>47625</xdr:colOff>
      <xdr:row>0</xdr:row>
      <xdr:rowOff>85725</xdr:rowOff>
    </xdr:from>
    <xdr:ext cx="857250" cy="361950"/>
    <xdr:pic>
      <xdr:nvPicPr>
        <xdr:cNvPr id="21" name="image19.png"/>
        <xdr:cNvPicPr preferRelativeResize="0"/>
      </xdr:nvPicPr>
      <xdr:blipFill>
        <a:blip xmlns:r="http://schemas.openxmlformats.org/officeDocument/2006/relationships" r:embed="rId11" cstate="print"/>
        <a:stretch>
          <a:fillRect/>
        </a:stretch>
      </xdr:blipFill>
      <xdr:spPr>
        <a:xfrm>
          <a:off x="8147685" y="85725"/>
          <a:ext cx="857250" cy="361950"/>
        </a:xfrm>
        <a:prstGeom prst="rect">
          <a:avLst/>
        </a:prstGeom>
        <a:noFill/>
      </xdr:spPr>
    </xdr:pic>
    <xdr:clientData fLocksWithSheet="0"/>
  </xdr:oneCellAnchor>
  <xdr:oneCellAnchor>
    <xdr:from>
      <xdr:col>27</xdr:col>
      <xdr:colOff>180975</xdr:colOff>
      <xdr:row>0</xdr:row>
      <xdr:rowOff>76200</xdr:rowOff>
    </xdr:from>
    <xdr:ext cx="533400" cy="361950"/>
    <xdr:pic>
      <xdr:nvPicPr>
        <xdr:cNvPr id="22" name="image20.png"/>
        <xdr:cNvPicPr preferRelativeResize="0"/>
      </xdr:nvPicPr>
      <xdr:blipFill>
        <a:blip xmlns:r="http://schemas.openxmlformats.org/officeDocument/2006/relationships" r:embed="rId17" cstate="print"/>
        <a:stretch>
          <a:fillRect/>
        </a:stretch>
      </xdr:blipFill>
      <xdr:spPr>
        <a:xfrm>
          <a:off x="14758035" y="76200"/>
          <a:ext cx="533400" cy="361950"/>
        </a:xfrm>
        <a:prstGeom prst="rect">
          <a:avLst/>
        </a:prstGeom>
        <a:noFill/>
      </xdr:spPr>
    </xdr:pic>
    <xdr:clientData fLocksWithSheet="0"/>
  </xdr:oneCellAnchor>
  <xdr:oneCellAnchor>
    <xdr:from>
      <xdr:col>28</xdr:col>
      <xdr:colOff>304800</xdr:colOff>
      <xdr:row>0</xdr:row>
      <xdr:rowOff>323850</xdr:rowOff>
    </xdr:from>
    <xdr:ext cx="514350" cy="323850"/>
    <xdr:pic>
      <xdr:nvPicPr>
        <xdr:cNvPr id="23" name="image21.png"/>
        <xdr:cNvPicPr preferRelativeResize="0"/>
      </xdr:nvPicPr>
      <xdr:blipFill>
        <a:blip xmlns:r="http://schemas.openxmlformats.org/officeDocument/2006/relationships" r:embed="rId18" cstate="print"/>
        <a:stretch>
          <a:fillRect/>
        </a:stretch>
      </xdr:blipFill>
      <xdr:spPr>
        <a:xfrm>
          <a:off x="15605760" y="323850"/>
          <a:ext cx="514350" cy="323850"/>
        </a:xfrm>
        <a:prstGeom prst="rect">
          <a:avLst/>
        </a:prstGeom>
        <a:noFill/>
      </xdr:spPr>
    </xdr:pic>
    <xdr:clientData fLocksWithSheet="0"/>
  </xdr:oneCellAnchor>
  <xdr:oneCellAnchor>
    <xdr:from>
      <xdr:col>20</xdr:col>
      <xdr:colOff>762000</xdr:colOff>
      <xdr:row>0</xdr:row>
      <xdr:rowOff>257175</xdr:rowOff>
    </xdr:from>
    <xdr:ext cx="409575" cy="619125"/>
    <xdr:pic>
      <xdr:nvPicPr>
        <xdr:cNvPr id="24" name="image22.png"/>
        <xdr:cNvPicPr preferRelativeResize="0"/>
      </xdr:nvPicPr>
      <xdr:blipFill>
        <a:blip xmlns:r="http://schemas.openxmlformats.org/officeDocument/2006/relationships" r:embed="rId19" cstate="print"/>
        <a:stretch>
          <a:fillRect/>
        </a:stretch>
      </xdr:blipFill>
      <xdr:spPr>
        <a:xfrm>
          <a:off x="13601700" y="257175"/>
          <a:ext cx="409575" cy="619125"/>
        </a:xfrm>
        <a:prstGeom prst="rect">
          <a:avLst/>
        </a:prstGeom>
        <a:noFill/>
      </xdr:spPr>
    </xdr:pic>
    <xdr:clientData fLocksWithSheet="0"/>
  </xdr:oneCellAnchor>
  <xdr:oneCellAnchor>
    <xdr:from>
      <xdr:col>25</xdr:col>
      <xdr:colOff>171450</xdr:colOff>
      <xdr:row>0</xdr:row>
      <xdr:rowOff>114300</xdr:rowOff>
    </xdr:from>
    <xdr:ext cx="171450" cy="342900"/>
    <xdr:pic>
      <xdr:nvPicPr>
        <xdr:cNvPr id="25" name="image23.png"/>
        <xdr:cNvPicPr preferRelativeResize="0"/>
      </xdr:nvPicPr>
      <xdr:blipFill>
        <a:blip xmlns:r="http://schemas.openxmlformats.org/officeDocument/2006/relationships" r:embed="rId20" cstate="print"/>
        <a:stretch>
          <a:fillRect/>
        </a:stretch>
      </xdr:blipFill>
      <xdr:spPr>
        <a:xfrm>
          <a:off x="14116050" y="114300"/>
          <a:ext cx="171450" cy="342900"/>
        </a:xfrm>
        <a:prstGeom prst="rect">
          <a:avLst/>
        </a:prstGeom>
        <a:noFill/>
      </xdr:spPr>
    </xdr:pic>
    <xdr:clientData fLocksWithSheet="0"/>
  </xdr:oneCellAnchor>
  <xdr:oneCellAnchor>
    <xdr:from>
      <xdr:col>0</xdr:col>
      <xdr:colOff>9525</xdr:colOff>
      <xdr:row>67</xdr:row>
      <xdr:rowOff>0</xdr:rowOff>
    </xdr:from>
    <xdr:ext cx="1219200" cy="1314450"/>
    <xdr:pic>
      <xdr:nvPicPr>
        <xdr:cNvPr id="26" name="image24.png"/>
        <xdr:cNvPicPr preferRelativeResize="0"/>
      </xdr:nvPicPr>
      <xdr:blipFill>
        <a:blip xmlns:r="http://schemas.openxmlformats.org/officeDocument/2006/relationships" r:embed="rId21" cstate="print"/>
        <a:stretch>
          <a:fillRect/>
        </a:stretch>
      </xdr:blipFill>
      <xdr:spPr>
        <a:xfrm>
          <a:off x="9525" y="10949940"/>
          <a:ext cx="1219200" cy="1314450"/>
        </a:xfrm>
        <a:prstGeom prst="rect">
          <a:avLst/>
        </a:prstGeom>
        <a:noFill/>
      </xdr:spPr>
    </xdr:pic>
    <xdr:clientData fLocksWithSheet="0"/>
  </xdr:oneCellAnchor>
  <xdr:oneCellAnchor>
    <xdr:from>
      <xdr:col>2</xdr:col>
      <xdr:colOff>866775</xdr:colOff>
      <xdr:row>72</xdr:row>
      <xdr:rowOff>123825</xdr:rowOff>
    </xdr:from>
    <xdr:ext cx="714375" cy="371475"/>
    <xdr:pic>
      <xdr:nvPicPr>
        <xdr:cNvPr id="27" name="image25.png"/>
        <xdr:cNvPicPr preferRelativeResize="0"/>
      </xdr:nvPicPr>
      <xdr:blipFill>
        <a:blip xmlns:r="http://schemas.openxmlformats.org/officeDocument/2006/relationships" r:embed="rId22" cstate="print"/>
        <a:stretch>
          <a:fillRect/>
        </a:stretch>
      </xdr:blipFill>
      <xdr:spPr>
        <a:xfrm>
          <a:off x="1407795" y="11873865"/>
          <a:ext cx="714375" cy="371475"/>
        </a:xfrm>
        <a:prstGeom prst="rect">
          <a:avLst/>
        </a:prstGeom>
        <a:noFill/>
      </xdr:spPr>
    </xdr:pic>
    <xdr:clientData fLocksWithSheet="0"/>
  </xdr:oneCellAnchor>
  <xdr:oneCellAnchor>
    <xdr:from>
      <xdr:col>3</xdr:col>
      <xdr:colOff>381000</xdr:colOff>
      <xdr:row>70</xdr:row>
      <xdr:rowOff>9525</xdr:rowOff>
    </xdr:from>
    <xdr:ext cx="742950" cy="714375"/>
    <xdr:pic>
      <xdr:nvPicPr>
        <xdr:cNvPr id="28" name="image26.png"/>
        <xdr:cNvPicPr preferRelativeResize="0"/>
      </xdr:nvPicPr>
      <xdr:blipFill>
        <a:blip xmlns:r="http://schemas.openxmlformats.org/officeDocument/2006/relationships" r:embed="rId23" cstate="print"/>
        <a:stretch>
          <a:fillRect/>
        </a:stretch>
      </xdr:blipFill>
      <xdr:spPr>
        <a:xfrm>
          <a:off x="2743200" y="11439525"/>
          <a:ext cx="742950" cy="714375"/>
        </a:xfrm>
        <a:prstGeom prst="rect">
          <a:avLst/>
        </a:prstGeom>
        <a:noFill/>
      </xdr:spPr>
    </xdr:pic>
    <xdr:clientData fLocksWithSheet="0"/>
  </xdr:oneCellAnchor>
  <xdr:oneCellAnchor>
    <xdr:from>
      <xdr:col>4</xdr:col>
      <xdr:colOff>342900</xdr:colOff>
      <xdr:row>70</xdr:row>
      <xdr:rowOff>66675</xdr:rowOff>
    </xdr:from>
    <xdr:ext cx="647700" cy="352425"/>
    <xdr:pic>
      <xdr:nvPicPr>
        <xdr:cNvPr id="29" name="image27.png"/>
        <xdr:cNvPicPr preferRelativeResize="0"/>
      </xdr:nvPicPr>
      <xdr:blipFill>
        <a:blip xmlns:r="http://schemas.openxmlformats.org/officeDocument/2006/relationships" r:embed="rId24" cstate="print"/>
        <a:stretch>
          <a:fillRect/>
        </a:stretch>
      </xdr:blipFill>
      <xdr:spPr>
        <a:xfrm>
          <a:off x="3810000" y="11496675"/>
          <a:ext cx="647700" cy="352425"/>
        </a:xfrm>
        <a:prstGeom prst="rect">
          <a:avLst/>
        </a:prstGeom>
        <a:noFill/>
      </xdr:spPr>
    </xdr:pic>
    <xdr:clientData fLocksWithSheet="0"/>
  </xdr:oneCellAnchor>
  <xdr:oneCellAnchor>
    <xdr:from>
      <xdr:col>4</xdr:col>
      <xdr:colOff>1143000</xdr:colOff>
      <xdr:row>69</xdr:row>
      <xdr:rowOff>66675</xdr:rowOff>
    </xdr:from>
    <xdr:ext cx="581025" cy="647700"/>
    <xdr:pic>
      <xdr:nvPicPr>
        <xdr:cNvPr id="30" name="image28.png"/>
        <xdr:cNvPicPr preferRelativeResize="0"/>
      </xdr:nvPicPr>
      <xdr:blipFill>
        <a:blip xmlns:r="http://schemas.openxmlformats.org/officeDocument/2006/relationships" r:embed="rId25" cstate="print"/>
        <a:stretch>
          <a:fillRect/>
        </a:stretch>
      </xdr:blipFill>
      <xdr:spPr>
        <a:xfrm>
          <a:off x="4572000" y="11336655"/>
          <a:ext cx="581025" cy="647700"/>
        </a:xfrm>
        <a:prstGeom prst="rect">
          <a:avLst/>
        </a:prstGeom>
        <a:noFill/>
      </xdr:spPr>
    </xdr:pic>
    <xdr:clientData fLocksWithSheet="0"/>
  </xdr:oneCellAnchor>
  <xdr:oneCellAnchor>
    <xdr:from>
      <xdr:col>11</xdr:col>
      <xdr:colOff>180975</xdr:colOff>
      <xdr:row>70</xdr:row>
      <xdr:rowOff>28575</xdr:rowOff>
    </xdr:from>
    <xdr:ext cx="523875" cy="695325"/>
    <xdr:pic>
      <xdr:nvPicPr>
        <xdr:cNvPr id="31" name="image29.png"/>
        <xdr:cNvPicPr preferRelativeResize="0"/>
      </xdr:nvPicPr>
      <xdr:blipFill>
        <a:blip xmlns:r="http://schemas.openxmlformats.org/officeDocument/2006/relationships" r:embed="rId26" cstate="print"/>
        <a:stretch>
          <a:fillRect/>
        </a:stretch>
      </xdr:blipFill>
      <xdr:spPr>
        <a:xfrm>
          <a:off x="6208395" y="11458575"/>
          <a:ext cx="523875" cy="695325"/>
        </a:xfrm>
        <a:prstGeom prst="rect">
          <a:avLst/>
        </a:prstGeom>
        <a:noFill/>
      </xdr:spPr>
    </xdr:pic>
    <xdr:clientData fLocksWithSheet="0"/>
  </xdr:oneCellAnchor>
  <xdr:oneCellAnchor>
    <xdr:from>
      <xdr:col>5</xdr:col>
      <xdr:colOff>666750</xdr:colOff>
      <xdr:row>70</xdr:row>
      <xdr:rowOff>76200</xdr:rowOff>
    </xdr:from>
    <xdr:ext cx="2495550" cy="409575"/>
    <xdr:pic>
      <xdr:nvPicPr>
        <xdr:cNvPr id="32" name="image30.png"/>
        <xdr:cNvPicPr preferRelativeResize="0"/>
      </xdr:nvPicPr>
      <xdr:blipFill>
        <a:blip xmlns:r="http://schemas.openxmlformats.org/officeDocument/2006/relationships" r:embed="rId27" cstate="print"/>
        <a:stretch>
          <a:fillRect/>
        </a:stretch>
      </xdr:blipFill>
      <xdr:spPr>
        <a:xfrm>
          <a:off x="5238750" y="11506200"/>
          <a:ext cx="2495550" cy="409575"/>
        </a:xfrm>
        <a:prstGeom prst="rect">
          <a:avLst/>
        </a:prstGeom>
        <a:noFill/>
      </xdr:spPr>
    </xdr:pic>
    <xdr:clientData fLocksWithSheet="0"/>
  </xdr:oneCellAnchor>
  <xdr:oneCellAnchor>
    <xdr:from>
      <xdr:col>2</xdr:col>
      <xdr:colOff>1428750</xdr:colOff>
      <xdr:row>61</xdr:row>
      <xdr:rowOff>9525</xdr:rowOff>
    </xdr:from>
    <xdr:ext cx="419100" cy="561975"/>
    <xdr:pic>
      <xdr:nvPicPr>
        <xdr:cNvPr id="33" name="image31.png"/>
        <xdr:cNvPicPr preferRelativeResize="0"/>
      </xdr:nvPicPr>
      <xdr:blipFill>
        <a:blip xmlns:r="http://schemas.openxmlformats.org/officeDocument/2006/relationships" r:embed="rId28" cstate="print"/>
        <a:stretch>
          <a:fillRect/>
        </a:stretch>
      </xdr:blipFill>
      <xdr:spPr>
        <a:xfrm>
          <a:off x="1969770" y="9999345"/>
          <a:ext cx="419100" cy="561975"/>
        </a:xfrm>
        <a:prstGeom prst="rect">
          <a:avLst/>
        </a:prstGeom>
        <a:noFill/>
      </xdr:spPr>
    </xdr:pic>
    <xdr:clientData fLocksWithSheet="0"/>
  </xdr:oneCellAnchor>
  <xdr:oneCellAnchor>
    <xdr:from>
      <xdr:col>23</xdr:col>
      <xdr:colOff>133350</xdr:colOff>
      <xdr:row>69</xdr:row>
      <xdr:rowOff>152400</xdr:rowOff>
    </xdr:from>
    <xdr:ext cx="895350" cy="647700"/>
    <xdr:pic>
      <xdr:nvPicPr>
        <xdr:cNvPr id="34" name="image32.png"/>
        <xdr:cNvPicPr preferRelativeResize="0"/>
      </xdr:nvPicPr>
      <xdr:blipFill>
        <a:blip xmlns:r="http://schemas.openxmlformats.org/officeDocument/2006/relationships" r:embed="rId29" cstate="print"/>
        <a:stretch>
          <a:fillRect/>
        </a:stretch>
      </xdr:blipFill>
      <xdr:spPr>
        <a:xfrm>
          <a:off x="13944600" y="11422380"/>
          <a:ext cx="895350" cy="647700"/>
        </a:xfrm>
        <a:prstGeom prst="rect">
          <a:avLst/>
        </a:prstGeom>
        <a:noFill/>
      </xdr:spPr>
    </xdr:pic>
    <xdr:clientData fLocksWithSheet="0"/>
  </xdr:oneCellAnchor>
  <xdr:oneCellAnchor>
    <xdr:from>
      <xdr:col>27</xdr:col>
      <xdr:colOff>723900</xdr:colOff>
      <xdr:row>65</xdr:row>
      <xdr:rowOff>38100</xdr:rowOff>
    </xdr:from>
    <xdr:ext cx="1123950" cy="933450"/>
    <xdr:pic>
      <xdr:nvPicPr>
        <xdr:cNvPr id="35" name="image33.png"/>
        <xdr:cNvPicPr preferRelativeResize="0"/>
      </xdr:nvPicPr>
      <xdr:blipFill>
        <a:blip xmlns:r="http://schemas.openxmlformats.org/officeDocument/2006/relationships" r:embed="rId30" cstate="print"/>
        <a:stretch>
          <a:fillRect/>
        </a:stretch>
      </xdr:blipFill>
      <xdr:spPr>
        <a:xfrm>
          <a:off x="15300960" y="10668000"/>
          <a:ext cx="1123950" cy="933450"/>
        </a:xfrm>
        <a:prstGeom prst="rect">
          <a:avLst/>
        </a:prstGeom>
        <a:noFill/>
      </xdr:spPr>
    </xdr:pic>
    <xdr:clientData fLocksWithSheet="0"/>
  </xdr:oneCellAnchor>
  <xdr:oneCellAnchor>
    <xdr:from>
      <xdr:col>27</xdr:col>
      <xdr:colOff>66675</xdr:colOff>
      <xdr:row>67</xdr:row>
      <xdr:rowOff>133350</xdr:rowOff>
    </xdr:from>
    <xdr:ext cx="666750" cy="685800"/>
    <xdr:pic>
      <xdr:nvPicPr>
        <xdr:cNvPr id="36" name="image34.png"/>
        <xdr:cNvPicPr preferRelativeResize="0"/>
      </xdr:nvPicPr>
      <xdr:blipFill>
        <a:blip xmlns:r="http://schemas.openxmlformats.org/officeDocument/2006/relationships" r:embed="rId31" cstate="print"/>
        <a:stretch>
          <a:fillRect/>
        </a:stretch>
      </xdr:blipFill>
      <xdr:spPr>
        <a:xfrm>
          <a:off x="14643735" y="11083290"/>
          <a:ext cx="666750" cy="685800"/>
        </a:xfrm>
        <a:prstGeom prst="rect">
          <a:avLst/>
        </a:prstGeom>
        <a:noFill/>
      </xdr:spPr>
    </xdr:pic>
    <xdr:clientData fLocksWithSheet="0"/>
  </xdr:oneCellAnchor>
  <xdr:oneCellAnchor>
    <xdr:from>
      <xdr:col>19</xdr:col>
      <xdr:colOff>790575</xdr:colOff>
      <xdr:row>71</xdr:row>
      <xdr:rowOff>47625</xdr:rowOff>
    </xdr:from>
    <xdr:ext cx="1047750" cy="457200"/>
    <xdr:pic>
      <xdr:nvPicPr>
        <xdr:cNvPr id="37" name="image35.png"/>
        <xdr:cNvPicPr preferRelativeResize="0"/>
      </xdr:nvPicPr>
      <xdr:blipFill>
        <a:blip xmlns:r="http://schemas.openxmlformats.org/officeDocument/2006/relationships" r:embed="rId32" cstate="print"/>
        <a:stretch>
          <a:fillRect/>
        </a:stretch>
      </xdr:blipFill>
      <xdr:spPr>
        <a:xfrm>
          <a:off x="12525375" y="11637645"/>
          <a:ext cx="1047750" cy="457200"/>
        </a:xfrm>
        <a:prstGeom prst="rect">
          <a:avLst/>
        </a:prstGeom>
        <a:noFill/>
      </xdr:spPr>
    </xdr:pic>
    <xdr:clientData fLocksWithSheet="0"/>
  </xdr:oneCellAnchor>
  <xdr:oneCellAnchor>
    <xdr:from>
      <xdr:col>18</xdr:col>
      <xdr:colOff>1019175</xdr:colOff>
      <xdr:row>71</xdr:row>
      <xdr:rowOff>133350</xdr:rowOff>
    </xdr:from>
    <xdr:ext cx="1019175" cy="466725"/>
    <xdr:pic>
      <xdr:nvPicPr>
        <xdr:cNvPr id="38" name="image36.png"/>
        <xdr:cNvPicPr preferRelativeResize="0"/>
      </xdr:nvPicPr>
      <xdr:blipFill>
        <a:blip xmlns:r="http://schemas.openxmlformats.org/officeDocument/2006/relationships" r:embed="rId33" cstate="print"/>
        <a:stretch>
          <a:fillRect/>
        </a:stretch>
      </xdr:blipFill>
      <xdr:spPr>
        <a:xfrm>
          <a:off x="11649075" y="11723370"/>
          <a:ext cx="1019175" cy="466725"/>
        </a:xfrm>
        <a:prstGeom prst="rect">
          <a:avLst/>
        </a:prstGeom>
        <a:noFill/>
      </xdr:spPr>
    </xdr:pic>
    <xdr:clientData fLocksWithSheet="0"/>
  </xdr:oneCellAnchor>
  <xdr:oneCellAnchor>
    <xdr:from>
      <xdr:col>20</xdr:col>
      <xdr:colOff>1028700</xdr:colOff>
      <xdr:row>71</xdr:row>
      <xdr:rowOff>57150</xdr:rowOff>
    </xdr:from>
    <xdr:ext cx="1981200" cy="542925"/>
    <xdr:pic>
      <xdr:nvPicPr>
        <xdr:cNvPr id="39" name="image37.png"/>
        <xdr:cNvPicPr preferRelativeResize="0"/>
      </xdr:nvPicPr>
      <xdr:blipFill>
        <a:blip xmlns:r="http://schemas.openxmlformats.org/officeDocument/2006/relationships" r:embed="rId34" cstate="print"/>
        <a:stretch>
          <a:fillRect/>
        </a:stretch>
      </xdr:blipFill>
      <xdr:spPr>
        <a:xfrm>
          <a:off x="13868400" y="11647170"/>
          <a:ext cx="1981200" cy="542925"/>
        </a:xfrm>
        <a:prstGeom prst="rect">
          <a:avLst/>
        </a:prstGeom>
        <a:noFill/>
      </xdr:spPr>
    </xdr:pic>
    <xdr:clientData fLocksWithSheet="0"/>
  </xdr:oneCellAnchor>
  <xdr:oneCellAnchor>
    <xdr:from>
      <xdr:col>17</xdr:col>
      <xdr:colOff>638175</xdr:colOff>
      <xdr:row>71</xdr:row>
      <xdr:rowOff>104775</xdr:rowOff>
    </xdr:from>
    <xdr:ext cx="561975" cy="371475"/>
    <xdr:pic>
      <xdr:nvPicPr>
        <xdr:cNvPr id="40" name="image38.png"/>
        <xdr:cNvPicPr preferRelativeResize="0"/>
      </xdr:nvPicPr>
      <xdr:blipFill>
        <a:blip xmlns:r="http://schemas.openxmlformats.org/officeDocument/2006/relationships" r:embed="rId35" cstate="print"/>
        <a:stretch>
          <a:fillRect/>
        </a:stretch>
      </xdr:blipFill>
      <xdr:spPr>
        <a:xfrm>
          <a:off x="9446895" y="11694795"/>
          <a:ext cx="561975" cy="371475"/>
        </a:xfrm>
        <a:prstGeom prst="rect">
          <a:avLst/>
        </a:prstGeom>
        <a:noFill/>
      </xdr:spPr>
    </xdr:pic>
    <xdr:clientData fLocksWithSheet="0"/>
  </xdr:oneCellAnchor>
  <xdr:oneCellAnchor>
    <xdr:from>
      <xdr:col>2</xdr:col>
      <xdr:colOff>438150</xdr:colOff>
      <xdr:row>69</xdr:row>
      <xdr:rowOff>114300</xdr:rowOff>
    </xdr:from>
    <xdr:ext cx="1095375" cy="428625"/>
    <xdr:pic>
      <xdr:nvPicPr>
        <xdr:cNvPr id="41" name="image39.png"/>
        <xdr:cNvPicPr preferRelativeResize="0"/>
      </xdr:nvPicPr>
      <xdr:blipFill>
        <a:blip xmlns:r="http://schemas.openxmlformats.org/officeDocument/2006/relationships" r:embed="rId36" cstate="print"/>
        <a:stretch>
          <a:fillRect/>
        </a:stretch>
      </xdr:blipFill>
      <xdr:spPr>
        <a:xfrm>
          <a:off x="979170" y="11384280"/>
          <a:ext cx="1095375" cy="428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absolute">
    <xdr:from>
      <xdr:col>3</xdr:col>
      <xdr:colOff>353925</xdr:colOff>
      <xdr:row>0</xdr:row>
      <xdr:rowOff>210545</xdr:rowOff>
    </xdr:from>
    <xdr:to>
      <xdr:col>3</xdr:col>
      <xdr:colOff>1101750</xdr:colOff>
      <xdr:row>0</xdr:row>
      <xdr:rowOff>626005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8905" y="210545"/>
          <a:ext cx="747825" cy="41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79752</xdr:colOff>
      <xdr:row>0</xdr:row>
      <xdr:rowOff>66263</xdr:rowOff>
    </xdr:from>
    <xdr:to>
      <xdr:col>2</xdr:col>
      <xdr:colOff>672625</xdr:colOff>
      <xdr:row>2</xdr:row>
      <xdr:rowOff>17145</xdr:rowOff>
    </xdr:to>
    <xdr:pic>
      <xdr:nvPicPr>
        <xdr:cNvPr id="3"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52" y="66263"/>
          <a:ext cx="1126273" cy="1048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581025</xdr:colOff>
      <xdr:row>0</xdr:row>
      <xdr:rowOff>137160</xdr:rowOff>
    </xdr:from>
    <xdr:to>
      <xdr:col>3</xdr:col>
      <xdr:colOff>152209</xdr:colOff>
      <xdr:row>1</xdr:row>
      <xdr:rowOff>211251</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425" y="137160"/>
          <a:ext cx="782764" cy="897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212066</xdr:colOff>
      <xdr:row>0</xdr:row>
      <xdr:rowOff>0</xdr:rowOff>
    </xdr:from>
    <xdr:to>
      <xdr:col>12</xdr:col>
      <xdr:colOff>3925</xdr:colOff>
      <xdr:row>1</xdr:row>
      <xdr:rowOff>262936</xdr:rowOff>
    </xdr:to>
    <xdr:pic>
      <xdr:nvPicPr>
        <xdr:cNvPr id="5"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59926" y="0"/>
          <a:ext cx="998359" cy="1085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291745</xdr:colOff>
      <xdr:row>0</xdr:row>
      <xdr:rowOff>75538</xdr:rowOff>
    </xdr:from>
    <xdr:to>
      <xdr:col>5</xdr:col>
      <xdr:colOff>198816</xdr:colOff>
      <xdr:row>1</xdr:row>
      <xdr:rowOff>83533</xdr:rowOff>
    </xdr:to>
    <xdr:pic>
      <xdr:nvPicPr>
        <xdr:cNvPr id="6" name="図 3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305" y="75538"/>
          <a:ext cx="1118651" cy="830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185795</xdr:colOff>
      <xdr:row>0</xdr:row>
      <xdr:rowOff>75538</xdr:rowOff>
    </xdr:from>
    <xdr:to>
      <xdr:col>10</xdr:col>
      <xdr:colOff>437875</xdr:colOff>
      <xdr:row>0</xdr:row>
      <xdr:rowOff>727054</xdr:rowOff>
    </xdr:to>
    <xdr:pic>
      <xdr:nvPicPr>
        <xdr:cNvPr id="7" name="図 3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88675" y="75538"/>
          <a:ext cx="785480" cy="651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827028</xdr:colOff>
      <xdr:row>0</xdr:row>
      <xdr:rowOff>245499</xdr:rowOff>
    </xdr:from>
    <xdr:to>
      <xdr:col>11</xdr:col>
      <xdr:colOff>278507</xdr:colOff>
      <xdr:row>0</xdr:row>
      <xdr:rowOff>745939</xdr:rowOff>
    </xdr:to>
    <xdr:pic>
      <xdr:nvPicPr>
        <xdr:cNvPr id="8" name="図 3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163308" y="245499"/>
          <a:ext cx="663059" cy="50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341189</xdr:colOff>
      <xdr:row>0</xdr:row>
      <xdr:rowOff>84980</xdr:rowOff>
    </xdr:from>
    <xdr:to>
      <xdr:col>7</xdr:col>
      <xdr:colOff>364147</xdr:colOff>
      <xdr:row>0</xdr:row>
      <xdr:rowOff>793150</xdr:rowOff>
    </xdr:to>
    <xdr:pic>
      <xdr:nvPicPr>
        <xdr:cNvPr id="9" name="図 35"/>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509329" y="84980"/>
          <a:ext cx="2446118" cy="70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516012</xdr:colOff>
      <xdr:row>0</xdr:row>
      <xdr:rowOff>132192</xdr:rowOff>
    </xdr:from>
    <xdr:to>
      <xdr:col>7</xdr:col>
      <xdr:colOff>943131</xdr:colOff>
      <xdr:row>0</xdr:row>
      <xdr:rowOff>689286</xdr:rowOff>
    </xdr:to>
    <xdr:pic>
      <xdr:nvPicPr>
        <xdr:cNvPr id="10" name="図 36"/>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07312" y="132192"/>
          <a:ext cx="427119" cy="557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33715</xdr:colOff>
      <xdr:row>0</xdr:row>
      <xdr:rowOff>84980</xdr:rowOff>
    </xdr:from>
    <xdr:to>
      <xdr:col>13</xdr:col>
      <xdr:colOff>386889</xdr:colOff>
      <xdr:row>0</xdr:row>
      <xdr:rowOff>708170</xdr:rowOff>
    </xdr:to>
    <xdr:pic>
      <xdr:nvPicPr>
        <xdr:cNvPr id="11" name="図 38"/>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793155" y="84980"/>
          <a:ext cx="1564754" cy="62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790820</xdr:colOff>
      <xdr:row>0</xdr:row>
      <xdr:rowOff>18885</xdr:rowOff>
    </xdr:from>
    <xdr:to>
      <xdr:col>3</xdr:col>
      <xdr:colOff>413148</xdr:colOff>
      <xdr:row>0</xdr:row>
      <xdr:rowOff>368249</xdr:rowOff>
    </xdr:to>
    <xdr:pic>
      <xdr:nvPicPr>
        <xdr:cNvPr id="12" name="図 39"/>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324220" y="18885"/>
          <a:ext cx="833908" cy="349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161336</xdr:colOff>
      <xdr:row>0</xdr:row>
      <xdr:rowOff>0</xdr:rowOff>
    </xdr:from>
    <xdr:to>
      <xdr:col>13</xdr:col>
      <xdr:colOff>1117863</xdr:colOff>
      <xdr:row>1</xdr:row>
      <xdr:rowOff>102417</xdr:rowOff>
    </xdr:to>
    <xdr:pic>
      <xdr:nvPicPr>
        <xdr:cNvPr id="13" name="図 1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2132356" y="0"/>
          <a:ext cx="956527" cy="925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15</xdr:col>
      <xdr:colOff>160176</xdr:colOff>
      <xdr:row>0</xdr:row>
      <xdr:rowOff>45720</xdr:rowOff>
    </xdr:from>
    <xdr:to>
      <xdr:col>16</xdr:col>
      <xdr:colOff>113369</xdr:colOff>
      <xdr:row>1</xdr:row>
      <xdr:rowOff>63157</xdr:rowOff>
    </xdr:to>
    <xdr:pic>
      <xdr:nvPicPr>
        <xdr:cNvPr id="14" name="図 18"/>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554356" y="45720"/>
          <a:ext cx="1164773" cy="840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1162266</xdr:colOff>
      <xdr:row>0</xdr:row>
      <xdr:rowOff>18885</xdr:rowOff>
    </xdr:from>
    <xdr:to>
      <xdr:col>15</xdr:col>
      <xdr:colOff>347786</xdr:colOff>
      <xdr:row>1</xdr:row>
      <xdr:rowOff>17438</xdr:rowOff>
    </xdr:to>
    <xdr:pic>
      <xdr:nvPicPr>
        <xdr:cNvPr id="15" name="図 19"/>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133286" y="18885"/>
          <a:ext cx="1608680" cy="821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588283</xdr:colOff>
      <xdr:row>0</xdr:row>
      <xdr:rowOff>283268</xdr:rowOff>
    </xdr:from>
    <xdr:to>
      <xdr:col>12</xdr:col>
      <xdr:colOff>844554</xdr:colOff>
      <xdr:row>0</xdr:row>
      <xdr:rowOff>708170</xdr:rowOff>
    </xdr:to>
    <xdr:pic>
      <xdr:nvPicPr>
        <xdr:cNvPr id="16" name="図 20"/>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47723" y="283268"/>
          <a:ext cx="256271" cy="424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1048907</xdr:colOff>
      <xdr:row>0</xdr:row>
      <xdr:rowOff>113307</xdr:rowOff>
    </xdr:from>
    <xdr:to>
      <xdr:col>8</xdr:col>
      <xdr:colOff>54918</xdr:colOff>
      <xdr:row>0</xdr:row>
      <xdr:rowOff>528767</xdr:rowOff>
    </xdr:to>
    <xdr:pic>
      <xdr:nvPicPr>
        <xdr:cNvPr id="17" name="図 21"/>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640207" y="113307"/>
          <a:ext cx="217591" cy="41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60326</xdr:colOff>
      <xdr:row>0</xdr:row>
      <xdr:rowOff>79376</xdr:rowOff>
    </xdr:from>
    <xdr:to>
      <xdr:col>17</xdr:col>
      <xdr:colOff>460376</xdr:colOff>
      <xdr:row>4</xdr:row>
      <xdr:rowOff>263942</xdr:rowOff>
    </xdr:to>
    <xdr:pic>
      <xdr:nvPicPr>
        <xdr:cNvPr id="1046"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2201" y="79376"/>
          <a:ext cx="2400300" cy="1676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53975</xdr:colOff>
      <xdr:row>0</xdr:row>
      <xdr:rowOff>0</xdr:rowOff>
    </xdr:from>
    <xdr:to>
      <xdr:col>17</xdr:col>
      <xdr:colOff>539750</xdr:colOff>
      <xdr:row>5</xdr:row>
      <xdr:rowOff>14204</xdr:rowOff>
    </xdr:to>
    <xdr:pic>
      <xdr:nvPicPr>
        <xdr:cNvPr id="2070"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65850" y="0"/>
          <a:ext cx="2486025" cy="1744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C-PCuser/Downloads/6&#26376;&#38626;&#20083;&#12459;&#12524;&#12531;&#12480;&#1254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離乳食月間"/>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
  <sheetViews>
    <sheetView tabSelected="1" zoomScale="60" zoomScaleNormal="60" workbookViewId="0"/>
  </sheetViews>
  <sheetFormatPr defaultColWidth="14.44140625" defaultRowHeight="15" customHeight="1"/>
  <cols>
    <col min="1" max="1" width="4.44140625" style="308" customWidth="1"/>
    <col min="2" max="2" width="3.44140625" style="308" customWidth="1"/>
    <col min="3" max="3" width="26.5546875" style="308" customWidth="1"/>
    <col min="4" max="6" width="16.109375" style="308" customWidth="1"/>
    <col min="7" max="7" width="4.44140625" style="308" hidden="1" customWidth="1"/>
    <col min="8" max="8" width="5.109375" style="308" hidden="1" customWidth="1"/>
    <col min="9" max="9" width="4.109375" style="308" hidden="1" customWidth="1"/>
    <col min="10" max="10" width="10.5546875" style="308" hidden="1" customWidth="1"/>
    <col min="11" max="11" width="5.109375" style="308" customWidth="1"/>
    <col min="12" max="12" width="4.109375" style="308" customWidth="1"/>
    <col min="13" max="13" width="10.5546875" style="308" customWidth="1"/>
    <col min="14" max="14" width="15.5546875" style="308" customWidth="1"/>
    <col min="15" max="15" width="2.44140625" style="308" customWidth="1"/>
    <col min="16" max="16" width="4.44140625" style="308" customWidth="1"/>
    <col min="17" max="17" width="3.44140625" style="308" customWidth="1"/>
    <col min="18" max="18" width="26.5546875" style="308" customWidth="1"/>
    <col min="19" max="21" width="16.109375" style="308" customWidth="1"/>
    <col min="22" max="22" width="0.88671875" style="308" hidden="1" customWidth="1"/>
    <col min="23" max="23" width="5.109375" style="308" hidden="1" customWidth="1"/>
    <col min="24" max="24" width="4.109375" style="308" hidden="1" customWidth="1"/>
    <col min="25" max="25" width="10.5546875" style="308" hidden="1" customWidth="1"/>
    <col min="26" max="26" width="5.109375" style="308" customWidth="1"/>
    <col min="27" max="27" width="4.109375" style="308" customWidth="1"/>
    <col min="28" max="28" width="10.5546875" style="308" customWidth="1"/>
    <col min="29" max="29" width="15.5546875" style="308" customWidth="1"/>
    <col min="30" max="30" width="8.6640625" style="308" customWidth="1"/>
    <col min="31" max="16384" width="14.44140625" style="308"/>
  </cols>
  <sheetData>
    <row r="1" spans="1:30" ht="33.75" customHeight="1">
      <c r="A1" s="305"/>
      <c r="B1" s="306"/>
      <c r="C1" s="306"/>
      <c r="D1" s="306"/>
      <c r="E1" s="306"/>
      <c r="F1" s="306"/>
      <c r="G1" s="306"/>
      <c r="H1" s="307"/>
      <c r="I1" s="306"/>
      <c r="J1" s="306"/>
      <c r="K1" s="307"/>
      <c r="L1" s="306"/>
      <c r="M1" s="306"/>
      <c r="N1" s="306"/>
      <c r="O1" s="306"/>
      <c r="P1" s="305"/>
      <c r="Q1" s="306"/>
      <c r="R1" s="306"/>
      <c r="S1" s="306"/>
      <c r="T1" s="306"/>
      <c r="U1" s="306"/>
      <c r="V1" s="306"/>
      <c r="W1" s="307"/>
      <c r="X1" s="306"/>
      <c r="Y1" s="306"/>
      <c r="Z1" s="307"/>
      <c r="AA1" s="306"/>
      <c r="AB1" s="306"/>
      <c r="AC1" s="306"/>
      <c r="AD1" s="306"/>
    </row>
    <row r="2" spans="1:30" ht="12" customHeight="1">
      <c r="A2" s="309" t="s">
        <v>396</v>
      </c>
      <c r="B2" s="310" t="s">
        <v>397</v>
      </c>
      <c r="C2" s="311"/>
      <c r="D2" s="312" t="s">
        <v>398</v>
      </c>
      <c r="E2" s="313"/>
      <c r="F2" s="314"/>
      <c r="G2" s="315"/>
      <c r="H2" s="316" t="s">
        <v>399</v>
      </c>
      <c r="I2" s="313"/>
      <c r="J2" s="314"/>
      <c r="K2" s="316" t="s">
        <v>400</v>
      </c>
      <c r="L2" s="313"/>
      <c r="M2" s="314"/>
      <c r="N2" s="317"/>
      <c r="O2" s="318"/>
      <c r="P2" s="309" t="s">
        <v>396</v>
      </c>
      <c r="Q2" s="310" t="s">
        <v>397</v>
      </c>
      <c r="R2" s="319"/>
      <c r="S2" s="312" t="s">
        <v>398</v>
      </c>
      <c r="T2" s="313"/>
      <c r="U2" s="314"/>
      <c r="V2" s="315"/>
      <c r="W2" s="316" t="s">
        <v>399</v>
      </c>
      <c r="X2" s="313"/>
      <c r="Y2" s="314"/>
      <c r="Z2" s="316" t="s">
        <v>400</v>
      </c>
      <c r="AA2" s="313"/>
      <c r="AB2" s="314"/>
      <c r="AC2" s="317"/>
      <c r="AD2" s="305"/>
    </row>
    <row r="3" spans="1:30" ht="12" customHeight="1">
      <c r="A3" s="320"/>
      <c r="B3" s="320"/>
      <c r="C3" s="320"/>
      <c r="D3" s="321" t="s">
        <v>401</v>
      </c>
      <c r="E3" s="322" t="s">
        <v>402</v>
      </c>
      <c r="F3" s="323" t="s">
        <v>403</v>
      </c>
      <c r="G3" s="324"/>
      <c r="H3" s="325" t="s">
        <v>404</v>
      </c>
      <c r="I3" s="326"/>
      <c r="J3" s="327" t="s">
        <v>405</v>
      </c>
      <c r="K3" s="325" t="s">
        <v>404</v>
      </c>
      <c r="L3" s="326"/>
      <c r="M3" s="327" t="s">
        <v>405</v>
      </c>
      <c r="N3" s="328" t="s">
        <v>406</v>
      </c>
      <c r="O3" s="329"/>
      <c r="P3" s="320"/>
      <c r="Q3" s="320"/>
      <c r="R3" s="320"/>
      <c r="S3" s="321" t="s">
        <v>401</v>
      </c>
      <c r="T3" s="322" t="s">
        <v>402</v>
      </c>
      <c r="U3" s="323" t="s">
        <v>403</v>
      </c>
      <c r="V3" s="324"/>
      <c r="W3" s="330" t="s">
        <v>404</v>
      </c>
      <c r="X3" s="324"/>
      <c r="Y3" s="331" t="s">
        <v>405</v>
      </c>
      <c r="Z3" s="325" t="s">
        <v>404</v>
      </c>
      <c r="AA3" s="326"/>
      <c r="AB3" s="327" t="s">
        <v>405</v>
      </c>
      <c r="AC3" s="328" t="s">
        <v>406</v>
      </c>
      <c r="AD3" s="305"/>
    </row>
    <row r="4" spans="1:30" ht="12" customHeight="1">
      <c r="A4" s="320"/>
      <c r="B4" s="320"/>
      <c r="C4" s="320"/>
      <c r="D4" s="320"/>
      <c r="E4" s="320"/>
      <c r="F4" s="332"/>
      <c r="G4" s="326"/>
      <c r="H4" s="332"/>
      <c r="I4" s="326"/>
      <c r="J4" s="320"/>
      <c r="K4" s="332"/>
      <c r="L4" s="326"/>
      <c r="M4" s="320"/>
      <c r="N4" s="320"/>
      <c r="O4" s="329"/>
      <c r="P4" s="320"/>
      <c r="Q4" s="320"/>
      <c r="R4" s="320"/>
      <c r="S4" s="320"/>
      <c r="T4" s="320"/>
      <c r="U4" s="332"/>
      <c r="V4" s="326"/>
      <c r="W4" s="332"/>
      <c r="X4" s="326"/>
      <c r="Y4" s="320"/>
      <c r="Z4" s="332"/>
      <c r="AA4" s="326"/>
      <c r="AB4" s="320"/>
      <c r="AC4" s="320"/>
      <c r="AD4" s="305"/>
    </row>
    <row r="5" spans="1:30" ht="12" customHeight="1">
      <c r="A5" s="320"/>
      <c r="B5" s="320"/>
      <c r="C5" s="320"/>
      <c r="D5" s="320"/>
      <c r="E5" s="320"/>
      <c r="F5" s="332"/>
      <c r="G5" s="326"/>
      <c r="H5" s="332"/>
      <c r="I5" s="326"/>
      <c r="J5" s="320"/>
      <c r="K5" s="332"/>
      <c r="L5" s="326"/>
      <c r="M5" s="320"/>
      <c r="N5" s="320"/>
      <c r="O5" s="329"/>
      <c r="P5" s="320"/>
      <c r="Q5" s="320"/>
      <c r="R5" s="320"/>
      <c r="S5" s="320"/>
      <c r="T5" s="320"/>
      <c r="U5" s="332"/>
      <c r="V5" s="326"/>
      <c r="W5" s="332"/>
      <c r="X5" s="326"/>
      <c r="Y5" s="320"/>
      <c r="Z5" s="332"/>
      <c r="AA5" s="326"/>
      <c r="AB5" s="320"/>
      <c r="AC5" s="320"/>
      <c r="AD5" s="305"/>
    </row>
    <row r="6" spans="1:30" ht="12" customHeight="1">
      <c r="A6" s="333"/>
      <c r="B6" s="333"/>
      <c r="C6" s="333"/>
      <c r="D6" s="333"/>
      <c r="E6" s="333"/>
      <c r="F6" s="334"/>
      <c r="G6" s="335"/>
      <c r="H6" s="334"/>
      <c r="I6" s="335"/>
      <c r="J6" s="333"/>
      <c r="K6" s="334"/>
      <c r="L6" s="335"/>
      <c r="M6" s="333"/>
      <c r="N6" s="333"/>
      <c r="O6" s="329"/>
      <c r="P6" s="333"/>
      <c r="Q6" s="333"/>
      <c r="R6" s="333"/>
      <c r="S6" s="333"/>
      <c r="T6" s="333"/>
      <c r="U6" s="334"/>
      <c r="V6" s="335"/>
      <c r="W6" s="334"/>
      <c r="X6" s="335"/>
      <c r="Y6" s="333"/>
      <c r="Z6" s="334"/>
      <c r="AA6" s="335"/>
      <c r="AB6" s="333"/>
      <c r="AC6" s="333"/>
      <c r="AD6" s="305"/>
    </row>
    <row r="7" spans="1:30" ht="12.75" customHeight="1">
      <c r="A7" s="336">
        <v>1</v>
      </c>
      <c r="B7" s="337" t="s">
        <v>364</v>
      </c>
      <c r="C7" s="338" t="s">
        <v>15</v>
      </c>
      <c r="D7" s="339" t="s">
        <v>407</v>
      </c>
      <c r="E7" s="339" t="s">
        <v>408</v>
      </c>
      <c r="F7" s="339" t="s">
        <v>409</v>
      </c>
      <c r="G7" s="340"/>
      <c r="H7" s="341">
        <v>350</v>
      </c>
      <c r="I7" s="342" t="s">
        <v>410</v>
      </c>
      <c r="J7" s="343" t="s">
        <v>46</v>
      </c>
      <c r="K7" s="341">
        <f>350*0.75</f>
        <v>262.5</v>
      </c>
      <c r="L7" s="342" t="s">
        <v>410</v>
      </c>
      <c r="M7" s="343" t="s">
        <v>46</v>
      </c>
      <c r="N7" s="344" t="s">
        <v>54</v>
      </c>
      <c r="O7" s="345"/>
      <c r="P7" s="346">
        <v>16</v>
      </c>
      <c r="Q7" s="346" t="s">
        <v>367</v>
      </c>
      <c r="R7" s="342" t="s">
        <v>15</v>
      </c>
      <c r="S7" s="339" t="s">
        <v>411</v>
      </c>
      <c r="T7" s="339" t="s">
        <v>412</v>
      </c>
      <c r="U7" s="339" t="s">
        <v>413</v>
      </c>
      <c r="V7" s="340"/>
      <c r="W7" s="341">
        <v>344</v>
      </c>
      <c r="X7" s="342" t="s">
        <v>410</v>
      </c>
      <c r="Y7" s="343" t="s">
        <v>414</v>
      </c>
      <c r="Z7" s="341">
        <f>344*0.75</f>
        <v>258</v>
      </c>
      <c r="AA7" s="342" t="s">
        <v>410</v>
      </c>
      <c r="AB7" s="343" t="s">
        <v>414</v>
      </c>
      <c r="AC7" s="344" t="s">
        <v>54</v>
      </c>
      <c r="AD7" s="306"/>
    </row>
    <row r="8" spans="1:30" ht="12.75" customHeight="1">
      <c r="A8" s="320"/>
      <c r="B8" s="320"/>
      <c r="C8" s="347" t="s">
        <v>16</v>
      </c>
      <c r="D8" s="320"/>
      <c r="E8" s="320"/>
      <c r="F8" s="320"/>
      <c r="G8" s="340"/>
      <c r="H8" s="348">
        <v>12.599999999999998</v>
      </c>
      <c r="I8" s="349" t="s">
        <v>415</v>
      </c>
      <c r="J8" s="320"/>
      <c r="K8" s="348">
        <f>12.6*0.75</f>
        <v>9.4499999999999993</v>
      </c>
      <c r="L8" s="349" t="s">
        <v>415</v>
      </c>
      <c r="M8" s="320"/>
      <c r="N8" s="350" t="s">
        <v>416</v>
      </c>
      <c r="O8" s="345"/>
      <c r="P8" s="320"/>
      <c r="Q8" s="320"/>
      <c r="R8" s="351" t="s">
        <v>76</v>
      </c>
      <c r="S8" s="320"/>
      <c r="T8" s="320"/>
      <c r="U8" s="320"/>
      <c r="V8" s="340"/>
      <c r="W8" s="348">
        <v>12.699999999999998</v>
      </c>
      <c r="X8" s="349" t="s">
        <v>415</v>
      </c>
      <c r="Y8" s="320"/>
      <c r="Z8" s="348">
        <f>12.7*0.75</f>
        <v>9.5249999999999986</v>
      </c>
      <c r="AA8" s="349" t="s">
        <v>415</v>
      </c>
      <c r="AB8" s="320"/>
      <c r="AC8" s="350" t="s">
        <v>417</v>
      </c>
      <c r="AD8" s="306"/>
    </row>
    <row r="9" spans="1:30" ht="12.75" customHeight="1">
      <c r="A9" s="320"/>
      <c r="B9" s="320"/>
      <c r="C9" s="349" t="s">
        <v>38</v>
      </c>
      <c r="D9" s="320"/>
      <c r="E9" s="320"/>
      <c r="F9" s="320"/>
      <c r="G9" s="340"/>
      <c r="H9" s="348">
        <v>9.4999999999999982</v>
      </c>
      <c r="I9" s="349" t="s">
        <v>415</v>
      </c>
      <c r="J9" s="320"/>
      <c r="K9" s="348">
        <f>9.5*0.75</f>
        <v>7.125</v>
      </c>
      <c r="L9" s="349" t="s">
        <v>415</v>
      </c>
      <c r="M9" s="320"/>
      <c r="N9" s="350"/>
      <c r="O9" s="345"/>
      <c r="P9" s="320"/>
      <c r="Q9" s="320"/>
      <c r="R9" s="349" t="s">
        <v>82</v>
      </c>
      <c r="S9" s="320"/>
      <c r="T9" s="320"/>
      <c r="U9" s="320"/>
      <c r="V9" s="340"/>
      <c r="W9" s="348">
        <v>7.8</v>
      </c>
      <c r="X9" s="349" t="s">
        <v>415</v>
      </c>
      <c r="Y9" s="320"/>
      <c r="Z9" s="348">
        <f>7.8*0.75</f>
        <v>5.85</v>
      </c>
      <c r="AA9" s="349" t="s">
        <v>415</v>
      </c>
      <c r="AB9" s="320"/>
      <c r="AC9" s="350"/>
      <c r="AD9" s="306"/>
    </row>
    <row r="10" spans="1:30" ht="12.75" customHeight="1">
      <c r="A10" s="320"/>
      <c r="B10" s="320"/>
      <c r="C10" s="349" t="s">
        <v>49</v>
      </c>
      <c r="D10" s="320"/>
      <c r="E10" s="320"/>
      <c r="F10" s="320"/>
      <c r="G10" s="340"/>
      <c r="H10" s="348">
        <v>50.79999999999999</v>
      </c>
      <c r="I10" s="349" t="s">
        <v>415</v>
      </c>
      <c r="J10" s="320"/>
      <c r="K10" s="348">
        <f>50.8*0.75</f>
        <v>38.099999999999994</v>
      </c>
      <c r="L10" s="349" t="s">
        <v>415</v>
      </c>
      <c r="M10" s="320"/>
      <c r="N10" s="350"/>
      <c r="O10" s="345"/>
      <c r="P10" s="320"/>
      <c r="Q10" s="320"/>
      <c r="R10" s="349" t="s">
        <v>49</v>
      </c>
      <c r="S10" s="320"/>
      <c r="T10" s="320"/>
      <c r="U10" s="320"/>
      <c r="V10" s="340"/>
      <c r="W10" s="348">
        <v>53.70000000000001</v>
      </c>
      <c r="X10" s="349" t="s">
        <v>415</v>
      </c>
      <c r="Y10" s="320"/>
      <c r="Z10" s="348">
        <f>53.7*0.75</f>
        <v>40.275000000000006</v>
      </c>
      <c r="AA10" s="349" t="s">
        <v>415</v>
      </c>
      <c r="AB10" s="320"/>
      <c r="AC10" s="350"/>
      <c r="AD10" s="306"/>
    </row>
    <row r="11" spans="1:30" ht="12.75" customHeight="1">
      <c r="A11" s="333"/>
      <c r="B11" s="333"/>
      <c r="C11" s="352"/>
      <c r="D11" s="333"/>
      <c r="E11" s="333"/>
      <c r="F11" s="333"/>
      <c r="G11" s="340"/>
      <c r="H11" s="353">
        <v>1</v>
      </c>
      <c r="I11" s="352" t="s">
        <v>415</v>
      </c>
      <c r="J11" s="333"/>
      <c r="K11" s="353">
        <f>1*0.75</f>
        <v>0.75</v>
      </c>
      <c r="L11" s="352" t="s">
        <v>415</v>
      </c>
      <c r="M11" s="333"/>
      <c r="N11" s="354"/>
      <c r="O11" s="345"/>
      <c r="P11" s="333"/>
      <c r="Q11" s="333"/>
      <c r="R11" s="352" t="s">
        <v>92</v>
      </c>
      <c r="S11" s="333"/>
      <c r="T11" s="333"/>
      <c r="U11" s="333"/>
      <c r="V11" s="340"/>
      <c r="W11" s="353">
        <v>1.1000000000000001</v>
      </c>
      <c r="X11" s="352" t="s">
        <v>415</v>
      </c>
      <c r="Y11" s="333"/>
      <c r="Z11" s="353">
        <f>1.1*0.75</f>
        <v>0.82500000000000007</v>
      </c>
      <c r="AA11" s="352" t="s">
        <v>415</v>
      </c>
      <c r="AB11" s="333"/>
      <c r="AC11" s="354"/>
      <c r="AD11" s="306"/>
    </row>
    <row r="12" spans="1:30" ht="12.75" customHeight="1">
      <c r="A12" s="355">
        <v>2</v>
      </c>
      <c r="B12" s="356" t="s">
        <v>367</v>
      </c>
      <c r="C12" s="342" t="s">
        <v>15</v>
      </c>
      <c r="D12" s="339" t="s">
        <v>411</v>
      </c>
      <c r="E12" s="339" t="s">
        <v>412</v>
      </c>
      <c r="F12" s="339" t="s">
        <v>413</v>
      </c>
      <c r="G12" s="340"/>
      <c r="H12" s="357">
        <v>344</v>
      </c>
      <c r="I12" s="338" t="s">
        <v>410</v>
      </c>
      <c r="J12" s="343" t="s">
        <v>414</v>
      </c>
      <c r="K12" s="357">
        <f>344*0.75</f>
        <v>258</v>
      </c>
      <c r="L12" s="338" t="s">
        <v>410</v>
      </c>
      <c r="M12" s="343" t="s">
        <v>414</v>
      </c>
      <c r="N12" s="344" t="s">
        <v>54</v>
      </c>
      <c r="O12" s="345"/>
      <c r="P12" s="346">
        <v>17</v>
      </c>
      <c r="Q12" s="346" t="s">
        <v>35</v>
      </c>
      <c r="R12" s="358" t="s">
        <v>104</v>
      </c>
      <c r="S12" s="339" t="s">
        <v>418</v>
      </c>
      <c r="T12" s="339" t="s">
        <v>419</v>
      </c>
      <c r="U12" s="339" t="s">
        <v>420</v>
      </c>
      <c r="V12" s="340"/>
      <c r="W12" s="357">
        <v>344</v>
      </c>
      <c r="X12" s="338" t="s">
        <v>410</v>
      </c>
      <c r="Y12" s="343" t="s">
        <v>414</v>
      </c>
      <c r="Z12" s="357">
        <f>344*0.75</f>
        <v>258</v>
      </c>
      <c r="AA12" s="338" t="s">
        <v>410</v>
      </c>
      <c r="AB12" s="343" t="s">
        <v>414</v>
      </c>
      <c r="AC12" s="344" t="s">
        <v>54</v>
      </c>
      <c r="AD12" s="306"/>
    </row>
    <row r="13" spans="1:30" ht="12.75" customHeight="1">
      <c r="A13" s="320"/>
      <c r="B13" s="320"/>
      <c r="C13" s="351" t="s">
        <v>76</v>
      </c>
      <c r="D13" s="320"/>
      <c r="E13" s="320"/>
      <c r="F13" s="320"/>
      <c r="G13" s="340"/>
      <c r="H13" s="348">
        <v>12.7</v>
      </c>
      <c r="I13" s="349" t="s">
        <v>415</v>
      </c>
      <c r="J13" s="320"/>
      <c r="K13" s="348">
        <f>12.7*0.75</f>
        <v>9.5249999999999986</v>
      </c>
      <c r="L13" s="349" t="s">
        <v>415</v>
      </c>
      <c r="M13" s="320"/>
      <c r="N13" s="350" t="s">
        <v>417</v>
      </c>
      <c r="O13" s="345"/>
      <c r="P13" s="320"/>
      <c r="Q13" s="320"/>
      <c r="R13" s="349" t="s">
        <v>107</v>
      </c>
      <c r="S13" s="320"/>
      <c r="T13" s="320"/>
      <c r="U13" s="320"/>
      <c r="V13" s="340"/>
      <c r="W13" s="348">
        <v>13.599999999999998</v>
      </c>
      <c r="X13" s="349" t="s">
        <v>415</v>
      </c>
      <c r="Y13" s="320"/>
      <c r="Z13" s="348">
        <f>13.6*0.75</f>
        <v>10.199999999999999</v>
      </c>
      <c r="AA13" s="349" t="s">
        <v>415</v>
      </c>
      <c r="AB13" s="320"/>
      <c r="AC13" s="350" t="s">
        <v>421</v>
      </c>
      <c r="AD13" s="306"/>
    </row>
    <row r="14" spans="1:30" ht="12.75" customHeight="1">
      <c r="A14" s="320"/>
      <c r="B14" s="320"/>
      <c r="C14" s="349" t="s">
        <v>82</v>
      </c>
      <c r="D14" s="320"/>
      <c r="E14" s="320"/>
      <c r="F14" s="320"/>
      <c r="G14" s="340"/>
      <c r="H14" s="348">
        <v>7.8</v>
      </c>
      <c r="I14" s="349" t="s">
        <v>415</v>
      </c>
      <c r="J14" s="320"/>
      <c r="K14" s="348">
        <f>7.8*0.75</f>
        <v>5.85</v>
      </c>
      <c r="L14" s="349" t="s">
        <v>415</v>
      </c>
      <c r="M14" s="320"/>
      <c r="N14" s="350"/>
      <c r="O14" s="345"/>
      <c r="P14" s="320"/>
      <c r="Q14" s="320"/>
      <c r="R14" s="349" t="s">
        <v>110</v>
      </c>
      <c r="S14" s="320"/>
      <c r="T14" s="320"/>
      <c r="U14" s="320"/>
      <c r="V14" s="340"/>
      <c r="W14" s="348">
        <v>11.5</v>
      </c>
      <c r="X14" s="349" t="s">
        <v>415</v>
      </c>
      <c r="Y14" s="320"/>
      <c r="Z14" s="348">
        <f>11.5*0.75</f>
        <v>8.625</v>
      </c>
      <c r="AA14" s="349" t="s">
        <v>415</v>
      </c>
      <c r="AB14" s="320"/>
      <c r="AC14" s="350"/>
      <c r="AD14" s="306"/>
    </row>
    <row r="15" spans="1:30" ht="12.75" customHeight="1">
      <c r="A15" s="320"/>
      <c r="B15" s="320"/>
      <c r="C15" s="349" t="s">
        <v>49</v>
      </c>
      <c r="D15" s="320"/>
      <c r="E15" s="320"/>
      <c r="F15" s="320"/>
      <c r="G15" s="340"/>
      <c r="H15" s="348">
        <v>53.70000000000001</v>
      </c>
      <c r="I15" s="349" t="s">
        <v>415</v>
      </c>
      <c r="J15" s="320"/>
      <c r="K15" s="348">
        <f>53.7*0.75</f>
        <v>40.275000000000006</v>
      </c>
      <c r="L15" s="349" t="s">
        <v>415</v>
      </c>
      <c r="M15" s="320"/>
      <c r="N15" s="350"/>
      <c r="O15" s="345"/>
      <c r="P15" s="320"/>
      <c r="Q15" s="320"/>
      <c r="R15" s="349"/>
      <c r="S15" s="320"/>
      <c r="T15" s="320"/>
      <c r="U15" s="320"/>
      <c r="V15" s="340"/>
      <c r="W15" s="348">
        <v>45.6</v>
      </c>
      <c r="X15" s="349" t="s">
        <v>415</v>
      </c>
      <c r="Y15" s="320"/>
      <c r="Z15" s="348">
        <f>45.6*0.75</f>
        <v>34.200000000000003</v>
      </c>
      <c r="AA15" s="349" t="s">
        <v>415</v>
      </c>
      <c r="AB15" s="320"/>
      <c r="AC15" s="350"/>
      <c r="AD15" s="306"/>
    </row>
    <row r="16" spans="1:30" ht="12.75" customHeight="1">
      <c r="A16" s="333"/>
      <c r="B16" s="333"/>
      <c r="C16" s="352" t="s">
        <v>92</v>
      </c>
      <c r="D16" s="333"/>
      <c r="E16" s="333"/>
      <c r="F16" s="333"/>
      <c r="G16" s="340"/>
      <c r="H16" s="353">
        <v>1.1000000000000001</v>
      </c>
      <c r="I16" s="352" t="s">
        <v>25</v>
      </c>
      <c r="J16" s="333"/>
      <c r="K16" s="353">
        <f>1.1*0.75</f>
        <v>0.82500000000000007</v>
      </c>
      <c r="L16" s="352" t="s">
        <v>25</v>
      </c>
      <c r="M16" s="333"/>
      <c r="N16" s="354"/>
      <c r="O16" s="345"/>
      <c r="P16" s="333"/>
      <c r="Q16" s="333"/>
      <c r="R16" s="352"/>
      <c r="S16" s="333"/>
      <c r="T16" s="333"/>
      <c r="U16" s="333"/>
      <c r="V16" s="340"/>
      <c r="W16" s="353">
        <v>0.99999999999999989</v>
      </c>
      <c r="X16" s="352" t="s">
        <v>25</v>
      </c>
      <c r="Y16" s="333"/>
      <c r="Z16" s="353">
        <f>1*0.75</f>
        <v>0.75</v>
      </c>
      <c r="AA16" s="352" t="s">
        <v>25</v>
      </c>
      <c r="AB16" s="333"/>
      <c r="AC16" s="354"/>
      <c r="AD16" s="306"/>
    </row>
    <row r="17" spans="1:30" ht="12.75" customHeight="1">
      <c r="A17" s="355">
        <v>3</v>
      </c>
      <c r="B17" s="356" t="s">
        <v>35</v>
      </c>
      <c r="C17" s="358" t="s">
        <v>104</v>
      </c>
      <c r="D17" s="339" t="s">
        <v>418</v>
      </c>
      <c r="E17" s="339" t="s">
        <v>419</v>
      </c>
      <c r="F17" s="339" t="s">
        <v>420</v>
      </c>
      <c r="G17" s="340"/>
      <c r="H17" s="357">
        <v>344</v>
      </c>
      <c r="I17" s="342" t="s">
        <v>410</v>
      </c>
      <c r="J17" s="343" t="s">
        <v>414</v>
      </c>
      <c r="K17" s="357">
        <f>344*0.75</f>
        <v>258</v>
      </c>
      <c r="L17" s="342" t="s">
        <v>410</v>
      </c>
      <c r="M17" s="343" t="s">
        <v>414</v>
      </c>
      <c r="N17" s="344" t="s">
        <v>54</v>
      </c>
      <c r="O17" s="345"/>
      <c r="P17" s="355">
        <v>18</v>
      </c>
      <c r="Q17" s="356" t="s">
        <v>375</v>
      </c>
      <c r="R17" s="338" t="s">
        <v>15</v>
      </c>
      <c r="S17" s="339" t="s">
        <v>422</v>
      </c>
      <c r="T17" s="339" t="s">
        <v>423</v>
      </c>
      <c r="U17" s="339" t="s">
        <v>424</v>
      </c>
      <c r="V17" s="340"/>
      <c r="W17" s="357">
        <v>384</v>
      </c>
      <c r="X17" s="342" t="s">
        <v>410</v>
      </c>
      <c r="Y17" s="343" t="s">
        <v>113</v>
      </c>
      <c r="Z17" s="357">
        <f>384*0.75</f>
        <v>288</v>
      </c>
      <c r="AA17" s="342" t="s">
        <v>410</v>
      </c>
      <c r="AB17" s="343" t="s">
        <v>113</v>
      </c>
      <c r="AC17" s="344" t="s">
        <v>54</v>
      </c>
      <c r="AD17" s="306"/>
    </row>
    <row r="18" spans="1:30" ht="12.75" customHeight="1">
      <c r="A18" s="320"/>
      <c r="B18" s="320"/>
      <c r="C18" s="349" t="s">
        <v>107</v>
      </c>
      <c r="D18" s="320"/>
      <c r="E18" s="320"/>
      <c r="F18" s="320"/>
      <c r="G18" s="340"/>
      <c r="H18" s="348">
        <v>13.599999999999998</v>
      </c>
      <c r="I18" s="349" t="s">
        <v>415</v>
      </c>
      <c r="J18" s="320"/>
      <c r="K18" s="348">
        <f>13.6*0.75</f>
        <v>10.199999999999999</v>
      </c>
      <c r="L18" s="349" t="s">
        <v>415</v>
      </c>
      <c r="M18" s="320"/>
      <c r="N18" s="350" t="s">
        <v>421</v>
      </c>
      <c r="O18" s="345"/>
      <c r="P18" s="320"/>
      <c r="Q18" s="320"/>
      <c r="R18" s="351" t="s">
        <v>126</v>
      </c>
      <c r="S18" s="320"/>
      <c r="T18" s="320"/>
      <c r="U18" s="320"/>
      <c r="V18" s="340"/>
      <c r="W18" s="348">
        <v>13.099999999999998</v>
      </c>
      <c r="X18" s="349" t="s">
        <v>415</v>
      </c>
      <c r="Y18" s="320"/>
      <c r="Z18" s="348">
        <f>13.1*0.75</f>
        <v>9.8249999999999993</v>
      </c>
      <c r="AA18" s="349" t="s">
        <v>415</v>
      </c>
      <c r="AB18" s="320"/>
      <c r="AC18" s="350" t="s">
        <v>425</v>
      </c>
      <c r="AD18" s="306"/>
    </row>
    <row r="19" spans="1:30" ht="12.75" customHeight="1">
      <c r="A19" s="320"/>
      <c r="B19" s="320"/>
      <c r="C19" s="349" t="s">
        <v>110</v>
      </c>
      <c r="D19" s="320"/>
      <c r="E19" s="320"/>
      <c r="F19" s="320"/>
      <c r="G19" s="340"/>
      <c r="H19" s="348">
        <v>11.5</v>
      </c>
      <c r="I19" s="349" t="s">
        <v>415</v>
      </c>
      <c r="J19" s="320"/>
      <c r="K19" s="348">
        <f>11.5*0.75</f>
        <v>8.625</v>
      </c>
      <c r="L19" s="349" t="s">
        <v>415</v>
      </c>
      <c r="M19" s="320"/>
      <c r="N19" s="350"/>
      <c r="O19" s="345"/>
      <c r="P19" s="320"/>
      <c r="Q19" s="320"/>
      <c r="R19" s="349" t="s">
        <v>132</v>
      </c>
      <c r="S19" s="320"/>
      <c r="T19" s="320"/>
      <c r="U19" s="320"/>
      <c r="V19" s="340"/>
      <c r="W19" s="348">
        <v>12.399999999999999</v>
      </c>
      <c r="X19" s="349" t="s">
        <v>415</v>
      </c>
      <c r="Y19" s="320"/>
      <c r="Z19" s="348">
        <f>12.4*0.75</f>
        <v>9.3000000000000007</v>
      </c>
      <c r="AA19" s="349" t="s">
        <v>415</v>
      </c>
      <c r="AB19" s="320"/>
      <c r="AC19" s="350"/>
      <c r="AD19" s="306"/>
    </row>
    <row r="20" spans="1:30" ht="12.75" customHeight="1">
      <c r="A20" s="320"/>
      <c r="B20" s="320"/>
      <c r="C20" s="349"/>
      <c r="D20" s="320"/>
      <c r="E20" s="320"/>
      <c r="F20" s="320"/>
      <c r="G20" s="340"/>
      <c r="H20" s="348">
        <v>45.6</v>
      </c>
      <c r="I20" s="349" t="s">
        <v>415</v>
      </c>
      <c r="J20" s="320"/>
      <c r="K20" s="348">
        <f>45.6*0.75</f>
        <v>34.200000000000003</v>
      </c>
      <c r="L20" s="349" t="s">
        <v>415</v>
      </c>
      <c r="M20" s="320"/>
      <c r="N20" s="350"/>
      <c r="O20" s="345"/>
      <c r="P20" s="320"/>
      <c r="Q20" s="320"/>
      <c r="R20" s="349" t="s">
        <v>101</v>
      </c>
      <c r="S20" s="320"/>
      <c r="T20" s="320"/>
      <c r="U20" s="320"/>
      <c r="V20" s="340"/>
      <c r="W20" s="348">
        <v>52.6</v>
      </c>
      <c r="X20" s="349" t="s">
        <v>415</v>
      </c>
      <c r="Y20" s="320"/>
      <c r="Z20" s="348">
        <f>52.6*0.75</f>
        <v>39.450000000000003</v>
      </c>
      <c r="AA20" s="349" t="s">
        <v>415</v>
      </c>
      <c r="AB20" s="320"/>
      <c r="AC20" s="350"/>
      <c r="AD20" s="306"/>
    </row>
    <row r="21" spans="1:30" ht="12.75" customHeight="1">
      <c r="A21" s="333"/>
      <c r="B21" s="333"/>
      <c r="C21" s="352"/>
      <c r="D21" s="333"/>
      <c r="E21" s="333"/>
      <c r="F21" s="333"/>
      <c r="G21" s="340"/>
      <c r="H21" s="353">
        <v>0.99999999999999989</v>
      </c>
      <c r="I21" s="352" t="s">
        <v>415</v>
      </c>
      <c r="J21" s="333"/>
      <c r="K21" s="353">
        <f>1*0.75</f>
        <v>0.75</v>
      </c>
      <c r="L21" s="352" t="s">
        <v>415</v>
      </c>
      <c r="M21" s="333"/>
      <c r="N21" s="354"/>
      <c r="O21" s="345"/>
      <c r="P21" s="333"/>
      <c r="Q21" s="333"/>
      <c r="R21" s="352" t="s">
        <v>137</v>
      </c>
      <c r="S21" s="333"/>
      <c r="T21" s="333"/>
      <c r="U21" s="333"/>
      <c r="V21" s="340"/>
      <c r="W21" s="353">
        <v>0.7</v>
      </c>
      <c r="X21" s="352" t="s">
        <v>415</v>
      </c>
      <c r="Y21" s="333"/>
      <c r="Z21" s="353">
        <f>0.7*0.75</f>
        <v>0.52499999999999991</v>
      </c>
      <c r="AA21" s="352" t="s">
        <v>415</v>
      </c>
      <c r="AB21" s="333"/>
      <c r="AC21" s="354"/>
      <c r="AD21" s="306"/>
    </row>
    <row r="22" spans="1:30" ht="12.75" customHeight="1">
      <c r="A22" s="355">
        <v>4</v>
      </c>
      <c r="B22" s="356" t="s">
        <v>375</v>
      </c>
      <c r="C22" s="338" t="s">
        <v>15</v>
      </c>
      <c r="D22" s="339" t="s">
        <v>422</v>
      </c>
      <c r="E22" s="339" t="s">
        <v>426</v>
      </c>
      <c r="F22" s="339" t="s">
        <v>427</v>
      </c>
      <c r="G22" s="340"/>
      <c r="H22" s="357">
        <v>384</v>
      </c>
      <c r="I22" s="342" t="s">
        <v>410</v>
      </c>
      <c r="J22" s="343" t="s">
        <v>113</v>
      </c>
      <c r="K22" s="357">
        <f>384*0.75</f>
        <v>288</v>
      </c>
      <c r="L22" s="342" t="s">
        <v>410</v>
      </c>
      <c r="M22" s="343" t="s">
        <v>113</v>
      </c>
      <c r="N22" s="344" t="s">
        <v>54</v>
      </c>
      <c r="O22" s="345"/>
      <c r="P22" s="346">
        <v>19</v>
      </c>
      <c r="Q22" s="346" t="s">
        <v>380</v>
      </c>
      <c r="R22" s="338" t="s">
        <v>114</v>
      </c>
      <c r="S22" s="339" t="s">
        <v>428</v>
      </c>
      <c r="T22" s="339" t="s">
        <v>429</v>
      </c>
      <c r="U22" s="339" t="s">
        <v>430</v>
      </c>
      <c r="V22" s="340"/>
      <c r="W22" s="357">
        <v>418</v>
      </c>
      <c r="X22" s="342" t="s">
        <v>410</v>
      </c>
      <c r="Y22" s="343" t="s">
        <v>431</v>
      </c>
      <c r="Z22" s="357">
        <f>418*0.75</f>
        <v>313.5</v>
      </c>
      <c r="AA22" s="342" t="s">
        <v>410</v>
      </c>
      <c r="AB22" s="343" t="s">
        <v>431</v>
      </c>
      <c r="AC22" s="344" t="s">
        <v>54</v>
      </c>
      <c r="AD22" s="306"/>
    </row>
    <row r="23" spans="1:30" ht="12.75" customHeight="1">
      <c r="A23" s="320"/>
      <c r="B23" s="320"/>
      <c r="C23" s="351" t="s">
        <v>126</v>
      </c>
      <c r="D23" s="320"/>
      <c r="E23" s="320"/>
      <c r="F23" s="320"/>
      <c r="G23" s="340"/>
      <c r="H23" s="348">
        <v>13.099999999999998</v>
      </c>
      <c r="I23" s="349" t="s">
        <v>415</v>
      </c>
      <c r="J23" s="320"/>
      <c r="K23" s="348">
        <f>13.1*0.75</f>
        <v>9.8249999999999993</v>
      </c>
      <c r="L23" s="349" t="s">
        <v>415</v>
      </c>
      <c r="M23" s="320"/>
      <c r="N23" s="350" t="s">
        <v>432</v>
      </c>
      <c r="O23" s="345"/>
      <c r="P23" s="320"/>
      <c r="Q23" s="320"/>
      <c r="R23" s="359" t="s">
        <v>140</v>
      </c>
      <c r="S23" s="320"/>
      <c r="T23" s="320"/>
      <c r="U23" s="320"/>
      <c r="V23" s="340"/>
      <c r="W23" s="348">
        <v>10.999999999999998</v>
      </c>
      <c r="X23" s="349" t="s">
        <v>415</v>
      </c>
      <c r="Y23" s="320"/>
      <c r="Z23" s="348">
        <f>11*0.75</f>
        <v>8.25</v>
      </c>
      <c r="AA23" s="349" t="s">
        <v>415</v>
      </c>
      <c r="AB23" s="320"/>
      <c r="AC23" s="350" t="s">
        <v>433</v>
      </c>
      <c r="AD23" s="306"/>
    </row>
    <row r="24" spans="1:30" ht="12.75" customHeight="1">
      <c r="A24" s="320"/>
      <c r="B24" s="320"/>
      <c r="C24" s="349" t="s">
        <v>132</v>
      </c>
      <c r="D24" s="320"/>
      <c r="E24" s="320"/>
      <c r="F24" s="320"/>
      <c r="G24" s="340"/>
      <c r="H24" s="348">
        <v>12.399999999999999</v>
      </c>
      <c r="I24" s="349" t="s">
        <v>415</v>
      </c>
      <c r="J24" s="320"/>
      <c r="K24" s="348">
        <f>12.4*0.75</f>
        <v>9.3000000000000007</v>
      </c>
      <c r="L24" s="349" t="s">
        <v>415</v>
      </c>
      <c r="M24" s="320"/>
      <c r="N24" s="350"/>
      <c r="O24" s="345"/>
      <c r="P24" s="320"/>
      <c r="Q24" s="320"/>
      <c r="R24" s="349" t="s">
        <v>143</v>
      </c>
      <c r="S24" s="320"/>
      <c r="T24" s="320"/>
      <c r="U24" s="320"/>
      <c r="V24" s="340"/>
      <c r="W24" s="348">
        <v>12.399999999999999</v>
      </c>
      <c r="X24" s="349" t="s">
        <v>415</v>
      </c>
      <c r="Y24" s="320"/>
      <c r="Z24" s="348">
        <f>12.4*0.75</f>
        <v>9.3000000000000007</v>
      </c>
      <c r="AA24" s="349" t="s">
        <v>415</v>
      </c>
      <c r="AB24" s="320"/>
      <c r="AC24" s="350" t="s">
        <v>434</v>
      </c>
      <c r="AD24" s="306"/>
    </row>
    <row r="25" spans="1:30" ht="12.75" customHeight="1">
      <c r="A25" s="320"/>
      <c r="B25" s="320"/>
      <c r="C25" s="349" t="s">
        <v>101</v>
      </c>
      <c r="D25" s="320"/>
      <c r="E25" s="320"/>
      <c r="F25" s="320"/>
      <c r="G25" s="340"/>
      <c r="H25" s="348">
        <v>52.6</v>
      </c>
      <c r="I25" s="349" t="s">
        <v>415</v>
      </c>
      <c r="J25" s="320"/>
      <c r="K25" s="348">
        <f>52.6*0.75</f>
        <v>39.450000000000003</v>
      </c>
      <c r="L25" s="349" t="s">
        <v>415</v>
      </c>
      <c r="M25" s="320"/>
      <c r="N25" s="350"/>
      <c r="O25" s="345"/>
      <c r="P25" s="320"/>
      <c r="Q25" s="320"/>
      <c r="R25" s="349" t="s">
        <v>145</v>
      </c>
      <c r="S25" s="320"/>
      <c r="T25" s="320"/>
      <c r="U25" s="320"/>
      <c r="V25" s="340"/>
      <c r="W25" s="348">
        <v>63.099999999999994</v>
      </c>
      <c r="X25" s="349" t="s">
        <v>415</v>
      </c>
      <c r="Y25" s="320"/>
      <c r="Z25" s="348">
        <f>63.1*0.75</f>
        <v>47.325000000000003</v>
      </c>
      <c r="AA25" s="349" t="s">
        <v>415</v>
      </c>
      <c r="AB25" s="320"/>
      <c r="AC25" s="350"/>
      <c r="AD25" s="306"/>
    </row>
    <row r="26" spans="1:30" ht="12.75" customHeight="1">
      <c r="A26" s="333"/>
      <c r="B26" s="333"/>
      <c r="C26" s="352" t="s">
        <v>137</v>
      </c>
      <c r="D26" s="333"/>
      <c r="E26" s="333"/>
      <c r="F26" s="333"/>
      <c r="G26" s="340"/>
      <c r="H26" s="353">
        <v>0.7</v>
      </c>
      <c r="I26" s="352" t="s">
        <v>415</v>
      </c>
      <c r="J26" s="333"/>
      <c r="K26" s="353">
        <f>0.7*0.75</f>
        <v>0.52499999999999991</v>
      </c>
      <c r="L26" s="352" t="s">
        <v>415</v>
      </c>
      <c r="M26" s="333"/>
      <c r="N26" s="354" t="s">
        <v>435</v>
      </c>
      <c r="O26" s="345"/>
      <c r="P26" s="333"/>
      <c r="Q26" s="333"/>
      <c r="R26" s="352"/>
      <c r="S26" s="333"/>
      <c r="T26" s="333"/>
      <c r="U26" s="333"/>
      <c r="V26" s="340"/>
      <c r="W26" s="353">
        <v>1.0000000000000002</v>
      </c>
      <c r="X26" s="352" t="s">
        <v>415</v>
      </c>
      <c r="Y26" s="333"/>
      <c r="Z26" s="353">
        <f>1*0.75</f>
        <v>0.75</v>
      </c>
      <c r="AA26" s="352" t="s">
        <v>415</v>
      </c>
      <c r="AB26" s="333"/>
      <c r="AC26" s="354"/>
      <c r="AD26" s="306"/>
    </row>
    <row r="27" spans="1:30" ht="12.75" customHeight="1">
      <c r="A27" s="355">
        <v>5</v>
      </c>
      <c r="B27" s="356" t="s">
        <v>380</v>
      </c>
      <c r="C27" s="338" t="s">
        <v>114</v>
      </c>
      <c r="D27" s="339" t="s">
        <v>436</v>
      </c>
      <c r="E27" s="339" t="s">
        <v>429</v>
      </c>
      <c r="F27" s="339" t="s">
        <v>437</v>
      </c>
      <c r="G27" s="340"/>
      <c r="H27" s="357">
        <v>418</v>
      </c>
      <c r="I27" s="342" t="s">
        <v>410</v>
      </c>
      <c r="J27" s="343" t="s">
        <v>431</v>
      </c>
      <c r="K27" s="357">
        <f>418*0.75</f>
        <v>313.5</v>
      </c>
      <c r="L27" s="342" t="s">
        <v>410</v>
      </c>
      <c r="M27" s="343" t="s">
        <v>431</v>
      </c>
      <c r="N27" s="344" t="s">
        <v>54</v>
      </c>
      <c r="O27" s="345"/>
      <c r="P27" s="401"/>
      <c r="Q27" s="402"/>
      <c r="R27" s="402"/>
      <c r="S27" s="402"/>
      <c r="T27" s="402"/>
      <c r="U27" s="402"/>
      <c r="V27" s="402"/>
      <c r="W27" s="402"/>
      <c r="X27" s="402"/>
      <c r="Y27" s="402"/>
      <c r="Z27" s="402"/>
      <c r="AA27" s="402"/>
      <c r="AB27" s="402"/>
      <c r="AC27" s="403"/>
      <c r="AD27" s="306"/>
    </row>
    <row r="28" spans="1:30" ht="12.75" customHeight="1">
      <c r="A28" s="320"/>
      <c r="B28" s="320"/>
      <c r="C28" s="359" t="s">
        <v>140</v>
      </c>
      <c r="D28" s="320"/>
      <c r="E28" s="320"/>
      <c r="F28" s="320"/>
      <c r="G28" s="340"/>
      <c r="H28" s="348">
        <v>10.999999999999998</v>
      </c>
      <c r="I28" s="349" t="s">
        <v>415</v>
      </c>
      <c r="J28" s="320"/>
      <c r="K28" s="348">
        <f>11*0.75</f>
        <v>8.25</v>
      </c>
      <c r="L28" s="349" t="s">
        <v>415</v>
      </c>
      <c r="M28" s="320"/>
      <c r="N28" s="350" t="s">
        <v>438</v>
      </c>
      <c r="O28" s="345"/>
      <c r="P28" s="404"/>
      <c r="Q28" s="405"/>
      <c r="R28" s="405"/>
      <c r="S28" s="405"/>
      <c r="T28" s="405"/>
      <c r="U28" s="405"/>
      <c r="V28" s="405"/>
      <c r="W28" s="405"/>
      <c r="X28" s="405"/>
      <c r="Y28" s="405"/>
      <c r="Z28" s="405"/>
      <c r="AA28" s="405"/>
      <c r="AB28" s="405"/>
      <c r="AC28" s="406"/>
      <c r="AD28" s="306"/>
    </row>
    <row r="29" spans="1:30" ht="12.75" customHeight="1">
      <c r="A29" s="320"/>
      <c r="B29" s="320"/>
      <c r="C29" s="349" t="s">
        <v>143</v>
      </c>
      <c r="D29" s="320"/>
      <c r="E29" s="320"/>
      <c r="F29" s="320"/>
      <c r="G29" s="340"/>
      <c r="H29" s="348">
        <v>12.399999999999999</v>
      </c>
      <c r="I29" s="349" t="s">
        <v>415</v>
      </c>
      <c r="J29" s="320"/>
      <c r="K29" s="348">
        <f>12.4*0.75</f>
        <v>9.3000000000000007</v>
      </c>
      <c r="L29" s="349" t="s">
        <v>415</v>
      </c>
      <c r="M29" s="320"/>
      <c r="N29" s="350" t="s">
        <v>434</v>
      </c>
      <c r="O29" s="345"/>
      <c r="P29" s="355">
        <v>22</v>
      </c>
      <c r="Q29" s="346" t="s">
        <v>364</v>
      </c>
      <c r="R29" s="361" t="s">
        <v>151</v>
      </c>
      <c r="S29" s="339" t="s">
        <v>439</v>
      </c>
      <c r="T29" s="339" t="s">
        <v>440</v>
      </c>
      <c r="U29" s="339" t="s">
        <v>441</v>
      </c>
      <c r="V29" s="340"/>
      <c r="W29" s="357">
        <v>364</v>
      </c>
      <c r="X29" s="342" t="s">
        <v>410</v>
      </c>
      <c r="Y29" s="343" t="s">
        <v>442</v>
      </c>
      <c r="Z29" s="357">
        <f>364*0.75</f>
        <v>273</v>
      </c>
      <c r="AA29" s="342" t="s">
        <v>410</v>
      </c>
      <c r="AB29" s="343" t="s">
        <v>442</v>
      </c>
      <c r="AC29" s="344" t="s">
        <v>54</v>
      </c>
      <c r="AD29" s="306"/>
    </row>
    <row r="30" spans="1:30" ht="12.75" customHeight="1">
      <c r="A30" s="320"/>
      <c r="B30" s="320"/>
      <c r="C30" s="349" t="s">
        <v>145</v>
      </c>
      <c r="D30" s="320"/>
      <c r="E30" s="320"/>
      <c r="F30" s="320"/>
      <c r="G30" s="340"/>
      <c r="H30" s="348">
        <v>63.099999999999994</v>
      </c>
      <c r="I30" s="349" t="s">
        <v>415</v>
      </c>
      <c r="J30" s="320"/>
      <c r="K30" s="348">
        <f>63.1*0.75</f>
        <v>47.325000000000003</v>
      </c>
      <c r="L30" s="349" t="s">
        <v>415</v>
      </c>
      <c r="M30" s="320"/>
      <c r="N30" s="350"/>
      <c r="O30" s="345"/>
      <c r="P30" s="320"/>
      <c r="Q30" s="320"/>
      <c r="R30" s="349" t="s">
        <v>156</v>
      </c>
      <c r="S30" s="320"/>
      <c r="T30" s="320"/>
      <c r="U30" s="320"/>
      <c r="V30" s="340"/>
      <c r="W30" s="348">
        <v>11.199999999999998</v>
      </c>
      <c r="X30" s="349" t="s">
        <v>415</v>
      </c>
      <c r="Y30" s="320"/>
      <c r="Z30" s="348">
        <f>11.2*0.75</f>
        <v>8.3999999999999986</v>
      </c>
      <c r="AA30" s="349" t="s">
        <v>415</v>
      </c>
      <c r="AB30" s="320"/>
      <c r="AC30" s="350" t="s">
        <v>416</v>
      </c>
      <c r="AD30" s="306"/>
    </row>
    <row r="31" spans="1:30" ht="12.75" customHeight="1">
      <c r="A31" s="333"/>
      <c r="B31" s="333"/>
      <c r="C31" s="352"/>
      <c r="D31" s="333"/>
      <c r="E31" s="333"/>
      <c r="F31" s="333"/>
      <c r="G31" s="340"/>
      <c r="H31" s="353">
        <v>1.0000000000000002</v>
      </c>
      <c r="I31" s="352" t="s">
        <v>415</v>
      </c>
      <c r="J31" s="333"/>
      <c r="K31" s="353">
        <f>1*0.75</f>
        <v>0.75</v>
      </c>
      <c r="L31" s="352" t="s">
        <v>415</v>
      </c>
      <c r="M31" s="333"/>
      <c r="N31" s="354"/>
      <c r="O31" s="345"/>
      <c r="P31" s="320"/>
      <c r="Q31" s="320"/>
      <c r="R31" s="349" t="s">
        <v>92</v>
      </c>
      <c r="S31" s="320"/>
      <c r="T31" s="320"/>
      <c r="U31" s="320"/>
      <c r="V31" s="340"/>
      <c r="W31" s="348">
        <v>11.799999999999999</v>
      </c>
      <c r="X31" s="349" t="s">
        <v>415</v>
      </c>
      <c r="Y31" s="320"/>
      <c r="Z31" s="348">
        <f>11.8*0.75</f>
        <v>8.8500000000000014</v>
      </c>
      <c r="AA31" s="349" t="s">
        <v>415</v>
      </c>
      <c r="AB31" s="320"/>
      <c r="AC31" s="350"/>
      <c r="AD31" s="306"/>
    </row>
    <row r="32" spans="1:30" ht="12.75" customHeight="1">
      <c r="A32" s="401"/>
      <c r="B32" s="402"/>
      <c r="C32" s="402"/>
      <c r="D32" s="402"/>
      <c r="E32" s="402"/>
      <c r="F32" s="402"/>
      <c r="G32" s="402"/>
      <c r="H32" s="402"/>
      <c r="I32" s="402"/>
      <c r="J32" s="402"/>
      <c r="K32" s="402"/>
      <c r="L32" s="402"/>
      <c r="M32" s="402"/>
      <c r="N32" s="403"/>
      <c r="O32" s="345"/>
      <c r="P32" s="320"/>
      <c r="Q32" s="320"/>
      <c r="R32" s="349"/>
      <c r="S32" s="320"/>
      <c r="T32" s="320"/>
      <c r="U32" s="320"/>
      <c r="V32" s="340"/>
      <c r="W32" s="348">
        <v>52.5</v>
      </c>
      <c r="X32" s="349" t="s">
        <v>415</v>
      </c>
      <c r="Y32" s="320"/>
      <c r="Z32" s="348">
        <f>52.5*0.75</f>
        <v>39.375</v>
      </c>
      <c r="AA32" s="349" t="s">
        <v>415</v>
      </c>
      <c r="AB32" s="320"/>
      <c r="AC32" s="350"/>
      <c r="AD32" s="306"/>
    </row>
    <row r="33" spans="1:30" ht="12.75" customHeight="1">
      <c r="A33" s="404"/>
      <c r="B33" s="405"/>
      <c r="C33" s="405"/>
      <c r="D33" s="405"/>
      <c r="E33" s="405"/>
      <c r="F33" s="405"/>
      <c r="G33" s="405"/>
      <c r="H33" s="405"/>
      <c r="I33" s="405"/>
      <c r="J33" s="405"/>
      <c r="K33" s="405"/>
      <c r="L33" s="405"/>
      <c r="M33" s="405"/>
      <c r="N33" s="406"/>
      <c r="O33" s="345"/>
      <c r="P33" s="333"/>
      <c r="Q33" s="333"/>
      <c r="R33" s="352"/>
      <c r="S33" s="333"/>
      <c r="T33" s="333"/>
      <c r="U33" s="333"/>
      <c r="V33" s="340"/>
      <c r="W33" s="353">
        <v>2.1</v>
      </c>
      <c r="X33" s="352" t="s">
        <v>415</v>
      </c>
      <c r="Y33" s="333"/>
      <c r="Z33" s="353">
        <f>2.1*0.75</f>
        <v>1.5750000000000002</v>
      </c>
      <c r="AA33" s="352" t="s">
        <v>415</v>
      </c>
      <c r="AB33" s="333"/>
      <c r="AC33" s="354"/>
      <c r="AD33" s="306"/>
    </row>
    <row r="34" spans="1:30" ht="12.75" customHeight="1">
      <c r="A34" s="336">
        <v>8</v>
      </c>
      <c r="B34" s="356" t="s">
        <v>364</v>
      </c>
      <c r="C34" s="361" t="s">
        <v>151</v>
      </c>
      <c r="D34" s="339" t="s">
        <v>443</v>
      </c>
      <c r="E34" s="339" t="s">
        <v>440</v>
      </c>
      <c r="F34" s="339" t="s">
        <v>444</v>
      </c>
      <c r="G34" s="340"/>
      <c r="H34" s="357">
        <v>364</v>
      </c>
      <c r="I34" s="342" t="s">
        <v>410</v>
      </c>
      <c r="J34" s="343" t="s">
        <v>442</v>
      </c>
      <c r="K34" s="357">
        <f>364*0.75</f>
        <v>273</v>
      </c>
      <c r="L34" s="342" t="s">
        <v>410</v>
      </c>
      <c r="M34" s="343" t="s">
        <v>442</v>
      </c>
      <c r="N34" s="344" t="s">
        <v>54</v>
      </c>
      <c r="O34" s="345"/>
      <c r="P34" s="346">
        <v>23</v>
      </c>
      <c r="Q34" s="346" t="s">
        <v>367</v>
      </c>
      <c r="R34" s="358" t="s">
        <v>166</v>
      </c>
      <c r="S34" s="339" t="s">
        <v>445</v>
      </c>
      <c r="T34" s="339" t="s">
        <v>446</v>
      </c>
      <c r="U34" s="339" t="s">
        <v>447</v>
      </c>
      <c r="V34" s="340"/>
      <c r="W34" s="357">
        <v>444</v>
      </c>
      <c r="X34" s="342" t="s">
        <v>410</v>
      </c>
      <c r="Y34" s="343" t="s">
        <v>414</v>
      </c>
      <c r="Z34" s="357">
        <f>444*0.75</f>
        <v>333</v>
      </c>
      <c r="AA34" s="342" t="s">
        <v>410</v>
      </c>
      <c r="AB34" s="343" t="s">
        <v>414</v>
      </c>
      <c r="AC34" s="344" t="s">
        <v>54</v>
      </c>
      <c r="AD34" s="306"/>
    </row>
    <row r="35" spans="1:30" ht="12.75" customHeight="1">
      <c r="A35" s="320"/>
      <c r="B35" s="320"/>
      <c r="C35" s="349" t="s">
        <v>156</v>
      </c>
      <c r="D35" s="320"/>
      <c r="E35" s="320"/>
      <c r="F35" s="320"/>
      <c r="G35" s="340"/>
      <c r="H35" s="348">
        <v>11.199999999999998</v>
      </c>
      <c r="I35" s="349" t="s">
        <v>415</v>
      </c>
      <c r="J35" s="320"/>
      <c r="K35" s="348">
        <f>11.2*0.75</f>
        <v>8.3999999999999986</v>
      </c>
      <c r="L35" s="349" t="s">
        <v>415</v>
      </c>
      <c r="M35" s="320"/>
      <c r="N35" s="350" t="s">
        <v>448</v>
      </c>
      <c r="O35" s="345"/>
      <c r="P35" s="320"/>
      <c r="Q35" s="320"/>
      <c r="R35" s="349" t="s">
        <v>172</v>
      </c>
      <c r="S35" s="320"/>
      <c r="T35" s="320"/>
      <c r="U35" s="320"/>
      <c r="V35" s="340"/>
      <c r="W35" s="348">
        <v>14.799999999999999</v>
      </c>
      <c r="X35" s="349" t="s">
        <v>415</v>
      </c>
      <c r="Y35" s="320"/>
      <c r="Z35" s="348">
        <f>14.8*0.75</f>
        <v>11.100000000000001</v>
      </c>
      <c r="AA35" s="349" t="s">
        <v>415</v>
      </c>
      <c r="AB35" s="320"/>
      <c r="AC35" s="350" t="s">
        <v>449</v>
      </c>
      <c r="AD35" s="306"/>
    </row>
    <row r="36" spans="1:30" ht="12.75" customHeight="1">
      <c r="A36" s="320"/>
      <c r="B36" s="320"/>
      <c r="C36" s="349" t="s">
        <v>92</v>
      </c>
      <c r="D36" s="320"/>
      <c r="E36" s="320"/>
      <c r="F36" s="320"/>
      <c r="G36" s="340"/>
      <c r="H36" s="348">
        <v>11.799999999999999</v>
      </c>
      <c r="I36" s="349" t="s">
        <v>415</v>
      </c>
      <c r="J36" s="320"/>
      <c r="K36" s="348">
        <f>11.8*0.75</f>
        <v>8.8500000000000014</v>
      </c>
      <c r="L36" s="349" t="s">
        <v>415</v>
      </c>
      <c r="M36" s="320"/>
      <c r="N36" s="350"/>
      <c r="O36" s="345"/>
      <c r="P36" s="320"/>
      <c r="Q36" s="320"/>
      <c r="R36" s="349" t="s">
        <v>175</v>
      </c>
      <c r="S36" s="320"/>
      <c r="T36" s="320"/>
      <c r="U36" s="320"/>
      <c r="V36" s="340"/>
      <c r="W36" s="348">
        <v>12.399999999999999</v>
      </c>
      <c r="X36" s="349" t="s">
        <v>415</v>
      </c>
      <c r="Y36" s="320"/>
      <c r="Z36" s="348">
        <f>12.4*0.75</f>
        <v>9.3000000000000007</v>
      </c>
      <c r="AA36" s="349" t="s">
        <v>415</v>
      </c>
      <c r="AB36" s="320"/>
      <c r="AC36" s="350"/>
      <c r="AD36" s="306"/>
    </row>
    <row r="37" spans="1:30" ht="12.75" customHeight="1">
      <c r="A37" s="320"/>
      <c r="B37" s="320"/>
      <c r="C37" s="349"/>
      <c r="D37" s="320"/>
      <c r="E37" s="320"/>
      <c r="F37" s="320"/>
      <c r="G37" s="340"/>
      <c r="H37" s="348">
        <v>52.5</v>
      </c>
      <c r="I37" s="349" t="s">
        <v>415</v>
      </c>
      <c r="J37" s="320"/>
      <c r="K37" s="348">
        <f>52.5*0.75</f>
        <v>39.375</v>
      </c>
      <c r="L37" s="349" t="s">
        <v>415</v>
      </c>
      <c r="M37" s="320"/>
      <c r="N37" s="350"/>
      <c r="O37" s="345"/>
      <c r="P37" s="320"/>
      <c r="Q37" s="320"/>
      <c r="R37" s="349"/>
      <c r="S37" s="320"/>
      <c r="T37" s="320"/>
      <c r="U37" s="320"/>
      <c r="V37" s="340"/>
      <c r="W37" s="348">
        <v>66</v>
      </c>
      <c r="X37" s="349" t="s">
        <v>415</v>
      </c>
      <c r="Y37" s="320"/>
      <c r="Z37" s="348">
        <f>66*0.75</f>
        <v>49.5</v>
      </c>
      <c r="AA37" s="349" t="s">
        <v>415</v>
      </c>
      <c r="AB37" s="320"/>
      <c r="AC37" s="350"/>
      <c r="AD37" s="306"/>
    </row>
    <row r="38" spans="1:30" ht="12.75" customHeight="1">
      <c r="A38" s="333"/>
      <c r="B38" s="333"/>
      <c r="C38" s="352"/>
      <c r="D38" s="333"/>
      <c r="E38" s="333"/>
      <c r="F38" s="333"/>
      <c r="G38" s="340"/>
      <c r="H38" s="353">
        <v>2.1</v>
      </c>
      <c r="I38" s="352" t="s">
        <v>415</v>
      </c>
      <c r="J38" s="333"/>
      <c r="K38" s="353">
        <f>2.1*0.75</f>
        <v>1.5750000000000002</v>
      </c>
      <c r="L38" s="352" t="s">
        <v>415</v>
      </c>
      <c r="M38" s="333"/>
      <c r="N38" s="354"/>
      <c r="O38" s="345"/>
      <c r="P38" s="333"/>
      <c r="Q38" s="333"/>
      <c r="R38" s="352"/>
      <c r="S38" s="333"/>
      <c r="T38" s="333"/>
      <c r="U38" s="333"/>
      <c r="V38" s="340"/>
      <c r="W38" s="353">
        <v>1.4000000000000001</v>
      </c>
      <c r="X38" s="352" t="s">
        <v>415</v>
      </c>
      <c r="Y38" s="333"/>
      <c r="Z38" s="353">
        <f>1.4*0.75</f>
        <v>1.0499999999999998</v>
      </c>
      <c r="AA38" s="352" t="s">
        <v>415</v>
      </c>
      <c r="AB38" s="333"/>
      <c r="AC38" s="354" t="s">
        <v>450</v>
      </c>
      <c r="AD38" s="306"/>
    </row>
    <row r="39" spans="1:30" ht="12.75" customHeight="1">
      <c r="A39" s="346">
        <v>9</v>
      </c>
      <c r="B39" s="356" t="s">
        <v>367</v>
      </c>
      <c r="C39" s="358" t="s">
        <v>166</v>
      </c>
      <c r="D39" s="339" t="s">
        <v>451</v>
      </c>
      <c r="E39" s="339" t="s">
        <v>446</v>
      </c>
      <c r="F39" s="339" t="s">
        <v>447</v>
      </c>
      <c r="G39" s="340"/>
      <c r="H39" s="357">
        <v>444</v>
      </c>
      <c r="I39" s="342" t="s">
        <v>410</v>
      </c>
      <c r="J39" s="343" t="s">
        <v>414</v>
      </c>
      <c r="K39" s="357">
        <f>444*0.75</f>
        <v>333</v>
      </c>
      <c r="L39" s="342" t="s">
        <v>410</v>
      </c>
      <c r="M39" s="343" t="s">
        <v>414</v>
      </c>
      <c r="N39" s="344" t="s">
        <v>54</v>
      </c>
      <c r="O39" s="345"/>
      <c r="P39" s="346">
        <v>24</v>
      </c>
      <c r="Q39" s="346" t="s">
        <v>35</v>
      </c>
      <c r="R39" s="338" t="s">
        <v>15</v>
      </c>
      <c r="S39" s="339" t="s">
        <v>452</v>
      </c>
      <c r="T39" s="339" t="s">
        <v>453</v>
      </c>
      <c r="U39" s="339" t="s">
        <v>454</v>
      </c>
      <c r="V39" s="340"/>
      <c r="W39" s="357">
        <v>359</v>
      </c>
      <c r="X39" s="342" t="s">
        <v>410</v>
      </c>
      <c r="Y39" s="343" t="s">
        <v>65</v>
      </c>
      <c r="Z39" s="357">
        <f>359*0.75</f>
        <v>269.25</v>
      </c>
      <c r="AA39" s="342" t="s">
        <v>410</v>
      </c>
      <c r="AB39" s="343" t="s">
        <v>65</v>
      </c>
      <c r="AC39" s="344" t="s">
        <v>54</v>
      </c>
      <c r="AD39" s="306"/>
    </row>
    <row r="40" spans="1:30" ht="12.75" customHeight="1">
      <c r="A40" s="320"/>
      <c r="B40" s="320"/>
      <c r="C40" s="349" t="s">
        <v>172</v>
      </c>
      <c r="D40" s="320"/>
      <c r="E40" s="320"/>
      <c r="F40" s="320"/>
      <c r="G40" s="340"/>
      <c r="H40" s="348">
        <v>14.799999999999999</v>
      </c>
      <c r="I40" s="349" t="s">
        <v>415</v>
      </c>
      <c r="J40" s="320"/>
      <c r="K40" s="348">
        <f>14.8*0.75</f>
        <v>11.100000000000001</v>
      </c>
      <c r="L40" s="349" t="s">
        <v>415</v>
      </c>
      <c r="M40" s="320"/>
      <c r="N40" s="350" t="s">
        <v>455</v>
      </c>
      <c r="O40" s="345"/>
      <c r="P40" s="320"/>
      <c r="Q40" s="320"/>
      <c r="R40" s="351" t="s">
        <v>177</v>
      </c>
      <c r="S40" s="320"/>
      <c r="T40" s="320"/>
      <c r="U40" s="320"/>
      <c r="V40" s="340"/>
      <c r="W40" s="348">
        <v>14.799999999999997</v>
      </c>
      <c r="X40" s="349" t="s">
        <v>415</v>
      </c>
      <c r="Y40" s="320"/>
      <c r="Z40" s="348">
        <f>14.8*0.75</f>
        <v>11.100000000000001</v>
      </c>
      <c r="AA40" s="349" t="s">
        <v>415</v>
      </c>
      <c r="AB40" s="320"/>
      <c r="AC40" s="350" t="s">
        <v>456</v>
      </c>
      <c r="AD40" s="306"/>
    </row>
    <row r="41" spans="1:30" ht="12.75" customHeight="1">
      <c r="A41" s="320"/>
      <c r="B41" s="320"/>
      <c r="C41" s="349" t="s">
        <v>175</v>
      </c>
      <c r="D41" s="320"/>
      <c r="E41" s="320"/>
      <c r="F41" s="320"/>
      <c r="G41" s="340"/>
      <c r="H41" s="348">
        <v>12.399999999999999</v>
      </c>
      <c r="I41" s="349" t="s">
        <v>415</v>
      </c>
      <c r="J41" s="320"/>
      <c r="K41" s="348">
        <f>12.4*0.75</f>
        <v>9.3000000000000007</v>
      </c>
      <c r="L41" s="349" t="s">
        <v>415</v>
      </c>
      <c r="M41" s="320"/>
      <c r="N41" s="350"/>
      <c r="O41" s="345"/>
      <c r="P41" s="320"/>
      <c r="Q41" s="320"/>
      <c r="R41" s="349" t="s">
        <v>179</v>
      </c>
      <c r="S41" s="320"/>
      <c r="T41" s="320"/>
      <c r="U41" s="320"/>
      <c r="V41" s="340"/>
      <c r="W41" s="348">
        <v>8.1</v>
      </c>
      <c r="X41" s="349" t="s">
        <v>415</v>
      </c>
      <c r="Y41" s="320"/>
      <c r="Z41" s="348">
        <f>8.1*0.75</f>
        <v>6.0749999999999993</v>
      </c>
      <c r="AA41" s="349" t="s">
        <v>415</v>
      </c>
      <c r="AB41" s="320"/>
      <c r="AC41" s="350"/>
      <c r="AD41" s="306"/>
    </row>
    <row r="42" spans="1:30" ht="12.75" customHeight="1">
      <c r="A42" s="320"/>
      <c r="B42" s="320"/>
      <c r="C42" s="349"/>
      <c r="D42" s="320"/>
      <c r="E42" s="320"/>
      <c r="F42" s="320"/>
      <c r="G42" s="340"/>
      <c r="H42" s="348">
        <v>66</v>
      </c>
      <c r="I42" s="349" t="s">
        <v>415</v>
      </c>
      <c r="J42" s="320"/>
      <c r="K42" s="348">
        <f>66*0.75</f>
        <v>49.5</v>
      </c>
      <c r="L42" s="349" t="s">
        <v>415</v>
      </c>
      <c r="M42" s="320"/>
      <c r="N42" s="350"/>
      <c r="O42" s="345"/>
      <c r="P42" s="320"/>
      <c r="Q42" s="320"/>
      <c r="R42" s="349" t="s">
        <v>49</v>
      </c>
      <c r="S42" s="320"/>
      <c r="T42" s="320"/>
      <c r="U42" s="320"/>
      <c r="V42" s="340"/>
      <c r="W42" s="348">
        <v>54.70000000000001</v>
      </c>
      <c r="X42" s="349" t="s">
        <v>415</v>
      </c>
      <c r="Y42" s="320"/>
      <c r="Z42" s="348">
        <f>54.7*0.75</f>
        <v>41.025000000000006</v>
      </c>
      <c r="AA42" s="349" t="s">
        <v>415</v>
      </c>
      <c r="AB42" s="320"/>
      <c r="AC42" s="350"/>
      <c r="AD42" s="306"/>
    </row>
    <row r="43" spans="1:30" ht="12.75" customHeight="1">
      <c r="A43" s="333"/>
      <c r="B43" s="333"/>
      <c r="C43" s="352"/>
      <c r="D43" s="333"/>
      <c r="E43" s="333"/>
      <c r="F43" s="333"/>
      <c r="G43" s="340"/>
      <c r="H43" s="353">
        <v>1.4000000000000001</v>
      </c>
      <c r="I43" s="352" t="s">
        <v>415</v>
      </c>
      <c r="J43" s="333"/>
      <c r="K43" s="353">
        <f>1.4*0.75</f>
        <v>1.0499999999999998</v>
      </c>
      <c r="L43" s="352" t="s">
        <v>415</v>
      </c>
      <c r="M43" s="333"/>
      <c r="N43" s="354"/>
      <c r="O43" s="345"/>
      <c r="P43" s="333"/>
      <c r="Q43" s="333"/>
      <c r="R43" s="352" t="s">
        <v>122</v>
      </c>
      <c r="S43" s="333"/>
      <c r="T43" s="333"/>
      <c r="U43" s="333"/>
      <c r="V43" s="340"/>
      <c r="W43" s="353">
        <v>1.1000000000000001</v>
      </c>
      <c r="X43" s="352" t="s">
        <v>415</v>
      </c>
      <c r="Y43" s="333"/>
      <c r="Z43" s="353">
        <f>1.1*0.75</f>
        <v>0.82500000000000007</v>
      </c>
      <c r="AA43" s="352" t="s">
        <v>415</v>
      </c>
      <c r="AB43" s="333"/>
      <c r="AC43" s="354"/>
      <c r="AD43" s="306"/>
    </row>
    <row r="44" spans="1:30" ht="12.75" customHeight="1">
      <c r="A44" s="346">
        <v>10</v>
      </c>
      <c r="B44" s="356" t="s">
        <v>35</v>
      </c>
      <c r="C44" s="338" t="s">
        <v>15</v>
      </c>
      <c r="D44" s="339" t="s">
        <v>452</v>
      </c>
      <c r="E44" s="339" t="s">
        <v>457</v>
      </c>
      <c r="F44" s="339" t="s">
        <v>454</v>
      </c>
      <c r="G44" s="340"/>
      <c r="H44" s="357">
        <v>359</v>
      </c>
      <c r="I44" s="342" t="s">
        <v>410</v>
      </c>
      <c r="J44" s="343" t="s">
        <v>65</v>
      </c>
      <c r="K44" s="357">
        <f>359*0.75</f>
        <v>269.25</v>
      </c>
      <c r="L44" s="342" t="s">
        <v>410</v>
      </c>
      <c r="M44" s="343" t="s">
        <v>65</v>
      </c>
      <c r="N44" s="344" t="s">
        <v>54</v>
      </c>
      <c r="O44" s="345"/>
      <c r="P44" s="362" t="s">
        <v>458</v>
      </c>
      <c r="Q44" s="363" t="s">
        <v>459</v>
      </c>
      <c r="R44" s="364" t="s">
        <v>460</v>
      </c>
      <c r="S44" s="339" t="s">
        <v>461</v>
      </c>
      <c r="T44" s="339" t="s">
        <v>462</v>
      </c>
      <c r="U44" s="339" t="s">
        <v>463</v>
      </c>
      <c r="V44" s="340"/>
      <c r="W44" s="357">
        <v>447</v>
      </c>
      <c r="X44" s="342" t="s">
        <v>410</v>
      </c>
      <c r="Y44" s="343" t="s">
        <v>464</v>
      </c>
      <c r="Z44" s="357">
        <f>447*0.75</f>
        <v>335.25</v>
      </c>
      <c r="AA44" s="342" t="s">
        <v>410</v>
      </c>
      <c r="AB44" s="343" t="s">
        <v>464</v>
      </c>
      <c r="AC44" s="344" t="s">
        <v>54</v>
      </c>
      <c r="AD44" s="306"/>
    </row>
    <row r="45" spans="1:30" ht="12.75" customHeight="1">
      <c r="A45" s="320"/>
      <c r="B45" s="320"/>
      <c r="C45" s="351" t="s">
        <v>177</v>
      </c>
      <c r="D45" s="320"/>
      <c r="E45" s="320"/>
      <c r="F45" s="320"/>
      <c r="G45" s="340"/>
      <c r="H45" s="348">
        <v>14.799999999999997</v>
      </c>
      <c r="I45" s="349" t="s">
        <v>415</v>
      </c>
      <c r="J45" s="320"/>
      <c r="K45" s="348">
        <f>14.8*0.75</f>
        <v>11.100000000000001</v>
      </c>
      <c r="L45" s="349" t="s">
        <v>415</v>
      </c>
      <c r="M45" s="320"/>
      <c r="N45" s="350" t="s">
        <v>456</v>
      </c>
      <c r="O45" s="345"/>
      <c r="P45" s="320"/>
      <c r="Q45" s="320"/>
      <c r="R45" s="347" t="s">
        <v>191</v>
      </c>
      <c r="S45" s="320"/>
      <c r="T45" s="320"/>
      <c r="U45" s="320"/>
      <c r="V45" s="340"/>
      <c r="W45" s="348">
        <v>16.299999999999997</v>
      </c>
      <c r="X45" s="349" t="s">
        <v>415</v>
      </c>
      <c r="Y45" s="320"/>
      <c r="Z45" s="348">
        <f>16.3*0.75</f>
        <v>12.225000000000001</v>
      </c>
      <c r="AA45" s="349" t="s">
        <v>415</v>
      </c>
      <c r="AB45" s="320"/>
      <c r="AC45" s="350" t="s">
        <v>465</v>
      </c>
      <c r="AD45" s="306"/>
    </row>
    <row r="46" spans="1:30" ht="12.75" customHeight="1">
      <c r="A46" s="320"/>
      <c r="B46" s="320"/>
      <c r="C46" s="349" t="s">
        <v>179</v>
      </c>
      <c r="D46" s="320"/>
      <c r="E46" s="320"/>
      <c r="F46" s="320"/>
      <c r="G46" s="340"/>
      <c r="H46" s="348">
        <v>8.1</v>
      </c>
      <c r="I46" s="349" t="s">
        <v>415</v>
      </c>
      <c r="J46" s="320"/>
      <c r="K46" s="348">
        <f>8.1*0.75</f>
        <v>6.0749999999999993</v>
      </c>
      <c r="L46" s="349" t="s">
        <v>415</v>
      </c>
      <c r="M46" s="320"/>
      <c r="N46" s="350"/>
      <c r="O46" s="345"/>
      <c r="P46" s="320"/>
      <c r="Q46" s="320"/>
      <c r="R46" s="349" t="s">
        <v>195</v>
      </c>
      <c r="S46" s="320"/>
      <c r="T46" s="320"/>
      <c r="U46" s="320"/>
      <c r="V46" s="340"/>
      <c r="W46" s="348">
        <v>13.299999999999999</v>
      </c>
      <c r="X46" s="349" t="s">
        <v>415</v>
      </c>
      <c r="Y46" s="320"/>
      <c r="Z46" s="348">
        <f>13.3*0.75</f>
        <v>9.9750000000000014</v>
      </c>
      <c r="AA46" s="349" t="s">
        <v>415</v>
      </c>
      <c r="AB46" s="320"/>
      <c r="AC46" s="350"/>
      <c r="AD46" s="306"/>
    </row>
    <row r="47" spans="1:30" ht="12.75" customHeight="1">
      <c r="A47" s="320"/>
      <c r="B47" s="320"/>
      <c r="C47" s="349" t="s">
        <v>49</v>
      </c>
      <c r="D47" s="320"/>
      <c r="E47" s="320"/>
      <c r="F47" s="320"/>
      <c r="G47" s="340"/>
      <c r="H47" s="348">
        <v>54.70000000000001</v>
      </c>
      <c r="I47" s="349" t="s">
        <v>415</v>
      </c>
      <c r="J47" s="320"/>
      <c r="K47" s="348">
        <f>54.7*0.75</f>
        <v>41.025000000000006</v>
      </c>
      <c r="L47" s="349" t="s">
        <v>415</v>
      </c>
      <c r="M47" s="320"/>
      <c r="N47" s="350"/>
      <c r="O47" s="345"/>
      <c r="P47" s="320"/>
      <c r="Q47" s="320"/>
      <c r="R47" s="349" t="s">
        <v>49</v>
      </c>
      <c r="S47" s="320"/>
      <c r="T47" s="320"/>
      <c r="U47" s="320"/>
      <c r="V47" s="340"/>
      <c r="W47" s="348">
        <v>62.500000000000007</v>
      </c>
      <c r="X47" s="349" t="s">
        <v>415</v>
      </c>
      <c r="Y47" s="320"/>
      <c r="Z47" s="348">
        <f>62.5*0.75</f>
        <v>46.875</v>
      </c>
      <c r="AA47" s="349" t="s">
        <v>415</v>
      </c>
      <c r="AB47" s="320"/>
      <c r="AC47" s="350"/>
      <c r="AD47" s="306"/>
    </row>
    <row r="48" spans="1:30" ht="12.75" customHeight="1">
      <c r="A48" s="333"/>
      <c r="B48" s="333"/>
      <c r="C48" s="352" t="s">
        <v>122</v>
      </c>
      <c r="D48" s="333"/>
      <c r="E48" s="333"/>
      <c r="F48" s="333"/>
      <c r="G48" s="340"/>
      <c r="H48" s="353">
        <v>1.1000000000000001</v>
      </c>
      <c r="I48" s="352" t="s">
        <v>415</v>
      </c>
      <c r="J48" s="333"/>
      <c r="K48" s="353">
        <f>1.1*0.75</f>
        <v>0.82500000000000007</v>
      </c>
      <c r="L48" s="352" t="s">
        <v>415</v>
      </c>
      <c r="M48" s="333"/>
      <c r="N48" s="354" t="s">
        <v>466</v>
      </c>
      <c r="O48" s="345"/>
      <c r="P48" s="333"/>
      <c r="Q48" s="333"/>
      <c r="R48" s="352" t="s">
        <v>92</v>
      </c>
      <c r="S48" s="333"/>
      <c r="T48" s="333"/>
      <c r="U48" s="333"/>
      <c r="V48" s="340"/>
      <c r="W48" s="353">
        <v>1.4</v>
      </c>
      <c r="X48" s="352" t="s">
        <v>415</v>
      </c>
      <c r="Y48" s="333"/>
      <c r="Z48" s="353">
        <f>1.4*0.75</f>
        <v>1.0499999999999998</v>
      </c>
      <c r="AA48" s="352" t="s">
        <v>415</v>
      </c>
      <c r="AB48" s="333"/>
      <c r="AC48" s="354"/>
      <c r="AD48" s="306"/>
    </row>
    <row r="49" spans="1:30" ht="12.75" customHeight="1">
      <c r="A49" s="362" t="s">
        <v>467</v>
      </c>
      <c r="B49" s="363" t="s">
        <v>459</v>
      </c>
      <c r="C49" s="364" t="s">
        <v>468</v>
      </c>
      <c r="D49" s="339" t="s">
        <v>461</v>
      </c>
      <c r="E49" s="339" t="s">
        <v>469</v>
      </c>
      <c r="F49" s="339" t="s">
        <v>463</v>
      </c>
      <c r="G49" s="340"/>
      <c r="H49" s="357">
        <v>445</v>
      </c>
      <c r="I49" s="342" t="s">
        <v>410</v>
      </c>
      <c r="J49" s="343" t="s">
        <v>464</v>
      </c>
      <c r="K49" s="357">
        <f>445*0.75</f>
        <v>333.75</v>
      </c>
      <c r="L49" s="342" t="s">
        <v>410</v>
      </c>
      <c r="M49" s="343" t="s">
        <v>464</v>
      </c>
      <c r="N49" s="344" t="s">
        <v>54</v>
      </c>
      <c r="O49" s="345"/>
      <c r="P49" s="346">
        <v>26</v>
      </c>
      <c r="Q49" s="346" t="s">
        <v>380</v>
      </c>
      <c r="R49" s="338" t="s">
        <v>114</v>
      </c>
      <c r="S49" s="339" t="s">
        <v>470</v>
      </c>
      <c r="T49" s="339" t="s">
        <v>471</v>
      </c>
      <c r="U49" s="339" t="s">
        <v>472</v>
      </c>
      <c r="V49" s="340"/>
      <c r="W49" s="357">
        <v>438</v>
      </c>
      <c r="X49" s="342" t="s">
        <v>410</v>
      </c>
      <c r="Y49" s="343" t="s">
        <v>473</v>
      </c>
      <c r="Z49" s="357">
        <f>438*0.75</f>
        <v>328.5</v>
      </c>
      <c r="AA49" s="342" t="s">
        <v>410</v>
      </c>
      <c r="AB49" s="343" t="s">
        <v>473</v>
      </c>
      <c r="AC49" s="344" t="s">
        <v>54</v>
      </c>
      <c r="AD49" s="306"/>
    </row>
    <row r="50" spans="1:30" ht="12.75" customHeight="1">
      <c r="A50" s="320"/>
      <c r="B50" s="320"/>
      <c r="C50" s="347" t="s">
        <v>191</v>
      </c>
      <c r="D50" s="320"/>
      <c r="E50" s="320"/>
      <c r="F50" s="320"/>
      <c r="G50" s="340"/>
      <c r="H50" s="348">
        <v>16.2</v>
      </c>
      <c r="I50" s="349" t="s">
        <v>415</v>
      </c>
      <c r="J50" s="320"/>
      <c r="K50" s="348">
        <f>16.2*0.75</f>
        <v>12.149999999999999</v>
      </c>
      <c r="L50" s="349" t="s">
        <v>415</v>
      </c>
      <c r="M50" s="320"/>
      <c r="N50" s="350" t="s">
        <v>465</v>
      </c>
      <c r="O50" s="345"/>
      <c r="P50" s="320"/>
      <c r="Q50" s="320"/>
      <c r="R50" s="365" t="s">
        <v>198</v>
      </c>
      <c r="S50" s="320"/>
      <c r="T50" s="320"/>
      <c r="U50" s="320"/>
      <c r="V50" s="340"/>
      <c r="W50" s="348">
        <v>17.499999999999996</v>
      </c>
      <c r="X50" s="349" t="s">
        <v>415</v>
      </c>
      <c r="Y50" s="320"/>
      <c r="Z50" s="348">
        <f>17.5*0.75</f>
        <v>13.125</v>
      </c>
      <c r="AA50" s="349" t="s">
        <v>415</v>
      </c>
      <c r="AB50" s="320"/>
      <c r="AC50" s="350" t="s">
        <v>474</v>
      </c>
      <c r="AD50" s="306"/>
    </row>
    <row r="51" spans="1:30" ht="12.75" customHeight="1">
      <c r="A51" s="320"/>
      <c r="B51" s="320"/>
      <c r="C51" s="349" t="s">
        <v>195</v>
      </c>
      <c r="D51" s="320"/>
      <c r="E51" s="320"/>
      <c r="F51" s="320"/>
      <c r="G51" s="340"/>
      <c r="H51" s="348">
        <v>13.299999999999999</v>
      </c>
      <c r="I51" s="349" t="s">
        <v>415</v>
      </c>
      <c r="J51" s="320"/>
      <c r="K51" s="348">
        <f>13.3*0.75</f>
        <v>9.9750000000000014</v>
      </c>
      <c r="L51" s="349" t="s">
        <v>415</v>
      </c>
      <c r="M51" s="320"/>
      <c r="N51" s="350"/>
      <c r="O51" s="345"/>
      <c r="P51" s="320"/>
      <c r="Q51" s="320"/>
      <c r="R51" s="349" t="s">
        <v>203</v>
      </c>
      <c r="S51" s="320"/>
      <c r="T51" s="320"/>
      <c r="U51" s="320"/>
      <c r="V51" s="340"/>
      <c r="W51" s="348">
        <v>15.599999999999998</v>
      </c>
      <c r="X51" s="349" t="s">
        <v>415</v>
      </c>
      <c r="Y51" s="320"/>
      <c r="Z51" s="348">
        <f>15.6*0.75</f>
        <v>11.7</v>
      </c>
      <c r="AA51" s="349" t="s">
        <v>415</v>
      </c>
      <c r="AB51" s="320"/>
      <c r="AC51" s="350" t="s">
        <v>475</v>
      </c>
      <c r="AD51" s="306"/>
    </row>
    <row r="52" spans="1:30" ht="12.75" customHeight="1">
      <c r="A52" s="320"/>
      <c r="B52" s="320"/>
      <c r="C52" s="349" t="s">
        <v>49</v>
      </c>
      <c r="D52" s="320"/>
      <c r="E52" s="320"/>
      <c r="F52" s="320"/>
      <c r="G52" s="340"/>
      <c r="H52" s="348">
        <v>62.2</v>
      </c>
      <c r="I52" s="349" t="s">
        <v>415</v>
      </c>
      <c r="J52" s="320"/>
      <c r="K52" s="348">
        <f>62.2*0.75</f>
        <v>46.650000000000006</v>
      </c>
      <c r="L52" s="349" t="s">
        <v>415</v>
      </c>
      <c r="M52" s="320"/>
      <c r="N52" s="350"/>
      <c r="O52" s="345"/>
      <c r="P52" s="320"/>
      <c r="Q52" s="320"/>
      <c r="R52" s="349" t="s">
        <v>49</v>
      </c>
      <c r="S52" s="320"/>
      <c r="T52" s="320"/>
      <c r="U52" s="320"/>
      <c r="V52" s="340"/>
      <c r="W52" s="348">
        <v>53.900000000000006</v>
      </c>
      <c r="X52" s="349" t="s">
        <v>415</v>
      </c>
      <c r="Y52" s="320"/>
      <c r="Z52" s="348">
        <f>53.9*0.75</f>
        <v>40.424999999999997</v>
      </c>
      <c r="AA52" s="349" t="s">
        <v>415</v>
      </c>
      <c r="AB52" s="320"/>
      <c r="AC52" s="350"/>
      <c r="AD52" s="306"/>
    </row>
    <row r="53" spans="1:30" ht="12.75" customHeight="1">
      <c r="A53" s="333"/>
      <c r="B53" s="333"/>
      <c r="C53" s="352" t="s">
        <v>92</v>
      </c>
      <c r="D53" s="333"/>
      <c r="E53" s="333"/>
      <c r="F53" s="333"/>
      <c r="G53" s="340"/>
      <c r="H53" s="353">
        <v>1.4</v>
      </c>
      <c r="I53" s="352" t="s">
        <v>415</v>
      </c>
      <c r="J53" s="333"/>
      <c r="K53" s="353">
        <f>1.4*0.75</f>
        <v>1.0499999999999998</v>
      </c>
      <c r="L53" s="352" t="s">
        <v>415</v>
      </c>
      <c r="M53" s="333"/>
      <c r="N53" s="354"/>
      <c r="O53" s="345"/>
      <c r="P53" s="333"/>
      <c r="Q53" s="333"/>
      <c r="R53" s="352" t="s">
        <v>122</v>
      </c>
      <c r="S53" s="333"/>
      <c r="T53" s="333"/>
      <c r="U53" s="333"/>
      <c r="V53" s="340"/>
      <c r="W53" s="353">
        <v>1.2</v>
      </c>
      <c r="X53" s="352" t="s">
        <v>415</v>
      </c>
      <c r="Y53" s="333"/>
      <c r="Z53" s="353">
        <f>1.2*0.75</f>
        <v>0.89999999999999991</v>
      </c>
      <c r="AA53" s="352" t="s">
        <v>415</v>
      </c>
      <c r="AB53" s="333"/>
      <c r="AC53" s="354"/>
      <c r="AD53" s="306"/>
    </row>
    <row r="54" spans="1:30" ht="12.75" customHeight="1">
      <c r="A54" s="346">
        <v>12</v>
      </c>
      <c r="B54" s="356" t="s">
        <v>380</v>
      </c>
      <c r="C54" s="364" t="s">
        <v>114</v>
      </c>
      <c r="D54" s="339" t="s">
        <v>476</v>
      </c>
      <c r="E54" s="339" t="s">
        <v>477</v>
      </c>
      <c r="F54" s="339" t="s">
        <v>472</v>
      </c>
      <c r="G54" s="340"/>
      <c r="H54" s="357">
        <v>438</v>
      </c>
      <c r="I54" s="342" t="s">
        <v>410</v>
      </c>
      <c r="J54" s="343" t="s">
        <v>473</v>
      </c>
      <c r="K54" s="357">
        <f>438*0.75</f>
        <v>328.5</v>
      </c>
      <c r="L54" s="342" t="s">
        <v>410</v>
      </c>
      <c r="M54" s="343" t="s">
        <v>473</v>
      </c>
      <c r="N54" s="344" t="s">
        <v>54</v>
      </c>
      <c r="O54" s="345"/>
      <c r="P54" s="401"/>
      <c r="Q54" s="402"/>
      <c r="R54" s="402"/>
      <c r="S54" s="402"/>
      <c r="T54" s="402"/>
      <c r="U54" s="402"/>
      <c r="V54" s="402"/>
      <c r="W54" s="402"/>
      <c r="X54" s="402"/>
      <c r="Y54" s="402"/>
      <c r="Z54" s="402"/>
      <c r="AA54" s="402"/>
      <c r="AB54" s="402"/>
      <c r="AC54" s="403"/>
      <c r="AD54" s="306"/>
    </row>
    <row r="55" spans="1:30" ht="12.75" customHeight="1">
      <c r="A55" s="320"/>
      <c r="B55" s="320"/>
      <c r="C55" s="365" t="s">
        <v>198</v>
      </c>
      <c r="D55" s="320"/>
      <c r="E55" s="320"/>
      <c r="F55" s="320"/>
      <c r="G55" s="340"/>
      <c r="H55" s="348">
        <v>17.499999999999996</v>
      </c>
      <c r="I55" s="349" t="s">
        <v>415</v>
      </c>
      <c r="J55" s="320"/>
      <c r="K55" s="348">
        <f>17.5*0.75</f>
        <v>13.125</v>
      </c>
      <c r="L55" s="349" t="s">
        <v>415</v>
      </c>
      <c r="M55" s="320"/>
      <c r="N55" s="350" t="s">
        <v>478</v>
      </c>
      <c r="O55" s="345"/>
      <c r="P55" s="404"/>
      <c r="Q55" s="405"/>
      <c r="R55" s="405"/>
      <c r="S55" s="405"/>
      <c r="T55" s="405"/>
      <c r="U55" s="405"/>
      <c r="V55" s="405"/>
      <c r="W55" s="405"/>
      <c r="X55" s="405"/>
      <c r="Y55" s="405"/>
      <c r="Z55" s="405"/>
      <c r="AA55" s="405"/>
      <c r="AB55" s="405"/>
      <c r="AC55" s="406"/>
      <c r="AD55" s="306"/>
    </row>
    <row r="56" spans="1:30" ht="12.75" customHeight="1">
      <c r="A56" s="320"/>
      <c r="B56" s="320"/>
      <c r="C56" s="349" t="s">
        <v>203</v>
      </c>
      <c r="D56" s="320"/>
      <c r="E56" s="320"/>
      <c r="F56" s="320"/>
      <c r="G56" s="340"/>
      <c r="H56" s="348">
        <v>15.599999999999998</v>
      </c>
      <c r="I56" s="349" t="s">
        <v>415</v>
      </c>
      <c r="J56" s="320"/>
      <c r="K56" s="348">
        <f>15.6*0.75</f>
        <v>11.7</v>
      </c>
      <c r="L56" s="349" t="s">
        <v>415</v>
      </c>
      <c r="M56" s="320"/>
      <c r="N56" s="350" t="s">
        <v>475</v>
      </c>
      <c r="O56" s="345"/>
      <c r="P56" s="355">
        <v>29</v>
      </c>
      <c r="Q56" s="346" t="s">
        <v>364</v>
      </c>
      <c r="R56" s="338" t="s">
        <v>15</v>
      </c>
      <c r="S56" s="339" t="s">
        <v>479</v>
      </c>
      <c r="T56" s="339" t="s">
        <v>408</v>
      </c>
      <c r="U56" s="339" t="s">
        <v>480</v>
      </c>
      <c r="V56" s="340"/>
      <c r="W56" s="357">
        <v>350</v>
      </c>
      <c r="X56" s="342" t="s">
        <v>410</v>
      </c>
      <c r="Y56" s="343" t="s">
        <v>46</v>
      </c>
      <c r="Z56" s="357">
        <f>350*0.75</f>
        <v>262.5</v>
      </c>
      <c r="AA56" s="342" t="s">
        <v>410</v>
      </c>
      <c r="AB56" s="343" t="s">
        <v>46</v>
      </c>
      <c r="AC56" s="344" t="s">
        <v>54</v>
      </c>
      <c r="AD56" s="306"/>
    </row>
    <row r="57" spans="1:30" ht="12.75" customHeight="1">
      <c r="A57" s="320"/>
      <c r="B57" s="320"/>
      <c r="C57" s="349" t="s">
        <v>49</v>
      </c>
      <c r="D57" s="320"/>
      <c r="E57" s="320"/>
      <c r="F57" s="320"/>
      <c r="G57" s="340"/>
      <c r="H57" s="348">
        <v>53.900000000000006</v>
      </c>
      <c r="I57" s="349" t="s">
        <v>415</v>
      </c>
      <c r="J57" s="320"/>
      <c r="K57" s="348">
        <f>53.9*0.75</f>
        <v>40.424999999999997</v>
      </c>
      <c r="L57" s="349" t="s">
        <v>415</v>
      </c>
      <c r="M57" s="320"/>
      <c r="N57" s="350"/>
      <c r="O57" s="345"/>
      <c r="P57" s="320"/>
      <c r="Q57" s="320"/>
      <c r="R57" s="347" t="s">
        <v>16</v>
      </c>
      <c r="S57" s="320"/>
      <c r="T57" s="320"/>
      <c r="U57" s="320"/>
      <c r="V57" s="340"/>
      <c r="W57" s="348">
        <v>12.599999999999998</v>
      </c>
      <c r="X57" s="349" t="s">
        <v>415</v>
      </c>
      <c r="Y57" s="320"/>
      <c r="Z57" s="348">
        <f>12.6*0.75</f>
        <v>9.4499999999999993</v>
      </c>
      <c r="AA57" s="349" t="s">
        <v>415</v>
      </c>
      <c r="AB57" s="320"/>
      <c r="AC57" s="350" t="s">
        <v>448</v>
      </c>
      <c r="AD57" s="306"/>
    </row>
    <row r="58" spans="1:30" ht="12.75" customHeight="1">
      <c r="A58" s="333"/>
      <c r="B58" s="333"/>
      <c r="C58" s="352" t="s">
        <v>122</v>
      </c>
      <c r="D58" s="333"/>
      <c r="E58" s="333"/>
      <c r="F58" s="333"/>
      <c r="G58" s="340"/>
      <c r="H58" s="353">
        <v>1.2</v>
      </c>
      <c r="I58" s="352" t="s">
        <v>415</v>
      </c>
      <c r="J58" s="333"/>
      <c r="K58" s="353">
        <f>1.2*0.75</f>
        <v>0.89999999999999991</v>
      </c>
      <c r="L58" s="352" t="s">
        <v>415</v>
      </c>
      <c r="M58" s="333"/>
      <c r="N58" s="354"/>
      <c r="O58" s="345"/>
      <c r="P58" s="320"/>
      <c r="Q58" s="320"/>
      <c r="R58" s="349" t="s">
        <v>38</v>
      </c>
      <c r="S58" s="320"/>
      <c r="T58" s="320"/>
      <c r="U58" s="320"/>
      <c r="V58" s="340"/>
      <c r="W58" s="348">
        <v>9.4999999999999982</v>
      </c>
      <c r="X58" s="349" t="s">
        <v>415</v>
      </c>
      <c r="Y58" s="320"/>
      <c r="Z58" s="348">
        <f>9.5*0.75</f>
        <v>7.125</v>
      </c>
      <c r="AA58" s="349" t="s">
        <v>415</v>
      </c>
      <c r="AB58" s="320"/>
      <c r="AC58" s="350"/>
      <c r="AD58" s="306"/>
    </row>
    <row r="59" spans="1:30" ht="12.75" customHeight="1">
      <c r="A59" s="401"/>
      <c r="B59" s="402"/>
      <c r="C59" s="402"/>
      <c r="D59" s="402"/>
      <c r="E59" s="402"/>
      <c r="F59" s="402"/>
      <c r="G59" s="402"/>
      <c r="H59" s="402"/>
      <c r="I59" s="402"/>
      <c r="J59" s="402"/>
      <c r="K59" s="402"/>
      <c r="L59" s="402"/>
      <c r="M59" s="402"/>
      <c r="N59" s="403"/>
      <c r="O59" s="345"/>
      <c r="P59" s="320"/>
      <c r="Q59" s="320"/>
      <c r="R59" s="349" t="s">
        <v>49</v>
      </c>
      <c r="S59" s="320"/>
      <c r="T59" s="320"/>
      <c r="U59" s="320"/>
      <c r="V59" s="340"/>
      <c r="W59" s="348">
        <v>50.79999999999999</v>
      </c>
      <c r="X59" s="349" t="s">
        <v>415</v>
      </c>
      <c r="Y59" s="320"/>
      <c r="Z59" s="348">
        <f>50.8*0.75</f>
        <v>38.099999999999994</v>
      </c>
      <c r="AA59" s="349" t="s">
        <v>415</v>
      </c>
      <c r="AB59" s="320"/>
      <c r="AC59" s="350"/>
      <c r="AD59" s="306"/>
    </row>
    <row r="60" spans="1:30" ht="12.75" customHeight="1">
      <c r="A60" s="404"/>
      <c r="B60" s="405"/>
      <c r="C60" s="405"/>
      <c r="D60" s="405"/>
      <c r="E60" s="405"/>
      <c r="F60" s="405"/>
      <c r="G60" s="405"/>
      <c r="H60" s="405"/>
      <c r="I60" s="405"/>
      <c r="J60" s="405"/>
      <c r="K60" s="405"/>
      <c r="L60" s="405"/>
      <c r="M60" s="405"/>
      <c r="N60" s="406"/>
      <c r="O60" s="345"/>
      <c r="P60" s="333"/>
      <c r="Q60" s="333"/>
      <c r="R60" s="352"/>
      <c r="S60" s="333"/>
      <c r="T60" s="333"/>
      <c r="U60" s="333"/>
      <c r="V60" s="340"/>
      <c r="W60" s="353">
        <v>1</v>
      </c>
      <c r="X60" s="352" t="s">
        <v>415</v>
      </c>
      <c r="Y60" s="333"/>
      <c r="Z60" s="353">
        <f>1*0.75</f>
        <v>0.75</v>
      </c>
      <c r="AA60" s="352" t="s">
        <v>415</v>
      </c>
      <c r="AB60" s="333"/>
      <c r="AC60" s="354"/>
      <c r="AD60" s="306"/>
    </row>
    <row r="61" spans="1:30" ht="12.75" customHeight="1">
      <c r="A61" s="355">
        <v>15</v>
      </c>
      <c r="B61" s="336" t="s">
        <v>364</v>
      </c>
      <c r="C61" s="349" t="s">
        <v>15</v>
      </c>
      <c r="D61" s="339" t="s">
        <v>481</v>
      </c>
      <c r="E61" s="339" t="s">
        <v>482</v>
      </c>
      <c r="F61" s="339" t="s">
        <v>483</v>
      </c>
      <c r="G61" s="340"/>
      <c r="H61" s="357">
        <v>350</v>
      </c>
      <c r="I61" s="342" t="s">
        <v>410</v>
      </c>
      <c r="J61" s="343" t="s">
        <v>46</v>
      </c>
      <c r="K61" s="357">
        <f>350*0.75</f>
        <v>262.5</v>
      </c>
      <c r="L61" s="342" t="s">
        <v>410</v>
      </c>
      <c r="M61" s="343" t="s">
        <v>46</v>
      </c>
      <c r="N61" s="344" t="s">
        <v>54</v>
      </c>
      <c r="O61" s="345"/>
      <c r="P61" s="355">
        <v>30</v>
      </c>
      <c r="Q61" s="346" t="s">
        <v>367</v>
      </c>
      <c r="R61" s="342" t="s">
        <v>15</v>
      </c>
      <c r="S61" s="339" t="s">
        <v>484</v>
      </c>
      <c r="T61" s="339" t="s">
        <v>485</v>
      </c>
      <c r="U61" s="339" t="s">
        <v>413</v>
      </c>
      <c r="V61" s="340"/>
      <c r="W61" s="357">
        <v>344</v>
      </c>
      <c r="X61" s="342" t="s">
        <v>410</v>
      </c>
      <c r="Y61" s="343" t="s">
        <v>414</v>
      </c>
      <c r="Z61" s="357">
        <f>344*0.75</f>
        <v>258</v>
      </c>
      <c r="AA61" s="342" t="s">
        <v>410</v>
      </c>
      <c r="AB61" s="343" t="s">
        <v>414</v>
      </c>
      <c r="AC61" s="344" t="s">
        <v>54</v>
      </c>
      <c r="AD61" s="306"/>
    </row>
    <row r="62" spans="1:30" ht="12.75" customHeight="1">
      <c r="A62" s="320"/>
      <c r="B62" s="320"/>
      <c r="C62" s="347" t="s">
        <v>16</v>
      </c>
      <c r="D62" s="320"/>
      <c r="E62" s="320"/>
      <c r="F62" s="320"/>
      <c r="G62" s="340"/>
      <c r="H62" s="348">
        <v>12.599999999999998</v>
      </c>
      <c r="I62" s="349" t="s">
        <v>415</v>
      </c>
      <c r="J62" s="320"/>
      <c r="K62" s="348">
        <f>12.6*0.75</f>
        <v>9.4499999999999993</v>
      </c>
      <c r="L62" s="349" t="s">
        <v>415</v>
      </c>
      <c r="M62" s="320"/>
      <c r="N62" s="350" t="s">
        <v>486</v>
      </c>
      <c r="O62" s="345"/>
      <c r="P62" s="320"/>
      <c r="Q62" s="320"/>
      <c r="R62" s="351" t="s">
        <v>76</v>
      </c>
      <c r="S62" s="320"/>
      <c r="T62" s="320"/>
      <c r="U62" s="320"/>
      <c r="V62" s="340"/>
      <c r="W62" s="348">
        <v>12.7</v>
      </c>
      <c r="X62" s="349" t="s">
        <v>415</v>
      </c>
      <c r="Y62" s="320"/>
      <c r="Z62" s="348">
        <f>12.7*0.75</f>
        <v>9.5249999999999986</v>
      </c>
      <c r="AA62" s="349" t="s">
        <v>415</v>
      </c>
      <c r="AB62" s="320"/>
      <c r="AC62" s="350" t="s">
        <v>455</v>
      </c>
      <c r="AD62" s="306"/>
    </row>
    <row r="63" spans="1:30" ht="12.75" customHeight="1">
      <c r="A63" s="320"/>
      <c r="B63" s="320"/>
      <c r="C63" s="349" t="s">
        <v>38</v>
      </c>
      <c r="D63" s="320"/>
      <c r="E63" s="320"/>
      <c r="F63" s="320"/>
      <c r="G63" s="340"/>
      <c r="H63" s="348">
        <v>9.4999999999999982</v>
      </c>
      <c r="I63" s="349" t="s">
        <v>415</v>
      </c>
      <c r="J63" s="320"/>
      <c r="K63" s="348">
        <f>9.5*0.75</f>
        <v>7.125</v>
      </c>
      <c r="L63" s="349" t="s">
        <v>415</v>
      </c>
      <c r="M63" s="320"/>
      <c r="N63" s="350"/>
      <c r="O63" s="345"/>
      <c r="P63" s="320"/>
      <c r="Q63" s="320"/>
      <c r="R63" s="349" t="s">
        <v>82</v>
      </c>
      <c r="S63" s="320"/>
      <c r="T63" s="320"/>
      <c r="U63" s="320"/>
      <c r="V63" s="340"/>
      <c r="W63" s="348">
        <v>7.8</v>
      </c>
      <c r="X63" s="349" t="s">
        <v>415</v>
      </c>
      <c r="Y63" s="320"/>
      <c r="Z63" s="348">
        <f>7.8*0.75</f>
        <v>5.85</v>
      </c>
      <c r="AA63" s="349" t="s">
        <v>415</v>
      </c>
      <c r="AB63" s="320"/>
      <c r="AC63" s="350"/>
      <c r="AD63" s="306"/>
    </row>
    <row r="64" spans="1:30" ht="12.75" customHeight="1">
      <c r="A64" s="320"/>
      <c r="B64" s="320"/>
      <c r="C64" s="349" t="s">
        <v>49</v>
      </c>
      <c r="D64" s="320"/>
      <c r="E64" s="320"/>
      <c r="F64" s="320"/>
      <c r="G64" s="340"/>
      <c r="H64" s="348">
        <v>50.79999999999999</v>
      </c>
      <c r="I64" s="349" t="s">
        <v>415</v>
      </c>
      <c r="J64" s="320"/>
      <c r="K64" s="348">
        <f>50.8*0.75</f>
        <v>38.099999999999994</v>
      </c>
      <c r="L64" s="349" t="s">
        <v>415</v>
      </c>
      <c r="M64" s="320"/>
      <c r="N64" s="350"/>
      <c r="O64" s="345"/>
      <c r="P64" s="320"/>
      <c r="Q64" s="320"/>
      <c r="R64" s="349" t="s">
        <v>49</v>
      </c>
      <c r="S64" s="320"/>
      <c r="T64" s="320"/>
      <c r="U64" s="320"/>
      <c r="V64" s="340"/>
      <c r="W64" s="348">
        <v>53.70000000000001</v>
      </c>
      <c r="X64" s="349" t="s">
        <v>415</v>
      </c>
      <c r="Y64" s="320"/>
      <c r="Z64" s="348">
        <f>53.7*0.75</f>
        <v>40.275000000000006</v>
      </c>
      <c r="AA64" s="349" t="s">
        <v>415</v>
      </c>
      <c r="AB64" s="320"/>
      <c r="AC64" s="350"/>
      <c r="AD64" s="306"/>
    </row>
    <row r="65" spans="1:30" ht="12.75" customHeight="1">
      <c r="A65" s="333"/>
      <c r="B65" s="333"/>
      <c r="C65" s="352"/>
      <c r="D65" s="333"/>
      <c r="E65" s="333"/>
      <c r="F65" s="333"/>
      <c r="G65" s="340"/>
      <c r="H65" s="353">
        <v>1</v>
      </c>
      <c r="I65" s="352" t="s">
        <v>415</v>
      </c>
      <c r="J65" s="333"/>
      <c r="K65" s="353">
        <f>1*0.75</f>
        <v>0.75</v>
      </c>
      <c r="L65" s="352" t="s">
        <v>415</v>
      </c>
      <c r="M65" s="333"/>
      <c r="N65" s="354"/>
      <c r="O65" s="345"/>
      <c r="P65" s="333"/>
      <c r="Q65" s="333"/>
      <c r="R65" s="349" t="s">
        <v>92</v>
      </c>
      <c r="S65" s="333"/>
      <c r="T65" s="333"/>
      <c r="U65" s="333"/>
      <c r="V65" s="366"/>
      <c r="W65" s="348">
        <v>1.1000000000000001</v>
      </c>
      <c r="X65" s="349" t="s">
        <v>415</v>
      </c>
      <c r="Y65" s="333"/>
      <c r="Z65" s="348">
        <f>1.1*0.75</f>
        <v>0.82500000000000007</v>
      </c>
      <c r="AA65" s="349" t="s">
        <v>415</v>
      </c>
      <c r="AB65" s="320"/>
      <c r="AC65" s="354"/>
      <c r="AD65" s="306"/>
    </row>
    <row r="66" spans="1:30" ht="12.75" customHeight="1">
      <c r="A66" s="367" t="s">
        <v>487</v>
      </c>
      <c r="B66" s="324"/>
      <c r="C66" s="368" t="s">
        <v>488</v>
      </c>
      <c r="D66" s="369" t="s">
        <v>489</v>
      </c>
      <c r="E66" s="313"/>
      <c r="F66" s="313"/>
      <c r="G66" s="313"/>
      <c r="H66" s="313"/>
      <c r="I66" s="313"/>
      <c r="J66" s="313"/>
      <c r="K66" s="313"/>
      <c r="L66" s="313"/>
      <c r="M66" s="314"/>
      <c r="N66" s="306"/>
      <c r="O66" s="370"/>
      <c r="P66" s="371" t="s">
        <v>490</v>
      </c>
      <c r="Q66" s="360"/>
      <c r="R66" s="360"/>
      <c r="S66" s="360"/>
      <c r="T66" s="360"/>
      <c r="U66" s="360"/>
      <c r="V66" s="360"/>
      <c r="W66" s="360"/>
      <c r="X66" s="360"/>
      <c r="Y66" s="360"/>
      <c r="Z66" s="360"/>
      <c r="AA66" s="360"/>
      <c r="AB66" s="360"/>
      <c r="AC66" s="372"/>
      <c r="AD66" s="306"/>
    </row>
    <row r="67" spans="1:30" ht="12.75" customHeight="1">
      <c r="A67" s="334"/>
      <c r="B67" s="335"/>
      <c r="C67" s="368" t="s">
        <v>491</v>
      </c>
      <c r="D67" s="373" t="s">
        <v>492</v>
      </c>
      <c r="E67" s="373" t="s">
        <v>493</v>
      </c>
      <c r="F67" s="373" t="s">
        <v>494</v>
      </c>
      <c r="G67" s="373"/>
      <c r="H67" s="369" t="s">
        <v>495</v>
      </c>
      <c r="I67" s="313"/>
      <c r="J67" s="314"/>
      <c r="K67" s="369" t="s">
        <v>495</v>
      </c>
      <c r="L67" s="314"/>
      <c r="M67" s="373" t="s">
        <v>496</v>
      </c>
      <c r="N67" s="306"/>
      <c r="O67" s="370"/>
      <c r="P67" s="374" t="s">
        <v>497</v>
      </c>
      <c r="Q67" s="374"/>
      <c r="R67" s="374"/>
      <c r="S67" s="375"/>
      <c r="T67" s="375"/>
      <c r="U67" s="375"/>
      <c r="V67" s="376"/>
      <c r="W67" s="377"/>
      <c r="X67" s="374"/>
      <c r="Y67" s="378"/>
      <c r="Z67" s="377"/>
      <c r="AA67" s="374"/>
      <c r="AB67" s="378"/>
      <c r="AC67" s="379"/>
      <c r="AD67" s="306"/>
    </row>
    <row r="68" spans="1:30" ht="12.75" customHeight="1">
      <c r="A68" s="380" t="s">
        <v>498</v>
      </c>
      <c r="B68" s="381" t="s">
        <v>499</v>
      </c>
      <c r="C68" s="368" t="s">
        <v>500</v>
      </c>
      <c r="D68" s="382">
        <f>11598/30</f>
        <v>386.6</v>
      </c>
      <c r="E68" s="383">
        <f>438.800000000001/30</f>
        <v>14.626666666666699</v>
      </c>
      <c r="F68" s="383">
        <f>315.1/30</f>
        <v>10.503333333333334</v>
      </c>
      <c r="G68" s="383"/>
      <c r="H68" s="384">
        <f>1684/30</f>
        <v>56.133333333333333</v>
      </c>
      <c r="I68" s="313"/>
      <c r="J68" s="314"/>
      <c r="K68" s="384">
        <f>2451.6/30</f>
        <v>81.72</v>
      </c>
      <c r="L68" s="314"/>
      <c r="M68" s="385">
        <f>34.1000000000001/30</f>
        <v>1.13666666666667</v>
      </c>
      <c r="N68" s="306"/>
      <c r="O68" s="370"/>
      <c r="P68" s="386" t="s">
        <v>501</v>
      </c>
      <c r="Q68" s="374"/>
      <c r="R68" s="374"/>
      <c r="S68" s="375"/>
      <c r="T68" s="375"/>
      <c r="U68" s="375"/>
      <c r="V68" s="376"/>
      <c r="W68" s="377"/>
      <c r="X68" s="374"/>
      <c r="Y68" s="378"/>
      <c r="Z68" s="377"/>
      <c r="AA68" s="374"/>
      <c r="AB68" s="378"/>
      <c r="AC68" s="379"/>
      <c r="AD68" s="306"/>
    </row>
    <row r="69" spans="1:30" ht="12.75" customHeight="1">
      <c r="A69" s="380" t="s">
        <v>502</v>
      </c>
      <c r="B69" s="381" t="s">
        <v>499</v>
      </c>
      <c r="C69" s="368" t="s">
        <v>503</v>
      </c>
      <c r="D69" s="382">
        <f>(11598*0.75)/30</f>
        <v>289.95</v>
      </c>
      <c r="E69" s="383">
        <f>(438.800000000001*0.75)/30</f>
        <v>10.970000000000024</v>
      </c>
      <c r="F69" s="383">
        <f>(315.1*0.75)/30</f>
        <v>7.8775000000000004</v>
      </c>
      <c r="G69" s="383"/>
      <c r="H69" s="384">
        <f>(1684*0.75)/30</f>
        <v>42.1</v>
      </c>
      <c r="I69" s="313"/>
      <c r="J69" s="314"/>
      <c r="K69" s="384">
        <f>(2451.6*0.75)/30</f>
        <v>61.289999999999992</v>
      </c>
      <c r="L69" s="314"/>
      <c r="M69" s="385">
        <f>(34.1000000000001*0.75)/30</f>
        <v>0.85250000000000248</v>
      </c>
      <c r="N69" s="306"/>
      <c r="O69" s="370"/>
      <c r="P69" s="386" t="s">
        <v>504</v>
      </c>
      <c r="Q69" s="374"/>
      <c r="R69" s="374"/>
      <c r="S69" s="375"/>
      <c r="T69" s="375"/>
      <c r="U69" s="375"/>
      <c r="V69" s="376"/>
      <c r="W69" s="377"/>
      <c r="X69" s="374"/>
      <c r="Y69" s="378"/>
      <c r="Z69" s="377"/>
      <c r="AA69" s="374"/>
      <c r="AB69" s="378"/>
      <c r="AC69" s="379"/>
      <c r="AD69" s="306"/>
    </row>
    <row r="70" spans="1:30" ht="12.75" customHeight="1">
      <c r="A70" s="387"/>
      <c r="B70" s="388"/>
      <c r="C70" s="389"/>
      <c r="D70" s="390"/>
      <c r="E70" s="391"/>
      <c r="F70" s="391"/>
      <c r="G70" s="391"/>
      <c r="H70" s="307"/>
      <c r="I70" s="306"/>
      <c r="J70" s="392"/>
      <c r="K70" s="307"/>
      <c r="L70" s="306"/>
      <c r="M70" s="306"/>
      <c r="N70" s="307"/>
      <c r="O70" s="370"/>
      <c r="P70" s="393" t="s">
        <v>505</v>
      </c>
      <c r="Q70" s="374"/>
      <c r="R70" s="374"/>
      <c r="S70" s="375"/>
      <c r="T70" s="375"/>
      <c r="U70" s="375"/>
      <c r="V70" s="376"/>
      <c r="W70" s="377"/>
      <c r="X70" s="374"/>
      <c r="Y70" s="378"/>
      <c r="Z70" s="377"/>
      <c r="AA70" s="374"/>
      <c r="AB70" s="378"/>
      <c r="AC70" s="379"/>
      <c r="AD70" s="306"/>
    </row>
    <row r="71" spans="1:30" ht="12.75" customHeight="1">
      <c r="A71" s="305"/>
      <c r="B71" s="306"/>
      <c r="C71" s="306"/>
      <c r="D71" s="306"/>
      <c r="E71" s="306"/>
      <c r="F71" s="306"/>
      <c r="G71" s="306"/>
      <c r="H71" s="307"/>
      <c r="I71" s="306"/>
      <c r="J71" s="306"/>
      <c r="K71" s="307"/>
      <c r="L71" s="306"/>
      <c r="M71" s="394"/>
      <c r="N71" s="306"/>
      <c r="O71" s="370"/>
      <c r="P71" s="393" t="s">
        <v>506</v>
      </c>
      <c r="Q71" s="306"/>
      <c r="R71" s="306"/>
      <c r="S71" s="306"/>
      <c r="T71" s="306"/>
      <c r="U71" s="306"/>
      <c r="V71" s="306"/>
      <c r="W71" s="307"/>
      <c r="X71" s="306"/>
      <c r="Y71" s="306"/>
      <c r="Z71" s="307"/>
      <c r="AA71" s="306"/>
      <c r="AB71" s="306"/>
      <c r="AC71" s="306"/>
      <c r="AD71" s="306"/>
    </row>
    <row r="72" spans="1:30" ht="12.75" customHeight="1">
      <c r="A72" s="305"/>
      <c r="B72" s="306"/>
      <c r="C72" s="306"/>
      <c r="D72" s="306"/>
      <c r="E72" s="306"/>
      <c r="F72" s="306"/>
      <c r="G72" s="306"/>
      <c r="H72" s="307"/>
      <c r="I72" s="306"/>
      <c r="J72" s="306"/>
      <c r="K72" s="307"/>
      <c r="L72" s="306"/>
      <c r="M72" s="394"/>
      <c r="N72" s="306"/>
      <c r="O72" s="370"/>
      <c r="P72" s="393"/>
      <c r="Q72" s="395"/>
      <c r="R72" s="396"/>
      <c r="S72" s="396"/>
      <c r="T72" s="396"/>
      <c r="U72" s="396"/>
      <c r="V72" s="396"/>
      <c r="W72" s="396"/>
      <c r="X72" s="396"/>
      <c r="Y72" s="306"/>
      <c r="Z72" s="307"/>
      <c r="AA72" s="306"/>
      <c r="AB72" s="306"/>
      <c r="AC72" s="396"/>
      <c r="AD72" s="306"/>
    </row>
    <row r="73" spans="1:30" ht="12.75" customHeight="1">
      <c r="A73" s="305"/>
      <c r="B73" s="306"/>
      <c r="C73" s="306"/>
      <c r="D73" s="306"/>
      <c r="E73" s="306"/>
      <c r="F73" s="306"/>
      <c r="G73" s="306"/>
      <c r="H73" s="307"/>
      <c r="I73" s="306"/>
      <c r="J73" s="306"/>
      <c r="K73" s="307"/>
      <c r="L73" s="306"/>
      <c r="M73" s="306"/>
      <c r="N73" s="306"/>
      <c r="O73" s="370"/>
      <c r="P73" s="393"/>
      <c r="Q73" s="397"/>
      <c r="R73" s="374"/>
      <c r="S73" s="398"/>
      <c r="T73" s="398"/>
      <c r="U73" s="398"/>
      <c r="V73" s="398"/>
      <c r="W73" s="307"/>
      <c r="X73" s="306"/>
      <c r="Y73" s="306"/>
      <c r="Z73" s="307"/>
      <c r="AA73" s="306"/>
      <c r="AB73" s="306"/>
      <c r="AC73" s="307"/>
      <c r="AD73" s="306"/>
    </row>
    <row r="74" spans="1:30" ht="12.75" customHeight="1">
      <c r="A74" s="305"/>
      <c r="B74" s="306"/>
      <c r="C74" s="306"/>
      <c r="D74" s="306"/>
      <c r="E74" s="306"/>
      <c r="F74" s="306"/>
      <c r="G74" s="306"/>
      <c r="H74" s="307"/>
      <c r="I74" s="306"/>
      <c r="J74" s="306"/>
      <c r="K74" s="307"/>
      <c r="L74" s="306"/>
      <c r="M74" s="306"/>
      <c r="N74" s="306"/>
      <c r="O74" s="370"/>
      <c r="P74" s="393"/>
      <c r="Q74" s="397"/>
      <c r="R74" s="374"/>
      <c r="S74" s="398"/>
      <c r="T74" s="398"/>
      <c r="U74" s="398"/>
      <c r="V74" s="398"/>
      <c r="W74" s="307"/>
      <c r="X74" s="306"/>
      <c r="Y74" s="306"/>
      <c r="Z74" s="307"/>
      <c r="AA74" s="306"/>
      <c r="AB74" s="306"/>
      <c r="AC74" s="398"/>
      <c r="AD74" s="306"/>
    </row>
    <row r="75" spans="1:30" ht="12.75" customHeight="1">
      <c r="A75" s="305"/>
      <c r="B75" s="306"/>
      <c r="C75" s="306"/>
      <c r="D75" s="306"/>
      <c r="E75" s="306"/>
      <c r="F75" s="306"/>
      <c r="G75" s="306"/>
      <c r="H75" s="307"/>
      <c r="I75" s="306"/>
      <c r="J75" s="306"/>
      <c r="K75" s="307"/>
      <c r="L75" s="306"/>
      <c r="M75" s="306"/>
      <c r="N75" s="306"/>
      <c r="O75" s="370"/>
      <c r="P75" s="393"/>
      <c r="Q75" s="393"/>
      <c r="R75" s="393"/>
      <c r="S75" s="393"/>
      <c r="T75" s="393"/>
      <c r="U75" s="393"/>
      <c r="V75" s="393"/>
      <c r="W75" s="307"/>
      <c r="X75" s="306"/>
      <c r="Y75" s="306"/>
      <c r="Z75" s="307"/>
      <c r="AA75" s="306"/>
      <c r="AB75" s="306"/>
      <c r="AC75" s="399"/>
      <c r="AD75" s="306"/>
    </row>
    <row r="76" spans="1:30" ht="12.75" customHeight="1">
      <c r="A76" s="305"/>
      <c r="B76" s="306"/>
      <c r="C76" s="306"/>
      <c r="D76" s="306"/>
      <c r="E76" s="306"/>
      <c r="F76" s="306"/>
      <c r="G76" s="306"/>
      <c r="H76" s="307"/>
      <c r="I76" s="306"/>
      <c r="J76" s="306"/>
      <c r="K76" s="307"/>
      <c r="L76" s="306"/>
      <c r="M76" s="306"/>
      <c r="N76" s="306"/>
      <c r="O76" s="370"/>
      <c r="P76" s="393"/>
      <c r="Q76" s="393"/>
      <c r="R76" s="393"/>
      <c r="S76" s="393"/>
      <c r="T76" s="393"/>
      <c r="U76" s="393"/>
      <c r="V76" s="393"/>
      <c r="W76" s="307"/>
      <c r="X76" s="306"/>
      <c r="Y76" s="306"/>
      <c r="Z76" s="307"/>
      <c r="AA76" s="306"/>
      <c r="AB76" s="306"/>
      <c r="AC76" s="399"/>
      <c r="AD76" s="306"/>
    </row>
    <row r="77" spans="1:30" ht="12.75" customHeight="1">
      <c r="A77" s="305"/>
      <c r="B77" s="306"/>
      <c r="C77" s="306"/>
      <c r="D77" s="306"/>
      <c r="E77" s="306"/>
      <c r="F77" s="306"/>
      <c r="G77" s="306"/>
      <c r="H77" s="307"/>
      <c r="I77" s="306"/>
      <c r="J77" s="306"/>
      <c r="K77" s="307"/>
      <c r="L77" s="306"/>
      <c r="M77" s="306"/>
      <c r="N77" s="306"/>
      <c r="O77" s="370"/>
      <c r="P77" s="393"/>
      <c r="Q77" s="306"/>
      <c r="R77" s="306"/>
      <c r="S77" s="306"/>
      <c r="T77" s="307"/>
      <c r="U77" s="306"/>
      <c r="V77" s="306"/>
      <c r="W77" s="307"/>
      <c r="X77" s="306"/>
      <c r="Y77" s="306"/>
      <c r="Z77" s="307"/>
      <c r="AA77" s="306"/>
      <c r="AB77" s="306"/>
      <c r="AC77" s="400"/>
      <c r="AD77" s="306"/>
    </row>
    <row r="78" spans="1:30" ht="12.75" customHeight="1">
      <c r="A78" s="305"/>
      <c r="B78" s="306"/>
      <c r="C78" s="306"/>
      <c r="D78" s="306"/>
      <c r="E78" s="306"/>
      <c r="F78" s="306"/>
      <c r="G78" s="306"/>
      <c r="H78" s="307"/>
      <c r="I78" s="306"/>
      <c r="J78" s="306"/>
      <c r="K78" s="307"/>
      <c r="L78" s="306"/>
      <c r="M78" s="306"/>
      <c r="N78" s="306"/>
      <c r="O78" s="370"/>
      <c r="P78" s="393"/>
      <c r="Q78" s="306"/>
      <c r="R78" s="306"/>
      <c r="S78" s="306"/>
      <c r="T78" s="306"/>
      <c r="U78" s="306"/>
      <c r="V78" s="306"/>
      <c r="W78" s="307"/>
      <c r="X78" s="306"/>
      <c r="Y78" s="306"/>
      <c r="Z78" s="307"/>
      <c r="AA78" s="306"/>
      <c r="AB78" s="306"/>
      <c r="AC78" s="306"/>
      <c r="AD78" s="306"/>
    </row>
    <row r="79" spans="1:30" ht="12.75" customHeight="1">
      <c r="A79" s="305"/>
      <c r="B79" s="306"/>
      <c r="C79" s="306"/>
      <c r="D79" s="306"/>
      <c r="E79" s="306"/>
      <c r="F79" s="306"/>
      <c r="G79" s="306"/>
      <c r="H79" s="307"/>
      <c r="I79" s="306"/>
      <c r="J79" s="306"/>
      <c r="K79" s="307"/>
      <c r="L79" s="306"/>
      <c r="M79" s="306"/>
      <c r="N79" s="306"/>
      <c r="O79" s="370"/>
      <c r="P79" s="393"/>
      <c r="Q79" s="306"/>
      <c r="R79" s="306"/>
      <c r="S79" s="306"/>
      <c r="T79" s="306"/>
      <c r="U79" s="306"/>
      <c r="V79" s="306"/>
      <c r="W79" s="307"/>
      <c r="X79" s="306"/>
      <c r="Y79" s="306"/>
      <c r="Z79" s="307"/>
      <c r="AA79" s="306"/>
      <c r="AB79" s="306"/>
      <c r="AC79" s="306"/>
      <c r="AD79" s="306"/>
    </row>
    <row r="80" spans="1:30" ht="12.75" customHeight="1">
      <c r="A80" s="305"/>
      <c r="B80" s="306"/>
      <c r="C80" s="306"/>
      <c r="D80" s="306"/>
      <c r="E80" s="306"/>
      <c r="F80" s="306"/>
      <c r="G80" s="306"/>
      <c r="H80" s="307"/>
      <c r="I80" s="306"/>
      <c r="J80" s="306"/>
      <c r="K80" s="307"/>
      <c r="L80" s="306"/>
      <c r="M80" s="306"/>
      <c r="N80" s="306"/>
      <c r="O80" s="370"/>
      <c r="P80" s="393"/>
      <c r="Q80" s="306"/>
      <c r="R80" s="306"/>
      <c r="S80" s="306"/>
      <c r="T80" s="306"/>
      <c r="U80" s="306"/>
      <c r="V80" s="306"/>
      <c r="W80" s="307"/>
      <c r="X80" s="306"/>
      <c r="Y80" s="306"/>
      <c r="Z80" s="307"/>
      <c r="AA80" s="306"/>
      <c r="AB80" s="306"/>
      <c r="AC80" s="306"/>
      <c r="AD80" s="306"/>
    </row>
    <row r="81" spans="1:30" ht="12.75" customHeight="1">
      <c r="A81" s="305"/>
      <c r="B81" s="306"/>
      <c r="C81" s="306"/>
      <c r="D81" s="306"/>
      <c r="E81" s="306"/>
      <c r="F81" s="306"/>
      <c r="G81" s="306"/>
      <c r="H81" s="307"/>
      <c r="I81" s="306"/>
      <c r="J81" s="306"/>
      <c r="K81" s="307"/>
      <c r="L81" s="306"/>
      <c r="M81" s="306"/>
      <c r="N81" s="306"/>
      <c r="O81" s="370"/>
      <c r="P81" s="393"/>
      <c r="Q81" s="306"/>
      <c r="R81" s="306"/>
      <c r="S81" s="306"/>
      <c r="T81" s="306"/>
      <c r="U81" s="306"/>
      <c r="V81" s="306"/>
      <c r="W81" s="307"/>
      <c r="X81" s="306"/>
      <c r="Y81" s="306"/>
      <c r="Z81" s="307"/>
      <c r="AA81" s="306"/>
      <c r="AB81" s="306"/>
      <c r="AC81" s="306"/>
      <c r="AD81" s="306"/>
    </row>
    <row r="82" spans="1:30" ht="12.75" customHeight="1">
      <c r="A82" s="305"/>
      <c r="B82" s="306"/>
      <c r="C82" s="306"/>
      <c r="D82" s="306"/>
      <c r="E82" s="306"/>
      <c r="F82" s="306"/>
      <c r="G82" s="306"/>
      <c r="H82" s="307"/>
      <c r="I82" s="306"/>
      <c r="J82" s="306"/>
      <c r="K82" s="307"/>
      <c r="L82" s="306"/>
      <c r="M82" s="306"/>
      <c r="N82" s="306"/>
      <c r="O82" s="306"/>
      <c r="P82" s="393"/>
      <c r="Q82" s="306"/>
      <c r="R82" s="306"/>
      <c r="S82" s="306"/>
      <c r="T82" s="306"/>
      <c r="U82" s="306"/>
      <c r="V82" s="306"/>
      <c r="W82" s="307"/>
      <c r="X82" s="306"/>
      <c r="Y82" s="306"/>
      <c r="Z82" s="307"/>
      <c r="AA82" s="306"/>
      <c r="AB82" s="306"/>
      <c r="AC82" s="306"/>
      <c r="AD82" s="306"/>
    </row>
    <row r="83" spans="1:30" ht="12.75" customHeight="1">
      <c r="A83" s="305"/>
      <c r="B83" s="306"/>
      <c r="C83" s="306"/>
      <c r="D83" s="306"/>
      <c r="E83" s="306"/>
      <c r="F83" s="306"/>
      <c r="G83" s="306"/>
      <c r="H83" s="307"/>
      <c r="I83" s="306"/>
      <c r="J83" s="306"/>
      <c r="K83" s="307"/>
      <c r="L83" s="306"/>
      <c r="M83" s="306"/>
      <c r="N83" s="306"/>
      <c r="O83" s="392"/>
      <c r="P83" s="393"/>
      <c r="Q83" s="306"/>
      <c r="R83" s="306"/>
      <c r="S83" s="306"/>
      <c r="T83" s="306"/>
      <c r="U83" s="306"/>
      <c r="V83" s="306"/>
      <c r="W83" s="307"/>
      <c r="X83" s="306"/>
      <c r="Y83" s="306"/>
      <c r="Z83" s="307"/>
      <c r="AA83" s="306"/>
      <c r="AB83" s="306"/>
      <c r="AC83" s="306"/>
      <c r="AD83" s="306"/>
    </row>
    <row r="84" spans="1:30" ht="12.75" customHeight="1">
      <c r="A84" s="305"/>
      <c r="B84" s="306"/>
      <c r="C84" s="306"/>
      <c r="D84" s="306"/>
      <c r="E84" s="306"/>
      <c r="F84" s="306"/>
      <c r="G84" s="306"/>
      <c r="H84" s="307"/>
      <c r="I84" s="306"/>
      <c r="J84" s="306"/>
      <c r="K84" s="307"/>
      <c r="L84" s="306"/>
      <c r="M84" s="306"/>
      <c r="N84" s="306"/>
      <c r="O84" s="306"/>
      <c r="P84" s="393"/>
      <c r="Q84" s="306"/>
      <c r="R84" s="306"/>
      <c r="S84" s="306"/>
      <c r="T84" s="306"/>
      <c r="U84" s="306"/>
      <c r="V84" s="306"/>
      <c r="W84" s="307"/>
      <c r="X84" s="306"/>
      <c r="Y84" s="306"/>
      <c r="Z84" s="307"/>
      <c r="AA84" s="306"/>
      <c r="AB84" s="306"/>
      <c r="AC84" s="306"/>
      <c r="AD84" s="306"/>
    </row>
    <row r="85" spans="1:30" ht="12.75" customHeight="1">
      <c r="A85" s="305"/>
      <c r="B85" s="306"/>
      <c r="C85" s="306"/>
      <c r="D85" s="306"/>
      <c r="E85" s="306"/>
      <c r="F85" s="306"/>
      <c r="G85" s="306"/>
      <c r="H85" s="307"/>
      <c r="I85" s="306"/>
      <c r="J85" s="306"/>
      <c r="K85" s="307"/>
      <c r="L85" s="306"/>
      <c r="M85" s="306"/>
      <c r="N85" s="306"/>
      <c r="O85" s="306"/>
      <c r="P85" s="393"/>
      <c r="Q85" s="306"/>
      <c r="R85" s="306"/>
      <c r="S85" s="306"/>
      <c r="T85" s="306"/>
      <c r="U85" s="306"/>
      <c r="V85" s="306"/>
      <c r="W85" s="307"/>
      <c r="X85" s="306"/>
      <c r="Y85" s="306"/>
      <c r="Z85" s="307"/>
      <c r="AA85" s="306"/>
      <c r="AB85" s="306"/>
      <c r="AC85" s="306"/>
      <c r="AD85" s="306"/>
    </row>
    <row r="86" spans="1:30" ht="12.75" customHeight="1">
      <c r="A86" s="305"/>
      <c r="B86" s="306"/>
      <c r="C86" s="306"/>
      <c r="D86" s="306"/>
      <c r="E86" s="306"/>
      <c r="F86" s="306"/>
      <c r="G86" s="306"/>
      <c r="H86" s="307"/>
      <c r="I86" s="306"/>
      <c r="J86" s="306"/>
      <c r="K86" s="307"/>
      <c r="L86" s="306"/>
      <c r="M86" s="306"/>
      <c r="N86" s="306"/>
      <c r="O86" s="306"/>
      <c r="P86" s="393"/>
      <c r="Q86" s="306"/>
      <c r="R86" s="306"/>
      <c r="S86" s="306"/>
      <c r="T86" s="306"/>
      <c r="U86" s="306"/>
      <c r="V86" s="306"/>
      <c r="W86" s="307"/>
      <c r="X86" s="306"/>
      <c r="Y86" s="306"/>
      <c r="Z86" s="307"/>
      <c r="AA86" s="306"/>
      <c r="AB86" s="306"/>
      <c r="AC86" s="306"/>
      <c r="AD86" s="306"/>
    </row>
    <row r="87" spans="1:30" ht="12.75" customHeight="1">
      <c r="A87" s="305"/>
      <c r="B87" s="306"/>
      <c r="C87" s="306"/>
      <c r="D87" s="306"/>
      <c r="E87" s="306"/>
      <c r="F87" s="306"/>
      <c r="G87" s="306"/>
      <c r="H87" s="307"/>
      <c r="I87" s="306"/>
      <c r="J87" s="306"/>
      <c r="K87" s="307"/>
      <c r="L87" s="306"/>
      <c r="M87" s="306"/>
      <c r="N87" s="306"/>
      <c r="O87" s="394"/>
      <c r="P87" s="393"/>
      <c r="Q87" s="306"/>
      <c r="R87" s="306"/>
      <c r="S87" s="306"/>
      <c r="T87" s="306"/>
      <c r="U87" s="306"/>
      <c r="V87" s="306"/>
      <c r="W87" s="307"/>
      <c r="X87" s="306"/>
      <c r="Y87" s="306"/>
      <c r="Z87" s="307"/>
      <c r="AA87" s="306"/>
      <c r="AB87" s="306"/>
      <c r="AC87" s="306"/>
      <c r="AD87" s="306"/>
    </row>
    <row r="88" spans="1:30" ht="12.75" customHeight="1">
      <c r="A88" s="305"/>
      <c r="B88" s="306"/>
      <c r="C88" s="306"/>
      <c r="D88" s="306"/>
      <c r="E88" s="306"/>
      <c r="F88" s="306"/>
      <c r="G88" s="306"/>
      <c r="H88" s="307"/>
      <c r="I88" s="306"/>
      <c r="J88" s="306"/>
      <c r="K88" s="307"/>
      <c r="L88" s="306"/>
      <c r="M88" s="306"/>
      <c r="N88" s="306"/>
      <c r="O88" s="394"/>
      <c r="P88" s="393"/>
      <c r="Q88" s="306"/>
      <c r="R88" s="306"/>
      <c r="S88" s="306"/>
      <c r="T88" s="306"/>
      <c r="U88" s="306"/>
      <c r="V88" s="306"/>
      <c r="W88" s="307"/>
      <c r="X88" s="306"/>
      <c r="Y88" s="306"/>
      <c r="Z88" s="307"/>
      <c r="AA88" s="306"/>
      <c r="AB88" s="306"/>
      <c r="AC88" s="306"/>
      <c r="AD88" s="306"/>
    </row>
    <row r="89" spans="1:30" ht="12.75" customHeight="1">
      <c r="A89" s="305"/>
      <c r="B89" s="306"/>
      <c r="C89" s="306"/>
      <c r="D89" s="306"/>
      <c r="E89" s="306"/>
      <c r="F89" s="306"/>
      <c r="G89" s="306"/>
      <c r="H89" s="307"/>
      <c r="I89" s="306"/>
      <c r="J89" s="306"/>
      <c r="K89" s="307"/>
      <c r="L89" s="306"/>
      <c r="M89" s="306"/>
      <c r="N89" s="306"/>
      <c r="O89" s="306"/>
      <c r="P89" s="393"/>
      <c r="Q89" s="306"/>
      <c r="R89" s="306"/>
      <c r="S89" s="306"/>
      <c r="T89" s="306"/>
      <c r="U89" s="306"/>
      <c r="V89" s="306"/>
      <c r="W89" s="307"/>
      <c r="X89" s="306"/>
      <c r="Y89" s="306"/>
      <c r="Z89" s="307"/>
      <c r="AA89" s="306"/>
      <c r="AB89" s="306"/>
      <c r="AC89" s="306"/>
      <c r="AD89" s="306"/>
    </row>
    <row r="90" spans="1:30" ht="12.75" customHeight="1">
      <c r="A90" s="305"/>
      <c r="B90" s="306"/>
      <c r="C90" s="306"/>
      <c r="D90" s="306"/>
      <c r="E90" s="306"/>
      <c r="F90" s="306"/>
      <c r="G90" s="306"/>
      <c r="H90" s="307"/>
      <c r="I90" s="306"/>
      <c r="J90" s="306"/>
      <c r="K90" s="307"/>
      <c r="L90" s="306"/>
      <c r="M90" s="306"/>
      <c r="N90" s="306"/>
      <c r="O90" s="306"/>
      <c r="P90" s="393"/>
      <c r="Q90" s="306"/>
      <c r="R90" s="306"/>
      <c r="S90" s="306"/>
      <c r="T90" s="306"/>
      <c r="U90" s="306"/>
      <c r="V90" s="306"/>
      <c r="W90" s="307"/>
      <c r="X90" s="306"/>
      <c r="Y90" s="306"/>
      <c r="Z90" s="307"/>
      <c r="AA90" s="306"/>
      <c r="AB90" s="306"/>
      <c r="AC90" s="306"/>
      <c r="AD90" s="306"/>
    </row>
    <row r="91" spans="1:30" ht="12.75" customHeight="1">
      <c r="A91" s="305"/>
      <c r="B91" s="306"/>
      <c r="C91" s="306"/>
      <c r="D91" s="306"/>
      <c r="E91" s="306"/>
      <c r="F91" s="306"/>
      <c r="G91" s="306"/>
      <c r="H91" s="307"/>
      <c r="I91" s="306"/>
      <c r="J91" s="306"/>
      <c r="K91" s="307"/>
      <c r="L91" s="306"/>
      <c r="M91" s="306"/>
      <c r="N91" s="306"/>
      <c r="O91" s="306"/>
      <c r="P91" s="393"/>
      <c r="Q91" s="306"/>
      <c r="R91" s="306"/>
      <c r="S91" s="306"/>
      <c r="T91" s="306"/>
      <c r="U91" s="306"/>
      <c r="V91" s="306"/>
      <c r="W91" s="307"/>
      <c r="X91" s="306"/>
      <c r="Y91" s="306"/>
      <c r="Z91" s="307"/>
      <c r="AA91" s="306"/>
      <c r="AB91" s="306"/>
      <c r="AC91" s="306"/>
      <c r="AD91" s="306"/>
    </row>
    <row r="92" spans="1:30" ht="12.75" customHeight="1">
      <c r="A92" s="305"/>
      <c r="B92" s="306"/>
      <c r="C92" s="306"/>
      <c r="D92" s="306"/>
      <c r="E92" s="306"/>
      <c r="F92" s="306"/>
      <c r="G92" s="306"/>
      <c r="H92" s="307"/>
      <c r="I92" s="306"/>
      <c r="J92" s="306"/>
      <c r="K92" s="307"/>
      <c r="L92" s="306"/>
      <c r="M92" s="306"/>
      <c r="N92" s="306"/>
      <c r="O92" s="306"/>
      <c r="P92" s="393"/>
      <c r="Q92" s="306"/>
      <c r="R92" s="306"/>
      <c r="S92" s="306"/>
      <c r="T92" s="306"/>
      <c r="U92" s="306"/>
      <c r="V92" s="306"/>
      <c r="W92" s="307"/>
      <c r="X92" s="306"/>
      <c r="Y92" s="306"/>
      <c r="Z92" s="307"/>
      <c r="AA92" s="306"/>
      <c r="AB92" s="306"/>
      <c r="AC92" s="306"/>
      <c r="AD92" s="306"/>
    </row>
    <row r="93" spans="1:30" ht="12.75" customHeight="1">
      <c r="A93" s="305"/>
      <c r="B93" s="306"/>
      <c r="C93" s="306"/>
      <c r="D93" s="306"/>
      <c r="E93" s="306"/>
      <c r="F93" s="306"/>
      <c r="G93" s="306"/>
      <c r="H93" s="307"/>
      <c r="I93" s="306"/>
      <c r="J93" s="306"/>
      <c r="K93" s="307"/>
      <c r="L93" s="306"/>
      <c r="M93" s="306"/>
      <c r="N93" s="306"/>
      <c r="O93" s="306"/>
      <c r="P93" s="393"/>
      <c r="Q93" s="306"/>
      <c r="R93" s="306"/>
      <c r="S93" s="306"/>
      <c r="T93" s="306"/>
      <c r="U93" s="306"/>
      <c r="V93" s="306"/>
      <c r="W93" s="307"/>
      <c r="X93" s="306"/>
      <c r="Y93" s="306"/>
      <c r="Z93" s="307"/>
      <c r="AA93" s="306"/>
      <c r="AB93" s="306"/>
      <c r="AC93" s="306"/>
      <c r="AD93" s="306"/>
    </row>
    <row r="94" spans="1:30" ht="13.5" customHeight="1">
      <c r="A94" s="305"/>
      <c r="B94" s="306"/>
      <c r="C94" s="306"/>
      <c r="D94" s="306"/>
      <c r="E94" s="306"/>
      <c r="F94" s="306"/>
      <c r="G94" s="306"/>
      <c r="H94" s="307"/>
      <c r="I94" s="306"/>
      <c r="J94" s="306"/>
      <c r="K94" s="307"/>
      <c r="L94" s="306"/>
      <c r="M94" s="306"/>
      <c r="N94" s="306"/>
      <c r="O94" s="306"/>
      <c r="P94" s="393"/>
      <c r="Q94" s="306"/>
      <c r="R94" s="306"/>
      <c r="S94" s="306"/>
      <c r="T94" s="306"/>
      <c r="U94" s="306"/>
      <c r="V94" s="306"/>
      <c r="W94" s="307"/>
      <c r="X94" s="306"/>
      <c r="Y94" s="306"/>
      <c r="Z94" s="307"/>
      <c r="AA94" s="306"/>
      <c r="AB94" s="306"/>
      <c r="AC94" s="306"/>
      <c r="AD94" s="306"/>
    </row>
    <row r="95" spans="1:30" ht="13.5" customHeight="1">
      <c r="A95" s="305"/>
      <c r="B95" s="306"/>
      <c r="C95" s="306"/>
      <c r="D95" s="306"/>
      <c r="E95" s="306"/>
      <c r="F95" s="306"/>
      <c r="G95" s="306"/>
      <c r="H95" s="307"/>
      <c r="I95" s="306"/>
      <c r="J95" s="306"/>
      <c r="K95" s="307"/>
      <c r="L95" s="306"/>
      <c r="M95" s="306"/>
      <c r="N95" s="306"/>
      <c r="O95" s="306"/>
      <c r="P95" s="393"/>
      <c r="Q95" s="306"/>
      <c r="R95" s="306"/>
      <c r="S95" s="306"/>
      <c r="T95" s="306"/>
      <c r="U95" s="306"/>
      <c r="V95" s="306"/>
      <c r="W95" s="307"/>
      <c r="X95" s="306"/>
      <c r="Y95" s="306"/>
      <c r="Z95" s="307"/>
      <c r="AA95" s="306"/>
      <c r="AB95" s="306"/>
      <c r="AC95" s="306"/>
      <c r="AD95" s="306"/>
    </row>
    <row r="96" spans="1:30" ht="13.5" customHeight="1">
      <c r="A96" s="305"/>
      <c r="B96" s="306"/>
      <c r="C96" s="306"/>
      <c r="D96" s="306"/>
      <c r="E96" s="306"/>
      <c r="F96" s="306"/>
      <c r="G96" s="306"/>
      <c r="H96" s="307"/>
      <c r="I96" s="306"/>
      <c r="J96" s="306"/>
      <c r="K96" s="307"/>
      <c r="L96" s="306"/>
      <c r="M96" s="306"/>
      <c r="N96" s="306"/>
      <c r="O96" s="306"/>
      <c r="P96" s="393"/>
      <c r="Q96" s="306"/>
      <c r="R96" s="306"/>
      <c r="S96" s="306"/>
      <c r="T96" s="306"/>
      <c r="U96" s="306"/>
      <c r="V96" s="306"/>
      <c r="W96" s="307"/>
      <c r="X96" s="306"/>
      <c r="Y96" s="306"/>
      <c r="Z96" s="307"/>
      <c r="AA96" s="306"/>
      <c r="AB96" s="306"/>
      <c r="AC96" s="306"/>
      <c r="AD96" s="306"/>
    </row>
    <row r="97" spans="1:30" ht="13.5" customHeight="1">
      <c r="A97" s="305"/>
      <c r="B97" s="306"/>
      <c r="C97" s="306"/>
      <c r="D97" s="306"/>
      <c r="E97" s="306"/>
      <c r="F97" s="306"/>
      <c r="G97" s="306"/>
      <c r="H97" s="307"/>
      <c r="I97" s="306"/>
      <c r="J97" s="306"/>
      <c r="K97" s="307"/>
      <c r="L97" s="306"/>
      <c r="M97" s="306"/>
      <c r="N97" s="306"/>
      <c r="O97" s="306"/>
      <c r="P97" s="393"/>
      <c r="Q97" s="306"/>
      <c r="R97" s="306"/>
      <c r="S97" s="306"/>
      <c r="T97" s="306"/>
      <c r="U97" s="306"/>
      <c r="V97" s="306"/>
      <c r="W97" s="307"/>
      <c r="X97" s="306"/>
      <c r="Y97" s="306"/>
      <c r="Z97" s="307"/>
      <c r="AA97" s="306"/>
      <c r="AB97" s="306"/>
      <c r="AC97" s="306"/>
      <c r="AD97" s="306"/>
    </row>
    <row r="98" spans="1:30" ht="13.5" customHeight="1">
      <c r="A98" s="305"/>
      <c r="B98" s="306"/>
      <c r="C98" s="306"/>
      <c r="D98" s="306"/>
      <c r="E98" s="306"/>
      <c r="F98" s="306"/>
      <c r="G98" s="306"/>
      <c r="H98" s="307"/>
      <c r="I98" s="306"/>
      <c r="J98" s="306"/>
      <c r="K98" s="307"/>
      <c r="L98" s="306"/>
      <c r="M98" s="306"/>
      <c r="N98" s="306"/>
      <c r="O98" s="306"/>
      <c r="P98" s="393"/>
      <c r="Q98" s="306"/>
      <c r="R98" s="306"/>
      <c r="S98" s="306"/>
      <c r="T98" s="306"/>
      <c r="U98" s="306"/>
      <c r="V98" s="306"/>
      <c r="W98" s="307"/>
      <c r="X98" s="306"/>
      <c r="Y98" s="306"/>
      <c r="Z98" s="307"/>
      <c r="AA98" s="306"/>
      <c r="AB98" s="306"/>
      <c r="AC98" s="306"/>
      <c r="AD98" s="306"/>
    </row>
    <row r="99" spans="1:30" ht="13.5" customHeight="1">
      <c r="A99" s="305"/>
      <c r="B99" s="306"/>
      <c r="C99" s="306"/>
      <c r="D99" s="306"/>
      <c r="E99" s="306"/>
      <c r="F99" s="306"/>
      <c r="G99" s="306"/>
      <c r="H99" s="307"/>
      <c r="I99" s="306"/>
      <c r="J99" s="306"/>
      <c r="K99" s="307"/>
      <c r="L99" s="306"/>
      <c r="M99" s="306"/>
      <c r="N99" s="306"/>
      <c r="O99" s="306"/>
      <c r="P99" s="393"/>
      <c r="Q99" s="306"/>
      <c r="R99" s="306"/>
      <c r="S99" s="306"/>
      <c r="T99" s="306"/>
      <c r="U99" s="306"/>
      <c r="V99" s="306"/>
      <c r="W99" s="307"/>
      <c r="X99" s="306"/>
      <c r="Y99" s="306"/>
      <c r="Z99" s="307"/>
      <c r="AA99" s="306"/>
      <c r="AB99" s="306"/>
      <c r="AC99" s="306"/>
      <c r="AD99" s="306"/>
    </row>
    <row r="100" spans="1:30" ht="13.5" customHeight="1">
      <c r="A100" s="305"/>
      <c r="B100" s="306"/>
      <c r="C100" s="306"/>
      <c r="D100" s="306"/>
      <c r="E100" s="306"/>
      <c r="F100" s="306"/>
      <c r="G100" s="306"/>
      <c r="H100" s="307"/>
      <c r="I100" s="306"/>
      <c r="J100" s="306"/>
      <c r="K100" s="307"/>
      <c r="L100" s="306"/>
      <c r="M100" s="306"/>
      <c r="N100" s="306"/>
      <c r="O100" s="306"/>
      <c r="P100" s="393"/>
      <c r="Q100" s="306"/>
      <c r="R100" s="306"/>
      <c r="S100" s="306"/>
      <c r="T100" s="306"/>
      <c r="U100" s="306"/>
      <c r="V100" s="306"/>
      <c r="W100" s="307"/>
      <c r="X100" s="306"/>
      <c r="Y100" s="306"/>
      <c r="Z100" s="307"/>
      <c r="AA100" s="306"/>
      <c r="AB100" s="306"/>
      <c r="AC100" s="306"/>
      <c r="AD100" s="306"/>
    </row>
  </sheetData>
  <mergeCells count="195">
    <mergeCell ref="H69:J69"/>
    <mergeCell ref="K69:L69"/>
    <mergeCell ref="A66:B67"/>
    <mergeCell ref="D66:M66"/>
    <mergeCell ref="P66:AB66"/>
    <mergeCell ref="H67:J67"/>
    <mergeCell ref="K67:L67"/>
    <mergeCell ref="H68:J68"/>
    <mergeCell ref="K68:L68"/>
    <mergeCell ref="Q61:Q65"/>
    <mergeCell ref="S61:S65"/>
    <mergeCell ref="T61:T65"/>
    <mergeCell ref="U61:U65"/>
    <mergeCell ref="Y61:Y65"/>
    <mergeCell ref="AB61:AB65"/>
    <mergeCell ref="AB56:AB60"/>
    <mergeCell ref="A59:N60"/>
    <mergeCell ref="A61:A65"/>
    <mergeCell ref="B61:B65"/>
    <mergeCell ref="D61:D65"/>
    <mergeCell ref="E61:E65"/>
    <mergeCell ref="F61:F65"/>
    <mergeCell ref="J61:J65"/>
    <mergeCell ref="M61:M65"/>
    <mergeCell ref="P61:P65"/>
    <mergeCell ref="P56:P60"/>
    <mergeCell ref="Q56:Q60"/>
    <mergeCell ref="S56:S60"/>
    <mergeCell ref="T56:T60"/>
    <mergeCell ref="U56:U60"/>
    <mergeCell ref="Y56:Y60"/>
    <mergeCell ref="Y49:Y53"/>
    <mergeCell ref="AB49:AB53"/>
    <mergeCell ref="A54:A58"/>
    <mergeCell ref="B54:B58"/>
    <mergeCell ref="D54:D58"/>
    <mergeCell ref="E54:E58"/>
    <mergeCell ref="F54:F58"/>
    <mergeCell ref="J54:J58"/>
    <mergeCell ref="M54:M58"/>
    <mergeCell ref="P54:AC55"/>
    <mergeCell ref="M49:M53"/>
    <mergeCell ref="P49:P53"/>
    <mergeCell ref="Q49:Q53"/>
    <mergeCell ref="S49:S53"/>
    <mergeCell ref="T49:T53"/>
    <mergeCell ref="U49:U53"/>
    <mergeCell ref="A49:A53"/>
    <mergeCell ref="B49:B53"/>
    <mergeCell ref="D49:D53"/>
    <mergeCell ref="E49:E53"/>
    <mergeCell ref="F49:F53"/>
    <mergeCell ref="J49:J53"/>
    <mergeCell ref="Q44:Q48"/>
    <mergeCell ref="S44:S48"/>
    <mergeCell ref="T44:T48"/>
    <mergeCell ref="U44:U48"/>
    <mergeCell ref="Y44:Y48"/>
    <mergeCell ref="AB44:AB48"/>
    <mergeCell ref="Y39:Y43"/>
    <mergeCell ref="AB39:AB43"/>
    <mergeCell ref="A44:A48"/>
    <mergeCell ref="B44:B48"/>
    <mergeCell ref="D44:D48"/>
    <mergeCell ref="E44:E48"/>
    <mergeCell ref="F44:F48"/>
    <mergeCell ref="J44:J48"/>
    <mergeCell ref="M44:M48"/>
    <mergeCell ref="P44:P48"/>
    <mergeCell ref="M39:M43"/>
    <mergeCell ref="P39:P43"/>
    <mergeCell ref="Q39:Q43"/>
    <mergeCell ref="S39:S43"/>
    <mergeCell ref="T39:T43"/>
    <mergeCell ref="U39:U43"/>
    <mergeCell ref="A39:A43"/>
    <mergeCell ref="B39:B43"/>
    <mergeCell ref="D39:D43"/>
    <mergeCell ref="E39:E43"/>
    <mergeCell ref="F39:F43"/>
    <mergeCell ref="J39:J43"/>
    <mergeCell ref="Q34:Q38"/>
    <mergeCell ref="S34:S38"/>
    <mergeCell ref="T34:T38"/>
    <mergeCell ref="U34:U38"/>
    <mergeCell ref="Y34:Y38"/>
    <mergeCell ref="AB34:AB38"/>
    <mergeCell ref="AB29:AB33"/>
    <mergeCell ref="A32:N33"/>
    <mergeCell ref="A34:A38"/>
    <mergeCell ref="B34:B38"/>
    <mergeCell ref="D34:D38"/>
    <mergeCell ref="E34:E38"/>
    <mergeCell ref="F34:F38"/>
    <mergeCell ref="J34:J38"/>
    <mergeCell ref="M34:M38"/>
    <mergeCell ref="P34:P38"/>
    <mergeCell ref="P29:P33"/>
    <mergeCell ref="Q29:Q33"/>
    <mergeCell ref="S29:S33"/>
    <mergeCell ref="T29:T33"/>
    <mergeCell ref="U29:U33"/>
    <mergeCell ref="Y29:Y33"/>
    <mergeCell ref="Y22:Y26"/>
    <mergeCell ref="AB22:AB26"/>
    <mergeCell ref="A27:A31"/>
    <mergeCell ref="B27:B31"/>
    <mergeCell ref="D27:D31"/>
    <mergeCell ref="E27:E31"/>
    <mergeCell ref="F27:F31"/>
    <mergeCell ref="J27:J31"/>
    <mergeCell ref="M27:M31"/>
    <mergeCell ref="P27:AC28"/>
    <mergeCell ref="M22:M26"/>
    <mergeCell ref="P22:P26"/>
    <mergeCell ref="Q22:Q26"/>
    <mergeCell ref="S22:S26"/>
    <mergeCell ref="T22:T26"/>
    <mergeCell ref="U22:U26"/>
    <mergeCell ref="A22:A26"/>
    <mergeCell ref="B22:B26"/>
    <mergeCell ref="D22:D26"/>
    <mergeCell ref="E22:E26"/>
    <mergeCell ref="F22:F26"/>
    <mergeCell ref="J22:J26"/>
    <mergeCell ref="Q17:Q21"/>
    <mergeCell ref="S17:S21"/>
    <mergeCell ref="T17:T21"/>
    <mergeCell ref="U17:U21"/>
    <mergeCell ref="Y17:Y21"/>
    <mergeCell ref="AB17:AB21"/>
    <mergeCell ref="Y12:Y16"/>
    <mergeCell ref="AB12:AB16"/>
    <mergeCell ref="A17:A21"/>
    <mergeCell ref="B17:B21"/>
    <mergeCell ref="D17:D21"/>
    <mergeCell ref="E17:E21"/>
    <mergeCell ref="F17:F21"/>
    <mergeCell ref="J17:J21"/>
    <mergeCell ref="M17:M21"/>
    <mergeCell ref="P17:P21"/>
    <mergeCell ref="M12:M16"/>
    <mergeCell ref="P12:P16"/>
    <mergeCell ref="Q12:Q16"/>
    <mergeCell ref="S12:S16"/>
    <mergeCell ref="T12:T16"/>
    <mergeCell ref="U12:U16"/>
    <mergeCell ref="A12:A16"/>
    <mergeCell ref="B12:B16"/>
    <mergeCell ref="D12:D16"/>
    <mergeCell ref="E12:E16"/>
    <mergeCell ref="F12:F16"/>
    <mergeCell ref="J12:J16"/>
    <mergeCell ref="Q7:Q11"/>
    <mergeCell ref="S7:S11"/>
    <mergeCell ref="T7:T11"/>
    <mergeCell ref="U7:U11"/>
    <mergeCell ref="Y7:Y11"/>
    <mergeCell ref="AB7:AB11"/>
    <mergeCell ref="AB3:AB6"/>
    <mergeCell ref="AC3:AC6"/>
    <mergeCell ref="A7:A11"/>
    <mergeCell ref="B7:B11"/>
    <mergeCell ref="D7:D11"/>
    <mergeCell ref="E7:E11"/>
    <mergeCell ref="F7:F11"/>
    <mergeCell ref="J7:J11"/>
    <mergeCell ref="M7:M11"/>
    <mergeCell ref="P7:P11"/>
    <mergeCell ref="J3:J6"/>
    <mergeCell ref="K3:L6"/>
    <mergeCell ref="M3:M6"/>
    <mergeCell ref="N3:N6"/>
    <mergeCell ref="S3:S6"/>
    <mergeCell ref="T3:T6"/>
    <mergeCell ref="P2:P6"/>
    <mergeCell ref="Q2:Q6"/>
    <mergeCell ref="R2:R6"/>
    <mergeCell ref="S2:U2"/>
    <mergeCell ref="W2:Y2"/>
    <mergeCell ref="Z2:AB2"/>
    <mergeCell ref="U3:V6"/>
    <mergeCell ref="W3:X6"/>
    <mergeCell ref="Y3:Y6"/>
    <mergeCell ref="Z3:AA6"/>
    <mergeCell ref="A2:A6"/>
    <mergeCell ref="B2:B6"/>
    <mergeCell ref="C2:C6"/>
    <mergeCell ref="D2:F2"/>
    <mergeCell ref="H2:J2"/>
    <mergeCell ref="K2:M2"/>
    <mergeCell ref="D3:D6"/>
    <mergeCell ref="E3:E6"/>
    <mergeCell ref="F3:G6"/>
    <mergeCell ref="H3:I6"/>
  </mergeCells>
  <phoneticPr fontId="23"/>
  <printOptions horizontalCentered="1" verticalCentered="1"/>
  <pageMargins left="0.39370078740157483" right="0.39370078740157483" top="0.39370078740157483" bottom="0.39370078740157483" header="0" footer="0"/>
  <pageSetup paperSize="1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307</v>
      </c>
      <c r="B3" s="203"/>
      <c r="C3" s="203"/>
      <c r="D3" s="152"/>
      <c r="E3" s="204" t="s">
        <v>291</v>
      </c>
      <c r="F3" s="205"/>
      <c r="G3" s="85"/>
      <c r="H3" s="85"/>
      <c r="I3" s="85"/>
      <c r="J3" s="85"/>
      <c r="K3" s="151"/>
      <c r="L3" s="85"/>
      <c r="M3" s="85"/>
    </row>
    <row r="4" spans="1:21" ht="18.75" customHeight="1" thickBot="1">
      <c r="A4" s="206"/>
      <c r="B4" s="207"/>
      <c r="C4" s="208"/>
      <c r="D4" s="173" t="s">
        <v>6</v>
      </c>
      <c r="E4" s="176" t="s">
        <v>281</v>
      </c>
      <c r="F4" s="179" t="s">
        <v>272</v>
      </c>
      <c r="G4" s="150" t="s">
        <v>280</v>
      </c>
      <c r="H4" s="162" t="s">
        <v>279</v>
      </c>
      <c r="I4" s="214" t="s">
        <v>278</v>
      </c>
      <c r="J4" s="183"/>
      <c r="K4" s="183"/>
      <c r="L4" s="215" t="s">
        <v>277</v>
      </c>
      <c r="M4" s="216"/>
      <c r="N4" s="217"/>
      <c r="O4" s="188" t="s">
        <v>6</v>
      </c>
    </row>
    <row r="5" spans="1:21" ht="18.75" customHeight="1">
      <c r="A5" s="209"/>
      <c r="B5" s="210"/>
      <c r="C5" s="211"/>
      <c r="D5" s="174"/>
      <c r="E5" s="177"/>
      <c r="F5" s="180"/>
      <c r="G5" s="148" t="s">
        <v>276</v>
      </c>
      <c r="H5" s="161" t="s">
        <v>290</v>
      </c>
      <c r="I5" s="218" t="s">
        <v>274</v>
      </c>
      <c r="J5" s="192"/>
      <c r="K5" s="192"/>
      <c r="L5" s="213" t="s">
        <v>306</v>
      </c>
      <c r="M5" s="195"/>
      <c r="N5" s="196"/>
      <c r="O5" s="189"/>
    </row>
    <row r="6" spans="1:21" ht="18.75" customHeight="1" thickBot="1">
      <c r="A6" s="146"/>
      <c r="B6" s="145" t="s">
        <v>1</v>
      </c>
      <c r="C6" s="142" t="s">
        <v>271</v>
      </c>
      <c r="D6" s="175"/>
      <c r="E6" s="178"/>
      <c r="F6" s="181"/>
      <c r="G6" s="144" t="s">
        <v>272</v>
      </c>
      <c r="H6" s="140" t="s">
        <v>270</v>
      </c>
      <c r="I6" s="99" t="s">
        <v>1</v>
      </c>
      <c r="J6" s="142" t="s">
        <v>271</v>
      </c>
      <c r="K6" s="141" t="s">
        <v>270</v>
      </c>
      <c r="L6" s="143" t="s">
        <v>1</v>
      </c>
      <c r="M6" s="141" t="s">
        <v>271</v>
      </c>
      <c r="N6" s="140" t="s">
        <v>270</v>
      </c>
      <c r="O6" s="190"/>
    </row>
    <row r="7" spans="1:21" ht="27" customHeight="1">
      <c r="A7" s="197" t="s">
        <v>53</v>
      </c>
      <c r="B7" s="133" t="s">
        <v>268</v>
      </c>
      <c r="C7" s="133" t="s">
        <v>265</v>
      </c>
      <c r="D7" s="139"/>
      <c r="E7" s="138"/>
      <c r="F7" s="137"/>
      <c r="G7" s="134"/>
      <c r="H7" s="132" t="s">
        <v>269</v>
      </c>
      <c r="I7" s="134" t="s">
        <v>268</v>
      </c>
      <c r="J7" s="133" t="s">
        <v>265</v>
      </c>
      <c r="K7" s="136" t="s">
        <v>267</v>
      </c>
      <c r="L7" s="135" t="s">
        <v>266</v>
      </c>
      <c r="M7" s="133" t="s">
        <v>265</v>
      </c>
      <c r="N7" s="132">
        <v>30</v>
      </c>
      <c r="O7" s="131"/>
    </row>
    <row r="8" spans="1:21" ht="27" customHeight="1">
      <c r="A8" s="198"/>
      <c r="B8" s="121"/>
      <c r="C8" s="121"/>
      <c r="D8" s="127"/>
      <c r="E8" s="126"/>
      <c r="F8" s="128"/>
      <c r="G8" s="124"/>
      <c r="H8" s="120"/>
      <c r="I8" s="124"/>
      <c r="J8" s="121"/>
      <c r="K8" s="123"/>
      <c r="L8" s="122"/>
      <c r="M8" s="121"/>
      <c r="N8" s="120"/>
      <c r="O8" s="129"/>
    </row>
    <row r="9" spans="1:21" ht="27" customHeight="1">
      <c r="A9" s="198"/>
      <c r="B9" s="113" t="s">
        <v>305</v>
      </c>
      <c r="C9" s="113" t="s">
        <v>130</v>
      </c>
      <c r="D9" s="119" t="s">
        <v>62</v>
      </c>
      <c r="E9" s="118"/>
      <c r="F9" s="117"/>
      <c r="G9" s="114"/>
      <c r="H9" s="157">
        <v>0.7</v>
      </c>
      <c r="I9" s="114" t="s">
        <v>305</v>
      </c>
      <c r="J9" s="113" t="s">
        <v>130</v>
      </c>
      <c r="K9" s="158">
        <v>0.3</v>
      </c>
      <c r="L9" s="115" t="s">
        <v>304</v>
      </c>
      <c r="M9" s="113" t="s">
        <v>130</v>
      </c>
      <c r="N9" s="156">
        <v>0.2</v>
      </c>
      <c r="O9" s="111" t="s">
        <v>62</v>
      </c>
    </row>
    <row r="10" spans="1:21" ht="27" customHeight="1">
      <c r="A10" s="198"/>
      <c r="B10" s="113"/>
      <c r="C10" s="113" t="s">
        <v>36</v>
      </c>
      <c r="D10" s="119"/>
      <c r="E10" s="118"/>
      <c r="F10" s="117"/>
      <c r="G10" s="114"/>
      <c r="H10" s="112">
        <v>10</v>
      </c>
      <c r="I10" s="114"/>
      <c r="J10" s="113" t="s">
        <v>36</v>
      </c>
      <c r="K10" s="116">
        <v>10</v>
      </c>
      <c r="L10" s="115"/>
      <c r="M10" s="113" t="s">
        <v>36</v>
      </c>
      <c r="N10" s="112">
        <v>10</v>
      </c>
      <c r="O10" s="111"/>
    </row>
    <row r="11" spans="1:21" ht="27" customHeight="1">
      <c r="A11" s="198"/>
      <c r="B11" s="113"/>
      <c r="C11" s="113"/>
      <c r="D11" s="119"/>
      <c r="E11" s="118"/>
      <c r="F11" s="117"/>
      <c r="G11" s="114" t="s">
        <v>44</v>
      </c>
      <c r="H11" s="112" t="s">
        <v>260</v>
      </c>
      <c r="I11" s="114"/>
      <c r="J11" s="113"/>
      <c r="K11" s="116"/>
      <c r="L11" s="122"/>
      <c r="M11" s="121"/>
      <c r="N11" s="120"/>
      <c r="O11" s="129"/>
    </row>
    <row r="12" spans="1:21" ht="27" customHeight="1">
      <c r="A12" s="198"/>
      <c r="B12" s="121"/>
      <c r="C12" s="121"/>
      <c r="D12" s="127"/>
      <c r="E12" s="126"/>
      <c r="F12" s="128"/>
      <c r="G12" s="124"/>
      <c r="H12" s="120"/>
      <c r="I12" s="124"/>
      <c r="J12" s="121"/>
      <c r="K12" s="123"/>
      <c r="L12" s="115" t="s">
        <v>303</v>
      </c>
      <c r="M12" s="113" t="s">
        <v>50</v>
      </c>
      <c r="N12" s="112">
        <v>10</v>
      </c>
      <c r="O12" s="111"/>
    </row>
    <row r="13" spans="1:21" ht="27" customHeight="1">
      <c r="A13" s="198"/>
      <c r="B13" s="113" t="s">
        <v>302</v>
      </c>
      <c r="C13" s="113" t="s">
        <v>134</v>
      </c>
      <c r="D13" s="119"/>
      <c r="E13" s="118"/>
      <c r="F13" s="117"/>
      <c r="G13" s="114"/>
      <c r="H13" s="112">
        <v>5</v>
      </c>
      <c r="I13" s="114" t="s">
        <v>301</v>
      </c>
      <c r="J13" s="130" t="s">
        <v>300</v>
      </c>
      <c r="K13" s="116">
        <v>5</v>
      </c>
      <c r="L13" s="115"/>
      <c r="M13" s="113" t="s">
        <v>136</v>
      </c>
      <c r="N13" s="112">
        <v>10</v>
      </c>
      <c r="O13" s="111"/>
    </row>
    <row r="14" spans="1:21" ht="27" customHeight="1">
      <c r="A14" s="198"/>
      <c r="B14" s="113"/>
      <c r="C14" s="113" t="s">
        <v>50</v>
      </c>
      <c r="D14" s="119"/>
      <c r="E14" s="118"/>
      <c r="F14" s="117"/>
      <c r="G14" s="114"/>
      <c r="H14" s="112">
        <v>30</v>
      </c>
      <c r="I14" s="114"/>
      <c r="J14" s="113" t="s">
        <v>50</v>
      </c>
      <c r="K14" s="116">
        <v>20</v>
      </c>
      <c r="L14" s="122"/>
      <c r="M14" s="121"/>
      <c r="N14" s="120"/>
      <c r="O14" s="129"/>
    </row>
    <row r="15" spans="1:21" ht="27" customHeight="1">
      <c r="A15" s="198"/>
      <c r="B15" s="113"/>
      <c r="C15" s="113"/>
      <c r="D15" s="119"/>
      <c r="E15" s="118"/>
      <c r="F15" s="117"/>
      <c r="G15" s="114" t="s">
        <v>44</v>
      </c>
      <c r="H15" s="112" t="s">
        <v>260</v>
      </c>
      <c r="I15" s="114"/>
      <c r="J15" s="113"/>
      <c r="K15" s="116"/>
      <c r="L15" s="115" t="s">
        <v>137</v>
      </c>
      <c r="M15" s="113" t="s">
        <v>138</v>
      </c>
      <c r="N15" s="112">
        <v>10</v>
      </c>
      <c r="O15" s="111"/>
    </row>
    <row r="16" spans="1:21" ht="27" customHeight="1">
      <c r="A16" s="198"/>
      <c r="B16" s="113"/>
      <c r="C16" s="113"/>
      <c r="D16" s="119"/>
      <c r="E16" s="118"/>
      <c r="F16" s="117"/>
      <c r="G16" s="114" t="s">
        <v>34</v>
      </c>
      <c r="H16" s="112" t="s">
        <v>259</v>
      </c>
      <c r="I16" s="114"/>
      <c r="J16" s="113"/>
      <c r="K16" s="116"/>
      <c r="L16" s="115"/>
      <c r="M16" s="113"/>
      <c r="N16" s="112"/>
      <c r="O16" s="111"/>
    </row>
    <row r="17" spans="1:15" ht="27" customHeight="1">
      <c r="A17" s="198"/>
      <c r="B17" s="113"/>
      <c r="C17" s="113"/>
      <c r="D17" s="119"/>
      <c r="E17" s="118"/>
      <c r="F17" s="117" t="s">
        <v>46</v>
      </c>
      <c r="G17" s="114" t="s">
        <v>45</v>
      </c>
      <c r="H17" s="112" t="s">
        <v>259</v>
      </c>
      <c r="I17" s="114"/>
      <c r="J17" s="113"/>
      <c r="K17" s="116"/>
      <c r="L17" s="115"/>
      <c r="M17" s="113"/>
      <c r="N17" s="112"/>
      <c r="O17" s="111"/>
    </row>
    <row r="18" spans="1:15" ht="27" customHeight="1">
      <c r="A18" s="198"/>
      <c r="B18" s="121"/>
      <c r="C18" s="121"/>
      <c r="D18" s="127"/>
      <c r="E18" s="126"/>
      <c r="F18" s="128"/>
      <c r="G18" s="124"/>
      <c r="H18" s="120"/>
      <c r="I18" s="124"/>
      <c r="J18" s="121"/>
      <c r="K18" s="123"/>
      <c r="L18" s="115"/>
      <c r="M18" s="113"/>
      <c r="N18" s="112"/>
      <c r="O18" s="111"/>
    </row>
    <row r="19" spans="1:15" ht="27" customHeight="1">
      <c r="A19" s="198"/>
      <c r="B19" s="113" t="s">
        <v>101</v>
      </c>
      <c r="C19" s="113" t="s">
        <v>136</v>
      </c>
      <c r="D19" s="119"/>
      <c r="E19" s="118"/>
      <c r="F19" s="160"/>
      <c r="G19" s="114"/>
      <c r="H19" s="112">
        <v>10</v>
      </c>
      <c r="I19" s="114" t="s">
        <v>101</v>
      </c>
      <c r="J19" s="113" t="s">
        <v>136</v>
      </c>
      <c r="K19" s="116">
        <v>10</v>
      </c>
      <c r="L19" s="115"/>
      <c r="M19" s="113"/>
      <c r="N19" s="112"/>
      <c r="O19" s="111"/>
    </row>
    <row r="20" spans="1:15" ht="27" customHeight="1">
      <c r="A20" s="198"/>
      <c r="B20" s="113"/>
      <c r="C20" s="113"/>
      <c r="D20" s="119"/>
      <c r="E20" s="118"/>
      <c r="F20" s="117"/>
      <c r="G20" s="114" t="s">
        <v>44</v>
      </c>
      <c r="H20" s="112" t="s">
        <v>260</v>
      </c>
      <c r="I20" s="114"/>
      <c r="J20" s="113"/>
      <c r="K20" s="116"/>
      <c r="L20" s="115"/>
      <c r="M20" s="113"/>
      <c r="N20" s="112"/>
      <c r="O20" s="111"/>
    </row>
    <row r="21" spans="1:15" ht="27" customHeight="1">
      <c r="A21" s="198"/>
      <c r="B21" s="113"/>
      <c r="C21" s="113"/>
      <c r="D21" s="119"/>
      <c r="E21" s="118"/>
      <c r="F21" s="117" t="s">
        <v>46</v>
      </c>
      <c r="G21" s="114" t="s">
        <v>45</v>
      </c>
      <c r="H21" s="112" t="s">
        <v>259</v>
      </c>
      <c r="I21" s="114"/>
      <c r="J21" s="113"/>
      <c r="K21" s="116"/>
      <c r="L21" s="115"/>
      <c r="M21" s="113"/>
      <c r="N21" s="112"/>
      <c r="O21" s="111"/>
    </row>
    <row r="22" spans="1:15" ht="27" customHeight="1">
      <c r="A22" s="198"/>
      <c r="B22" s="121"/>
      <c r="C22" s="121"/>
      <c r="D22" s="127"/>
      <c r="E22" s="126"/>
      <c r="F22" s="128"/>
      <c r="G22" s="124"/>
      <c r="H22" s="120"/>
      <c r="I22" s="124"/>
      <c r="J22" s="121"/>
      <c r="K22" s="123"/>
      <c r="L22" s="115"/>
      <c r="M22" s="113"/>
      <c r="N22" s="112"/>
      <c r="O22" s="111"/>
    </row>
    <row r="23" spans="1:15" ht="27" customHeight="1">
      <c r="A23" s="198"/>
      <c r="B23" s="113" t="s">
        <v>137</v>
      </c>
      <c r="C23" s="113" t="s">
        <v>138</v>
      </c>
      <c r="D23" s="119"/>
      <c r="E23" s="118" t="s">
        <v>55</v>
      </c>
      <c r="F23" s="117"/>
      <c r="G23" s="114"/>
      <c r="H23" s="112">
        <v>30</v>
      </c>
      <c r="I23" s="114" t="s">
        <v>137</v>
      </c>
      <c r="J23" s="113" t="s">
        <v>138</v>
      </c>
      <c r="K23" s="116">
        <v>20</v>
      </c>
      <c r="L23" s="115"/>
      <c r="M23" s="113"/>
      <c r="N23" s="112"/>
      <c r="O23" s="111"/>
    </row>
    <row r="24" spans="1:15" ht="27" customHeight="1">
      <c r="A24" s="198"/>
      <c r="B24" s="113"/>
      <c r="C24" s="113"/>
      <c r="D24" s="119"/>
      <c r="E24" s="118"/>
      <c r="F24" s="117"/>
      <c r="G24" s="114" t="s">
        <v>34</v>
      </c>
      <c r="H24" s="112" t="s">
        <v>259</v>
      </c>
      <c r="I24" s="114"/>
      <c r="J24" s="113"/>
      <c r="K24" s="116"/>
      <c r="L24" s="115"/>
      <c r="M24" s="113"/>
      <c r="N24" s="112"/>
      <c r="O24" s="111"/>
    </row>
    <row r="25" spans="1:15" ht="27" customHeight="1" thickBot="1">
      <c r="A25" s="199"/>
      <c r="B25" s="104"/>
      <c r="C25" s="104"/>
      <c r="D25" s="110"/>
      <c r="E25" s="109"/>
      <c r="F25" s="108"/>
      <c r="G25" s="105"/>
      <c r="H25" s="103"/>
      <c r="I25" s="105"/>
      <c r="J25" s="104"/>
      <c r="K25" s="107"/>
      <c r="L25" s="106"/>
      <c r="M25" s="104"/>
      <c r="N25" s="103"/>
      <c r="O25" s="102"/>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row r="64" spans="2:14" ht="14.4">
      <c r="B64" s="94"/>
      <c r="C64" s="94"/>
      <c r="D64" s="94"/>
      <c r="G64" s="94"/>
      <c r="H64" s="101"/>
      <c r="I64" s="94"/>
      <c r="J64" s="94"/>
      <c r="K64" s="101"/>
      <c r="L64" s="94"/>
      <c r="M64" s="94"/>
      <c r="N64" s="101"/>
    </row>
    <row r="65" spans="2:14" ht="14.4">
      <c r="B65" s="94"/>
      <c r="C65" s="94"/>
      <c r="D65" s="94"/>
      <c r="G65" s="94"/>
      <c r="H65" s="101"/>
      <c r="I65" s="94"/>
      <c r="J65" s="94"/>
      <c r="K65" s="101"/>
      <c r="L65" s="94"/>
      <c r="M65" s="94"/>
      <c r="N65" s="101"/>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139</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114</v>
      </c>
      <c r="C5" s="37" t="s">
        <v>115</v>
      </c>
      <c r="D5" s="38" t="s">
        <v>116</v>
      </c>
      <c r="E5" s="81">
        <v>0.5</v>
      </c>
      <c r="F5" s="40" t="s">
        <v>58</v>
      </c>
      <c r="G5" s="67"/>
      <c r="H5" s="71" t="s">
        <v>115</v>
      </c>
      <c r="I5" s="38" t="s">
        <v>116</v>
      </c>
      <c r="J5" s="40">
        <f>ROUNDUP(E5*0.75,2)</f>
        <v>0.38</v>
      </c>
      <c r="K5" s="40" t="s">
        <v>58</v>
      </c>
      <c r="L5" s="40"/>
      <c r="M5" s="75" t="e">
        <f>#REF!</f>
        <v>#REF!</v>
      </c>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140</v>
      </c>
      <c r="C7" s="49" t="s">
        <v>24</v>
      </c>
      <c r="D7" s="50"/>
      <c r="E7" s="51">
        <v>20</v>
      </c>
      <c r="F7" s="52" t="s">
        <v>25</v>
      </c>
      <c r="G7" s="69"/>
      <c r="H7" s="73" t="s">
        <v>24</v>
      </c>
      <c r="I7" s="50"/>
      <c r="J7" s="52">
        <f>ROUNDUP(E7*0.75,2)</f>
        <v>15</v>
      </c>
      <c r="K7" s="52" t="s">
        <v>25</v>
      </c>
      <c r="L7" s="52"/>
      <c r="M7" s="77" t="e">
        <f>#REF!</f>
        <v>#REF!</v>
      </c>
      <c r="N7" s="65" t="s">
        <v>246</v>
      </c>
      <c r="O7" s="53" t="s">
        <v>68</v>
      </c>
      <c r="P7" s="50" t="s">
        <v>55</v>
      </c>
      <c r="Q7" s="54">
        <v>3</v>
      </c>
      <c r="R7" s="91">
        <f t="shared" ref="R7:R12" si="0">ROUNDUP(Q7*0.75,2)</f>
        <v>2.25</v>
      </c>
    </row>
    <row r="8" spans="1:19" ht="24.9" customHeight="1">
      <c r="A8" s="171"/>
      <c r="B8" s="65"/>
      <c r="C8" s="49" t="s">
        <v>69</v>
      </c>
      <c r="D8" s="50"/>
      <c r="E8" s="51">
        <v>40</v>
      </c>
      <c r="F8" s="52" t="s">
        <v>25</v>
      </c>
      <c r="G8" s="69"/>
      <c r="H8" s="73" t="s">
        <v>69</v>
      </c>
      <c r="I8" s="50"/>
      <c r="J8" s="52">
        <f>ROUNDUP(E8*0.75,2)</f>
        <v>30</v>
      </c>
      <c r="K8" s="52" t="s">
        <v>25</v>
      </c>
      <c r="L8" s="52"/>
      <c r="M8" s="77" t="e">
        <f>ROUND(#REF!+(#REF!*10/100),2)</f>
        <v>#REF!</v>
      </c>
      <c r="N8" s="65" t="s">
        <v>141</v>
      </c>
      <c r="O8" s="53" t="s">
        <v>60</v>
      </c>
      <c r="P8" s="50" t="s">
        <v>46</v>
      </c>
      <c r="Q8" s="54">
        <v>5</v>
      </c>
      <c r="R8" s="91">
        <f t="shared" si="0"/>
        <v>3.75</v>
      </c>
    </row>
    <row r="9" spans="1:19" ht="24.9" customHeight="1">
      <c r="A9" s="171"/>
      <c r="B9" s="65"/>
      <c r="C9" s="49" t="s">
        <v>26</v>
      </c>
      <c r="D9" s="50"/>
      <c r="E9" s="51">
        <v>10</v>
      </c>
      <c r="F9" s="52" t="s">
        <v>25</v>
      </c>
      <c r="G9" s="69"/>
      <c r="H9" s="73" t="s">
        <v>26</v>
      </c>
      <c r="I9" s="50"/>
      <c r="J9" s="52">
        <f>ROUNDUP(E9*0.75,2)</f>
        <v>7.5</v>
      </c>
      <c r="K9" s="52" t="s">
        <v>25</v>
      </c>
      <c r="L9" s="52"/>
      <c r="M9" s="77" t="e">
        <f>ROUND(#REF!+(#REF!*6/100),2)</f>
        <v>#REF!</v>
      </c>
      <c r="N9" s="65" t="s">
        <v>142</v>
      </c>
      <c r="O9" s="53" t="s">
        <v>31</v>
      </c>
      <c r="P9" s="50"/>
      <c r="Q9" s="54">
        <v>1</v>
      </c>
      <c r="R9" s="91">
        <f t="shared" si="0"/>
        <v>0.75</v>
      </c>
    </row>
    <row r="10" spans="1:19" ht="24.9" customHeight="1">
      <c r="A10" s="171"/>
      <c r="B10" s="65"/>
      <c r="C10" s="49" t="s">
        <v>54</v>
      </c>
      <c r="D10" s="50" t="s">
        <v>55</v>
      </c>
      <c r="E10" s="51">
        <v>50</v>
      </c>
      <c r="F10" s="52" t="s">
        <v>56</v>
      </c>
      <c r="G10" s="69"/>
      <c r="H10" s="73" t="s">
        <v>54</v>
      </c>
      <c r="I10" s="50" t="s">
        <v>55</v>
      </c>
      <c r="J10" s="52">
        <f>ROUNDUP(E10*0.75,2)</f>
        <v>37.5</v>
      </c>
      <c r="K10" s="52" t="s">
        <v>56</v>
      </c>
      <c r="L10" s="52"/>
      <c r="M10" s="77" t="e">
        <f>#REF!</f>
        <v>#REF!</v>
      </c>
      <c r="N10" s="65" t="s">
        <v>247</v>
      </c>
      <c r="O10" s="53" t="s">
        <v>28</v>
      </c>
      <c r="P10" s="50"/>
      <c r="Q10" s="54">
        <v>0.3</v>
      </c>
      <c r="R10" s="91">
        <f t="shared" si="0"/>
        <v>0.23</v>
      </c>
    </row>
    <row r="11" spans="1:19" ht="24.9" customHeight="1">
      <c r="A11" s="171"/>
      <c r="B11" s="65"/>
      <c r="C11" s="49" t="s">
        <v>67</v>
      </c>
      <c r="D11" s="50"/>
      <c r="E11" s="51">
        <v>0.5</v>
      </c>
      <c r="F11" s="52" t="s">
        <v>25</v>
      </c>
      <c r="G11" s="69"/>
      <c r="H11" s="73" t="s">
        <v>67</v>
      </c>
      <c r="I11" s="50"/>
      <c r="J11" s="52">
        <f>ROUNDUP(E11*0.75,2)</f>
        <v>0.38</v>
      </c>
      <c r="K11" s="52" t="s">
        <v>25</v>
      </c>
      <c r="L11" s="52"/>
      <c r="M11" s="77" t="e">
        <f>ROUND(#REF!+(#REF!*10/100),2)</f>
        <v>#REF!</v>
      </c>
      <c r="N11" s="65" t="s">
        <v>250</v>
      </c>
      <c r="O11" s="53" t="s">
        <v>29</v>
      </c>
      <c r="P11" s="50"/>
      <c r="Q11" s="54">
        <v>0.01</v>
      </c>
      <c r="R11" s="91">
        <f t="shared" si="0"/>
        <v>0.01</v>
      </c>
    </row>
    <row r="12" spans="1:19" ht="24.9" customHeight="1">
      <c r="A12" s="171"/>
      <c r="B12" s="65"/>
      <c r="C12" s="49"/>
      <c r="D12" s="50"/>
      <c r="E12" s="51"/>
      <c r="F12" s="52"/>
      <c r="G12" s="69"/>
      <c r="H12" s="73"/>
      <c r="I12" s="50"/>
      <c r="J12" s="52"/>
      <c r="K12" s="52"/>
      <c r="L12" s="52"/>
      <c r="M12" s="77"/>
      <c r="N12" s="65" t="s">
        <v>251</v>
      </c>
      <c r="O12" s="53" t="s">
        <v>66</v>
      </c>
      <c r="P12" s="50" t="s">
        <v>46</v>
      </c>
      <c r="Q12" s="54">
        <v>2</v>
      </c>
      <c r="R12" s="91">
        <f t="shared" si="0"/>
        <v>1.5</v>
      </c>
    </row>
    <row r="13" spans="1:19" ht="24.9" customHeight="1">
      <c r="A13" s="171"/>
      <c r="B13" s="65"/>
      <c r="C13" s="49"/>
      <c r="D13" s="50"/>
      <c r="E13" s="51"/>
      <c r="F13" s="52"/>
      <c r="G13" s="69"/>
      <c r="H13" s="73"/>
      <c r="I13" s="50"/>
      <c r="J13" s="52"/>
      <c r="K13" s="52"/>
      <c r="L13" s="52"/>
      <c r="M13" s="77"/>
      <c r="N13" s="65" t="s">
        <v>252</v>
      </c>
      <c r="O13" s="53"/>
      <c r="P13" s="50"/>
      <c r="Q13" s="54"/>
      <c r="R13" s="91"/>
    </row>
    <row r="14" spans="1:19" ht="24.9" customHeight="1">
      <c r="A14" s="171"/>
      <c r="B14" s="65"/>
      <c r="C14" s="49"/>
      <c r="D14" s="50"/>
      <c r="E14" s="51"/>
      <c r="F14" s="52"/>
      <c r="G14" s="69"/>
      <c r="H14" s="73"/>
      <c r="I14" s="50"/>
      <c r="J14" s="52"/>
      <c r="K14" s="52"/>
      <c r="L14" s="52"/>
      <c r="M14" s="77"/>
      <c r="N14" s="65" t="s">
        <v>223</v>
      </c>
      <c r="O14" s="53"/>
      <c r="P14" s="50"/>
      <c r="Q14" s="54"/>
      <c r="R14" s="91"/>
    </row>
    <row r="15" spans="1:19" ht="24.9" customHeight="1">
      <c r="A15" s="171"/>
      <c r="B15" s="64"/>
      <c r="C15" s="43"/>
      <c r="D15" s="44"/>
      <c r="E15" s="45"/>
      <c r="F15" s="46"/>
      <c r="G15" s="68"/>
      <c r="H15" s="72"/>
      <c r="I15" s="44"/>
      <c r="J15" s="46"/>
      <c r="K15" s="46"/>
      <c r="L15" s="46"/>
      <c r="M15" s="76"/>
      <c r="N15" s="64" t="s">
        <v>23</v>
      </c>
      <c r="O15" s="47"/>
      <c r="P15" s="44"/>
      <c r="Q15" s="48"/>
      <c r="R15" s="89"/>
    </row>
    <row r="16" spans="1:19" ht="24.9" customHeight="1">
      <c r="A16" s="171"/>
      <c r="B16" s="65" t="s">
        <v>143</v>
      </c>
      <c r="C16" s="49" t="s">
        <v>90</v>
      </c>
      <c r="D16" s="50"/>
      <c r="E16" s="51">
        <v>20</v>
      </c>
      <c r="F16" s="52" t="s">
        <v>25</v>
      </c>
      <c r="G16" s="69"/>
      <c r="H16" s="73" t="s">
        <v>90</v>
      </c>
      <c r="I16" s="50"/>
      <c r="J16" s="52">
        <f>ROUNDUP(E16*0.75,2)</f>
        <v>15</v>
      </c>
      <c r="K16" s="52" t="s">
        <v>25</v>
      </c>
      <c r="L16" s="52"/>
      <c r="M16" s="77" t="e">
        <f>ROUND(#REF!+(#REF!*10/100),2)</f>
        <v>#REF!</v>
      </c>
      <c r="N16" s="65" t="s">
        <v>144</v>
      </c>
      <c r="O16" s="53" t="s">
        <v>34</v>
      </c>
      <c r="P16" s="50"/>
      <c r="Q16" s="54">
        <v>0.3</v>
      </c>
      <c r="R16" s="91">
        <f>ROUNDUP(Q16*0.75,2)</f>
        <v>0.23</v>
      </c>
    </row>
    <row r="17" spans="1:18" ht="24.9" customHeight="1">
      <c r="A17" s="171"/>
      <c r="B17" s="65"/>
      <c r="C17" s="49" t="s">
        <v>36</v>
      </c>
      <c r="D17" s="50"/>
      <c r="E17" s="51">
        <v>10</v>
      </c>
      <c r="F17" s="52" t="s">
        <v>25</v>
      </c>
      <c r="G17" s="69"/>
      <c r="H17" s="73" t="s">
        <v>36</v>
      </c>
      <c r="I17" s="50"/>
      <c r="J17" s="52">
        <f>ROUNDUP(E17*0.75,2)</f>
        <v>7.5</v>
      </c>
      <c r="K17" s="52" t="s">
        <v>25</v>
      </c>
      <c r="L17" s="52"/>
      <c r="M17" s="77" t="e">
        <f>ROUND(#REF!+(#REF!*10/100),2)</f>
        <v>#REF!</v>
      </c>
      <c r="N17" s="65" t="s">
        <v>40</v>
      </c>
      <c r="O17" s="53" t="s">
        <v>45</v>
      </c>
      <c r="P17" s="50" t="s">
        <v>46</v>
      </c>
      <c r="Q17" s="54">
        <v>0.3</v>
      </c>
      <c r="R17" s="91">
        <f>ROUNDUP(Q17*0.75,2)</f>
        <v>0.23</v>
      </c>
    </row>
    <row r="18" spans="1:18" ht="24.9" customHeight="1">
      <c r="A18" s="171"/>
      <c r="B18" s="65"/>
      <c r="C18" s="49"/>
      <c r="D18" s="50"/>
      <c r="E18" s="51"/>
      <c r="F18" s="52"/>
      <c r="G18" s="69"/>
      <c r="H18" s="73"/>
      <c r="I18" s="50"/>
      <c r="J18" s="52"/>
      <c r="K18" s="52"/>
      <c r="L18" s="52"/>
      <c r="M18" s="77"/>
      <c r="N18" s="65" t="s">
        <v>23</v>
      </c>
      <c r="O18" s="53" t="s">
        <v>64</v>
      </c>
      <c r="P18" s="50" t="s">
        <v>65</v>
      </c>
      <c r="Q18" s="54">
        <v>4</v>
      </c>
      <c r="R18" s="91">
        <f>ROUNDUP(Q18*0.75,2)</f>
        <v>3</v>
      </c>
    </row>
    <row r="19" spans="1:18" ht="24.9" customHeight="1">
      <c r="A19" s="171"/>
      <c r="B19" s="65"/>
      <c r="C19" s="49"/>
      <c r="D19" s="50"/>
      <c r="E19" s="51"/>
      <c r="F19" s="52"/>
      <c r="G19" s="69"/>
      <c r="H19" s="73"/>
      <c r="I19" s="50"/>
      <c r="J19" s="52"/>
      <c r="K19" s="52"/>
      <c r="L19" s="52"/>
      <c r="M19" s="77"/>
      <c r="N19" s="65"/>
      <c r="O19" s="53"/>
      <c r="P19" s="50"/>
      <c r="Q19" s="54"/>
      <c r="R19" s="91"/>
    </row>
    <row r="20" spans="1:18" ht="24.9" customHeight="1">
      <c r="A20" s="171"/>
      <c r="B20" s="64"/>
      <c r="C20" s="43"/>
      <c r="D20" s="44"/>
      <c r="E20" s="45"/>
      <c r="F20" s="46"/>
      <c r="G20" s="68"/>
      <c r="H20" s="72"/>
      <c r="I20" s="44"/>
      <c r="J20" s="46"/>
      <c r="K20" s="46"/>
      <c r="L20" s="46"/>
      <c r="M20" s="76"/>
      <c r="N20" s="64"/>
      <c r="O20" s="47"/>
      <c r="P20" s="44"/>
      <c r="Q20" s="48"/>
      <c r="R20" s="89"/>
    </row>
    <row r="21" spans="1:18" ht="24.9" customHeight="1">
      <c r="A21" s="171"/>
      <c r="B21" s="65" t="s">
        <v>145</v>
      </c>
      <c r="C21" s="49" t="s">
        <v>146</v>
      </c>
      <c r="D21" s="50"/>
      <c r="E21" s="51">
        <v>10</v>
      </c>
      <c r="F21" s="52" t="s">
        <v>25</v>
      </c>
      <c r="G21" s="69"/>
      <c r="H21" s="73" t="s">
        <v>146</v>
      </c>
      <c r="I21" s="50"/>
      <c r="J21" s="52">
        <f>ROUNDUP(E21*0.75,2)</f>
        <v>7.5</v>
      </c>
      <c r="K21" s="52" t="s">
        <v>25</v>
      </c>
      <c r="L21" s="52"/>
      <c r="M21" s="77" t="e">
        <f>ROUND(#REF!+(#REF!*15/100),2)</f>
        <v>#REF!</v>
      </c>
      <c r="N21" s="65" t="s">
        <v>41</v>
      </c>
      <c r="O21" s="53" t="s">
        <v>35</v>
      </c>
      <c r="P21" s="50"/>
      <c r="Q21" s="54">
        <v>100</v>
      </c>
      <c r="R21" s="91">
        <f>ROUNDUP(Q21*0.75,2)</f>
        <v>75</v>
      </c>
    </row>
    <row r="22" spans="1:18" ht="24.9" customHeight="1">
      <c r="A22" s="171"/>
      <c r="B22" s="65"/>
      <c r="C22" s="49" t="s">
        <v>87</v>
      </c>
      <c r="D22" s="50" t="s">
        <v>88</v>
      </c>
      <c r="E22" s="82">
        <v>0.125</v>
      </c>
      <c r="F22" s="52" t="s">
        <v>89</v>
      </c>
      <c r="G22" s="69"/>
      <c r="H22" s="73" t="s">
        <v>87</v>
      </c>
      <c r="I22" s="50" t="s">
        <v>88</v>
      </c>
      <c r="J22" s="52">
        <f>ROUNDUP(E22*0.75,2)</f>
        <v>9.9999999999999992E-2</v>
      </c>
      <c r="K22" s="52" t="s">
        <v>89</v>
      </c>
      <c r="L22" s="52"/>
      <c r="M22" s="77" t="e">
        <f>#REF!</f>
        <v>#REF!</v>
      </c>
      <c r="N22" s="65"/>
      <c r="O22" s="53" t="s">
        <v>112</v>
      </c>
      <c r="P22" s="50" t="s">
        <v>113</v>
      </c>
      <c r="Q22" s="54">
        <v>0.5</v>
      </c>
      <c r="R22" s="91">
        <f>ROUNDUP(Q22*0.75,2)</f>
        <v>0.38</v>
      </c>
    </row>
    <row r="23" spans="1:18" ht="24.9" customHeight="1">
      <c r="A23" s="171"/>
      <c r="B23" s="65"/>
      <c r="C23" s="49"/>
      <c r="D23" s="50"/>
      <c r="E23" s="51"/>
      <c r="F23" s="52"/>
      <c r="G23" s="69"/>
      <c r="H23" s="73"/>
      <c r="I23" s="50"/>
      <c r="J23" s="52"/>
      <c r="K23" s="52"/>
      <c r="L23" s="52"/>
      <c r="M23" s="77"/>
      <c r="N23" s="65"/>
      <c r="O23" s="53" t="s">
        <v>28</v>
      </c>
      <c r="P23" s="50"/>
      <c r="Q23" s="54">
        <v>0.1</v>
      </c>
      <c r="R23" s="91">
        <f>ROUNDUP(Q23*0.75,2)</f>
        <v>0.08</v>
      </c>
    </row>
    <row r="24" spans="1:18" ht="24.9" customHeight="1" thickBot="1">
      <c r="A24" s="172"/>
      <c r="B24" s="66"/>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312</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290</v>
      </c>
      <c r="I5" s="191" t="s">
        <v>274</v>
      </c>
      <c r="J5" s="192"/>
      <c r="K5" s="193"/>
      <c r="L5" s="213" t="s">
        <v>306</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311</v>
      </c>
      <c r="C9" s="113" t="s">
        <v>24</v>
      </c>
      <c r="D9" s="119"/>
      <c r="E9" s="118"/>
      <c r="F9" s="117"/>
      <c r="G9" s="114"/>
      <c r="H9" s="116">
        <v>10</v>
      </c>
      <c r="I9" s="115" t="s">
        <v>311</v>
      </c>
      <c r="J9" s="130" t="s">
        <v>263</v>
      </c>
      <c r="K9" s="112">
        <v>5</v>
      </c>
      <c r="L9" s="115" t="s">
        <v>310</v>
      </c>
      <c r="M9" s="113" t="s">
        <v>69</v>
      </c>
      <c r="N9" s="112">
        <v>10</v>
      </c>
      <c r="O9" s="111"/>
    </row>
    <row r="10" spans="1:21" ht="30" customHeight="1">
      <c r="A10" s="198"/>
      <c r="B10" s="113"/>
      <c r="C10" s="113" t="s">
        <v>69</v>
      </c>
      <c r="D10" s="119"/>
      <c r="E10" s="118"/>
      <c r="F10" s="117"/>
      <c r="G10" s="114"/>
      <c r="H10" s="116">
        <v>20</v>
      </c>
      <c r="I10" s="115"/>
      <c r="J10" s="113" t="s">
        <v>69</v>
      </c>
      <c r="K10" s="112">
        <v>20</v>
      </c>
      <c r="L10" s="115"/>
      <c r="M10" s="113" t="s">
        <v>26</v>
      </c>
      <c r="N10" s="112">
        <v>5</v>
      </c>
      <c r="O10" s="111"/>
    </row>
    <row r="11" spans="1:21" ht="30" customHeight="1">
      <c r="A11" s="198"/>
      <c r="B11" s="113"/>
      <c r="C11" s="113" t="s">
        <v>26</v>
      </c>
      <c r="D11" s="119"/>
      <c r="E11" s="118"/>
      <c r="F11" s="117"/>
      <c r="G11" s="114"/>
      <c r="H11" s="116">
        <v>10</v>
      </c>
      <c r="I11" s="115"/>
      <c r="J11" s="113" t="s">
        <v>26</v>
      </c>
      <c r="K11" s="112">
        <v>5</v>
      </c>
      <c r="L11" s="122"/>
      <c r="M11" s="121"/>
      <c r="N11" s="120"/>
      <c r="O11" s="129"/>
    </row>
    <row r="12" spans="1:21" ht="30" customHeight="1">
      <c r="A12" s="198"/>
      <c r="B12" s="113"/>
      <c r="C12" s="113" t="s">
        <v>54</v>
      </c>
      <c r="D12" s="119"/>
      <c r="E12" s="118" t="s">
        <v>55</v>
      </c>
      <c r="F12" s="117"/>
      <c r="G12" s="114"/>
      <c r="H12" s="116">
        <v>20</v>
      </c>
      <c r="I12" s="115"/>
      <c r="J12" s="113" t="s">
        <v>54</v>
      </c>
      <c r="K12" s="112">
        <v>15</v>
      </c>
      <c r="L12" s="115" t="s">
        <v>309</v>
      </c>
      <c r="M12" s="113" t="s">
        <v>36</v>
      </c>
      <c r="N12" s="112">
        <v>10</v>
      </c>
      <c r="O12" s="111"/>
    </row>
    <row r="13" spans="1:21" ht="30" customHeight="1">
      <c r="A13" s="198"/>
      <c r="B13" s="113"/>
      <c r="C13" s="113"/>
      <c r="D13" s="119"/>
      <c r="E13" s="118"/>
      <c r="F13" s="117"/>
      <c r="G13" s="114" t="s">
        <v>35</v>
      </c>
      <c r="H13" s="116" t="s">
        <v>260</v>
      </c>
      <c r="I13" s="115"/>
      <c r="J13" s="113"/>
      <c r="K13" s="112"/>
      <c r="L13" s="115"/>
      <c r="M13" s="113" t="s">
        <v>146</v>
      </c>
      <c r="N13" s="112">
        <v>10</v>
      </c>
      <c r="O13" s="111"/>
    </row>
    <row r="14" spans="1:21" ht="30" customHeight="1">
      <c r="A14" s="198"/>
      <c r="B14" s="113"/>
      <c r="C14" s="113"/>
      <c r="D14" s="119"/>
      <c r="E14" s="118"/>
      <c r="F14" s="117"/>
      <c r="G14" s="114" t="s">
        <v>28</v>
      </c>
      <c r="H14" s="116" t="s">
        <v>259</v>
      </c>
      <c r="I14" s="115"/>
      <c r="J14" s="113"/>
      <c r="K14" s="112"/>
      <c r="L14" s="115"/>
      <c r="M14" s="113"/>
      <c r="N14" s="112"/>
      <c r="O14" s="111"/>
    </row>
    <row r="15" spans="1:21" ht="30" customHeight="1">
      <c r="A15" s="198"/>
      <c r="B15" s="121"/>
      <c r="C15" s="121"/>
      <c r="D15" s="127"/>
      <c r="E15" s="126"/>
      <c r="F15" s="128"/>
      <c r="G15" s="124"/>
      <c r="H15" s="123"/>
      <c r="I15" s="122"/>
      <c r="J15" s="121"/>
      <c r="K15" s="120"/>
      <c r="L15" s="115"/>
      <c r="M15" s="113"/>
      <c r="N15" s="112"/>
      <c r="O15" s="111"/>
    </row>
    <row r="16" spans="1:21" ht="30" customHeight="1">
      <c r="A16" s="198"/>
      <c r="B16" s="113" t="s">
        <v>308</v>
      </c>
      <c r="C16" s="113" t="s">
        <v>36</v>
      </c>
      <c r="D16" s="119"/>
      <c r="E16" s="118"/>
      <c r="F16" s="117"/>
      <c r="G16" s="114"/>
      <c r="H16" s="116">
        <v>10</v>
      </c>
      <c r="I16" s="115" t="s">
        <v>308</v>
      </c>
      <c r="J16" s="113" t="s">
        <v>36</v>
      </c>
      <c r="K16" s="112">
        <v>10</v>
      </c>
      <c r="L16" s="115"/>
      <c r="M16" s="113"/>
      <c r="N16" s="112"/>
      <c r="O16" s="111"/>
    </row>
    <row r="17" spans="1:15" ht="30" customHeight="1">
      <c r="A17" s="198"/>
      <c r="B17" s="121"/>
      <c r="C17" s="121"/>
      <c r="D17" s="127"/>
      <c r="E17" s="126"/>
      <c r="F17" s="128"/>
      <c r="G17" s="124"/>
      <c r="H17" s="123"/>
      <c r="I17" s="122"/>
      <c r="J17" s="121"/>
      <c r="K17" s="120"/>
      <c r="L17" s="115"/>
      <c r="M17" s="113"/>
      <c r="N17" s="112"/>
      <c r="O17" s="111"/>
    </row>
    <row r="18" spans="1:15" ht="30" customHeight="1">
      <c r="A18" s="198"/>
      <c r="B18" s="113" t="s">
        <v>145</v>
      </c>
      <c r="C18" s="113" t="s">
        <v>146</v>
      </c>
      <c r="D18" s="119"/>
      <c r="E18" s="118"/>
      <c r="F18" s="117"/>
      <c r="G18" s="114"/>
      <c r="H18" s="116">
        <v>10</v>
      </c>
      <c r="I18" s="115" t="s">
        <v>145</v>
      </c>
      <c r="J18" s="113" t="s">
        <v>146</v>
      </c>
      <c r="K18" s="112">
        <v>10</v>
      </c>
      <c r="L18" s="115"/>
      <c r="M18" s="113"/>
      <c r="N18" s="112"/>
      <c r="O18" s="111"/>
    </row>
    <row r="19" spans="1:15" ht="30" customHeight="1">
      <c r="A19" s="198"/>
      <c r="B19" s="113"/>
      <c r="C19" s="113" t="s">
        <v>87</v>
      </c>
      <c r="D19" s="119"/>
      <c r="E19" s="118" t="s">
        <v>88</v>
      </c>
      <c r="F19" s="160"/>
      <c r="G19" s="114"/>
      <c r="H19" s="154">
        <v>0.13</v>
      </c>
      <c r="I19" s="115"/>
      <c r="J19" s="113" t="s">
        <v>285</v>
      </c>
      <c r="K19" s="153">
        <v>0.13</v>
      </c>
      <c r="L19" s="115"/>
      <c r="M19" s="113"/>
      <c r="N19" s="112"/>
      <c r="O19" s="111"/>
    </row>
    <row r="20" spans="1:15" ht="30" customHeight="1">
      <c r="A20" s="198"/>
      <c r="B20" s="113"/>
      <c r="C20" s="113"/>
      <c r="D20" s="119"/>
      <c r="E20" s="118"/>
      <c r="F20" s="117"/>
      <c r="G20" s="114" t="s">
        <v>35</v>
      </c>
      <c r="H20" s="116" t="s">
        <v>260</v>
      </c>
      <c r="I20" s="115"/>
      <c r="J20" s="113"/>
      <c r="K20" s="112"/>
      <c r="L20" s="115"/>
      <c r="M20" s="113"/>
      <c r="N20" s="112"/>
      <c r="O20" s="111"/>
    </row>
    <row r="21" spans="1:15" ht="30" customHeight="1" thickBot="1">
      <c r="A21" s="199"/>
      <c r="B21" s="104"/>
      <c r="C21" s="104"/>
      <c r="D21" s="110"/>
      <c r="E21" s="109"/>
      <c r="F21" s="108"/>
      <c r="G21" s="105"/>
      <c r="H21" s="107"/>
      <c r="I21" s="106"/>
      <c r="J21" s="104"/>
      <c r="K21" s="103"/>
      <c r="L21" s="106"/>
      <c r="M21" s="104"/>
      <c r="N21" s="103"/>
      <c r="O21" s="102"/>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150</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30" customHeight="1">
      <c r="A5" s="170" t="s">
        <v>53</v>
      </c>
      <c r="B5" s="63" t="s">
        <v>151</v>
      </c>
      <c r="C5" s="37" t="s">
        <v>154</v>
      </c>
      <c r="D5" s="38" t="s">
        <v>155</v>
      </c>
      <c r="E5" s="39">
        <v>40</v>
      </c>
      <c r="F5" s="40" t="s">
        <v>25</v>
      </c>
      <c r="G5" s="67"/>
      <c r="H5" s="71" t="s">
        <v>154</v>
      </c>
      <c r="I5" s="38" t="s">
        <v>155</v>
      </c>
      <c r="J5" s="40">
        <f t="shared" ref="J5:J10" si="0">ROUNDUP(E5*0.75,2)</f>
        <v>30</v>
      </c>
      <c r="K5" s="40" t="s">
        <v>25</v>
      </c>
      <c r="L5" s="40"/>
      <c r="M5" s="75" t="e">
        <f>#REF!</f>
        <v>#REF!</v>
      </c>
      <c r="N5" s="63" t="s">
        <v>152</v>
      </c>
      <c r="O5" s="41" t="s">
        <v>30</v>
      </c>
      <c r="P5" s="38"/>
      <c r="Q5" s="42">
        <v>0.5</v>
      </c>
      <c r="R5" s="87">
        <f t="shared" ref="R5:R11" si="1">ROUNDUP(Q5*0.75,2)</f>
        <v>0.38</v>
      </c>
    </row>
    <row r="6" spans="1:19" ht="30" customHeight="1">
      <c r="A6" s="171"/>
      <c r="B6" s="65"/>
      <c r="C6" s="49" t="s">
        <v>24</v>
      </c>
      <c r="D6" s="50"/>
      <c r="E6" s="51">
        <v>20</v>
      </c>
      <c r="F6" s="52" t="s">
        <v>25</v>
      </c>
      <c r="G6" s="69"/>
      <c r="H6" s="73" t="s">
        <v>24</v>
      </c>
      <c r="I6" s="50"/>
      <c r="J6" s="52">
        <f t="shared" si="0"/>
        <v>15</v>
      </c>
      <c r="K6" s="52" t="s">
        <v>25</v>
      </c>
      <c r="L6" s="52"/>
      <c r="M6" s="77" t="e">
        <f>#REF!</f>
        <v>#REF!</v>
      </c>
      <c r="N6" s="65" t="s">
        <v>224</v>
      </c>
      <c r="O6" s="53" t="s">
        <v>45</v>
      </c>
      <c r="P6" s="50" t="s">
        <v>46</v>
      </c>
      <c r="Q6" s="54">
        <v>3.5</v>
      </c>
      <c r="R6" s="91">
        <f t="shared" si="1"/>
        <v>2.63</v>
      </c>
    </row>
    <row r="7" spans="1:19" ht="30" customHeight="1">
      <c r="A7" s="171"/>
      <c r="B7" s="65"/>
      <c r="C7" s="49" t="s">
        <v>87</v>
      </c>
      <c r="D7" s="50" t="s">
        <v>88</v>
      </c>
      <c r="E7" s="79">
        <v>0.5</v>
      </c>
      <c r="F7" s="52" t="s">
        <v>89</v>
      </c>
      <c r="G7" s="69"/>
      <c r="H7" s="73" t="s">
        <v>87</v>
      </c>
      <c r="I7" s="50" t="s">
        <v>88</v>
      </c>
      <c r="J7" s="52">
        <f t="shared" si="0"/>
        <v>0.38</v>
      </c>
      <c r="K7" s="52" t="s">
        <v>89</v>
      </c>
      <c r="L7" s="52"/>
      <c r="M7" s="77" t="e">
        <f>#REF!</f>
        <v>#REF!</v>
      </c>
      <c r="N7" s="65" t="s">
        <v>225</v>
      </c>
      <c r="O7" s="53" t="s">
        <v>47</v>
      </c>
      <c r="P7" s="50"/>
      <c r="Q7" s="54">
        <v>3</v>
      </c>
      <c r="R7" s="91">
        <f t="shared" si="1"/>
        <v>2.25</v>
      </c>
    </row>
    <row r="8" spans="1:19" ht="30" customHeight="1">
      <c r="A8" s="171"/>
      <c r="B8" s="65"/>
      <c r="C8" s="49" t="s">
        <v>121</v>
      </c>
      <c r="D8" s="50"/>
      <c r="E8" s="51">
        <v>20</v>
      </c>
      <c r="F8" s="52" t="s">
        <v>25</v>
      </c>
      <c r="G8" s="69"/>
      <c r="H8" s="73" t="s">
        <v>121</v>
      </c>
      <c r="I8" s="50"/>
      <c r="J8" s="52">
        <f t="shared" si="0"/>
        <v>15</v>
      </c>
      <c r="K8" s="52" t="s">
        <v>25</v>
      </c>
      <c r="L8" s="52"/>
      <c r="M8" s="77" t="e">
        <f>ROUND(#REF!+(#REF!*3/100),2)</f>
        <v>#REF!</v>
      </c>
      <c r="N8" s="65" t="s">
        <v>153</v>
      </c>
      <c r="O8" s="53" t="s">
        <v>48</v>
      </c>
      <c r="P8" s="50"/>
      <c r="Q8" s="54">
        <v>2</v>
      </c>
      <c r="R8" s="91">
        <f t="shared" si="1"/>
        <v>1.5</v>
      </c>
    </row>
    <row r="9" spans="1:19" ht="30" customHeight="1">
      <c r="A9" s="171"/>
      <c r="B9" s="65"/>
      <c r="C9" s="49" t="s">
        <v>136</v>
      </c>
      <c r="D9" s="50"/>
      <c r="E9" s="51">
        <v>20</v>
      </c>
      <c r="F9" s="52" t="s">
        <v>25</v>
      </c>
      <c r="G9" s="69"/>
      <c r="H9" s="73" t="s">
        <v>136</v>
      </c>
      <c r="I9" s="50"/>
      <c r="J9" s="52">
        <f t="shared" si="0"/>
        <v>15</v>
      </c>
      <c r="K9" s="52" t="s">
        <v>25</v>
      </c>
      <c r="L9" s="52"/>
      <c r="M9" s="77" t="e">
        <f>ROUND(#REF!+(#REF!*6/100),2)</f>
        <v>#REF!</v>
      </c>
      <c r="N9" s="65" t="s">
        <v>41</v>
      </c>
      <c r="O9" s="53" t="s">
        <v>34</v>
      </c>
      <c r="P9" s="50"/>
      <c r="Q9" s="54">
        <v>2</v>
      </c>
      <c r="R9" s="91">
        <f t="shared" si="1"/>
        <v>1.5</v>
      </c>
    </row>
    <row r="10" spans="1:19" ht="30" customHeight="1">
      <c r="A10" s="171"/>
      <c r="B10" s="65"/>
      <c r="C10" s="49" t="s">
        <v>73</v>
      </c>
      <c r="D10" s="50"/>
      <c r="E10" s="51">
        <v>10</v>
      </c>
      <c r="F10" s="52" t="s">
        <v>25</v>
      </c>
      <c r="G10" s="69"/>
      <c r="H10" s="73" t="s">
        <v>73</v>
      </c>
      <c r="I10" s="50"/>
      <c r="J10" s="52">
        <f t="shared" si="0"/>
        <v>7.5</v>
      </c>
      <c r="K10" s="52" t="s">
        <v>25</v>
      </c>
      <c r="L10" s="52"/>
      <c r="M10" s="77" t="e">
        <f>ROUND(#REF!+(#REF!*2/100),2)</f>
        <v>#REF!</v>
      </c>
      <c r="N10" s="65"/>
      <c r="O10" s="53" t="s">
        <v>98</v>
      </c>
      <c r="P10" s="50"/>
      <c r="Q10" s="54">
        <v>1</v>
      </c>
      <c r="R10" s="91">
        <f t="shared" si="1"/>
        <v>0.75</v>
      </c>
    </row>
    <row r="11" spans="1:19" ht="30" customHeight="1">
      <c r="A11" s="171"/>
      <c r="B11" s="65"/>
      <c r="C11" s="49"/>
      <c r="D11" s="50"/>
      <c r="E11" s="51"/>
      <c r="F11" s="52"/>
      <c r="G11" s="69"/>
      <c r="H11" s="73"/>
      <c r="I11" s="50"/>
      <c r="J11" s="52"/>
      <c r="K11" s="52"/>
      <c r="L11" s="52"/>
      <c r="M11" s="77"/>
      <c r="N11" s="65"/>
      <c r="O11" s="53" t="s">
        <v>44</v>
      </c>
      <c r="P11" s="50"/>
      <c r="Q11" s="54">
        <v>2.5</v>
      </c>
      <c r="R11" s="91">
        <f t="shared" si="1"/>
        <v>1.8800000000000001</v>
      </c>
    </row>
    <row r="12" spans="1:19" ht="30" customHeight="1">
      <c r="A12" s="171"/>
      <c r="B12" s="64"/>
      <c r="C12" s="43"/>
      <c r="D12" s="44"/>
      <c r="E12" s="45"/>
      <c r="F12" s="46"/>
      <c r="G12" s="68"/>
      <c r="H12" s="72"/>
      <c r="I12" s="44"/>
      <c r="J12" s="46"/>
      <c r="K12" s="46"/>
      <c r="L12" s="46"/>
      <c r="M12" s="76"/>
      <c r="N12" s="64"/>
      <c r="O12" s="47"/>
      <c r="P12" s="44"/>
      <c r="Q12" s="48"/>
      <c r="R12" s="89"/>
    </row>
    <row r="13" spans="1:19" ht="30" customHeight="1">
      <c r="A13" s="171"/>
      <c r="B13" s="65" t="s">
        <v>156</v>
      </c>
      <c r="C13" s="49" t="s">
        <v>102</v>
      </c>
      <c r="D13" s="50"/>
      <c r="E13" s="51">
        <v>30</v>
      </c>
      <c r="F13" s="52" t="s">
        <v>25</v>
      </c>
      <c r="G13" s="69"/>
      <c r="H13" s="73" t="s">
        <v>102</v>
      </c>
      <c r="I13" s="50"/>
      <c r="J13" s="52">
        <f>ROUNDUP(E13*0.75,2)</f>
        <v>22.5</v>
      </c>
      <c r="K13" s="52" t="s">
        <v>25</v>
      </c>
      <c r="L13" s="52"/>
      <c r="M13" s="77" t="e">
        <f>ROUND(#REF!+(#REF!*10/100),2)</f>
        <v>#REF!</v>
      </c>
      <c r="N13" s="65" t="s">
        <v>157</v>
      </c>
      <c r="O13" s="53" t="s">
        <v>59</v>
      </c>
      <c r="P13" s="50"/>
      <c r="Q13" s="54">
        <v>3</v>
      </c>
      <c r="R13" s="91">
        <f>ROUNDUP(Q13*0.75,2)</f>
        <v>2.25</v>
      </c>
    </row>
    <row r="14" spans="1:19" ht="30" customHeight="1">
      <c r="A14" s="171"/>
      <c r="B14" s="65"/>
      <c r="C14" s="49" t="s">
        <v>36</v>
      </c>
      <c r="D14" s="50"/>
      <c r="E14" s="51">
        <v>10</v>
      </c>
      <c r="F14" s="52" t="s">
        <v>25</v>
      </c>
      <c r="G14" s="69"/>
      <c r="H14" s="73" t="s">
        <v>36</v>
      </c>
      <c r="I14" s="50"/>
      <c r="J14" s="52">
        <f>ROUNDUP(E14*0.75,2)</f>
        <v>7.5</v>
      </c>
      <c r="K14" s="52" t="s">
        <v>25</v>
      </c>
      <c r="L14" s="52"/>
      <c r="M14" s="77" t="e">
        <f>ROUND(#REF!+(#REF!*10/100),2)</f>
        <v>#REF!</v>
      </c>
      <c r="N14" s="65" t="s">
        <v>158</v>
      </c>
      <c r="O14" s="53" t="s">
        <v>31</v>
      </c>
      <c r="P14" s="50"/>
      <c r="Q14" s="54">
        <v>4</v>
      </c>
      <c r="R14" s="91">
        <f>ROUNDUP(Q14*0.75,2)</f>
        <v>3</v>
      </c>
    </row>
    <row r="15" spans="1:19" ht="30" customHeight="1">
      <c r="A15" s="171"/>
      <c r="B15" s="65"/>
      <c r="C15" s="49" t="s">
        <v>161</v>
      </c>
      <c r="D15" s="50"/>
      <c r="E15" s="51">
        <v>0.1</v>
      </c>
      <c r="F15" s="52" t="s">
        <v>25</v>
      </c>
      <c r="G15" s="69" t="s">
        <v>162</v>
      </c>
      <c r="H15" s="73" t="s">
        <v>161</v>
      </c>
      <c r="I15" s="50"/>
      <c r="J15" s="52">
        <f>ROUNDUP(E15*0.75,2)</f>
        <v>0.08</v>
      </c>
      <c r="K15" s="52" t="s">
        <v>25</v>
      </c>
      <c r="L15" s="52" t="s">
        <v>162</v>
      </c>
      <c r="M15" s="77" t="e">
        <f>#REF!</f>
        <v>#REF!</v>
      </c>
      <c r="N15" s="65" t="s">
        <v>159</v>
      </c>
      <c r="O15" s="53" t="s">
        <v>45</v>
      </c>
      <c r="P15" s="50" t="s">
        <v>46</v>
      </c>
      <c r="Q15" s="54">
        <v>1</v>
      </c>
      <c r="R15" s="91">
        <f>ROUNDUP(Q15*0.75,2)</f>
        <v>0.75</v>
      </c>
    </row>
    <row r="16" spans="1:19" ht="30" customHeight="1">
      <c r="A16" s="171"/>
      <c r="B16" s="65"/>
      <c r="C16" s="49"/>
      <c r="D16" s="50"/>
      <c r="E16" s="51"/>
      <c r="F16" s="52"/>
      <c r="G16" s="69"/>
      <c r="H16" s="73"/>
      <c r="I16" s="50"/>
      <c r="J16" s="52"/>
      <c r="K16" s="52"/>
      <c r="L16" s="52"/>
      <c r="M16" s="77"/>
      <c r="N16" s="65" t="s">
        <v>160</v>
      </c>
      <c r="O16" s="53" t="s">
        <v>34</v>
      </c>
      <c r="P16" s="50"/>
      <c r="Q16" s="54">
        <v>2</v>
      </c>
      <c r="R16" s="91">
        <f>ROUNDUP(Q16*0.75,2)</f>
        <v>1.5</v>
      </c>
    </row>
    <row r="17" spans="1:18" ht="30" customHeight="1">
      <c r="A17" s="171"/>
      <c r="B17" s="65"/>
      <c r="C17" s="49"/>
      <c r="D17" s="50"/>
      <c r="E17" s="51"/>
      <c r="F17" s="52"/>
      <c r="G17" s="69"/>
      <c r="H17" s="73"/>
      <c r="I17" s="50"/>
      <c r="J17" s="52"/>
      <c r="K17" s="52"/>
      <c r="L17" s="52"/>
      <c r="M17" s="77"/>
      <c r="N17" s="65" t="s">
        <v>23</v>
      </c>
      <c r="O17" s="53" t="s">
        <v>35</v>
      </c>
      <c r="P17" s="50"/>
      <c r="Q17" s="54">
        <v>3</v>
      </c>
      <c r="R17" s="91">
        <f>ROUNDUP(Q17*0.75,2)</f>
        <v>2.25</v>
      </c>
    </row>
    <row r="18" spans="1:18" ht="30" customHeight="1">
      <c r="A18" s="171"/>
      <c r="B18" s="65"/>
      <c r="C18" s="49"/>
      <c r="D18" s="50"/>
      <c r="E18" s="51"/>
      <c r="F18" s="52"/>
      <c r="G18" s="69"/>
      <c r="H18" s="73"/>
      <c r="I18" s="50"/>
      <c r="J18" s="52"/>
      <c r="K18" s="52"/>
      <c r="L18" s="52"/>
      <c r="M18" s="77"/>
      <c r="N18" s="65"/>
      <c r="O18" s="53"/>
      <c r="P18" s="50"/>
      <c r="Q18" s="54"/>
      <c r="R18" s="91"/>
    </row>
    <row r="19" spans="1:18" ht="30" customHeight="1">
      <c r="A19" s="171"/>
      <c r="B19" s="64"/>
      <c r="C19" s="43"/>
      <c r="D19" s="44"/>
      <c r="E19" s="45"/>
      <c r="F19" s="46"/>
      <c r="G19" s="68"/>
      <c r="H19" s="72"/>
      <c r="I19" s="44"/>
      <c r="J19" s="46"/>
      <c r="K19" s="46"/>
      <c r="L19" s="46"/>
      <c r="M19" s="76"/>
      <c r="N19" s="64"/>
      <c r="O19" s="47"/>
      <c r="P19" s="44"/>
      <c r="Q19" s="48"/>
      <c r="R19" s="89"/>
    </row>
    <row r="20" spans="1:18" ht="30" customHeight="1">
      <c r="A20" s="171"/>
      <c r="B20" s="65" t="s">
        <v>92</v>
      </c>
      <c r="C20" s="49" t="s">
        <v>94</v>
      </c>
      <c r="D20" s="50"/>
      <c r="E20" s="62">
        <v>0.16666666666666666</v>
      </c>
      <c r="F20" s="52" t="s">
        <v>89</v>
      </c>
      <c r="G20" s="69"/>
      <c r="H20" s="73" t="s">
        <v>94</v>
      </c>
      <c r="I20" s="50"/>
      <c r="J20" s="52">
        <f>ROUNDUP(E20*0.75,2)</f>
        <v>0.13</v>
      </c>
      <c r="K20" s="52" t="s">
        <v>89</v>
      </c>
      <c r="L20" s="52"/>
      <c r="M20" s="77" t="e">
        <f>#REF!</f>
        <v>#REF!</v>
      </c>
      <c r="N20" s="65" t="s">
        <v>93</v>
      </c>
      <c r="O20" s="53"/>
      <c r="P20" s="50"/>
      <c r="Q20" s="54"/>
      <c r="R20" s="91"/>
    </row>
    <row r="21" spans="1:18" ht="30" customHeight="1" thickBot="1">
      <c r="A21" s="172"/>
      <c r="B21" s="66"/>
      <c r="C21" s="55"/>
      <c r="D21" s="56"/>
      <c r="E21" s="57"/>
      <c r="F21" s="58"/>
      <c r="G21" s="70"/>
      <c r="H21" s="74"/>
      <c r="I21" s="56"/>
      <c r="J21" s="58"/>
      <c r="K21" s="58"/>
      <c r="L21" s="58"/>
      <c r="M21" s="78"/>
      <c r="N21" s="66"/>
      <c r="O21" s="59"/>
      <c r="P21" s="56"/>
      <c r="Q21" s="60"/>
      <c r="R21" s="93"/>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150</v>
      </c>
      <c r="B3" s="203"/>
      <c r="C3" s="203"/>
      <c r="D3" s="152"/>
      <c r="E3" s="204" t="s">
        <v>298</v>
      </c>
      <c r="F3" s="205"/>
      <c r="G3" s="85"/>
      <c r="H3" s="85"/>
      <c r="I3" s="85"/>
      <c r="J3" s="85"/>
      <c r="K3" s="151"/>
      <c r="L3" s="85"/>
      <c r="M3" s="85"/>
    </row>
    <row r="4" spans="1:21" ht="30"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30" customHeight="1">
      <c r="A5" s="209"/>
      <c r="B5" s="210"/>
      <c r="C5" s="211"/>
      <c r="D5" s="174"/>
      <c r="E5" s="177"/>
      <c r="F5" s="180"/>
      <c r="G5" s="148" t="s">
        <v>276</v>
      </c>
      <c r="H5" s="147" t="s">
        <v>275</v>
      </c>
      <c r="I5" s="191" t="s">
        <v>274</v>
      </c>
      <c r="J5" s="192"/>
      <c r="K5" s="193"/>
      <c r="L5" s="213" t="s">
        <v>273</v>
      </c>
      <c r="M5" s="195"/>
      <c r="N5" s="196"/>
      <c r="O5" s="189"/>
    </row>
    <row r="6" spans="1:21" ht="30"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317</v>
      </c>
      <c r="C7" s="133" t="s">
        <v>154</v>
      </c>
      <c r="D7" s="139"/>
      <c r="E7" s="138" t="s">
        <v>318</v>
      </c>
      <c r="F7" s="137"/>
      <c r="G7" s="134"/>
      <c r="H7" s="136">
        <v>20</v>
      </c>
      <c r="I7" s="135" t="s">
        <v>317</v>
      </c>
      <c r="J7" s="133" t="s">
        <v>154</v>
      </c>
      <c r="K7" s="132">
        <v>10</v>
      </c>
      <c r="L7" s="135" t="s">
        <v>316</v>
      </c>
      <c r="M7" s="133" t="s">
        <v>154</v>
      </c>
      <c r="N7" s="132">
        <v>10</v>
      </c>
      <c r="O7" s="131"/>
    </row>
    <row r="8" spans="1:21" ht="30" customHeight="1">
      <c r="A8" s="198"/>
      <c r="B8" s="113"/>
      <c r="C8" s="113" t="s">
        <v>24</v>
      </c>
      <c r="D8" s="119"/>
      <c r="E8" s="118"/>
      <c r="F8" s="117"/>
      <c r="G8" s="114"/>
      <c r="H8" s="116">
        <v>10</v>
      </c>
      <c r="I8" s="115"/>
      <c r="J8" s="130" t="s">
        <v>263</v>
      </c>
      <c r="K8" s="112">
        <v>5</v>
      </c>
      <c r="L8" s="122"/>
      <c r="M8" s="121"/>
      <c r="N8" s="120"/>
      <c r="O8" s="129"/>
    </row>
    <row r="9" spans="1:21" ht="30" customHeight="1">
      <c r="A9" s="198"/>
      <c r="B9" s="113"/>
      <c r="C9" s="113" t="s">
        <v>136</v>
      </c>
      <c r="D9" s="119"/>
      <c r="E9" s="118"/>
      <c r="F9" s="117"/>
      <c r="G9" s="114"/>
      <c r="H9" s="116">
        <v>10</v>
      </c>
      <c r="I9" s="115"/>
      <c r="J9" s="113" t="s">
        <v>136</v>
      </c>
      <c r="K9" s="112">
        <v>10</v>
      </c>
      <c r="L9" s="115" t="s">
        <v>315</v>
      </c>
      <c r="M9" s="113" t="s">
        <v>136</v>
      </c>
      <c r="N9" s="112">
        <v>10</v>
      </c>
      <c r="O9" s="111"/>
    </row>
    <row r="10" spans="1:21" ht="30" customHeight="1">
      <c r="A10" s="198"/>
      <c r="B10" s="113"/>
      <c r="C10" s="113" t="s">
        <v>121</v>
      </c>
      <c r="D10" s="119"/>
      <c r="E10" s="118"/>
      <c r="F10" s="117"/>
      <c r="G10" s="114"/>
      <c r="H10" s="116">
        <v>10</v>
      </c>
      <c r="I10" s="115"/>
      <c r="J10" s="113" t="s">
        <v>121</v>
      </c>
      <c r="K10" s="112">
        <v>10</v>
      </c>
      <c r="L10" s="115"/>
      <c r="M10" s="113" t="s">
        <v>121</v>
      </c>
      <c r="N10" s="112">
        <v>10</v>
      </c>
      <c r="O10" s="111"/>
    </row>
    <row r="11" spans="1:21" ht="30" customHeight="1">
      <c r="A11" s="198"/>
      <c r="B11" s="113"/>
      <c r="C11" s="113" t="s">
        <v>87</v>
      </c>
      <c r="D11" s="119"/>
      <c r="E11" s="118" t="s">
        <v>88</v>
      </c>
      <c r="F11" s="117"/>
      <c r="G11" s="114"/>
      <c r="H11" s="154">
        <v>0.13</v>
      </c>
      <c r="I11" s="115"/>
      <c r="J11" s="113" t="s">
        <v>285</v>
      </c>
      <c r="K11" s="153">
        <v>0.13</v>
      </c>
      <c r="L11" s="122"/>
      <c r="M11" s="121"/>
      <c r="N11" s="120"/>
      <c r="O11" s="129"/>
    </row>
    <row r="12" spans="1:21" ht="30" customHeight="1">
      <c r="A12" s="198"/>
      <c r="B12" s="113"/>
      <c r="C12" s="113"/>
      <c r="D12" s="119"/>
      <c r="E12" s="118"/>
      <c r="F12" s="117"/>
      <c r="G12" s="114" t="s">
        <v>44</v>
      </c>
      <c r="H12" s="116" t="s">
        <v>260</v>
      </c>
      <c r="I12" s="115"/>
      <c r="J12" s="113"/>
      <c r="K12" s="112"/>
      <c r="L12" s="115" t="s">
        <v>314</v>
      </c>
      <c r="M12" s="113" t="s">
        <v>102</v>
      </c>
      <c r="N12" s="112">
        <v>5</v>
      </c>
      <c r="O12" s="111"/>
    </row>
    <row r="13" spans="1:21" ht="30" customHeight="1">
      <c r="A13" s="198"/>
      <c r="B13" s="113"/>
      <c r="C13" s="113"/>
      <c r="D13" s="119"/>
      <c r="E13" s="118"/>
      <c r="F13" s="117" t="s">
        <v>46</v>
      </c>
      <c r="G13" s="114" t="s">
        <v>45</v>
      </c>
      <c r="H13" s="116" t="s">
        <v>259</v>
      </c>
      <c r="I13" s="115"/>
      <c r="J13" s="113"/>
      <c r="K13" s="112"/>
      <c r="L13" s="115"/>
      <c r="M13" s="113" t="s">
        <v>36</v>
      </c>
      <c r="N13" s="112">
        <v>5</v>
      </c>
      <c r="O13" s="111"/>
    </row>
    <row r="14" spans="1:21" ht="30" customHeight="1">
      <c r="A14" s="198"/>
      <c r="B14" s="113"/>
      <c r="C14" s="113"/>
      <c r="D14" s="119"/>
      <c r="E14" s="118"/>
      <c r="F14" s="117"/>
      <c r="G14" s="114" t="s">
        <v>34</v>
      </c>
      <c r="H14" s="116" t="s">
        <v>259</v>
      </c>
      <c r="I14" s="115"/>
      <c r="J14" s="113"/>
      <c r="K14" s="112"/>
      <c r="L14" s="122"/>
      <c r="M14" s="121"/>
      <c r="N14" s="120"/>
      <c r="O14" s="129"/>
    </row>
    <row r="15" spans="1:21" ht="30" customHeight="1">
      <c r="A15" s="198"/>
      <c r="B15" s="121"/>
      <c r="C15" s="121"/>
      <c r="D15" s="127"/>
      <c r="E15" s="126"/>
      <c r="F15" s="128"/>
      <c r="G15" s="124"/>
      <c r="H15" s="123"/>
      <c r="I15" s="122"/>
      <c r="J15" s="121"/>
      <c r="K15" s="120"/>
      <c r="L15" s="115" t="s">
        <v>92</v>
      </c>
      <c r="M15" s="113" t="s">
        <v>94</v>
      </c>
      <c r="N15" s="155">
        <v>0.1</v>
      </c>
      <c r="O15" s="111"/>
    </row>
    <row r="16" spans="1:21" ht="30" customHeight="1">
      <c r="A16" s="198"/>
      <c r="B16" s="113" t="s">
        <v>313</v>
      </c>
      <c r="C16" s="113" t="s">
        <v>102</v>
      </c>
      <c r="D16" s="119"/>
      <c r="E16" s="118"/>
      <c r="F16" s="117"/>
      <c r="G16" s="114"/>
      <c r="H16" s="116">
        <v>20</v>
      </c>
      <c r="I16" s="115" t="s">
        <v>313</v>
      </c>
      <c r="J16" s="113" t="s">
        <v>102</v>
      </c>
      <c r="K16" s="112">
        <v>10</v>
      </c>
      <c r="L16" s="115"/>
      <c r="M16" s="113"/>
      <c r="N16" s="112"/>
      <c r="O16" s="111"/>
    </row>
    <row r="17" spans="1:15" ht="30" customHeight="1">
      <c r="A17" s="198"/>
      <c r="B17" s="113"/>
      <c r="C17" s="113" t="s">
        <v>73</v>
      </c>
      <c r="D17" s="119"/>
      <c r="E17" s="118"/>
      <c r="F17" s="117"/>
      <c r="G17" s="114"/>
      <c r="H17" s="116">
        <v>10</v>
      </c>
      <c r="I17" s="115"/>
      <c r="J17" s="113" t="s">
        <v>73</v>
      </c>
      <c r="K17" s="112">
        <v>5</v>
      </c>
      <c r="L17" s="115"/>
      <c r="M17" s="113"/>
      <c r="N17" s="112"/>
      <c r="O17" s="111"/>
    </row>
    <row r="18" spans="1:15" ht="30" customHeight="1">
      <c r="A18" s="198"/>
      <c r="B18" s="113"/>
      <c r="C18" s="113" t="s">
        <v>36</v>
      </c>
      <c r="D18" s="119"/>
      <c r="E18" s="118"/>
      <c r="F18" s="117"/>
      <c r="G18" s="114"/>
      <c r="H18" s="116">
        <v>5</v>
      </c>
      <c r="I18" s="115"/>
      <c r="J18" s="113" t="s">
        <v>36</v>
      </c>
      <c r="K18" s="112">
        <v>5</v>
      </c>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92</v>
      </c>
      <c r="C20" s="113" t="s">
        <v>94</v>
      </c>
      <c r="D20" s="119"/>
      <c r="E20" s="118"/>
      <c r="F20" s="117"/>
      <c r="G20" s="114"/>
      <c r="H20" s="154">
        <v>0.13</v>
      </c>
      <c r="I20" s="115" t="s">
        <v>92</v>
      </c>
      <c r="J20" s="113" t="s">
        <v>94</v>
      </c>
      <c r="K20" s="153">
        <v>0.13</v>
      </c>
      <c r="L20" s="115"/>
      <c r="M20" s="113"/>
      <c r="N20" s="112"/>
      <c r="O20" s="111"/>
    </row>
    <row r="21" spans="1:15" ht="30" customHeight="1" thickBot="1">
      <c r="A21" s="199"/>
      <c r="B21" s="104"/>
      <c r="C21" s="104"/>
      <c r="D21" s="110"/>
      <c r="E21" s="109"/>
      <c r="F21" s="108"/>
      <c r="G21" s="105"/>
      <c r="H21" s="107"/>
      <c r="I21" s="106"/>
      <c r="J21" s="104"/>
      <c r="K21" s="103"/>
      <c r="L21" s="106"/>
      <c r="M21" s="104"/>
      <c r="N21" s="103"/>
      <c r="O21" s="102"/>
    </row>
    <row r="22" spans="1:15" ht="30" customHeight="1">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165</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4" t="s">
        <v>11</v>
      </c>
      <c r="S4" s="26"/>
    </row>
    <row r="5" spans="1:19" ht="30" customHeight="1">
      <c r="A5" s="170" t="s">
        <v>53</v>
      </c>
      <c r="B5" s="63" t="s">
        <v>166</v>
      </c>
      <c r="C5" s="37" t="s">
        <v>70</v>
      </c>
      <c r="D5" s="38"/>
      <c r="E5" s="39">
        <v>30</v>
      </c>
      <c r="F5" s="40" t="s">
        <v>25</v>
      </c>
      <c r="G5" s="67"/>
      <c r="H5" s="71" t="s">
        <v>70</v>
      </c>
      <c r="I5" s="38"/>
      <c r="J5" s="40">
        <f t="shared" ref="J5:J10" si="0">ROUNDUP(E5*0.75,2)</f>
        <v>22.5</v>
      </c>
      <c r="K5" s="40" t="s">
        <v>25</v>
      </c>
      <c r="L5" s="40"/>
      <c r="M5" s="75" t="e">
        <f>#REF!</f>
        <v>#REF!</v>
      </c>
      <c r="N5" s="63" t="s">
        <v>167</v>
      </c>
      <c r="O5" s="41" t="s">
        <v>15</v>
      </c>
      <c r="P5" s="38"/>
      <c r="Q5" s="42">
        <v>110</v>
      </c>
      <c r="R5" s="39">
        <f t="shared" ref="R5:R10" si="1">ROUNDUP(Q5*0.75,2)</f>
        <v>82.5</v>
      </c>
    </row>
    <row r="6" spans="1:19" ht="30" customHeight="1">
      <c r="A6" s="171"/>
      <c r="B6" s="65"/>
      <c r="C6" s="49" t="s">
        <v>26</v>
      </c>
      <c r="D6" s="50"/>
      <c r="E6" s="51">
        <v>30</v>
      </c>
      <c r="F6" s="52" t="s">
        <v>25</v>
      </c>
      <c r="G6" s="69"/>
      <c r="H6" s="73" t="s">
        <v>26</v>
      </c>
      <c r="I6" s="50"/>
      <c r="J6" s="52">
        <f t="shared" si="0"/>
        <v>22.5</v>
      </c>
      <c r="K6" s="52" t="s">
        <v>25</v>
      </c>
      <c r="L6" s="52"/>
      <c r="M6" s="77" t="e">
        <f>ROUND(#REF!+(#REF!*6/100),2)</f>
        <v>#REF!</v>
      </c>
      <c r="N6" s="65" t="s">
        <v>168</v>
      </c>
      <c r="O6" s="53" t="s">
        <v>30</v>
      </c>
      <c r="P6" s="50"/>
      <c r="Q6" s="54">
        <v>0.5</v>
      </c>
      <c r="R6" s="51">
        <f t="shared" si="1"/>
        <v>0.38</v>
      </c>
    </row>
    <row r="7" spans="1:19" ht="30" customHeight="1">
      <c r="A7" s="171"/>
      <c r="B7" s="65"/>
      <c r="C7" s="49" t="s">
        <v>57</v>
      </c>
      <c r="D7" s="50"/>
      <c r="E7" s="51">
        <v>40</v>
      </c>
      <c r="F7" s="52" t="s">
        <v>25</v>
      </c>
      <c r="G7" s="69"/>
      <c r="H7" s="73" t="s">
        <v>57</v>
      </c>
      <c r="I7" s="50"/>
      <c r="J7" s="52">
        <f t="shared" si="0"/>
        <v>30</v>
      </c>
      <c r="K7" s="52" t="s">
        <v>25</v>
      </c>
      <c r="L7" s="52"/>
      <c r="M7" s="77" t="e">
        <f>ROUND(#REF!+(#REF!*10/100),2)</f>
        <v>#REF!</v>
      </c>
      <c r="N7" s="65" t="s">
        <v>169</v>
      </c>
      <c r="O7" s="53" t="s">
        <v>31</v>
      </c>
      <c r="P7" s="50"/>
      <c r="Q7" s="54">
        <v>1</v>
      </c>
      <c r="R7" s="51">
        <f t="shared" si="1"/>
        <v>0.75</v>
      </c>
    </row>
    <row r="8" spans="1:19" ht="30" customHeight="1">
      <c r="A8" s="171"/>
      <c r="B8" s="65"/>
      <c r="C8" s="49" t="s">
        <v>36</v>
      </c>
      <c r="D8" s="50"/>
      <c r="E8" s="51">
        <v>10</v>
      </c>
      <c r="F8" s="52" t="s">
        <v>25</v>
      </c>
      <c r="G8" s="69"/>
      <c r="H8" s="73" t="s">
        <v>36</v>
      </c>
      <c r="I8" s="50"/>
      <c r="J8" s="52">
        <f t="shared" si="0"/>
        <v>7.5</v>
      </c>
      <c r="K8" s="52" t="s">
        <v>25</v>
      </c>
      <c r="L8" s="52"/>
      <c r="M8" s="77" t="e">
        <f>ROUND(#REF!+(#REF!*10/100),2)</f>
        <v>#REF!</v>
      </c>
      <c r="N8" s="65" t="s">
        <v>170</v>
      </c>
      <c r="O8" s="53" t="s">
        <v>35</v>
      </c>
      <c r="P8" s="50"/>
      <c r="Q8" s="54">
        <v>40</v>
      </c>
      <c r="R8" s="51">
        <f t="shared" si="1"/>
        <v>30</v>
      </c>
    </row>
    <row r="9" spans="1:19" ht="30" customHeight="1">
      <c r="A9" s="171"/>
      <c r="B9" s="65"/>
      <c r="C9" s="49" t="s">
        <v>171</v>
      </c>
      <c r="D9" s="50" t="s">
        <v>46</v>
      </c>
      <c r="E9" s="51">
        <v>9</v>
      </c>
      <c r="F9" s="52" t="s">
        <v>25</v>
      </c>
      <c r="G9" s="69"/>
      <c r="H9" s="73" t="s">
        <v>171</v>
      </c>
      <c r="I9" s="50" t="s">
        <v>46</v>
      </c>
      <c r="J9" s="52">
        <f t="shared" si="0"/>
        <v>6.75</v>
      </c>
      <c r="K9" s="52" t="s">
        <v>25</v>
      </c>
      <c r="L9" s="52"/>
      <c r="M9" s="77" t="e">
        <f>#REF!</f>
        <v>#REF!</v>
      </c>
      <c r="N9" s="65" t="s">
        <v>255</v>
      </c>
      <c r="O9" s="53" t="s">
        <v>34</v>
      </c>
      <c r="P9" s="50"/>
      <c r="Q9" s="54">
        <v>0.5</v>
      </c>
      <c r="R9" s="51">
        <f t="shared" si="1"/>
        <v>0.38</v>
      </c>
    </row>
    <row r="10" spans="1:19" ht="30" customHeight="1">
      <c r="A10" s="171"/>
      <c r="B10" s="65"/>
      <c r="C10" s="49" t="s">
        <v>54</v>
      </c>
      <c r="D10" s="50" t="s">
        <v>55</v>
      </c>
      <c r="E10" s="51">
        <v>30</v>
      </c>
      <c r="F10" s="52" t="s">
        <v>56</v>
      </c>
      <c r="G10" s="69"/>
      <c r="H10" s="73" t="s">
        <v>54</v>
      </c>
      <c r="I10" s="50" t="s">
        <v>55</v>
      </c>
      <c r="J10" s="52">
        <f t="shared" si="0"/>
        <v>22.5</v>
      </c>
      <c r="K10" s="52" t="s">
        <v>56</v>
      </c>
      <c r="L10" s="52"/>
      <c r="M10" s="77" t="e">
        <f>#REF!</f>
        <v>#REF!</v>
      </c>
      <c r="N10" s="65" t="s">
        <v>256</v>
      </c>
      <c r="O10" s="53" t="s">
        <v>32</v>
      </c>
      <c r="P10" s="50"/>
      <c r="Q10" s="54">
        <v>2</v>
      </c>
      <c r="R10" s="51">
        <f t="shared" si="1"/>
        <v>1.5</v>
      </c>
    </row>
    <row r="11" spans="1:19" ht="30" customHeight="1">
      <c r="A11" s="171"/>
      <c r="B11" s="64"/>
      <c r="C11" s="43"/>
      <c r="D11" s="44"/>
      <c r="E11" s="45"/>
      <c r="F11" s="46"/>
      <c r="G11" s="68"/>
      <c r="H11" s="72"/>
      <c r="I11" s="44"/>
      <c r="J11" s="46"/>
      <c r="K11" s="46"/>
      <c r="L11" s="46"/>
      <c r="M11" s="76"/>
      <c r="N11" s="64" t="s">
        <v>41</v>
      </c>
      <c r="O11" s="47"/>
      <c r="P11" s="44"/>
      <c r="Q11" s="48"/>
      <c r="R11" s="45"/>
    </row>
    <row r="12" spans="1:19" ht="30" customHeight="1">
      <c r="A12" s="171"/>
      <c r="B12" s="65" t="s">
        <v>172</v>
      </c>
      <c r="C12" s="49" t="s">
        <v>120</v>
      </c>
      <c r="D12" s="50"/>
      <c r="E12" s="51">
        <v>20</v>
      </c>
      <c r="F12" s="52" t="s">
        <v>25</v>
      </c>
      <c r="G12" s="69"/>
      <c r="H12" s="73" t="s">
        <v>120</v>
      </c>
      <c r="I12" s="50"/>
      <c r="J12" s="52">
        <f>ROUNDUP(E12*0.75,2)</f>
        <v>15</v>
      </c>
      <c r="K12" s="52" t="s">
        <v>25</v>
      </c>
      <c r="L12" s="52"/>
      <c r="M12" s="77" t="e">
        <f>#REF!</f>
        <v>#REF!</v>
      </c>
      <c r="N12" s="65" t="s">
        <v>173</v>
      </c>
      <c r="O12" s="53" t="s">
        <v>34</v>
      </c>
      <c r="P12" s="50"/>
      <c r="Q12" s="54">
        <v>0.3</v>
      </c>
      <c r="R12" s="51">
        <f>ROUNDUP(Q12*0.75,2)</f>
        <v>0.23</v>
      </c>
    </row>
    <row r="13" spans="1:19" ht="30" customHeight="1">
      <c r="A13" s="171"/>
      <c r="B13" s="65"/>
      <c r="C13" s="49" t="s">
        <v>50</v>
      </c>
      <c r="D13" s="50"/>
      <c r="E13" s="51">
        <v>20</v>
      </c>
      <c r="F13" s="52" t="s">
        <v>25</v>
      </c>
      <c r="G13" s="69"/>
      <c r="H13" s="73" t="s">
        <v>50</v>
      </c>
      <c r="I13" s="50"/>
      <c r="J13" s="52">
        <f>ROUNDUP(E13*0.75,2)</f>
        <v>15</v>
      </c>
      <c r="K13" s="52" t="s">
        <v>25</v>
      </c>
      <c r="L13" s="52"/>
      <c r="M13" s="77" t="e">
        <f>ROUND(#REF!+(#REF!*15/100),2)</f>
        <v>#REF!</v>
      </c>
      <c r="N13" s="65" t="s">
        <v>174</v>
      </c>
      <c r="O13" s="53" t="s">
        <v>45</v>
      </c>
      <c r="P13" s="50" t="s">
        <v>46</v>
      </c>
      <c r="Q13" s="54">
        <v>0.3</v>
      </c>
      <c r="R13" s="51">
        <f>ROUNDUP(Q13*0.75,2)</f>
        <v>0.23</v>
      </c>
    </row>
    <row r="14" spans="1:19" ht="30" customHeight="1">
      <c r="A14" s="171"/>
      <c r="B14" s="65"/>
      <c r="C14" s="49" t="s">
        <v>118</v>
      </c>
      <c r="D14" s="50"/>
      <c r="E14" s="51">
        <v>5</v>
      </c>
      <c r="F14" s="52" t="s">
        <v>25</v>
      </c>
      <c r="G14" s="69"/>
      <c r="H14" s="73" t="s">
        <v>118</v>
      </c>
      <c r="I14" s="50"/>
      <c r="J14" s="52">
        <f>ROUNDUP(E14*0.75,2)</f>
        <v>3.75</v>
      </c>
      <c r="K14" s="52" t="s">
        <v>25</v>
      </c>
      <c r="L14" s="52"/>
      <c r="M14" s="77" t="e">
        <f>ROUND(#REF!+(#REF!*15/100),2)</f>
        <v>#REF!</v>
      </c>
      <c r="N14" s="65" t="s">
        <v>119</v>
      </c>
      <c r="O14" s="53" t="s">
        <v>64</v>
      </c>
      <c r="P14" s="50" t="s">
        <v>65</v>
      </c>
      <c r="Q14" s="54">
        <v>3</v>
      </c>
      <c r="R14" s="51">
        <f>ROUNDUP(Q14*0.75,2)</f>
        <v>2.25</v>
      </c>
    </row>
    <row r="15" spans="1:19" ht="30" customHeight="1">
      <c r="A15" s="171"/>
      <c r="B15" s="65"/>
      <c r="C15" s="49"/>
      <c r="D15" s="50"/>
      <c r="E15" s="51"/>
      <c r="F15" s="52"/>
      <c r="G15" s="69"/>
      <c r="H15" s="73"/>
      <c r="I15" s="50"/>
      <c r="J15" s="52"/>
      <c r="K15" s="52"/>
      <c r="L15" s="52"/>
      <c r="M15" s="77"/>
      <c r="N15" s="65" t="s">
        <v>23</v>
      </c>
      <c r="O15" s="53"/>
      <c r="P15" s="50"/>
      <c r="Q15" s="54"/>
      <c r="R15" s="51"/>
    </row>
    <row r="16" spans="1:19" ht="30" customHeight="1">
      <c r="A16" s="171"/>
      <c r="B16" s="65"/>
      <c r="C16" s="49"/>
      <c r="D16" s="50"/>
      <c r="E16" s="51"/>
      <c r="F16" s="52"/>
      <c r="G16" s="69"/>
      <c r="H16" s="73"/>
      <c r="I16" s="50"/>
      <c r="J16" s="52"/>
      <c r="K16" s="52"/>
      <c r="L16" s="52"/>
      <c r="M16" s="77"/>
      <c r="N16" s="65"/>
      <c r="O16" s="53"/>
      <c r="P16" s="50"/>
      <c r="Q16" s="54"/>
      <c r="R16" s="51"/>
    </row>
    <row r="17" spans="1:18" ht="30" customHeight="1">
      <c r="A17" s="171"/>
      <c r="B17" s="64"/>
      <c r="C17" s="43"/>
      <c r="D17" s="44"/>
      <c r="E17" s="45"/>
      <c r="F17" s="46"/>
      <c r="G17" s="68"/>
      <c r="H17" s="72"/>
      <c r="I17" s="44"/>
      <c r="J17" s="46"/>
      <c r="K17" s="46"/>
      <c r="L17" s="46"/>
      <c r="M17" s="76"/>
      <c r="N17" s="64"/>
      <c r="O17" s="47"/>
      <c r="P17" s="44"/>
      <c r="Q17" s="48"/>
      <c r="R17" s="45"/>
    </row>
    <row r="18" spans="1:18" ht="30" customHeight="1">
      <c r="A18" s="171"/>
      <c r="B18" s="65" t="s">
        <v>175</v>
      </c>
      <c r="C18" s="49" t="s">
        <v>74</v>
      </c>
      <c r="D18" s="50"/>
      <c r="E18" s="51">
        <v>25</v>
      </c>
      <c r="F18" s="52" t="s">
        <v>25</v>
      </c>
      <c r="G18" s="69"/>
      <c r="H18" s="73" t="s">
        <v>74</v>
      </c>
      <c r="I18" s="50"/>
      <c r="J18" s="52">
        <f>ROUNDUP(E18*0.75,2)</f>
        <v>18.75</v>
      </c>
      <c r="K18" s="52" t="s">
        <v>25</v>
      </c>
      <c r="L18" s="52"/>
      <c r="M18" s="77" t="e">
        <f>#REF!</f>
        <v>#REF!</v>
      </c>
      <c r="N18" s="65"/>
      <c r="O18" s="53"/>
      <c r="P18" s="50"/>
      <c r="Q18" s="54"/>
      <c r="R18" s="51"/>
    </row>
    <row r="19" spans="1:18" ht="30" customHeight="1" thickBot="1">
      <c r="A19" s="172"/>
      <c r="B19" s="66"/>
      <c r="C19" s="55"/>
      <c r="D19" s="56"/>
      <c r="E19" s="57"/>
      <c r="F19" s="58"/>
      <c r="G19" s="70"/>
      <c r="H19" s="74"/>
      <c r="I19" s="56"/>
      <c r="J19" s="58"/>
      <c r="K19" s="58"/>
      <c r="L19" s="58"/>
      <c r="M19" s="78"/>
      <c r="N19" s="66"/>
      <c r="O19" s="59"/>
      <c r="P19" s="56"/>
      <c r="Q19" s="60"/>
      <c r="R19" s="57"/>
    </row>
  </sheetData>
  <mergeCells count="4">
    <mergeCell ref="H1:N1"/>
    <mergeCell ref="A2:R2"/>
    <mergeCell ref="A3:F3"/>
    <mergeCell ref="A5:A19"/>
  </mergeCells>
  <phoneticPr fontId="2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325</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324</v>
      </c>
      <c r="C9" s="113" t="s">
        <v>70</v>
      </c>
      <c r="D9" s="119"/>
      <c r="E9" s="118"/>
      <c r="F9" s="117"/>
      <c r="G9" s="114"/>
      <c r="H9" s="116">
        <v>15</v>
      </c>
      <c r="I9" s="115" t="s">
        <v>323</v>
      </c>
      <c r="J9" s="130" t="s">
        <v>263</v>
      </c>
      <c r="K9" s="112">
        <v>10</v>
      </c>
      <c r="L9" s="115" t="s">
        <v>322</v>
      </c>
      <c r="M9" s="113" t="s">
        <v>57</v>
      </c>
      <c r="N9" s="112">
        <v>10</v>
      </c>
      <c r="O9" s="111"/>
    </row>
    <row r="10" spans="1:21" ht="30" customHeight="1">
      <c r="A10" s="198"/>
      <c r="B10" s="113"/>
      <c r="C10" s="113" t="s">
        <v>26</v>
      </c>
      <c r="D10" s="119"/>
      <c r="E10" s="118"/>
      <c r="F10" s="117"/>
      <c r="G10" s="114"/>
      <c r="H10" s="116">
        <v>10</v>
      </c>
      <c r="I10" s="115"/>
      <c r="J10" s="113" t="s">
        <v>26</v>
      </c>
      <c r="K10" s="112">
        <v>10</v>
      </c>
      <c r="L10" s="115"/>
      <c r="M10" s="113" t="s">
        <v>36</v>
      </c>
      <c r="N10" s="112">
        <v>5</v>
      </c>
      <c r="O10" s="111"/>
    </row>
    <row r="11" spans="1:21" ht="30" customHeight="1">
      <c r="A11" s="198"/>
      <c r="B11" s="113"/>
      <c r="C11" s="113" t="s">
        <v>57</v>
      </c>
      <c r="D11" s="119"/>
      <c r="E11" s="118"/>
      <c r="F11" s="117"/>
      <c r="G11" s="114"/>
      <c r="H11" s="116">
        <v>20</v>
      </c>
      <c r="I11" s="115"/>
      <c r="J11" s="113" t="s">
        <v>57</v>
      </c>
      <c r="K11" s="112">
        <v>20</v>
      </c>
      <c r="L11" s="115"/>
      <c r="M11" s="113" t="s">
        <v>26</v>
      </c>
      <c r="N11" s="112">
        <v>5</v>
      </c>
      <c r="O11" s="111"/>
    </row>
    <row r="12" spans="1:21" ht="30" customHeight="1">
      <c r="A12" s="198"/>
      <c r="B12" s="113"/>
      <c r="C12" s="113" t="s">
        <v>36</v>
      </c>
      <c r="D12" s="119"/>
      <c r="E12" s="118"/>
      <c r="F12" s="117"/>
      <c r="G12" s="114"/>
      <c r="H12" s="116">
        <v>5</v>
      </c>
      <c r="I12" s="115"/>
      <c r="J12" s="113" t="s">
        <v>36</v>
      </c>
      <c r="K12" s="112">
        <v>5</v>
      </c>
      <c r="L12" s="122"/>
      <c r="M12" s="121"/>
      <c r="N12" s="120"/>
      <c r="O12" s="129"/>
    </row>
    <row r="13" spans="1:21" ht="30" customHeight="1">
      <c r="A13" s="198"/>
      <c r="B13" s="113"/>
      <c r="C13" s="113" t="s">
        <v>54</v>
      </c>
      <c r="D13" s="119"/>
      <c r="E13" s="118" t="s">
        <v>55</v>
      </c>
      <c r="F13" s="117"/>
      <c r="G13" s="114"/>
      <c r="H13" s="116">
        <v>20</v>
      </c>
      <c r="I13" s="115"/>
      <c r="J13" s="113" t="s">
        <v>54</v>
      </c>
      <c r="K13" s="112">
        <v>15</v>
      </c>
      <c r="L13" s="115" t="s">
        <v>321</v>
      </c>
      <c r="M13" s="113" t="s">
        <v>50</v>
      </c>
      <c r="N13" s="112">
        <v>10</v>
      </c>
      <c r="O13" s="111"/>
    </row>
    <row r="14" spans="1:21" ht="30" customHeight="1">
      <c r="A14" s="198"/>
      <c r="B14" s="113"/>
      <c r="C14" s="113"/>
      <c r="D14" s="119"/>
      <c r="E14" s="118"/>
      <c r="F14" s="117"/>
      <c r="G14" s="114" t="s">
        <v>35</v>
      </c>
      <c r="H14" s="116" t="s">
        <v>260</v>
      </c>
      <c r="I14" s="115"/>
      <c r="J14" s="113"/>
      <c r="K14" s="112"/>
      <c r="L14" s="115"/>
      <c r="M14" s="113"/>
      <c r="N14" s="112"/>
      <c r="O14" s="111"/>
    </row>
    <row r="15" spans="1:21" ht="30" customHeight="1">
      <c r="A15" s="198"/>
      <c r="B15" s="113"/>
      <c r="C15" s="113"/>
      <c r="D15" s="119"/>
      <c r="E15" s="118"/>
      <c r="F15" s="117"/>
      <c r="G15" s="114" t="s">
        <v>28</v>
      </c>
      <c r="H15" s="116" t="s">
        <v>259</v>
      </c>
      <c r="I15" s="115"/>
      <c r="J15" s="113"/>
      <c r="K15" s="112"/>
      <c r="L15" s="115"/>
      <c r="M15" s="113"/>
      <c r="N15" s="112"/>
      <c r="O15" s="111"/>
    </row>
    <row r="16" spans="1:21" ht="30" customHeight="1">
      <c r="A16" s="198"/>
      <c r="B16" s="121"/>
      <c r="C16" s="121"/>
      <c r="D16" s="127"/>
      <c r="E16" s="126"/>
      <c r="F16" s="128"/>
      <c r="G16" s="124"/>
      <c r="H16" s="123"/>
      <c r="I16" s="122"/>
      <c r="J16" s="121"/>
      <c r="K16" s="120"/>
      <c r="L16" s="115"/>
      <c r="M16" s="113"/>
      <c r="N16" s="112"/>
      <c r="O16" s="111"/>
    </row>
    <row r="17" spans="1:15" ht="30" customHeight="1">
      <c r="A17" s="198"/>
      <c r="B17" s="113" t="s">
        <v>320</v>
      </c>
      <c r="C17" s="113" t="s">
        <v>120</v>
      </c>
      <c r="D17" s="119"/>
      <c r="E17" s="118"/>
      <c r="F17" s="117"/>
      <c r="G17" s="114"/>
      <c r="H17" s="116">
        <v>5</v>
      </c>
      <c r="I17" s="115" t="s">
        <v>319</v>
      </c>
      <c r="J17" s="113" t="s">
        <v>50</v>
      </c>
      <c r="K17" s="112">
        <v>10</v>
      </c>
      <c r="L17" s="115"/>
      <c r="M17" s="113"/>
      <c r="N17" s="112"/>
      <c r="O17" s="111"/>
    </row>
    <row r="18" spans="1:15" ht="30" customHeight="1">
      <c r="A18" s="198"/>
      <c r="B18" s="113"/>
      <c r="C18" s="113" t="s">
        <v>50</v>
      </c>
      <c r="D18" s="119"/>
      <c r="E18" s="118"/>
      <c r="F18" s="117"/>
      <c r="G18" s="114"/>
      <c r="H18" s="116">
        <v>20</v>
      </c>
      <c r="I18" s="115"/>
      <c r="J18" s="113"/>
      <c r="K18" s="112"/>
      <c r="L18" s="115"/>
      <c r="M18" s="113"/>
      <c r="N18" s="112"/>
      <c r="O18" s="111"/>
    </row>
    <row r="19" spans="1:15" ht="30" customHeight="1" thickBot="1">
      <c r="A19" s="199"/>
      <c r="B19" s="104"/>
      <c r="C19" s="104"/>
      <c r="D19" s="110"/>
      <c r="E19" s="109"/>
      <c r="F19" s="163"/>
      <c r="G19" s="105"/>
      <c r="H19" s="107"/>
      <c r="I19" s="106"/>
      <c r="J19" s="104"/>
      <c r="K19" s="103"/>
      <c r="L19" s="106"/>
      <c r="M19" s="104"/>
      <c r="N19" s="103"/>
      <c r="O19" s="102"/>
    </row>
    <row r="20" spans="1:15" ht="14.4">
      <c r="B20" s="94"/>
      <c r="C20" s="94"/>
      <c r="D20" s="94"/>
      <c r="G20" s="94"/>
      <c r="H20" s="101"/>
      <c r="I20" s="94"/>
      <c r="J20" s="94"/>
      <c r="K20" s="101"/>
      <c r="L20" s="94"/>
      <c r="M20" s="94"/>
      <c r="N20" s="101"/>
    </row>
    <row r="21" spans="1:15" ht="14.4">
      <c r="B21" s="94"/>
      <c r="C21" s="94"/>
      <c r="D21" s="94"/>
      <c r="G21" s="94"/>
      <c r="H21" s="101"/>
      <c r="I21" s="94"/>
      <c r="J21" s="94"/>
      <c r="K21" s="101"/>
      <c r="L21" s="94"/>
      <c r="M21" s="94"/>
      <c r="N21" s="101"/>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176</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4" t="s">
        <v>11</v>
      </c>
      <c r="S4" s="26"/>
    </row>
    <row r="5" spans="1:19" ht="30" customHeight="1">
      <c r="A5" s="170" t="s">
        <v>53</v>
      </c>
      <c r="B5" s="63" t="s">
        <v>15</v>
      </c>
      <c r="C5" s="37"/>
      <c r="D5" s="38"/>
      <c r="E5" s="39"/>
      <c r="F5" s="40"/>
      <c r="G5" s="67"/>
      <c r="H5" s="71"/>
      <c r="I5" s="38"/>
      <c r="J5" s="40"/>
      <c r="K5" s="40"/>
      <c r="L5" s="40"/>
      <c r="M5" s="75"/>
      <c r="N5" s="63"/>
      <c r="O5" s="41" t="s">
        <v>15</v>
      </c>
      <c r="P5" s="38"/>
      <c r="Q5" s="42">
        <v>110</v>
      </c>
      <c r="R5" s="39">
        <f>ROUNDUP(Q5*0.75,2)</f>
        <v>82.5</v>
      </c>
    </row>
    <row r="6" spans="1:19" ht="30" customHeight="1">
      <c r="A6" s="171"/>
      <c r="B6" s="64"/>
      <c r="C6" s="43"/>
      <c r="D6" s="44"/>
      <c r="E6" s="45"/>
      <c r="F6" s="46"/>
      <c r="G6" s="68"/>
      <c r="H6" s="72"/>
      <c r="I6" s="44"/>
      <c r="J6" s="46"/>
      <c r="K6" s="46"/>
      <c r="L6" s="46"/>
      <c r="M6" s="76"/>
      <c r="N6" s="64"/>
      <c r="O6" s="47"/>
      <c r="P6" s="44"/>
      <c r="Q6" s="48"/>
      <c r="R6" s="45"/>
    </row>
    <row r="7" spans="1:19" ht="30" customHeight="1">
      <c r="A7" s="171"/>
      <c r="B7" s="65" t="s">
        <v>177</v>
      </c>
      <c r="C7" s="49" t="s">
        <v>61</v>
      </c>
      <c r="D7" s="50"/>
      <c r="E7" s="51">
        <v>1</v>
      </c>
      <c r="F7" s="52" t="s">
        <v>63</v>
      </c>
      <c r="G7" s="69" t="s">
        <v>62</v>
      </c>
      <c r="H7" s="73" t="s">
        <v>61</v>
      </c>
      <c r="I7" s="50"/>
      <c r="J7" s="52">
        <f>ROUNDUP(E7*0.75,2)</f>
        <v>0.75</v>
      </c>
      <c r="K7" s="52" t="s">
        <v>63</v>
      </c>
      <c r="L7" s="52" t="s">
        <v>62</v>
      </c>
      <c r="M7" s="77" t="e">
        <f>#REF!</f>
        <v>#REF!</v>
      </c>
      <c r="N7" s="65" t="s">
        <v>226</v>
      </c>
      <c r="O7" s="53" t="s">
        <v>30</v>
      </c>
      <c r="P7" s="50"/>
      <c r="Q7" s="54">
        <v>1</v>
      </c>
      <c r="R7" s="51">
        <f t="shared" ref="R7:R12" si="0">ROUNDUP(Q7*0.75,2)</f>
        <v>0.75</v>
      </c>
    </row>
    <row r="8" spans="1:19" ht="30" customHeight="1">
      <c r="A8" s="171"/>
      <c r="B8" s="65"/>
      <c r="C8" s="49" t="s">
        <v>117</v>
      </c>
      <c r="D8" s="50"/>
      <c r="E8" s="51">
        <v>0.5</v>
      </c>
      <c r="F8" s="52" t="s">
        <v>25</v>
      </c>
      <c r="G8" s="69"/>
      <c r="H8" s="73" t="s">
        <v>117</v>
      </c>
      <c r="I8" s="50"/>
      <c r="J8" s="52">
        <f>ROUNDUP(E8*0.75,2)</f>
        <v>0.38</v>
      </c>
      <c r="K8" s="52" t="s">
        <v>25</v>
      </c>
      <c r="L8" s="52"/>
      <c r="M8" s="77" t="e">
        <f>ROUND(#REF!+(#REF!*20/100),2)</f>
        <v>#REF!</v>
      </c>
      <c r="N8" s="65" t="s">
        <v>227</v>
      </c>
      <c r="O8" s="53" t="s">
        <v>45</v>
      </c>
      <c r="P8" s="50" t="s">
        <v>46</v>
      </c>
      <c r="Q8" s="54">
        <v>1</v>
      </c>
      <c r="R8" s="51">
        <f t="shared" si="0"/>
        <v>0.75</v>
      </c>
    </row>
    <row r="9" spans="1:19" ht="30" customHeight="1">
      <c r="A9" s="171"/>
      <c r="B9" s="65"/>
      <c r="C9" s="49" t="s">
        <v>26</v>
      </c>
      <c r="D9" s="50"/>
      <c r="E9" s="51">
        <v>20</v>
      </c>
      <c r="F9" s="52" t="s">
        <v>25</v>
      </c>
      <c r="G9" s="69"/>
      <c r="H9" s="73" t="s">
        <v>26</v>
      </c>
      <c r="I9" s="50"/>
      <c r="J9" s="52">
        <f>ROUNDUP(E9*0.75,2)</f>
        <v>15</v>
      </c>
      <c r="K9" s="52" t="s">
        <v>25</v>
      </c>
      <c r="L9" s="52"/>
      <c r="M9" s="77" t="e">
        <f>ROUND(#REF!+(#REF!*6/100),2)</f>
        <v>#REF!</v>
      </c>
      <c r="N9" s="65" t="s">
        <v>178</v>
      </c>
      <c r="O9" s="53" t="s">
        <v>60</v>
      </c>
      <c r="P9" s="50" t="s">
        <v>46</v>
      </c>
      <c r="Q9" s="54">
        <v>3</v>
      </c>
      <c r="R9" s="51">
        <f t="shared" si="0"/>
        <v>2.25</v>
      </c>
    </row>
    <row r="10" spans="1:19" ht="30" customHeight="1">
      <c r="A10" s="171"/>
      <c r="B10" s="65"/>
      <c r="C10" s="49" t="s">
        <v>148</v>
      </c>
      <c r="D10" s="50"/>
      <c r="E10" s="51">
        <v>5</v>
      </c>
      <c r="F10" s="52" t="s">
        <v>25</v>
      </c>
      <c r="G10" s="69"/>
      <c r="H10" s="73" t="s">
        <v>148</v>
      </c>
      <c r="I10" s="50"/>
      <c r="J10" s="52">
        <f>ROUNDUP(E10*0.75,2)</f>
        <v>3.75</v>
      </c>
      <c r="K10" s="52" t="s">
        <v>25</v>
      </c>
      <c r="L10" s="52"/>
      <c r="M10" s="77" t="e">
        <f>ROUND(#REF!+(#REF!*10/100),2)</f>
        <v>#REF!</v>
      </c>
      <c r="N10" s="65" t="s">
        <v>23</v>
      </c>
      <c r="O10" s="53" t="s">
        <v>31</v>
      </c>
      <c r="P10" s="50"/>
      <c r="Q10" s="54">
        <v>2</v>
      </c>
      <c r="R10" s="51">
        <f t="shared" si="0"/>
        <v>1.5</v>
      </c>
    </row>
    <row r="11" spans="1:19" ht="30" customHeight="1">
      <c r="A11" s="171"/>
      <c r="B11" s="65"/>
      <c r="C11" s="49" t="s">
        <v>147</v>
      </c>
      <c r="D11" s="50"/>
      <c r="E11" s="51">
        <v>3</v>
      </c>
      <c r="F11" s="52" t="s">
        <v>25</v>
      </c>
      <c r="G11" s="69"/>
      <c r="H11" s="73" t="s">
        <v>147</v>
      </c>
      <c r="I11" s="50"/>
      <c r="J11" s="52">
        <f>ROUNDUP(E11*0.75,2)</f>
        <v>2.25</v>
      </c>
      <c r="K11" s="52" t="s">
        <v>25</v>
      </c>
      <c r="L11" s="52"/>
      <c r="M11" s="77" t="e">
        <f>ROUND(#REF!+(#REF!*5/100),2)</f>
        <v>#REF!</v>
      </c>
      <c r="N11" s="65"/>
      <c r="O11" s="53" t="s">
        <v>48</v>
      </c>
      <c r="P11" s="50"/>
      <c r="Q11" s="54">
        <v>1</v>
      </c>
      <c r="R11" s="51">
        <f t="shared" si="0"/>
        <v>0.75</v>
      </c>
    </row>
    <row r="12" spans="1:19" ht="30" customHeight="1">
      <c r="A12" s="171"/>
      <c r="B12" s="65"/>
      <c r="C12" s="49"/>
      <c r="D12" s="50"/>
      <c r="E12" s="51"/>
      <c r="F12" s="52"/>
      <c r="G12" s="69"/>
      <c r="H12" s="73"/>
      <c r="I12" s="50"/>
      <c r="J12" s="52"/>
      <c r="K12" s="52"/>
      <c r="L12" s="52"/>
      <c r="M12" s="77"/>
      <c r="N12" s="65"/>
      <c r="O12" s="53" t="s">
        <v>28</v>
      </c>
      <c r="P12" s="50"/>
      <c r="Q12" s="54">
        <v>0.05</v>
      </c>
      <c r="R12" s="51">
        <f t="shared" si="0"/>
        <v>0.04</v>
      </c>
    </row>
    <row r="13" spans="1:19" ht="30" customHeight="1">
      <c r="A13" s="171"/>
      <c r="B13" s="64"/>
      <c r="C13" s="43"/>
      <c r="D13" s="44"/>
      <c r="E13" s="45"/>
      <c r="F13" s="46"/>
      <c r="G13" s="68"/>
      <c r="H13" s="72"/>
      <c r="I13" s="44"/>
      <c r="J13" s="46"/>
      <c r="K13" s="46"/>
      <c r="L13" s="46"/>
      <c r="M13" s="76"/>
      <c r="N13" s="64"/>
      <c r="O13" s="47"/>
      <c r="P13" s="44"/>
      <c r="Q13" s="48"/>
      <c r="R13" s="45"/>
    </row>
    <row r="14" spans="1:19" ht="30" customHeight="1">
      <c r="A14" s="171"/>
      <c r="B14" s="65" t="s">
        <v>179</v>
      </c>
      <c r="C14" s="49" t="s">
        <v>182</v>
      </c>
      <c r="D14" s="50"/>
      <c r="E14" s="51">
        <v>5</v>
      </c>
      <c r="F14" s="52" t="s">
        <v>25</v>
      </c>
      <c r="G14" s="69"/>
      <c r="H14" s="73" t="s">
        <v>182</v>
      </c>
      <c r="I14" s="50"/>
      <c r="J14" s="52">
        <f>ROUNDUP(E14*0.75,2)</f>
        <v>3.75</v>
      </c>
      <c r="K14" s="52" t="s">
        <v>25</v>
      </c>
      <c r="L14" s="52"/>
      <c r="M14" s="77" t="e">
        <f>#REF!</f>
        <v>#REF!</v>
      </c>
      <c r="N14" s="65" t="s">
        <v>180</v>
      </c>
      <c r="O14" s="53" t="s">
        <v>31</v>
      </c>
      <c r="P14" s="50"/>
      <c r="Q14" s="54">
        <v>1.5</v>
      </c>
      <c r="R14" s="51">
        <f>ROUNDUP(Q14*0.75,2)</f>
        <v>1.1300000000000001</v>
      </c>
    </row>
    <row r="15" spans="1:19" ht="30" customHeight="1">
      <c r="A15" s="171"/>
      <c r="B15" s="65"/>
      <c r="C15" s="49" t="s">
        <v>36</v>
      </c>
      <c r="D15" s="50"/>
      <c r="E15" s="51">
        <v>10</v>
      </c>
      <c r="F15" s="52" t="s">
        <v>25</v>
      </c>
      <c r="G15" s="69"/>
      <c r="H15" s="73" t="s">
        <v>36</v>
      </c>
      <c r="I15" s="50"/>
      <c r="J15" s="52">
        <f>ROUNDUP(E15*0.75,2)</f>
        <v>7.5</v>
      </c>
      <c r="K15" s="52" t="s">
        <v>25</v>
      </c>
      <c r="L15" s="52"/>
      <c r="M15" s="77" t="e">
        <f>ROUND(#REF!+(#REF!*10/100),2)</f>
        <v>#REF!</v>
      </c>
      <c r="N15" s="65" t="s">
        <v>228</v>
      </c>
      <c r="O15" s="53" t="s">
        <v>44</v>
      </c>
      <c r="P15" s="50"/>
      <c r="Q15" s="54">
        <v>20</v>
      </c>
      <c r="R15" s="51">
        <f>ROUNDUP(Q15*0.75,2)</f>
        <v>15</v>
      </c>
    </row>
    <row r="16" spans="1:19" ht="30" customHeight="1">
      <c r="A16" s="171"/>
      <c r="B16" s="65"/>
      <c r="C16" s="49" t="s">
        <v>87</v>
      </c>
      <c r="D16" s="50" t="s">
        <v>88</v>
      </c>
      <c r="E16" s="80">
        <v>0.25</v>
      </c>
      <c r="F16" s="52" t="s">
        <v>89</v>
      </c>
      <c r="G16" s="69"/>
      <c r="H16" s="73" t="s">
        <v>87</v>
      </c>
      <c r="I16" s="50" t="s">
        <v>88</v>
      </c>
      <c r="J16" s="52">
        <f>ROUNDUP(E16*0.75,2)</f>
        <v>0.19</v>
      </c>
      <c r="K16" s="52" t="s">
        <v>89</v>
      </c>
      <c r="L16" s="52"/>
      <c r="M16" s="77" t="e">
        <f>#REF!</f>
        <v>#REF!</v>
      </c>
      <c r="N16" s="65" t="s">
        <v>229</v>
      </c>
      <c r="O16" s="53" t="s">
        <v>34</v>
      </c>
      <c r="P16" s="50"/>
      <c r="Q16" s="54">
        <v>1</v>
      </c>
      <c r="R16" s="51">
        <f>ROUNDUP(Q16*0.75,2)</f>
        <v>0.75</v>
      </c>
    </row>
    <row r="17" spans="1:18" ht="30" customHeight="1">
      <c r="A17" s="171"/>
      <c r="B17" s="65"/>
      <c r="C17" s="49" t="s">
        <v>135</v>
      </c>
      <c r="D17" s="50"/>
      <c r="E17" s="51">
        <v>5</v>
      </c>
      <c r="F17" s="52" t="s">
        <v>25</v>
      </c>
      <c r="G17" s="69"/>
      <c r="H17" s="73" t="s">
        <v>135</v>
      </c>
      <c r="I17" s="50"/>
      <c r="J17" s="52">
        <f>ROUNDUP(E17*0.75,2)</f>
        <v>3.75</v>
      </c>
      <c r="K17" s="52" t="s">
        <v>25</v>
      </c>
      <c r="L17" s="52"/>
      <c r="M17" s="77" t="e">
        <f>#REF!</f>
        <v>#REF!</v>
      </c>
      <c r="N17" s="65" t="s">
        <v>181</v>
      </c>
      <c r="O17" s="53" t="s">
        <v>45</v>
      </c>
      <c r="P17" s="50" t="s">
        <v>46</v>
      </c>
      <c r="Q17" s="54">
        <v>1.5</v>
      </c>
      <c r="R17" s="51">
        <f>ROUNDUP(Q17*0.75,2)</f>
        <v>1.1300000000000001</v>
      </c>
    </row>
    <row r="18" spans="1:18" ht="30" customHeight="1">
      <c r="A18" s="171"/>
      <c r="B18" s="65"/>
      <c r="C18" s="49"/>
      <c r="D18" s="50"/>
      <c r="E18" s="51"/>
      <c r="F18" s="52"/>
      <c r="G18" s="69"/>
      <c r="H18" s="73"/>
      <c r="I18" s="50"/>
      <c r="J18" s="52"/>
      <c r="K18" s="52"/>
      <c r="L18" s="52"/>
      <c r="M18" s="77"/>
      <c r="N18" s="65" t="s">
        <v>23</v>
      </c>
      <c r="O18" s="53"/>
      <c r="P18" s="50"/>
      <c r="Q18" s="54"/>
      <c r="R18" s="51"/>
    </row>
    <row r="19" spans="1:18" ht="30" customHeight="1">
      <c r="A19" s="171"/>
      <c r="B19" s="64"/>
      <c r="C19" s="43"/>
      <c r="D19" s="44"/>
      <c r="E19" s="45"/>
      <c r="F19" s="46"/>
      <c r="G19" s="68"/>
      <c r="H19" s="72"/>
      <c r="I19" s="44"/>
      <c r="J19" s="46"/>
      <c r="K19" s="46"/>
      <c r="L19" s="46"/>
      <c r="M19" s="76"/>
      <c r="N19" s="64"/>
      <c r="O19" s="47"/>
      <c r="P19" s="44"/>
      <c r="Q19" s="48"/>
      <c r="R19" s="45"/>
    </row>
    <row r="20" spans="1:18" ht="30" customHeight="1">
      <c r="A20" s="171"/>
      <c r="B20" s="65" t="s">
        <v>49</v>
      </c>
      <c r="C20" s="49" t="s">
        <v>136</v>
      </c>
      <c r="D20" s="50"/>
      <c r="E20" s="51">
        <v>20</v>
      </c>
      <c r="F20" s="52" t="s">
        <v>25</v>
      </c>
      <c r="G20" s="69"/>
      <c r="H20" s="73" t="s">
        <v>136</v>
      </c>
      <c r="I20" s="50"/>
      <c r="J20" s="52">
        <f>ROUNDUP(E20*0.75,2)</f>
        <v>15</v>
      </c>
      <c r="K20" s="52" t="s">
        <v>25</v>
      </c>
      <c r="L20" s="52"/>
      <c r="M20" s="77" t="e">
        <f>ROUND(#REF!+(#REF!*6/100),2)</f>
        <v>#REF!</v>
      </c>
      <c r="N20" s="65" t="s">
        <v>23</v>
      </c>
      <c r="O20" s="53" t="s">
        <v>44</v>
      </c>
      <c r="P20" s="50"/>
      <c r="Q20" s="54">
        <v>100</v>
      </c>
      <c r="R20" s="51">
        <f>ROUNDUP(Q20*0.75,2)</f>
        <v>75</v>
      </c>
    </row>
    <row r="21" spans="1:18" ht="30" customHeight="1">
      <c r="A21" s="171"/>
      <c r="B21" s="65"/>
      <c r="C21" s="49" t="s">
        <v>91</v>
      </c>
      <c r="D21" s="50"/>
      <c r="E21" s="51">
        <v>0.5</v>
      </c>
      <c r="F21" s="52" t="s">
        <v>25</v>
      </c>
      <c r="G21" s="69"/>
      <c r="H21" s="73" t="s">
        <v>91</v>
      </c>
      <c r="I21" s="50"/>
      <c r="J21" s="52">
        <f>ROUNDUP(E21*0.75,2)</f>
        <v>0.38</v>
      </c>
      <c r="K21" s="52" t="s">
        <v>25</v>
      </c>
      <c r="L21" s="52"/>
      <c r="M21" s="77" t="e">
        <f>#REF!</f>
        <v>#REF!</v>
      </c>
      <c r="N21" s="65"/>
      <c r="O21" s="53" t="s">
        <v>52</v>
      </c>
      <c r="P21" s="50"/>
      <c r="Q21" s="54">
        <v>3</v>
      </c>
      <c r="R21" s="51">
        <f>ROUNDUP(Q21*0.75,2)</f>
        <v>2.25</v>
      </c>
    </row>
    <row r="22" spans="1:18" ht="30" customHeight="1">
      <c r="A22" s="171"/>
      <c r="B22" s="64"/>
      <c r="C22" s="43"/>
      <c r="D22" s="44"/>
      <c r="E22" s="45"/>
      <c r="F22" s="46"/>
      <c r="G22" s="68"/>
      <c r="H22" s="72"/>
      <c r="I22" s="44"/>
      <c r="J22" s="46"/>
      <c r="K22" s="46"/>
      <c r="L22" s="46"/>
      <c r="M22" s="76"/>
      <c r="N22" s="64"/>
      <c r="O22" s="47"/>
      <c r="P22" s="44"/>
      <c r="Q22" s="48"/>
      <c r="R22" s="45"/>
    </row>
    <row r="23" spans="1:18" ht="30" customHeight="1">
      <c r="A23" s="171"/>
      <c r="B23" s="65" t="s">
        <v>122</v>
      </c>
      <c r="C23" s="49" t="s">
        <v>123</v>
      </c>
      <c r="D23" s="50"/>
      <c r="E23" s="80">
        <v>0.25</v>
      </c>
      <c r="F23" s="52" t="s">
        <v>124</v>
      </c>
      <c r="G23" s="69"/>
      <c r="H23" s="73" t="s">
        <v>123</v>
      </c>
      <c r="I23" s="50"/>
      <c r="J23" s="52">
        <f>ROUNDUP(E23*0.75,2)</f>
        <v>0.19</v>
      </c>
      <c r="K23" s="52" t="s">
        <v>124</v>
      </c>
      <c r="L23" s="52"/>
      <c r="M23" s="77" t="e">
        <f>#REF!</f>
        <v>#REF!</v>
      </c>
      <c r="N23" s="65" t="s">
        <v>93</v>
      </c>
      <c r="O23" s="53"/>
      <c r="P23" s="50"/>
      <c r="Q23" s="54"/>
      <c r="R23" s="51"/>
    </row>
    <row r="24" spans="1:18" ht="30" customHeight="1" thickBot="1">
      <c r="A24" s="172"/>
      <c r="B24" s="66"/>
      <c r="C24" s="55"/>
      <c r="D24" s="56"/>
      <c r="E24" s="57"/>
      <c r="F24" s="58"/>
      <c r="G24" s="70"/>
      <c r="H24" s="74"/>
      <c r="I24" s="56"/>
      <c r="J24" s="58"/>
      <c r="K24" s="58"/>
      <c r="L24" s="58"/>
      <c r="M24" s="78"/>
      <c r="N24" s="66"/>
      <c r="O24" s="59"/>
      <c r="P24" s="56"/>
      <c r="Q24" s="60"/>
      <c r="R24" s="57"/>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176</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331</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330</v>
      </c>
      <c r="C9" s="113" t="s">
        <v>61</v>
      </c>
      <c r="D9" s="119" t="s">
        <v>62</v>
      </c>
      <c r="E9" s="118"/>
      <c r="F9" s="117"/>
      <c r="G9" s="114"/>
      <c r="H9" s="158">
        <v>0.7</v>
      </c>
      <c r="I9" s="115" t="s">
        <v>330</v>
      </c>
      <c r="J9" s="113" t="s">
        <v>61</v>
      </c>
      <c r="K9" s="157">
        <v>0.3</v>
      </c>
      <c r="L9" s="115" t="s">
        <v>329</v>
      </c>
      <c r="M9" s="113" t="s">
        <v>61</v>
      </c>
      <c r="N9" s="156">
        <v>0.2</v>
      </c>
      <c r="O9" s="111" t="s">
        <v>62</v>
      </c>
    </row>
    <row r="10" spans="1:21" ht="30" customHeight="1">
      <c r="A10" s="198"/>
      <c r="B10" s="113"/>
      <c r="C10" s="113" t="s">
        <v>26</v>
      </c>
      <c r="D10" s="119"/>
      <c r="E10" s="118"/>
      <c r="F10" s="117"/>
      <c r="G10" s="114"/>
      <c r="H10" s="116">
        <v>20</v>
      </c>
      <c r="I10" s="115"/>
      <c r="J10" s="113" t="s">
        <v>26</v>
      </c>
      <c r="K10" s="112">
        <v>20</v>
      </c>
      <c r="L10" s="115"/>
      <c r="M10" s="113" t="s">
        <v>26</v>
      </c>
      <c r="N10" s="112">
        <v>10</v>
      </c>
      <c r="O10" s="111"/>
    </row>
    <row r="11" spans="1:21" ht="30" customHeight="1">
      <c r="A11" s="198"/>
      <c r="B11" s="113"/>
      <c r="C11" s="113" t="s">
        <v>148</v>
      </c>
      <c r="D11" s="119"/>
      <c r="E11" s="118"/>
      <c r="F11" s="117"/>
      <c r="G11" s="114"/>
      <c r="H11" s="116">
        <v>5</v>
      </c>
      <c r="I11" s="115"/>
      <c r="J11" s="113" t="s">
        <v>148</v>
      </c>
      <c r="K11" s="112">
        <v>5</v>
      </c>
      <c r="L11" s="122"/>
      <c r="M11" s="121"/>
      <c r="N11" s="120"/>
      <c r="O11" s="129"/>
    </row>
    <row r="12" spans="1:21" ht="30" customHeight="1">
      <c r="A12" s="198"/>
      <c r="B12" s="113"/>
      <c r="C12" s="113"/>
      <c r="D12" s="119"/>
      <c r="E12" s="118"/>
      <c r="F12" s="117"/>
      <c r="G12" s="114" t="s">
        <v>44</v>
      </c>
      <c r="H12" s="116" t="s">
        <v>260</v>
      </c>
      <c r="I12" s="115"/>
      <c r="J12" s="113"/>
      <c r="K12" s="112"/>
      <c r="L12" s="115" t="s">
        <v>328</v>
      </c>
      <c r="M12" s="113" t="s">
        <v>36</v>
      </c>
      <c r="N12" s="112">
        <v>10</v>
      </c>
      <c r="O12" s="111"/>
    </row>
    <row r="13" spans="1:21" ht="30" customHeight="1">
      <c r="A13" s="198"/>
      <c r="B13" s="121"/>
      <c r="C13" s="121"/>
      <c r="D13" s="127"/>
      <c r="E13" s="126"/>
      <c r="F13" s="128"/>
      <c r="G13" s="124"/>
      <c r="H13" s="123"/>
      <c r="I13" s="122"/>
      <c r="J13" s="121"/>
      <c r="K13" s="120"/>
      <c r="L13" s="115"/>
      <c r="M13" s="113" t="s">
        <v>136</v>
      </c>
      <c r="N13" s="112">
        <v>10</v>
      </c>
      <c r="O13" s="111"/>
    </row>
    <row r="14" spans="1:21" ht="30" customHeight="1">
      <c r="A14" s="198"/>
      <c r="B14" s="113" t="s">
        <v>327</v>
      </c>
      <c r="C14" s="113" t="s">
        <v>36</v>
      </c>
      <c r="D14" s="119"/>
      <c r="E14" s="118"/>
      <c r="F14" s="117"/>
      <c r="G14" s="114"/>
      <c r="H14" s="116">
        <v>10</v>
      </c>
      <c r="I14" s="115" t="s">
        <v>327</v>
      </c>
      <c r="J14" s="113" t="s">
        <v>36</v>
      </c>
      <c r="K14" s="112">
        <v>10</v>
      </c>
      <c r="L14" s="122"/>
      <c r="M14" s="121"/>
      <c r="N14" s="120"/>
      <c r="O14" s="129"/>
    </row>
    <row r="15" spans="1:21" ht="30" customHeight="1">
      <c r="A15" s="198"/>
      <c r="B15" s="113"/>
      <c r="C15" s="113" t="s">
        <v>87</v>
      </c>
      <c r="D15" s="119"/>
      <c r="E15" s="118" t="s">
        <v>88</v>
      </c>
      <c r="F15" s="117"/>
      <c r="G15" s="114"/>
      <c r="H15" s="154">
        <v>0.13</v>
      </c>
      <c r="I15" s="115"/>
      <c r="J15" s="113" t="s">
        <v>285</v>
      </c>
      <c r="K15" s="153">
        <v>0.13</v>
      </c>
      <c r="L15" s="115" t="s">
        <v>326</v>
      </c>
      <c r="M15" s="113" t="s">
        <v>123</v>
      </c>
      <c r="N15" s="153">
        <v>0.13</v>
      </c>
      <c r="O15" s="111"/>
    </row>
    <row r="16" spans="1:21" ht="30" customHeight="1">
      <c r="A16" s="198"/>
      <c r="B16" s="113"/>
      <c r="C16" s="113"/>
      <c r="D16" s="119"/>
      <c r="E16" s="118"/>
      <c r="F16" s="117"/>
      <c r="G16" s="114" t="s">
        <v>44</v>
      </c>
      <c r="H16" s="116" t="s">
        <v>260</v>
      </c>
      <c r="I16" s="115"/>
      <c r="J16" s="113"/>
      <c r="K16" s="112"/>
      <c r="L16" s="115"/>
      <c r="M16" s="113"/>
      <c r="N16" s="112"/>
      <c r="O16" s="111"/>
    </row>
    <row r="17" spans="1:15" ht="30" customHeight="1">
      <c r="A17" s="198"/>
      <c r="B17" s="121"/>
      <c r="C17" s="121"/>
      <c r="D17" s="127"/>
      <c r="E17" s="126"/>
      <c r="F17" s="128"/>
      <c r="G17" s="124"/>
      <c r="H17" s="123"/>
      <c r="I17" s="122"/>
      <c r="J17" s="121"/>
      <c r="K17" s="120"/>
      <c r="L17" s="115"/>
      <c r="M17" s="113"/>
      <c r="N17" s="112"/>
      <c r="O17" s="111"/>
    </row>
    <row r="18" spans="1:15" ht="30" customHeight="1">
      <c r="A18" s="198"/>
      <c r="B18" s="113" t="s">
        <v>49</v>
      </c>
      <c r="C18" s="113" t="s">
        <v>136</v>
      </c>
      <c r="D18" s="119"/>
      <c r="E18" s="118"/>
      <c r="F18" s="117"/>
      <c r="G18" s="114"/>
      <c r="H18" s="116">
        <v>20</v>
      </c>
      <c r="I18" s="115" t="s">
        <v>49</v>
      </c>
      <c r="J18" s="113" t="s">
        <v>136</v>
      </c>
      <c r="K18" s="112">
        <v>10</v>
      </c>
      <c r="L18" s="115"/>
      <c r="M18" s="113"/>
      <c r="N18" s="112"/>
      <c r="O18" s="111"/>
    </row>
    <row r="19" spans="1:15" ht="30" customHeight="1">
      <c r="A19" s="198"/>
      <c r="B19" s="113"/>
      <c r="C19" s="113" t="s">
        <v>91</v>
      </c>
      <c r="D19" s="119"/>
      <c r="E19" s="118"/>
      <c r="F19" s="160"/>
      <c r="G19" s="114"/>
      <c r="H19" s="116">
        <v>0.5</v>
      </c>
      <c r="I19" s="115"/>
      <c r="J19" s="113" t="s">
        <v>91</v>
      </c>
      <c r="K19" s="112">
        <v>0.5</v>
      </c>
      <c r="L19" s="115"/>
      <c r="M19" s="113"/>
      <c r="N19" s="112"/>
      <c r="O19" s="111"/>
    </row>
    <row r="20" spans="1:15" ht="30" customHeight="1">
      <c r="A20" s="198"/>
      <c r="B20" s="113"/>
      <c r="C20" s="113"/>
      <c r="D20" s="119"/>
      <c r="E20" s="118"/>
      <c r="F20" s="117"/>
      <c r="G20" s="114" t="s">
        <v>44</v>
      </c>
      <c r="H20" s="116" t="s">
        <v>260</v>
      </c>
      <c r="I20" s="115"/>
      <c r="J20" s="113"/>
      <c r="K20" s="112"/>
      <c r="L20" s="115"/>
      <c r="M20" s="113"/>
      <c r="N20" s="112"/>
      <c r="O20" s="111"/>
    </row>
    <row r="21" spans="1:15" ht="30" customHeight="1">
      <c r="A21" s="198"/>
      <c r="B21" s="113"/>
      <c r="C21" s="113"/>
      <c r="D21" s="119"/>
      <c r="E21" s="118"/>
      <c r="F21" s="117"/>
      <c r="G21" s="114" t="s">
        <v>52</v>
      </c>
      <c r="H21" s="116" t="s">
        <v>259</v>
      </c>
      <c r="I21" s="115"/>
      <c r="J21" s="113"/>
      <c r="K21" s="112"/>
      <c r="L21" s="115"/>
      <c r="M21" s="113"/>
      <c r="N21" s="112"/>
      <c r="O21" s="111"/>
    </row>
    <row r="22" spans="1:15" ht="30" customHeight="1">
      <c r="A22" s="198"/>
      <c r="B22" s="121"/>
      <c r="C22" s="121"/>
      <c r="D22" s="127"/>
      <c r="E22" s="126"/>
      <c r="F22" s="128"/>
      <c r="G22" s="124"/>
      <c r="H22" s="123"/>
      <c r="I22" s="122"/>
      <c r="J22" s="121"/>
      <c r="K22" s="120"/>
      <c r="L22" s="115"/>
      <c r="M22" s="113"/>
      <c r="N22" s="112"/>
      <c r="O22" s="111"/>
    </row>
    <row r="23" spans="1:15" ht="30" customHeight="1">
      <c r="A23" s="198"/>
      <c r="B23" s="113" t="s">
        <v>122</v>
      </c>
      <c r="C23" s="113" t="s">
        <v>123</v>
      </c>
      <c r="D23" s="119"/>
      <c r="E23" s="118"/>
      <c r="F23" s="117"/>
      <c r="G23" s="114"/>
      <c r="H23" s="164">
        <v>0.17</v>
      </c>
      <c r="I23" s="115" t="s">
        <v>122</v>
      </c>
      <c r="J23" s="113" t="s">
        <v>123</v>
      </c>
      <c r="K23" s="156">
        <v>0.17</v>
      </c>
      <c r="L23" s="115"/>
      <c r="M23" s="113"/>
      <c r="N23" s="112"/>
      <c r="O23" s="111"/>
    </row>
    <row r="24" spans="1:15" ht="30" customHeight="1" thickBot="1">
      <c r="A24" s="199"/>
      <c r="B24" s="104"/>
      <c r="C24" s="104"/>
      <c r="D24" s="110"/>
      <c r="E24" s="109"/>
      <c r="F24" s="108"/>
      <c r="G24" s="105"/>
      <c r="H24" s="107"/>
      <c r="I24" s="106"/>
      <c r="J24" s="104"/>
      <c r="K24" s="103"/>
      <c r="L24" s="106"/>
      <c r="M24" s="104"/>
      <c r="N24" s="103"/>
      <c r="O24" s="102"/>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row r="64" spans="2:14" ht="14.4">
      <c r="B64" s="94"/>
      <c r="C64" s="94"/>
      <c r="D64" s="94"/>
      <c r="G64" s="94"/>
      <c r="H64" s="101"/>
      <c r="I64" s="94"/>
      <c r="J64" s="94"/>
      <c r="K64" s="101"/>
      <c r="L64" s="94"/>
      <c r="M64" s="94"/>
      <c r="N64" s="101"/>
    </row>
    <row r="65" spans="2:14" ht="14.4">
      <c r="B65" s="94"/>
      <c r="C65" s="94"/>
      <c r="D65" s="94"/>
      <c r="G65" s="94"/>
      <c r="H65" s="101"/>
      <c r="I65" s="94"/>
      <c r="J65" s="94"/>
      <c r="K65" s="101"/>
      <c r="L65" s="94"/>
      <c r="M65" s="94"/>
      <c r="N65" s="101"/>
    </row>
    <row r="66" spans="2:14" ht="14.4">
      <c r="B66" s="94"/>
      <c r="C66" s="94"/>
      <c r="D66" s="94"/>
      <c r="G66" s="94"/>
      <c r="H66" s="101"/>
      <c r="I66" s="94"/>
      <c r="J66" s="94"/>
      <c r="K66" s="101"/>
      <c r="L66" s="94"/>
      <c r="M66" s="94"/>
      <c r="N66" s="101"/>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2.5" customHeight="1">
      <c r="A3" s="5"/>
      <c r="B3" s="219" t="s">
        <v>243</v>
      </c>
      <c r="C3" s="219"/>
      <c r="D3" s="3"/>
      <c r="E3" s="6"/>
      <c r="F3" s="2"/>
      <c r="G3" s="2"/>
      <c r="H3" s="2"/>
      <c r="I3" s="3"/>
      <c r="J3" s="2"/>
      <c r="K3" s="7"/>
      <c r="L3" s="7"/>
      <c r="M3" s="8"/>
      <c r="N3" s="2"/>
      <c r="O3" s="94" t="s">
        <v>242</v>
      </c>
      <c r="P3"/>
      <c r="Q3"/>
      <c r="R3"/>
      <c r="S3"/>
    </row>
    <row r="4" spans="1:19" ht="22.5" customHeight="1">
      <c r="A4" s="5"/>
      <c r="B4" s="219"/>
      <c r="C4" s="219"/>
      <c r="D4" s="9"/>
      <c r="E4" s="6"/>
      <c r="F4" s="2"/>
      <c r="G4" s="2"/>
      <c r="H4" s="2"/>
      <c r="I4" s="9"/>
      <c r="J4" s="2"/>
      <c r="K4" s="7"/>
      <c r="L4" s="7"/>
      <c r="M4" s="8"/>
      <c r="N4" s="2"/>
      <c r="O4"/>
      <c r="P4"/>
      <c r="Q4"/>
      <c r="R4"/>
      <c r="S4"/>
    </row>
    <row r="5" spans="1:19" ht="27.75" customHeight="1" thickBot="1">
      <c r="A5" s="168" t="s">
        <v>183</v>
      </c>
      <c r="B5" s="169"/>
      <c r="C5" s="169"/>
      <c r="D5" s="169"/>
      <c r="E5" s="169"/>
      <c r="F5" s="169"/>
      <c r="G5" s="2"/>
      <c r="H5" s="2"/>
      <c r="I5" s="12"/>
      <c r="J5" s="2"/>
      <c r="K5" s="7"/>
      <c r="L5" s="7"/>
      <c r="M5" s="10"/>
      <c r="N5" s="2"/>
      <c r="O5" s="13"/>
      <c r="P5" s="12"/>
      <c r="Q5" s="14"/>
      <c r="R5" s="14"/>
      <c r="S5" s="11"/>
    </row>
    <row r="6" spans="1:19" customFormat="1" ht="42" customHeight="1" thickBot="1">
      <c r="A6" s="15"/>
      <c r="B6" s="16" t="s">
        <v>1</v>
      </c>
      <c r="C6" s="17" t="s">
        <v>2</v>
      </c>
      <c r="D6" s="18" t="s">
        <v>3</v>
      </c>
      <c r="E6" s="35" t="s">
        <v>7</v>
      </c>
      <c r="F6" s="19" t="s">
        <v>5</v>
      </c>
      <c r="G6" s="17" t="s">
        <v>6</v>
      </c>
      <c r="H6" s="16" t="s">
        <v>2</v>
      </c>
      <c r="I6" s="18" t="s">
        <v>3</v>
      </c>
      <c r="J6" s="36" t="s">
        <v>4</v>
      </c>
      <c r="K6" s="19" t="s">
        <v>5</v>
      </c>
      <c r="L6" s="19" t="s">
        <v>6</v>
      </c>
      <c r="M6" s="21" t="s">
        <v>8</v>
      </c>
      <c r="N6" s="22" t="s">
        <v>9</v>
      </c>
      <c r="O6" s="19" t="s">
        <v>10</v>
      </c>
      <c r="P6" s="23" t="s">
        <v>3</v>
      </c>
      <c r="Q6" s="20" t="s">
        <v>12</v>
      </c>
      <c r="R6" s="25" t="s">
        <v>11</v>
      </c>
      <c r="S6" s="26"/>
    </row>
    <row r="7" spans="1:19" ht="18.75" customHeight="1">
      <c r="A7" s="170" t="s">
        <v>53</v>
      </c>
      <c r="B7" s="63" t="s">
        <v>258</v>
      </c>
      <c r="C7" s="37" t="s">
        <v>73</v>
      </c>
      <c r="D7" s="38"/>
      <c r="E7" s="39">
        <v>10</v>
      </c>
      <c r="F7" s="40" t="s">
        <v>25</v>
      </c>
      <c r="G7" s="67"/>
      <c r="H7" s="71" t="s">
        <v>73</v>
      </c>
      <c r="I7" s="38"/>
      <c r="J7" s="40">
        <f>ROUNDUP(E7*0.75,2)</f>
        <v>7.5</v>
      </c>
      <c r="K7" s="40" t="s">
        <v>25</v>
      </c>
      <c r="L7" s="40"/>
      <c r="M7" s="75" t="e">
        <f>ROUND(#REF!+(#REF!*2/100),2)</f>
        <v>#REF!</v>
      </c>
      <c r="N7" s="63" t="s">
        <v>184</v>
      </c>
      <c r="O7" s="41" t="s">
        <v>15</v>
      </c>
      <c r="P7" s="38"/>
      <c r="Q7" s="42">
        <v>110</v>
      </c>
      <c r="R7" s="87">
        <f t="shared" ref="R7:R13" si="0">ROUNDUP(Q7*0.75,2)</f>
        <v>82.5</v>
      </c>
    </row>
    <row r="8" spans="1:19" ht="18.75" customHeight="1">
      <c r="A8" s="220"/>
      <c r="B8" s="65"/>
      <c r="C8" s="49" t="s">
        <v>189</v>
      </c>
      <c r="D8" s="50" t="s">
        <v>190</v>
      </c>
      <c r="E8" s="51">
        <v>10</v>
      </c>
      <c r="F8" s="52" t="s">
        <v>25</v>
      </c>
      <c r="G8" s="69" t="s">
        <v>62</v>
      </c>
      <c r="H8" s="73" t="s">
        <v>189</v>
      </c>
      <c r="I8" s="50" t="s">
        <v>190</v>
      </c>
      <c r="J8" s="52">
        <f>ROUNDUP(E8*0.75,2)</f>
        <v>7.5</v>
      </c>
      <c r="K8" s="52" t="s">
        <v>25</v>
      </c>
      <c r="L8" s="52" t="s">
        <v>62</v>
      </c>
      <c r="M8" s="77" t="e">
        <f>#REF!</f>
        <v>#REF!</v>
      </c>
      <c r="N8" s="65" t="s">
        <v>185</v>
      </c>
      <c r="O8" s="53" t="s">
        <v>34</v>
      </c>
      <c r="P8" s="50"/>
      <c r="Q8" s="54">
        <v>0.9</v>
      </c>
      <c r="R8" s="91">
        <f t="shared" si="0"/>
        <v>0.68</v>
      </c>
    </row>
    <row r="9" spans="1:19" ht="18.75" customHeight="1">
      <c r="A9" s="220"/>
      <c r="B9" s="65"/>
      <c r="C9" s="49" t="s">
        <v>87</v>
      </c>
      <c r="D9" s="50" t="s">
        <v>88</v>
      </c>
      <c r="E9" s="80">
        <v>0.25</v>
      </c>
      <c r="F9" s="52" t="s">
        <v>89</v>
      </c>
      <c r="G9" s="69"/>
      <c r="H9" s="73" t="s">
        <v>87</v>
      </c>
      <c r="I9" s="50" t="s">
        <v>88</v>
      </c>
      <c r="J9" s="52">
        <f>ROUNDUP(E9*0.75,2)</f>
        <v>0.19</v>
      </c>
      <c r="K9" s="52" t="s">
        <v>89</v>
      </c>
      <c r="L9" s="52"/>
      <c r="M9" s="77" t="e">
        <f>#REF!</f>
        <v>#REF!</v>
      </c>
      <c r="N9" s="65" t="s">
        <v>239</v>
      </c>
      <c r="O9" s="53" t="s">
        <v>28</v>
      </c>
      <c r="P9" s="50"/>
      <c r="Q9" s="54">
        <v>0.1</v>
      </c>
      <c r="R9" s="91">
        <f t="shared" si="0"/>
        <v>0.08</v>
      </c>
    </row>
    <row r="10" spans="1:19" ht="18.75" customHeight="1">
      <c r="A10" s="220"/>
      <c r="B10" s="65"/>
      <c r="C10" s="49"/>
      <c r="D10" s="50"/>
      <c r="E10" s="51"/>
      <c r="F10" s="52"/>
      <c r="G10" s="69"/>
      <c r="H10" s="73"/>
      <c r="I10" s="50"/>
      <c r="J10" s="52"/>
      <c r="K10" s="52"/>
      <c r="L10" s="52"/>
      <c r="M10" s="77"/>
      <c r="N10" s="65" t="s">
        <v>240</v>
      </c>
      <c r="O10" s="53" t="s">
        <v>47</v>
      </c>
      <c r="P10" s="50"/>
      <c r="Q10" s="54">
        <v>2.5</v>
      </c>
      <c r="R10" s="91">
        <f t="shared" si="0"/>
        <v>1.8800000000000001</v>
      </c>
    </row>
    <row r="11" spans="1:19" ht="18.75" customHeight="1">
      <c r="A11" s="220"/>
      <c r="B11" s="65"/>
      <c r="C11" s="49"/>
      <c r="D11" s="50"/>
      <c r="E11" s="51"/>
      <c r="F11" s="52"/>
      <c r="G11" s="69"/>
      <c r="H11" s="73"/>
      <c r="I11" s="50"/>
      <c r="J11" s="52"/>
      <c r="K11" s="52"/>
      <c r="L11" s="52"/>
      <c r="M11" s="77"/>
      <c r="N11" s="65" t="s">
        <v>186</v>
      </c>
      <c r="O11" s="53" t="s">
        <v>28</v>
      </c>
      <c r="P11" s="50"/>
      <c r="Q11" s="54">
        <v>0.05</v>
      </c>
      <c r="R11" s="91">
        <f t="shared" si="0"/>
        <v>0.04</v>
      </c>
    </row>
    <row r="12" spans="1:19" ht="18.75" customHeight="1">
      <c r="A12" s="220"/>
      <c r="B12" s="65"/>
      <c r="C12" s="49"/>
      <c r="D12" s="50"/>
      <c r="E12" s="51"/>
      <c r="F12" s="52"/>
      <c r="G12" s="69"/>
      <c r="H12" s="73"/>
      <c r="I12" s="50"/>
      <c r="J12" s="52"/>
      <c r="K12" s="52"/>
      <c r="L12" s="52"/>
      <c r="M12" s="77"/>
      <c r="N12" s="65" t="s">
        <v>187</v>
      </c>
      <c r="O12" s="53" t="s">
        <v>34</v>
      </c>
      <c r="P12" s="50"/>
      <c r="Q12" s="54">
        <v>0.5</v>
      </c>
      <c r="R12" s="91">
        <f t="shared" si="0"/>
        <v>0.38</v>
      </c>
    </row>
    <row r="13" spans="1:19" ht="18.75" customHeight="1">
      <c r="A13" s="220"/>
      <c r="B13" s="65"/>
      <c r="C13" s="49"/>
      <c r="D13" s="50"/>
      <c r="E13" s="51"/>
      <c r="F13" s="52"/>
      <c r="G13" s="69"/>
      <c r="H13" s="73"/>
      <c r="I13" s="50"/>
      <c r="J13" s="52"/>
      <c r="K13" s="52"/>
      <c r="L13" s="52"/>
      <c r="M13" s="77"/>
      <c r="N13" s="65" t="s">
        <v>188</v>
      </c>
      <c r="O13" s="53" t="s">
        <v>31</v>
      </c>
      <c r="P13" s="50"/>
      <c r="Q13" s="54">
        <v>1</v>
      </c>
      <c r="R13" s="91">
        <f t="shared" si="0"/>
        <v>0.75</v>
      </c>
    </row>
    <row r="14" spans="1:19" ht="18.75" customHeight="1">
      <c r="A14" s="220"/>
      <c r="B14" s="64"/>
      <c r="C14" s="43"/>
      <c r="D14" s="44"/>
      <c r="E14" s="45"/>
      <c r="F14" s="46"/>
      <c r="G14" s="68"/>
      <c r="H14" s="72"/>
      <c r="I14" s="44"/>
      <c r="J14" s="46"/>
      <c r="K14" s="46"/>
      <c r="L14" s="46"/>
      <c r="M14" s="76"/>
      <c r="N14" s="64" t="s">
        <v>41</v>
      </c>
      <c r="O14" s="47"/>
      <c r="P14" s="44"/>
      <c r="Q14" s="48"/>
      <c r="R14" s="89"/>
    </row>
    <row r="15" spans="1:19" ht="18.75" customHeight="1">
      <c r="A15" s="220"/>
      <c r="B15" s="65" t="s">
        <v>191</v>
      </c>
      <c r="C15" s="49" t="s">
        <v>194</v>
      </c>
      <c r="D15" s="50"/>
      <c r="E15" s="51">
        <v>1</v>
      </c>
      <c r="F15" s="52" t="s">
        <v>95</v>
      </c>
      <c r="G15" s="69"/>
      <c r="H15" s="73" t="s">
        <v>194</v>
      </c>
      <c r="I15" s="50"/>
      <c r="J15" s="52">
        <f>ROUNDUP(E15*0.75,2)</f>
        <v>0.75</v>
      </c>
      <c r="K15" s="52" t="s">
        <v>95</v>
      </c>
      <c r="L15" s="52"/>
      <c r="M15" s="77" t="e">
        <f>#REF!</f>
        <v>#REF!</v>
      </c>
      <c r="N15" s="65" t="s">
        <v>192</v>
      </c>
      <c r="O15" s="53" t="s">
        <v>30</v>
      </c>
      <c r="P15" s="50"/>
      <c r="Q15" s="54">
        <v>0.5</v>
      </c>
      <c r="R15" s="91">
        <f t="shared" ref="R15:R21" si="1">ROUNDUP(Q15*0.75,2)</f>
        <v>0.38</v>
      </c>
    </row>
    <row r="16" spans="1:19" ht="18.75" customHeight="1">
      <c r="A16" s="220"/>
      <c r="B16" s="65"/>
      <c r="C16" s="49" t="s">
        <v>121</v>
      </c>
      <c r="D16" s="50"/>
      <c r="E16" s="51">
        <v>20</v>
      </c>
      <c r="F16" s="52" t="s">
        <v>25</v>
      </c>
      <c r="G16" s="69"/>
      <c r="H16" s="73" t="s">
        <v>121</v>
      </c>
      <c r="I16" s="50"/>
      <c r="J16" s="52">
        <f>ROUNDUP(E16*0.75,2)</f>
        <v>15</v>
      </c>
      <c r="K16" s="52" t="s">
        <v>25</v>
      </c>
      <c r="L16" s="52"/>
      <c r="M16" s="77" t="e">
        <f>ROUND(#REF!+(#REF!*3/100),2)</f>
        <v>#REF!</v>
      </c>
      <c r="N16" s="65" t="s">
        <v>193</v>
      </c>
      <c r="O16" s="53" t="s">
        <v>60</v>
      </c>
      <c r="P16" s="50" t="s">
        <v>46</v>
      </c>
      <c r="Q16" s="54">
        <v>3</v>
      </c>
      <c r="R16" s="91">
        <f t="shared" si="1"/>
        <v>2.25</v>
      </c>
    </row>
    <row r="17" spans="1:18" ht="18.75" customHeight="1">
      <c r="A17" s="220"/>
      <c r="B17" s="65"/>
      <c r="C17" s="49"/>
      <c r="D17" s="50"/>
      <c r="E17" s="51"/>
      <c r="F17" s="52"/>
      <c r="G17" s="69"/>
      <c r="H17" s="73"/>
      <c r="I17" s="50"/>
      <c r="J17" s="52"/>
      <c r="K17" s="52"/>
      <c r="L17" s="52"/>
      <c r="M17" s="77"/>
      <c r="N17" s="65" t="s">
        <v>41</v>
      </c>
      <c r="O17" s="53" t="s">
        <v>60</v>
      </c>
      <c r="P17" s="50" t="s">
        <v>46</v>
      </c>
      <c r="Q17" s="54">
        <v>3</v>
      </c>
      <c r="R17" s="91">
        <f t="shared" si="1"/>
        <v>2.25</v>
      </c>
    </row>
    <row r="18" spans="1:18" ht="18.75" customHeight="1">
      <c r="A18" s="220"/>
      <c r="B18" s="65"/>
      <c r="C18" s="49"/>
      <c r="D18" s="50"/>
      <c r="E18" s="51"/>
      <c r="F18" s="52"/>
      <c r="G18" s="69"/>
      <c r="H18" s="73"/>
      <c r="I18" s="50"/>
      <c r="J18" s="52"/>
      <c r="K18" s="52"/>
      <c r="L18" s="52"/>
      <c r="M18" s="77"/>
      <c r="N18" s="65"/>
      <c r="O18" s="53" t="s">
        <v>35</v>
      </c>
      <c r="P18" s="50"/>
      <c r="Q18" s="54">
        <v>6</v>
      </c>
      <c r="R18" s="91">
        <f t="shared" si="1"/>
        <v>4.5</v>
      </c>
    </row>
    <row r="19" spans="1:18" ht="18.75" customHeight="1">
      <c r="A19" s="220"/>
      <c r="B19" s="65"/>
      <c r="C19" s="49"/>
      <c r="D19" s="50"/>
      <c r="E19" s="51"/>
      <c r="F19" s="52"/>
      <c r="G19" s="69"/>
      <c r="H19" s="73"/>
      <c r="I19" s="50"/>
      <c r="J19" s="52"/>
      <c r="K19" s="52"/>
      <c r="L19" s="52"/>
      <c r="M19" s="77"/>
      <c r="N19" s="65"/>
      <c r="O19" s="53" t="s">
        <v>66</v>
      </c>
      <c r="P19" s="50" t="s">
        <v>46</v>
      </c>
      <c r="Q19" s="54">
        <v>5</v>
      </c>
      <c r="R19" s="91">
        <f t="shared" si="1"/>
        <v>3.75</v>
      </c>
    </row>
    <row r="20" spans="1:18" ht="18.75" customHeight="1">
      <c r="A20" s="220"/>
      <c r="B20" s="65"/>
      <c r="C20" s="49"/>
      <c r="D20" s="50"/>
      <c r="E20" s="51"/>
      <c r="F20" s="52"/>
      <c r="G20" s="69"/>
      <c r="H20" s="73"/>
      <c r="I20" s="50"/>
      <c r="J20" s="52"/>
      <c r="K20" s="52"/>
      <c r="L20" s="52"/>
      <c r="M20" s="77"/>
      <c r="N20" s="65"/>
      <c r="O20" s="53" t="s">
        <v>31</v>
      </c>
      <c r="P20" s="50"/>
      <c r="Q20" s="54">
        <v>4</v>
      </c>
      <c r="R20" s="91">
        <f t="shared" si="1"/>
        <v>3</v>
      </c>
    </row>
    <row r="21" spans="1:18" ht="18.75" customHeight="1">
      <c r="A21" s="220"/>
      <c r="B21" s="65"/>
      <c r="C21" s="49"/>
      <c r="D21" s="50"/>
      <c r="E21" s="51"/>
      <c r="F21" s="52"/>
      <c r="G21" s="69"/>
      <c r="H21" s="73"/>
      <c r="I21" s="50"/>
      <c r="J21" s="52"/>
      <c r="K21" s="52"/>
      <c r="L21" s="52"/>
      <c r="M21" s="77"/>
      <c r="N21" s="65"/>
      <c r="O21" s="53" t="s">
        <v>33</v>
      </c>
      <c r="P21" s="50"/>
      <c r="Q21" s="54">
        <v>3</v>
      </c>
      <c r="R21" s="91">
        <f t="shared" si="1"/>
        <v>2.25</v>
      </c>
    </row>
    <row r="22" spans="1:18" ht="18.75" customHeight="1">
      <c r="A22" s="220"/>
      <c r="B22" s="64"/>
      <c r="C22" s="43"/>
      <c r="D22" s="44"/>
      <c r="E22" s="45"/>
      <c r="F22" s="46"/>
      <c r="G22" s="68"/>
      <c r="H22" s="72"/>
      <c r="I22" s="44"/>
      <c r="J22" s="46"/>
      <c r="K22" s="46"/>
      <c r="L22" s="46"/>
      <c r="M22" s="76"/>
      <c r="N22" s="64"/>
      <c r="O22" s="47"/>
      <c r="P22" s="44"/>
      <c r="Q22" s="48"/>
      <c r="R22" s="89"/>
    </row>
    <row r="23" spans="1:18" ht="18.75" customHeight="1">
      <c r="A23" s="220"/>
      <c r="B23" s="65" t="s">
        <v>195</v>
      </c>
      <c r="C23" s="49" t="s">
        <v>96</v>
      </c>
      <c r="D23" s="50"/>
      <c r="E23" s="51">
        <v>30</v>
      </c>
      <c r="F23" s="52" t="s">
        <v>25</v>
      </c>
      <c r="G23" s="69"/>
      <c r="H23" s="73" t="s">
        <v>96</v>
      </c>
      <c r="I23" s="50"/>
      <c r="J23" s="52">
        <f>ROUNDUP(E23*0.75,2)</f>
        <v>22.5</v>
      </c>
      <c r="K23" s="52" t="s">
        <v>25</v>
      </c>
      <c r="L23" s="52"/>
      <c r="M23" s="77" t="e">
        <f>ROUND(#REF!+(#REF!*15/100),2)</f>
        <v>#REF!</v>
      </c>
      <c r="N23" s="65" t="s">
        <v>196</v>
      </c>
      <c r="O23" s="53" t="s">
        <v>44</v>
      </c>
      <c r="P23" s="50"/>
      <c r="Q23" s="54">
        <v>2</v>
      </c>
      <c r="R23" s="91">
        <f>ROUNDUP(Q23*0.75,2)</f>
        <v>1.5</v>
      </c>
    </row>
    <row r="24" spans="1:18" ht="18.75" customHeight="1">
      <c r="A24" s="220"/>
      <c r="B24" s="65"/>
      <c r="C24" s="49" t="s">
        <v>43</v>
      </c>
      <c r="D24" s="50"/>
      <c r="E24" s="51">
        <v>10</v>
      </c>
      <c r="F24" s="52" t="s">
        <v>25</v>
      </c>
      <c r="G24" s="69"/>
      <c r="H24" s="73" t="s">
        <v>43</v>
      </c>
      <c r="I24" s="50"/>
      <c r="J24" s="52">
        <f>ROUNDUP(E24*0.75,2)</f>
        <v>7.5</v>
      </c>
      <c r="K24" s="52" t="s">
        <v>25</v>
      </c>
      <c r="L24" s="52"/>
      <c r="M24" s="77" t="e">
        <f>#REF!</f>
        <v>#REF!</v>
      </c>
      <c r="N24" s="65" t="s">
        <v>40</v>
      </c>
      <c r="O24" s="53" t="s">
        <v>34</v>
      </c>
      <c r="P24" s="50"/>
      <c r="Q24" s="54">
        <v>0.6</v>
      </c>
      <c r="R24" s="91">
        <f>ROUNDUP(Q24*0.75,2)</f>
        <v>0.45</v>
      </c>
    </row>
    <row r="25" spans="1:18" ht="18.75" customHeight="1">
      <c r="A25" s="220"/>
      <c r="B25" s="65"/>
      <c r="C25" s="49" t="s">
        <v>36</v>
      </c>
      <c r="D25" s="50"/>
      <c r="E25" s="51">
        <v>10</v>
      </c>
      <c r="F25" s="52" t="s">
        <v>25</v>
      </c>
      <c r="G25" s="69"/>
      <c r="H25" s="73" t="s">
        <v>36</v>
      </c>
      <c r="I25" s="50"/>
      <c r="J25" s="52">
        <f>ROUNDUP(E25*0.75,2)</f>
        <v>7.5</v>
      </c>
      <c r="K25" s="52" t="s">
        <v>25</v>
      </c>
      <c r="L25" s="52"/>
      <c r="M25" s="77" t="e">
        <f>ROUND(#REF!+(#REF!*10/100),2)</f>
        <v>#REF!</v>
      </c>
      <c r="N25" s="65" t="s">
        <v>41</v>
      </c>
      <c r="O25" s="53" t="s">
        <v>45</v>
      </c>
      <c r="P25" s="50" t="s">
        <v>46</v>
      </c>
      <c r="Q25" s="54">
        <v>1</v>
      </c>
      <c r="R25" s="91">
        <f>ROUNDUP(Q25*0.75,2)</f>
        <v>0.75</v>
      </c>
    </row>
    <row r="26" spans="1:18" ht="18.75" customHeight="1">
      <c r="A26" s="220"/>
      <c r="B26" s="64"/>
      <c r="C26" s="43"/>
      <c r="D26" s="44"/>
      <c r="E26" s="45"/>
      <c r="F26" s="46"/>
      <c r="G26" s="68"/>
      <c r="H26" s="72"/>
      <c r="I26" s="44"/>
      <c r="J26" s="46"/>
      <c r="K26" s="46"/>
      <c r="L26" s="46"/>
      <c r="M26" s="76"/>
      <c r="N26" s="64"/>
      <c r="O26" s="47"/>
      <c r="P26" s="44"/>
      <c r="Q26" s="48"/>
      <c r="R26" s="89"/>
    </row>
    <row r="27" spans="1:18" ht="18.75" customHeight="1">
      <c r="A27" s="220"/>
      <c r="B27" s="65" t="s">
        <v>49</v>
      </c>
      <c r="C27" s="49" t="s">
        <v>90</v>
      </c>
      <c r="D27" s="50"/>
      <c r="E27" s="51">
        <v>5</v>
      </c>
      <c r="F27" s="52" t="s">
        <v>25</v>
      </c>
      <c r="G27" s="69"/>
      <c r="H27" s="73" t="s">
        <v>90</v>
      </c>
      <c r="I27" s="50"/>
      <c r="J27" s="52">
        <f>ROUNDUP(E27*0.75,2)</f>
        <v>3.75</v>
      </c>
      <c r="K27" s="52" t="s">
        <v>25</v>
      </c>
      <c r="L27" s="52"/>
      <c r="M27" s="77" t="e">
        <f>ROUND(#REF!+(#REF!*10/100),2)</f>
        <v>#REF!</v>
      </c>
      <c r="N27" s="65" t="s">
        <v>23</v>
      </c>
      <c r="O27" s="53" t="s">
        <v>44</v>
      </c>
      <c r="P27" s="50"/>
      <c r="Q27" s="54">
        <v>100</v>
      </c>
      <c r="R27" s="91">
        <f>ROUNDUP(Q27*0.75,2)</f>
        <v>75</v>
      </c>
    </row>
    <row r="28" spans="1:18" ht="18.75" customHeight="1">
      <c r="A28" s="220"/>
      <c r="B28" s="65"/>
      <c r="C28" s="49" t="s">
        <v>99</v>
      </c>
      <c r="D28" s="50"/>
      <c r="E28" s="51">
        <v>2</v>
      </c>
      <c r="F28" s="52" t="s">
        <v>25</v>
      </c>
      <c r="G28" s="69"/>
      <c r="H28" s="73" t="s">
        <v>99</v>
      </c>
      <c r="I28" s="50"/>
      <c r="J28" s="52">
        <f>ROUNDUP(E28*0.75,2)</f>
        <v>1.5</v>
      </c>
      <c r="K28" s="52" t="s">
        <v>25</v>
      </c>
      <c r="L28" s="52"/>
      <c r="M28" s="77" t="e">
        <f>ROUND(#REF!+(#REF!*10/100),2)</f>
        <v>#REF!</v>
      </c>
      <c r="N28" s="65"/>
      <c r="O28" s="53" t="s">
        <v>52</v>
      </c>
      <c r="P28" s="50"/>
      <c r="Q28" s="54">
        <v>3</v>
      </c>
      <c r="R28" s="91">
        <f>ROUNDUP(Q28*0.75,2)</f>
        <v>2.25</v>
      </c>
    </row>
    <row r="29" spans="1:18" ht="18.75" customHeight="1">
      <c r="A29" s="220"/>
      <c r="B29" s="64"/>
      <c r="C29" s="43"/>
      <c r="D29" s="44"/>
      <c r="E29" s="45"/>
      <c r="F29" s="46"/>
      <c r="G29" s="68"/>
      <c r="H29" s="72"/>
      <c r="I29" s="44"/>
      <c r="J29" s="46"/>
      <c r="K29" s="46"/>
      <c r="L29" s="46"/>
      <c r="M29" s="76"/>
      <c r="N29" s="64"/>
      <c r="O29" s="47"/>
      <c r="P29" s="44"/>
      <c r="Q29" s="48"/>
      <c r="R29" s="89"/>
    </row>
    <row r="30" spans="1:18" ht="18.75" customHeight="1">
      <c r="A30" s="220"/>
      <c r="B30" s="65" t="s">
        <v>92</v>
      </c>
      <c r="C30" s="49" t="s">
        <v>94</v>
      </c>
      <c r="D30" s="50"/>
      <c r="E30" s="62">
        <v>0.16666666666666666</v>
      </c>
      <c r="F30" s="52" t="s">
        <v>89</v>
      </c>
      <c r="G30" s="69"/>
      <c r="H30" s="73" t="s">
        <v>94</v>
      </c>
      <c r="I30" s="50"/>
      <c r="J30" s="52">
        <f>ROUNDUP(E30*0.75,2)</f>
        <v>0.13</v>
      </c>
      <c r="K30" s="52" t="s">
        <v>89</v>
      </c>
      <c r="L30" s="52"/>
      <c r="M30" s="77" t="e">
        <f>#REF!</f>
        <v>#REF!</v>
      </c>
      <c r="N30" s="65" t="s">
        <v>93</v>
      </c>
      <c r="O30" s="53"/>
      <c r="P30" s="50"/>
      <c r="Q30" s="54"/>
      <c r="R30" s="91"/>
    </row>
    <row r="31" spans="1:18" ht="18.75" customHeight="1" thickBot="1">
      <c r="A31" s="221"/>
      <c r="B31" s="66"/>
      <c r="C31" s="55"/>
      <c r="D31" s="56"/>
      <c r="E31" s="57"/>
      <c r="F31" s="58"/>
      <c r="G31" s="70"/>
      <c r="H31" s="74"/>
      <c r="I31" s="56"/>
      <c r="J31" s="58"/>
      <c r="K31" s="58"/>
      <c r="L31" s="58"/>
      <c r="M31" s="78"/>
      <c r="N31" s="66"/>
      <c r="O31" s="59"/>
      <c r="P31" s="56"/>
      <c r="Q31" s="60"/>
      <c r="R31" s="93"/>
    </row>
    <row r="36" spans="16:18" ht="18.75" customHeight="1">
      <c r="P36" s="3"/>
      <c r="Q36" s="3"/>
      <c r="R36" s="3"/>
    </row>
  </sheetData>
  <mergeCells count="5">
    <mergeCell ref="B3:C4"/>
    <mergeCell ref="H1:N1"/>
    <mergeCell ref="A2:R2"/>
    <mergeCell ref="A5:F5"/>
    <mergeCell ref="A7:A31"/>
  </mergeCells>
  <phoneticPr fontId="18"/>
  <printOptions horizontalCentered="1" verticalCentered="1"/>
  <pageMargins left="0.39370078740157483" right="0.39370078740157483" top="0.39370078740157483" bottom="0.39370078740157483" header="0.39370078740157483" footer="0.39370078740157483"/>
  <pageSetup paperSize="12"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60" zoomScaleNormal="60" zoomScaleSheetLayoutView="40" workbookViewId="0"/>
  </sheetViews>
  <sheetFormatPr defaultColWidth="9" defaultRowHeight="13.2"/>
  <cols>
    <col min="1" max="1" width="4.44140625" style="233" bestFit="1" customWidth="1"/>
    <col min="2" max="2" width="3.33203125" style="224" bestFit="1" customWidth="1"/>
    <col min="3" max="8" width="17.6640625" style="224" customWidth="1"/>
    <col min="9" max="9" width="4.44140625" style="233" bestFit="1" customWidth="1"/>
    <col min="10" max="10" width="3.33203125" style="224" bestFit="1" customWidth="1"/>
    <col min="11" max="16" width="17.6640625" style="224" customWidth="1"/>
    <col min="17" max="16384" width="9" style="224"/>
  </cols>
  <sheetData>
    <row r="1" spans="1:16" ht="65.25" customHeight="1">
      <c r="A1" s="223"/>
      <c r="I1" s="223"/>
    </row>
    <row r="2" spans="1:16" s="233" customFormat="1" ht="21.75" customHeight="1">
      <c r="A2" s="225" t="s">
        <v>284</v>
      </c>
      <c r="B2" s="226" t="s">
        <v>358</v>
      </c>
      <c r="C2" s="227" t="s">
        <v>359</v>
      </c>
      <c r="D2" s="228"/>
      <c r="E2" s="229" t="s">
        <v>360</v>
      </c>
      <c r="F2" s="230"/>
      <c r="G2" s="229" t="s">
        <v>361</v>
      </c>
      <c r="H2" s="230"/>
      <c r="I2" s="225" t="s">
        <v>284</v>
      </c>
      <c r="J2" s="226" t="s">
        <v>358</v>
      </c>
      <c r="K2" s="229" t="s">
        <v>359</v>
      </c>
      <c r="L2" s="230"/>
      <c r="M2" s="229" t="s">
        <v>360</v>
      </c>
      <c r="N2" s="230"/>
      <c r="O2" s="231" t="s">
        <v>361</v>
      </c>
      <c r="P2" s="232"/>
    </row>
    <row r="3" spans="1:16" s="233" customFormat="1" ht="13.5" customHeight="1">
      <c r="A3" s="225"/>
      <c r="B3" s="226"/>
      <c r="C3" s="234"/>
      <c r="D3" s="235"/>
      <c r="E3" s="236"/>
      <c r="F3" s="237"/>
      <c r="G3" s="236"/>
      <c r="H3" s="237"/>
      <c r="I3" s="225"/>
      <c r="J3" s="226"/>
      <c r="K3" s="238"/>
      <c r="L3" s="239"/>
      <c r="M3" s="238"/>
      <c r="N3" s="239"/>
      <c r="O3" s="240"/>
      <c r="P3" s="241"/>
    </row>
    <row r="4" spans="1:16" s="233" customFormat="1" ht="18.75" customHeight="1">
      <c r="A4" s="225"/>
      <c r="B4" s="226"/>
      <c r="C4" s="242"/>
      <c r="D4" s="243"/>
      <c r="E4" s="244"/>
      <c r="F4" s="245"/>
      <c r="G4" s="244"/>
      <c r="H4" s="245"/>
      <c r="I4" s="225"/>
      <c r="J4" s="226"/>
      <c r="K4" s="246"/>
      <c r="L4" s="247"/>
      <c r="M4" s="246"/>
      <c r="N4" s="247"/>
      <c r="O4" s="248"/>
      <c r="P4" s="249"/>
    </row>
    <row r="5" spans="1:16" s="233" customFormat="1" ht="15.75" customHeight="1">
      <c r="A5" s="225"/>
      <c r="B5" s="226"/>
      <c r="C5" s="250" t="s">
        <v>362</v>
      </c>
      <c r="D5" s="250" t="s">
        <v>363</v>
      </c>
      <c r="E5" s="250" t="s">
        <v>362</v>
      </c>
      <c r="F5" s="250" t="s">
        <v>363</v>
      </c>
      <c r="G5" s="250" t="s">
        <v>362</v>
      </c>
      <c r="H5" s="250" t="s">
        <v>363</v>
      </c>
      <c r="I5" s="225"/>
      <c r="J5" s="226"/>
      <c r="K5" s="250" t="s">
        <v>362</v>
      </c>
      <c r="L5" s="250" t="s">
        <v>363</v>
      </c>
      <c r="M5" s="250" t="s">
        <v>362</v>
      </c>
      <c r="N5" s="250" t="s">
        <v>363</v>
      </c>
      <c r="O5" s="251" t="s">
        <v>362</v>
      </c>
      <c r="P5" s="250" t="s">
        <v>363</v>
      </c>
    </row>
    <row r="6" spans="1:16" s="233" customFormat="1" ht="13.5" customHeight="1">
      <c r="A6" s="252">
        <v>1</v>
      </c>
      <c r="B6" s="253" t="s">
        <v>364</v>
      </c>
      <c r="C6" s="254" t="s">
        <v>268</v>
      </c>
      <c r="D6" s="255" t="s">
        <v>365</v>
      </c>
      <c r="E6" s="254" t="s">
        <v>268</v>
      </c>
      <c r="F6" s="255" t="s">
        <v>365</v>
      </c>
      <c r="G6" s="254" t="s">
        <v>266</v>
      </c>
      <c r="H6" s="256" t="s">
        <v>366</v>
      </c>
      <c r="I6" s="257">
        <v>16</v>
      </c>
      <c r="J6" s="253" t="s">
        <v>367</v>
      </c>
      <c r="K6" s="258" t="s">
        <v>268</v>
      </c>
      <c r="L6" s="259" t="s">
        <v>368</v>
      </c>
      <c r="M6" s="258" t="s">
        <v>268</v>
      </c>
      <c r="N6" s="259" t="s">
        <v>368</v>
      </c>
      <c r="O6" s="260" t="s">
        <v>266</v>
      </c>
      <c r="P6" s="261" t="s">
        <v>369</v>
      </c>
    </row>
    <row r="7" spans="1:16">
      <c r="A7" s="252"/>
      <c r="B7" s="262"/>
      <c r="C7" s="254" t="s">
        <v>264</v>
      </c>
      <c r="D7" s="263"/>
      <c r="E7" s="254" t="s">
        <v>264</v>
      </c>
      <c r="F7" s="263"/>
      <c r="G7" s="254" t="s">
        <v>262</v>
      </c>
      <c r="H7" s="264"/>
      <c r="I7" s="265"/>
      <c r="J7" s="262"/>
      <c r="K7" s="254" t="s">
        <v>289</v>
      </c>
      <c r="L7" s="266"/>
      <c r="M7" s="254" t="s">
        <v>289</v>
      </c>
      <c r="N7" s="266"/>
      <c r="O7" s="254" t="s">
        <v>288</v>
      </c>
      <c r="P7" s="267"/>
    </row>
    <row r="8" spans="1:16">
      <c r="A8" s="252"/>
      <c r="B8" s="262"/>
      <c r="C8" s="254" t="s">
        <v>38</v>
      </c>
      <c r="D8" s="263"/>
      <c r="E8" s="254" t="s">
        <v>38</v>
      </c>
      <c r="F8" s="263"/>
      <c r="G8" s="254" t="s">
        <v>261</v>
      </c>
      <c r="H8" s="264"/>
      <c r="I8" s="265"/>
      <c r="J8" s="262"/>
      <c r="K8" s="254" t="s">
        <v>286</v>
      </c>
      <c r="L8" s="266"/>
      <c r="M8" s="254" t="s">
        <v>286</v>
      </c>
      <c r="N8" s="266"/>
      <c r="O8" s="254" t="s">
        <v>287</v>
      </c>
      <c r="P8" s="267"/>
    </row>
    <row r="9" spans="1:16">
      <c r="A9" s="252"/>
      <c r="B9" s="268"/>
      <c r="C9" s="254" t="s">
        <v>49</v>
      </c>
      <c r="D9" s="269"/>
      <c r="E9" s="254" t="s">
        <v>49</v>
      </c>
      <c r="F9" s="269"/>
      <c r="G9" s="254"/>
      <c r="H9" s="270"/>
      <c r="I9" s="271"/>
      <c r="J9" s="268"/>
      <c r="K9" s="272" t="s">
        <v>370</v>
      </c>
      <c r="L9" s="273"/>
      <c r="M9" s="272" t="s">
        <v>371</v>
      </c>
      <c r="N9" s="273"/>
      <c r="O9" s="272" t="s">
        <v>92</v>
      </c>
      <c r="P9" s="274"/>
    </row>
    <row r="10" spans="1:16" ht="13.5" customHeight="1">
      <c r="A10" s="275">
        <v>2</v>
      </c>
      <c r="B10" s="276" t="s">
        <v>367</v>
      </c>
      <c r="C10" s="258" t="s">
        <v>268</v>
      </c>
      <c r="D10" s="255" t="s">
        <v>368</v>
      </c>
      <c r="E10" s="258" t="s">
        <v>268</v>
      </c>
      <c r="F10" s="255" t="s">
        <v>368</v>
      </c>
      <c r="G10" s="258" t="s">
        <v>266</v>
      </c>
      <c r="H10" s="256" t="s">
        <v>369</v>
      </c>
      <c r="I10" s="277">
        <v>17</v>
      </c>
      <c r="J10" s="276" t="s">
        <v>35</v>
      </c>
      <c r="K10" s="254" t="s">
        <v>268</v>
      </c>
      <c r="L10" s="259" t="s">
        <v>372</v>
      </c>
      <c r="M10" s="254" t="s">
        <v>268</v>
      </c>
      <c r="N10" s="259" t="s">
        <v>373</v>
      </c>
      <c r="O10" s="254" t="s">
        <v>266</v>
      </c>
      <c r="P10" s="261" t="s">
        <v>374</v>
      </c>
    </row>
    <row r="11" spans="1:16">
      <c r="A11" s="278"/>
      <c r="B11" s="262"/>
      <c r="C11" s="254" t="s">
        <v>289</v>
      </c>
      <c r="D11" s="263"/>
      <c r="E11" s="254" t="s">
        <v>289</v>
      </c>
      <c r="F11" s="263"/>
      <c r="G11" s="254" t="s">
        <v>288</v>
      </c>
      <c r="H11" s="264"/>
      <c r="I11" s="265"/>
      <c r="J11" s="262"/>
      <c r="K11" s="254" t="s">
        <v>297</v>
      </c>
      <c r="L11" s="266"/>
      <c r="M11" s="254" t="s">
        <v>296</v>
      </c>
      <c r="N11" s="266"/>
      <c r="O11" s="254" t="s">
        <v>295</v>
      </c>
      <c r="P11" s="267"/>
    </row>
    <row r="12" spans="1:16">
      <c r="A12" s="278"/>
      <c r="B12" s="262"/>
      <c r="C12" s="254" t="s">
        <v>286</v>
      </c>
      <c r="D12" s="263"/>
      <c r="E12" s="254" t="s">
        <v>286</v>
      </c>
      <c r="F12" s="263"/>
      <c r="G12" s="254" t="s">
        <v>287</v>
      </c>
      <c r="H12" s="264"/>
      <c r="I12" s="265"/>
      <c r="J12" s="262"/>
      <c r="K12" s="254" t="s">
        <v>293</v>
      </c>
      <c r="L12" s="266"/>
      <c r="M12" s="254" t="s">
        <v>293</v>
      </c>
      <c r="N12" s="266"/>
      <c r="O12" s="279" t="s">
        <v>294</v>
      </c>
      <c r="P12" s="267"/>
    </row>
    <row r="13" spans="1:16">
      <c r="A13" s="280"/>
      <c r="B13" s="281"/>
      <c r="C13" s="272" t="s">
        <v>370</v>
      </c>
      <c r="D13" s="269"/>
      <c r="E13" s="272" t="s">
        <v>371</v>
      </c>
      <c r="F13" s="269"/>
      <c r="G13" s="272" t="s">
        <v>92</v>
      </c>
      <c r="H13" s="270"/>
      <c r="I13" s="282"/>
      <c r="J13" s="281"/>
      <c r="K13" s="254" t="s">
        <v>145</v>
      </c>
      <c r="L13" s="273"/>
      <c r="M13" s="254" t="s">
        <v>145</v>
      </c>
      <c r="N13" s="273"/>
      <c r="O13" s="279"/>
      <c r="P13" s="274"/>
    </row>
    <row r="14" spans="1:16" ht="13.5" customHeight="1">
      <c r="A14" s="283">
        <v>3</v>
      </c>
      <c r="B14" s="253" t="s">
        <v>35</v>
      </c>
      <c r="C14" s="254" t="s">
        <v>268</v>
      </c>
      <c r="D14" s="255" t="s">
        <v>372</v>
      </c>
      <c r="E14" s="254" t="s">
        <v>268</v>
      </c>
      <c r="F14" s="255" t="s">
        <v>373</v>
      </c>
      <c r="G14" s="254" t="s">
        <v>266</v>
      </c>
      <c r="H14" s="256" t="s">
        <v>374</v>
      </c>
      <c r="I14" s="257">
        <v>18</v>
      </c>
      <c r="J14" s="253" t="s">
        <v>375</v>
      </c>
      <c r="K14" s="258" t="s">
        <v>268</v>
      </c>
      <c r="L14" s="261" t="s">
        <v>376</v>
      </c>
      <c r="M14" s="258" t="s">
        <v>268</v>
      </c>
      <c r="N14" s="261" t="s">
        <v>377</v>
      </c>
      <c r="O14" s="260" t="s">
        <v>266</v>
      </c>
      <c r="P14" s="261" t="s">
        <v>378</v>
      </c>
    </row>
    <row r="15" spans="1:16">
      <c r="A15" s="283"/>
      <c r="B15" s="262"/>
      <c r="C15" s="254" t="s">
        <v>297</v>
      </c>
      <c r="D15" s="263"/>
      <c r="E15" s="254" t="s">
        <v>296</v>
      </c>
      <c r="F15" s="263"/>
      <c r="G15" s="254" t="s">
        <v>295</v>
      </c>
      <c r="H15" s="264"/>
      <c r="I15" s="265"/>
      <c r="J15" s="262"/>
      <c r="K15" s="254" t="s">
        <v>305</v>
      </c>
      <c r="L15" s="267"/>
      <c r="M15" s="254" t="s">
        <v>305</v>
      </c>
      <c r="N15" s="267"/>
      <c r="O15" s="279" t="s">
        <v>304</v>
      </c>
      <c r="P15" s="267"/>
    </row>
    <row r="16" spans="1:16">
      <c r="A16" s="283"/>
      <c r="B16" s="262"/>
      <c r="C16" s="254" t="s">
        <v>293</v>
      </c>
      <c r="D16" s="263"/>
      <c r="E16" s="254" t="s">
        <v>293</v>
      </c>
      <c r="F16" s="263"/>
      <c r="G16" s="254" t="s">
        <v>294</v>
      </c>
      <c r="H16" s="264"/>
      <c r="I16" s="265"/>
      <c r="J16" s="262"/>
      <c r="K16" s="254" t="s">
        <v>302</v>
      </c>
      <c r="L16" s="267"/>
      <c r="M16" s="254" t="s">
        <v>301</v>
      </c>
      <c r="N16" s="267"/>
      <c r="O16" s="279" t="s">
        <v>303</v>
      </c>
      <c r="P16" s="267"/>
    </row>
    <row r="17" spans="1:16">
      <c r="A17" s="284"/>
      <c r="B17" s="285"/>
      <c r="C17" s="254" t="s">
        <v>145</v>
      </c>
      <c r="D17" s="269"/>
      <c r="E17" s="254" t="s">
        <v>145</v>
      </c>
      <c r="F17" s="269"/>
      <c r="G17" s="254"/>
      <c r="H17" s="270"/>
      <c r="I17" s="271"/>
      <c r="J17" s="268"/>
      <c r="K17" s="272" t="s">
        <v>379</v>
      </c>
      <c r="L17" s="274"/>
      <c r="M17" s="272" t="s">
        <v>379</v>
      </c>
      <c r="N17" s="274"/>
      <c r="O17" s="272" t="s">
        <v>137</v>
      </c>
      <c r="P17" s="274"/>
    </row>
    <row r="18" spans="1:16" ht="13.5" customHeight="1">
      <c r="A18" s="286">
        <v>4</v>
      </c>
      <c r="B18" s="287" t="s">
        <v>375</v>
      </c>
      <c r="C18" s="258" t="s">
        <v>268</v>
      </c>
      <c r="D18" s="288" t="s">
        <v>376</v>
      </c>
      <c r="E18" s="258" t="s">
        <v>268</v>
      </c>
      <c r="F18" s="288" t="s">
        <v>377</v>
      </c>
      <c r="G18" s="258" t="s">
        <v>266</v>
      </c>
      <c r="H18" s="256" t="s">
        <v>378</v>
      </c>
      <c r="I18" s="277">
        <v>19</v>
      </c>
      <c r="J18" s="276" t="s">
        <v>380</v>
      </c>
      <c r="K18" s="254" t="s">
        <v>268</v>
      </c>
      <c r="L18" s="261" t="s">
        <v>381</v>
      </c>
      <c r="M18" s="254" t="s">
        <v>268</v>
      </c>
      <c r="N18" s="261" t="s">
        <v>381</v>
      </c>
      <c r="O18" s="254" t="s">
        <v>266</v>
      </c>
      <c r="P18" s="261" t="s">
        <v>382</v>
      </c>
    </row>
    <row r="19" spans="1:16">
      <c r="A19" s="252"/>
      <c r="B19" s="289"/>
      <c r="C19" s="254" t="s">
        <v>305</v>
      </c>
      <c r="D19" s="290"/>
      <c r="E19" s="254" t="s">
        <v>305</v>
      </c>
      <c r="F19" s="290"/>
      <c r="G19" s="254" t="s">
        <v>304</v>
      </c>
      <c r="H19" s="264"/>
      <c r="I19" s="265"/>
      <c r="J19" s="262"/>
      <c r="K19" s="254" t="s">
        <v>311</v>
      </c>
      <c r="L19" s="267"/>
      <c r="M19" s="254" t="s">
        <v>311</v>
      </c>
      <c r="N19" s="267"/>
      <c r="O19" s="254" t="s">
        <v>310</v>
      </c>
      <c r="P19" s="267"/>
    </row>
    <row r="20" spans="1:16">
      <c r="A20" s="252"/>
      <c r="B20" s="289"/>
      <c r="C20" s="254" t="s">
        <v>302</v>
      </c>
      <c r="D20" s="290"/>
      <c r="E20" s="254" t="s">
        <v>301</v>
      </c>
      <c r="F20" s="290"/>
      <c r="G20" s="254" t="s">
        <v>303</v>
      </c>
      <c r="H20" s="264"/>
      <c r="I20" s="265"/>
      <c r="J20" s="262"/>
      <c r="K20" s="254" t="s">
        <v>308</v>
      </c>
      <c r="L20" s="267"/>
      <c r="M20" s="254" t="s">
        <v>308</v>
      </c>
      <c r="N20" s="267"/>
      <c r="O20" s="254" t="s">
        <v>309</v>
      </c>
      <c r="P20" s="267"/>
    </row>
    <row r="21" spans="1:16">
      <c r="A21" s="291"/>
      <c r="B21" s="292"/>
      <c r="C21" s="272" t="s">
        <v>379</v>
      </c>
      <c r="D21" s="293"/>
      <c r="E21" s="272" t="s">
        <v>379</v>
      </c>
      <c r="F21" s="293"/>
      <c r="G21" s="272" t="s">
        <v>137</v>
      </c>
      <c r="H21" s="270"/>
      <c r="I21" s="271"/>
      <c r="J21" s="268"/>
      <c r="K21" s="254" t="s">
        <v>145</v>
      </c>
      <c r="L21" s="267"/>
      <c r="M21" s="254" t="s">
        <v>145</v>
      </c>
      <c r="N21" s="267"/>
      <c r="O21" s="254"/>
      <c r="P21" s="267"/>
    </row>
    <row r="22" spans="1:16" ht="13.5" customHeight="1">
      <c r="A22" s="283">
        <v>5</v>
      </c>
      <c r="B22" s="253" t="s">
        <v>380</v>
      </c>
      <c r="C22" s="254" t="s">
        <v>268</v>
      </c>
      <c r="D22" s="288" t="s">
        <v>381</v>
      </c>
      <c r="E22" s="254" t="s">
        <v>268</v>
      </c>
      <c r="F22" s="288" t="s">
        <v>381</v>
      </c>
      <c r="G22" s="254" t="s">
        <v>266</v>
      </c>
      <c r="H22" s="256" t="s">
        <v>382</v>
      </c>
      <c r="I22" s="407"/>
      <c r="J22" s="408"/>
      <c r="K22" s="408"/>
      <c r="L22" s="408"/>
      <c r="M22" s="408"/>
      <c r="N22" s="408"/>
      <c r="O22" s="408"/>
      <c r="P22" s="409"/>
    </row>
    <row r="23" spans="1:16">
      <c r="A23" s="283"/>
      <c r="B23" s="262"/>
      <c r="C23" s="254" t="s">
        <v>311</v>
      </c>
      <c r="D23" s="290"/>
      <c r="E23" s="254" t="s">
        <v>311</v>
      </c>
      <c r="F23" s="290"/>
      <c r="G23" s="254" t="s">
        <v>310</v>
      </c>
      <c r="H23" s="264"/>
      <c r="I23" s="410"/>
      <c r="J23" s="411"/>
      <c r="K23" s="411"/>
      <c r="L23" s="411"/>
      <c r="M23" s="411"/>
      <c r="N23" s="411"/>
      <c r="O23" s="411"/>
      <c r="P23" s="412"/>
    </row>
    <row r="24" spans="1:16">
      <c r="A24" s="283"/>
      <c r="B24" s="262"/>
      <c r="C24" s="254" t="s">
        <v>308</v>
      </c>
      <c r="D24" s="290"/>
      <c r="E24" s="254" t="s">
        <v>308</v>
      </c>
      <c r="F24" s="290"/>
      <c r="G24" s="254" t="s">
        <v>309</v>
      </c>
      <c r="H24" s="264"/>
      <c r="I24" s="257">
        <v>22</v>
      </c>
      <c r="J24" s="253" t="s">
        <v>364</v>
      </c>
      <c r="K24" s="258" t="s">
        <v>317</v>
      </c>
      <c r="L24" s="259" t="s">
        <v>383</v>
      </c>
      <c r="M24" s="258" t="s">
        <v>317</v>
      </c>
      <c r="N24" s="259" t="s">
        <v>383</v>
      </c>
      <c r="O24" s="258" t="s">
        <v>316</v>
      </c>
      <c r="P24" s="261" t="s">
        <v>384</v>
      </c>
    </row>
    <row r="25" spans="1:16">
      <c r="A25" s="283"/>
      <c r="B25" s="268"/>
      <c r="C25" s="254" t="s">
        <v>145</v>
      </c>
      <c r="D25" s="293"/>
      <c r="E25" s="254" t="s">
        <v>145</v>
      </c>
      <c r="F25" s="293"/>
      <c r="G25" s="254"/>
      <c r="H25" s="270"/>
      <c r="I25" s="265"/>
      <c r="J25" s="262"/>
      <c r="K25" s="254" t="s">
        <v>313</v>
      </c>
      <c r="L25" s="266"/>
      <c r="M25" s="254" t="s">
        <v>313</v>
      </c>
      <c r="N25" s="266"/>
      <c r="O25" s="254" t="s">
        <v>315</v>
      </c>
      <c r="P25" s="267"/>
    </row>
    <row r="26" spans="1:16" ht="13.5" customHeight="1">
      <c r="A26" s="407"/>
      <c r="B26" s="408"/>
      <c r="C26" s="408"/>
      <c r="D26" s="408"/>
      <c r="E26" s="408"/>
      <c r="F26" s="408"/>
      <c r="G26" s="408"/>
      <c r="H26" s="409"/>
      <c r="I26" s="265"/>
      <c r="J26" s="262"/>
      <c r="K26" s="254" t="s">
        <v>92</v>
      </c>
      <c r="L26" s="266"/>
      <c r="M26" s="254" t="s">
        <v>92</v>
      </c>
      <c r="N26" s="266"/>
      <c r="O26" s="254" t="s">
        <v>314</v>
      </c>
      <c r="P26" s="267"/>
    </row>
    <row r="27" spans="1:16">
      <c r="A27" s="410"/>
      <c r="B27" s="411"/>
      <c r="C27" s="411"/>
      <c r="D27" s="411"/>
      <c r="E27" s="411"/>
      <c r="F27" s="411"/>
      <c r="G27" s="411"/>
      <c r="H27" s="412"/>
      <c r="I27" s="271"/>
      <c r="J27" s="268"/>
      <c r="K27" s="272"/>
      <c r="L27" s="273"/>
      <c r="M27" s="272"/>
      <c r="N27" s="273"/>
      <c r="O27" s="272" t="s">
        <v>92</v>
      </c>
      <c r="P27" s="274"/>
    </row>
    <row r="28" spans="1:16">
      <c r="A28" s="275">
        <v>8</v>
      </c>
      <c r="B28" s="276" t="s">
        <v>364</v>
      </c>
      <c r="C28" s="258" t="s">
        <v>317</v>
      </c>
      <c r="D28" s="255" t="s">
        <v>383</v>
      </c>
      <c r="E28" s="258" t="s">
        <v>317</v>
      </c>
      <c r="F28" s="255" t="s">
        <v>383</v>
      </c>
      <c r="G28" s="258" t="s">
        <v>316</v>
      </c>
      <c r="H28" s="256" t="s">
        <v>384</v>
      </c>
      <c r="I28" s="277">
        <v>23</v>
      </c>
      <c r="J28" s="276" t="s">
        <v>367</v>
      </c>
      <c r="K28" s="254" t="s">
        <v>268</v>
      </c>
      <c r="L28" s="261" t="s">
        <v>385</v>
      </c>
      <c r="M28" s="254" t="s">
        <v>268</v>
      </c>
      <c r="N28" s="261" t="s">
        <v>386</v>
      </c>
      <c r="O28" s="254" t="s">
        <v>266</v>
      </c>
      <c r="P28" s="261" t="s">
        <v>387</v>
      </c>
    </row>
    <row r="29" spans="1:16">
      <c r="A29" s="283"/>
      <c r="B29" s="262"/>
      <c r="C29" s="254" t="s">
        <v>313</v>
      </c>
      <c r="D29" s="263"/>
      <c r="E29" s="254" t="s">
        <v>313</v>
      </c>
      <c r="F29" s="263"/>
      <c r="G29" s="254" t="s">
        <v>315</v>
      </c>
      <c r="H29" s="264"/>
      <c r="I29" s="265"/>
      <c r="J29" s="262"/>
      <c r="K29" s="254" t="s">
        <v>324</v>
      </c>
      <c r="L29" s="267"/>
      <c r="M29" s="254" t="s">
        <v>323</v>
      </c>
      <c r="N29" s="267"/>
      <c r="O29" s="254" t="s">
        <v>322</v>
      </c>
      <c r="P29" s="267"/>
    </row>
    <row r="30" spans="1:16" ht="13.5" customHeight="1">
      <c r="A30" s="283"/>
      <c r="B30" s="262"/>
      <c r="C30" s="254" t="s">
        <v>92</v>
      </c>
      <c r="D30" s="263"/>
      <c r="E30" s="254" t="s">
        <v>92</v>
      </c>
      <c r="F30" s="263"/>
      <c r="G30" s="254" t="s">
        <v>314</v>
      </c>
      <c r="H30" s="264"/>
      <c r="I30" s="265"/>
      <c r="J30" s="262"/>
      <c r="K30" s="254" t="s">
        <v>320</v>
      </c>
      <c r="L30" s="267"/>
      <c r="M30" s="254" t="s">
        <v>319</v>
      </c>
      <c r="N30" s="267"/>
      <c r="O30" s="254" t="s">
        <v>321</v>
      </c>
      <c r="P30" s="267"/>
    </row>
    <row r="31" spans="1:16">
      <c r="A31" s="294"/>
      <c r="B31" s="281"/>
      <c r="C31" s="272"/>
      <c r="D31" s="269"/>
      <c r="E31" s="272"/>
      <c r="F31" s="269"/>
      <c r="G31" s="272" t="s">
        <v>92</v>
      </c>
      <c r="H31" s="270"/>
      <c r="I31" s="282"/>
      <c r="J31" s="281"/>
      <c r="K31" s="254"/>
      <c r="L31" s="274"/>
      <c r="M31" s="254"/>
      <c r="N31" s="274"/>
      <c r="O31" s="254"/>
      <c r="P31" s="274"/>
    </row>
    <row r="32" spans="1:16">
      <c r="A32" s="283">
        <v>9</v>
      </c>
      <c r="B32" s="253" t="s">
        <v>367</v>
      </c>
      <c r="C32" s="254" t="s">
        <v>268</v>
      </c>
      <c r="D32" s="288" t="s">
        <v>385</v>
      </c>
      <c r="E32" s="254" t="s">
        <v>268</v>
      </c>
      <c r="F32" s="288" t="s">
        <v>386</v>
      </c>
      <c r="G32" s="254" t="s">
        <v>266</v>
      </c>
      <c r="H32" s="256" t="s">
        <v>387</v>
      </c>
      <c r="I32" s="257">
        <v>24</v>
      </c>
      <c r="J32" s="253" t="s">
        <v>35</v>
      </c>
      <c r="K32" s="258" t="s">
        <v>268</v>
      </c>
      <c r="L32" s="259" t="s">
        <v>388</v>
      </c>
      <c r="M32" s="258" t="s">
        <v>268</v>
      </c>
      <c r="N32" s="259" t="s">
        <v>388</v>
      </c>
      <c r="O32" s="258" t="s">
        <v>266</v>
      </c>
      <c r="P32" s="261" t="s">
        <v>389</v>
      </c>
    </row>
    <row r="33" spans="1:16">
      <c r="A33" s="283"/>
      <c r="B33" s="262"/>
      <c r="C33" s="254" t="s">
        <v>324</v>
      </c>
      <c r="D33" s="290"/>
      <c r="E33" s="254" t="s">
        <v>323</v>
      </c>
      <c r="F33" s="290"/>
      <c r="G33" s="254" t="s">
        <v>322</v>
      </c>
      <c r="H33" s="264"/>
      <c r="I33" s="265"/>
      <c r="J33" s="262"/>
      <c r="K33" s="254" t="s">
        <v>330</v>
      </c>
      <c r="L33" s="266"/>
      <c r="M33" s="254" t="s">
        <v>330</v>
      </c>
      <c r="N33" s="266"/>
      <c r="O33" s="254" t="s">
        <v>329</v>
      </c>
      <c r="P33" s="267"/>
    </row>
    <row r="34" spans="1:16" ht="13.5" customHeight="1">
      <c r="A34" s="283"/>
      <c r="B34" s="262"/>
      <c r="C34" s="254" t="s">
        <v>320</v>
      </c>
      <c r="D34" s="290"/>
      <c r="E34" s="254" t="s">
        <v>319</v>
      </c>
      <c r="F34" s="290"/>
      <c r="G34" s="254" t="s">
        <v>321</v>
      </c>
      <c r="H34" s="264"/>
      <c r="I34" s="265"/>
      <c r="J34" s="262"/>
      <c r="K34" s="254" t="s">
        <v>327</v>
      </c>
      <c r="L34" s="266"/>
      <c r="M34" s="254" t="s">
        <v>327</v>
      </c>
      <c r="N34" s="266"/>
      <c r="O34" s="254" t="s">
        <v>328</v>
      </c>
      <c r="P34" s="267"/>
    </row>
    <row r="35" spans="1:16">
      <c r="A35" s="283"/>
      <c r="B35" s="268"/>
      <c r="C35" s="254"/>
      <c r="D35" s="293"/>
      <c r="E35" s="254"/>
      <c r="F35" s="293"/>
      <c r="G35" s="254"/>
      <c r="H35" s="270"/>
      <c r="I35" s="271"/>
      <c r="J35" s="268"/>
      <c r="K35" s="272" t="s">
        <v>390</v>
      </c>
      <c r="L35" s="273"/>
      <c r="M35" s="272" t="s">
        <v>390</v>
      </c>
      <c r="N35" s="273"/>
      <c r="O35" s="272" t="s">
        <v>326</v>
      </c>
      <c r="P35" s="274"/>
    </row>
    <row r="36" spans="1:16">
      <c r="A36" s="275">
        <v>10</v>
      </c>
      <c r="B36" s="276" t="s">
        <v>35</v>
      </c>
      <c r="C36" s="258" t="s">
        <v>268</v>
      </c>
      <c r="D36" s="255" t="s">
        <v>388</v>
      </c>
      <c r="E36" s="258" t="s">
        <v>268</v>
      </c>
      <c r="F36" s="255" t="s">
        <v>388</v>
      </c>
      <c r="G36" s="258" t="s">
        <v>266</v>
      </c>
      <c r="H36" s="256" t="s">
        <v>389</v>
      </c>
      <c r="I36" s="277">
        <v>25</v>
      </c>
      <c r="J36" s="276" t="s">
        <v>375</v>
      </c>
      <c r="K36" s="254" t="s">
        <v>336</v>
      </c>
      <c r="L36" s="261" t="s">
        <v>391</v>
      </c>
      <c r="M36" s="254" t="s">
        <v>336</v>
      </c>
      <c r="N36" s="261" t="s">
        <v>391</v>
      </c>
      <c r="O36" s="254" t="s">
        <v>266</v>
      </c>
      <c r="P36" s="261" t="s">
        <v>392</v>
      </c>
    </row>
    <row r="37" spans="1:16">
      <c r="A37" s="283"/>
      <c r="B37" s="262"/>
      <c r="C37" s="254" t="s">
        <v>330</v>
      </c>
      <c r="D37" s="263"/>
      <c r="E37" s="254" t="s">
        <v>330</v>
      </c>
      <c r="F37" s="263"/>
      <c r="G37" s="254" t="s">
        <v>329</v>
      </c>
      <c r="H37" s="264"/>
      <c r="I37" s="265"/>
      <c r="J37" s="262"/>
      <c r="K37" s="254" t="s">
        <v>334</v>
      </c>
      <c r="L37" s="267"/>
      <c r="M37" s="254" t="s">
        <v>334</v>
      </c>
      <c r="N37" s="267"/>
      <c r="O37" s="254" t="s">
        <v>335</v>
      </c>
      <c r="P37" s="267"/>
    </row>
    <row r="38" spans="1:16" ht="13.5" customHeight="1">
      <c r="A38" s="283"/>
      <c r="B38" s="262"/>
      <c r="C38" s="254" t="s">
        <v>327</v>
      </c>
      <c r="D38" s="263"/>
      <c r="E38" s="254" t="s">
        <v>327</v>
      </c>
      <c r="F38" s="263"/>
      <c r="G38" s="254" t="s">
        <v>328</v>
      </c>
      <c r="H38" s="264"/>
      <c r="I38" s="265"/>
      <c r="J38" s="262"/>
      <c r="K38" s="254" t="s">
        <v>332</v>
      </c>
      <c r="L38" s="267"/>
      <c r="M38" s="254" t="s">
        <v>332</v>
      </c>
      <c r="N38" s="267"/>
      <c r="O38" s="254" t="s">
        <v>333</v>
      </c>
      <c r="P38" s="267"/>
    </row>
    <row r="39" spans="1:16">
      <c r="A39" s="294"/>
      <c r="B39" s="281"/>
      <c r="C39" s="272" t="s">
        <v>390</v>
      </c>
      <c r="D39" s="269"/>
      <c r="E39" s="272" t="s">
        <v>390</v>
      </c>
      <c r="F39" s="269"/>
      <c r="G39" s="272" t="s">
        <v>326</v>
      </c>
      <c r="H39" s="270"/>
      <c r="I39" s="282"/>
      <c r="J39" s="281"/>
      <c r="K39" s="254" t="s">
        <v>92</v>
      </c>
      <c r="L39" s="274"/>
      <c r="M39" s="254" t="s">
        <v>92</v>
      </c>
      <c r="N39" s="274"/>
      <c r="O39" s="254" t="s">
        <v>92</v>
      </c>
      <c r="P39" s="274"/>
    </row>
    <row r="40" spans="1:16">
      <c r="A40" s="283">
        <v>11</v>
      </c>
      <c r="B40" s="253" t="s">
        <v>375</v>
      </c>
      <c r="C40" s="254" t="s">
        <v>336</v>
      </c>
      <c r="D40" s="288" t="s">
        <v>391</v>
      </c>
      <c r="E40" s="254" t="s">
        <v>336</v>
      </c>
      <c r="F40" s="288" t="s">
        <v>391</v>
      </c>
      <c r="G40" s="254" t="s">
        <v>266</v>
      </c>
      <c r="H40" s="256" t="s">
        <v>392</v>
      </c>
      <c r="I40" s="257">
        <v>26</v>
      </c>
      <c r="J40" s="253" t="s">
        <v>380</v>
      </c>
      <c r="K40" s="258" t="s">
        <v>268</v>
      </c>
      <c r="L40" s="261" t="s">
        <v>393</v>
      </c>
      <c r="M40" s="258" t="s">
        <v>268</v>
      </c>
      <c r="N40" s="261" t="s">
        <v>394</v>
      </c>
      <c r="O40" s="258" t="s">
        <v>266</v>
      </c>
      <c r="P40" s="261" t="s">
        <v>395</v>
      </c>
    </row>
    <row r="41" spans="1:16">
      <c r="A41" s="283"/>
      <c r="B41" s="262"/>
      <c r="C41" s="254" t="s">
        <v>334</v>
      </c>
      <c r="D41" s="290"/>
      <c r="E41" s="254" t="s">
        <v>334</v>
      </c>
      <c r="F41" s="290"/>
      <c r="G41" s="254" t="s">
        <v>335</v>
      </c>
      <c r="H41" s="264"/>
      <c r="I41" s="265"/>
      <c r="J41" s="262"/>
      <c r="K41" s="254" t="s">
        <v>340</v>
      </c>
      <c r="L41" s="267"/>
      <c r="M41" s="254" t="s">
        <v>340</v>
      </c>
      <c r="N41" s="267"/>
      <c r="O41" s="254" t="s">
        <v>339</v>
      </c>
      <c r="P41" s="267"/>
    </row>
    <row r="42" spans="1:16" ht="13.5" customHeight="1">
      <c r="A42" s="283"/>
      <c r="B42" s="262"/>
      <c r="C42" s="254" t="s">
        <v>332</v>
      </c>
      <c r="D42" s="290"/>
      <c r="E42" s="254" t="s">
        <v>332</v>
      </c>
      <c r="F42" s="290"/>
      <c r="G42" s="254" t="s">
        <v>333</v>
      </c>
      <c r="H42" s="264"/>
      <c r="I42" s="265"/>
      <c r="J42" s="262"/>
      <c r="K42" s="254" t="s">
        <v>302</v>
      </c>
      <c r="L42" s="267"/>
      <c r="M42" s="254" t="s">
        <v>301</v>
      </c>
      <c r="N42" s="267"/>
      <c r="O42" s="254" t="s">
        <v>338</v>
      </c>
      <c r="P42" s="267"/>
    </row>
    <row r="43" spans="1:16">
      <c r="A43" s="283"/>
      <c r="B43" s="268"/>
      <c r="C43" s="254" t="s">
        <v>92</v>
      </c>
      <c r="D43" s="293"/>
      <c r="E43" s="254" t="s">
        <v>92</v>
      </c>
      <c r="F43" s="293"/>
      <c r="G43" s="254" t="s">
        <v>92</v>
      </c>
      <c r="H43" s="270"/>
      <c r="I43" s="271"/>
      <c r="J43" s="268"/>
      <c r="K43" s="272" t="s">
        <v>122</v>
      </c>
      <c r="L43" s="274"/>
      <c r="M43" s="272" t="s">
        <v>122</v>
      </c>
      <c r="N43" s="274"/>
      <c r="O43" s="272" t="s">
        <v>326</v>
      </c>
      <c r="P43" s="274"/>
    </row>
    <row r="44" spans="1:16">
      <c r="A44" s="295">
        <v>12</v>
      </c>
      <c r="B44" s="276" t="s">
        <v>380</v>
      </c>
      <c r="C44" s="258" t="s">
        <v>268</v>
      </c>
      <c r="D44" s="288" t="s">
        <v>393</v>
      </c>
      <c r="E44" s="258" t="s">
        <v>268</v>
      </c>
      <c r="F44" s="288" t="s">
        <v>394</v>
      </c>
      <c r="G44" s="258" t="s">
        <v>266</v>
      </c>
      <c r="H44" s="256" t="s">
        <v>395</v>
      </c>
      <c r="I44" s="407"/>
      <c r="J44" s="408"/>
      <c r="K44" s="408"/>
      <c r="L44" s="408"/>
      <c r="M44" s="408"/>
      <c r="N44" s="408"/>
      <c r="O44" s="408"/>
      <c r="P44" s="409"/>
    </row>
    <row r="45" spans="1:16">
      <c r="A45" s="283"/>
      <c r="B45" s="262"/>
      <c r="C45" s="254" t="s">
        <v>340</v>
      </c>
      <c r="D45" s="290"/>
      <c r="E45" s="254" t="s">
        <v>340</v>
      </c>
      <c r="F45" s="290"/>
      <c r="G45" s="254" t="s">
        <v>339</v>
      </c>
      <c r="H45" s="264"/>
      <c r="I45" s="410"/>
      <c r="J45" s="411"/>
      <c r="K45" s="411"/>
      <c r="L45" s="411"/>
      <c r="M45" s="411"/>
      <c r="N45" s="411"/>
      <c r="O45" s="411"/>
      <c r="P45" s="412"/>
    </row>
    <row r="46" spans="1:16" ht="13.5" customHeight="1">
      <c r="A46" s="283"/>
      <c r="B46" s="262"/>
      <c r="C46" s="254" t="s">
        <v>302</v>
      </c>
      <c r="D46" s="290"/>
      <c r="E46" s="254" t="s">
        <v>301</v>
      </c>
      <c r="F46" s="290"/>
      <c r="G46" s="254" t="s">
        <v>338</v>
      </c>
      <c r="H46" s="264"/>
      <c r="I46" s="277">
        <v>29</v>
      </c>
      <c r="J46" s="276" t="s">
        <v>364</v>
      </c>
      <c r="K46" s="254" t="s">
        <v>268</v>
      </c>
      <c r="L46" s="259" t="s">
        <v>365</v>
      </c>
      <c r="M46" s="254" t="s">
        <v>268</v>
      </c>
      <c r="N46" s="259" t="s">
        <v>365</v>
      </c>
      <c r="O46" s="254" t="s">
        <v>266</v>
      </c>
      <c r="P46" s="261" t="s">
        <v>366</v>
      </c>
    </row>
    <row r="47" spans="1:16">
      <c r="A47" s="294"/>
      <c r="B47" s="281"/>
      <c r="C47" s="272" t="s">
        <v>122</v>
      </c>
      <c r="D47" s="293"/>
      <c r="E47" s="272" t="s">
        <v>122</v>
      </c>
      <c r="F47" s="293"/>
      <c r="G47" s="272" t="s">
        <v>326</v>
      </c>
      <c r="H47" s="270"/>
      <c r="I47" s="265"/>
      <c r="J47" s="262"/>
      <c r="K47" s="254" t="s">
        <v>264</v>
      </c>
      <c r="L47" s="266"/>
      <c r="M47" s="254" t="s">
        <v>264</v>
      </c>
      <c r="N47" s="266"/>
      <c r="O47" s="254" t="s">
        <v>262</v>
      </c>
      <c r="P47" s="267"/>
    </row>
    <row r="48" spans="1:16">
      <c r="A48" s="407"/>
      <c r="B48" s="408"/>
      <c r="C48" s="408"/>
      <c r="D48" s="408"/>
      <c r="E48" s="408"/>
      <c r="F48" s="408"/>
      <c r="G48" s="408"/>
      <c r="H48" s="409"/>
      <c r="I48" s="265"/>
      <c r="J48" s="262"/>
      <c r="K48" s="254" t="s">
        <v>38</v>
      </c>
      <c r="L48" s="266"/>
      <c r="M48" s="254" t="s">
        <v>38</v>
      </c>
      <c r="N48" s="266"/>
      <c r="O48" s="254" t="s">
        <v>261</v>
      </c>
      <c r="P48" s="267"/>
    </row>
    <row r="49" spans="1:18">
      <c r="A49" s="410"/>
      <c r="B49" s="411"/>
      <c r="C49" s="411"/>
      <c r="D49" s="411"/>
      <c r="E49" s="411"/>
      <c r="F49" s="411"/>
      <c r="G49" s="411"/>
      <c r="H49" s="412"/>
      <c r="I49" s="282"/>
      <c r="J49" s="281"/>
      <c r="K49" s="254" t="s">
        <v>49</v>
      </c>
      <c r="L49" s="273"/>
      <c r="M49" s="254" t="s">
        <v>49</v>
      </c>
      <c r="N49" s="273"/>
      <c r="O49" s="272"/>
      <c r="P49" s="274"/>
    </row>
    <row r="50" spans="1:18" ht="13.5" customHeight="1">
      <c r="A50" s="283">
        <v>15</v>
      </c>
      <c r="B50" s="253" t="s">
        <v>364</v>
      </c>
      <c r="C50" s="254" t="s">
        <v>268</v>
      </c>
      <c r="D50" s="255" t="s">
        <v>365</v>
      </c>
      <c r="E50" s="254" t="s">
        <v>268</v>
      </c>
      <c r="F50" s="255" t="s">
        <v>365</v>
      </c>
      <c r="G50" s="254" t="s">
        <v>266</v>
      </c>
      <c r="H50" s="256" t="s">
        <v>366</v>
      </c>
      <c r="I50" s="257">
        <v>30</v>
      </c>
      <c r="J50" s="253" t="s">
        <v>367</v>
      </c>
      <c r="K50" s="258" t="s">
        <v>268</v>
      </c>
      <c r="L50" s="259" t="s">
        <v>368</v>
      </c>
      <c r="M50" s="258" t="s">
        <v>268</v>
      </c>
      <c r="N50" s="259" t="s">
        <v>368</v>
      </c>
      <c r="O50" s="258" t="s">
        <v>266</v>
      </c>
      <c r="P50" s="261" t="s">
        <v>369</v>
      </c>
    </row>
    <row r="51" spans="1:18">
      <c r="A51" s="283"/>
      <c r="B51" s="262"/>
      <c r="C51" s="254" t="s">
        <v>264</v>
      </c>
      <c r="D51" s="263"/>
      <c r="E51" s="254" t="s">
        <v>264</v>
      </c>
      <c r="F51" s="263"/>
      <c r="G51" s="254" t="s">
        <v>262</v>
      </c>
      <c r="H51" s="264"/>
      <c r="I51" s="265"/>
      <c r="J51" s="262"/>
      <c r="K51" s="254" t="s">
        <v>289</v>
      </c>
      <c r="L51" s="266"/>
      <c r="M51" s="254" t="s">
        <v>289</v>
      </c>
      <c r="N51" s="266"/>
      <c r="O51" s="254" t="s">
        <v>288</v>
      </c>
      <c r="P51" s="267"/>
    </row>
    <row r="52" spans="1:18">
      <c r="A52" s="283"/>
      <c r="B52" s="262"/>
      <c r="C52" s="254" t="s">
        <v>38</v>
      </c>
      <c r="D52" s="263"/>
      <c r="E52" s="254" t="s">
        <v>38</v>
      </c>
      <c r="F52" s="263"/>
      <c r="G52" s="254" t="s">
        <v>261</v>
      </c>
      <c r="H52" s="264"/>
      <c r="I52" s="265"/>
      <c r="J52" s="262"/>
      <c r="K52" s="254" t="s">
        <v>286</v>
      </c>
      <c r="L52" s="266"/>
      <c r="M52" s="254" t="s">
        <v>286</v>
      </c>
      <c r="N52" s="266"/>
      <c r="O52" s="254" t="s">
        <v>287</v>
      </c>
      <c r="P52" s="267"/>
    </row>
    <row r="53" spans="1:18">
      <c r="A53" s="294"/>
      <c r="B53" s="281"/>
      <c r="C53" s="272" t="s">
        <v>49</v>
      </c>
      <c r="D53" s="269"/>
      <c r="E53" s="272" t="s">
        <v>49</v>
      </c>
      <c r="F53" s="269"/>
      <c r="G53" s="272"/>
      <c r="H53" s="270"/>
      <c r="I53" s="271"/>
      <c r="J53" s="268"/>
      <c r="K53" s="254" t="s">
        <v>371</v>
      </c>
      <c r="L53" s="266"/>
      <c r="M53" s="254" t="s">
        <v>371</v>
      </c>
      <c r="N53" s="266"/>
      <c r="O53" s="254" t="s">
        <v>92</v>
      </c>
      <c r="P53" s="267"/>
    </row>
    <row r="54" spans="1:18" ht="13.5" customHeight="1">
      <c r="I54" s="296"/>
      <c r="J54" s="296"/>
      <c r="K54" s="297"/>
      <c r="L54" s="298"/>
      <c r="M54" s="297"/>
      <c r="N54" s="298"/>
      <c r="O54" s="297"/>
      <c r="P54" s="298"/>
    </row>
    <row r="55" spans="1:18">
      <c r="I55" s="299"/>
      <c r="J55" s="300"/>
      <c r="K55" s="301"/>
      <c r="L55" s="302"/>
      <c r="M55" s="301"/>
      <c r="N55" s="302"/>
      <c r="O55" s="301"/>
      <c r="P55" s="302"/>
    </row>
    <row r="56" spans="1:18">
      <c r="I56" s="299"/>
      <c r="J56" s="300"/>
      <c r="K56" s="301"/>
      <c r="L56" s="302"/>
      <c r="M56" s="301"/>
      <c r="N56" s="302"/>
      <c r="O56" s="301"/>
      <c r="P56" s="302"/>
    </row>
    <row r="57" spans="1:18">
      <c r="I57" s="299"/>
      <c r="J57" s="300"/>
      <c r="K57" s="301"/>
      <c r="L57" s="302"/>
      <c r="M57" s="301"/>
      <c r="N57" s="302"/>
      <c r="O57" s="301"/>
      <c r="P57" s="302"/>
    </row>
    <row r="58" spans="1:18">
      <c r="I58" s="303"/>
      <c r="J58" s="304"/>
      <c r="K58" s="304"/>
      <c r="L58" s="304"/>
      <c r="M58" s="304"/>
      <c r="N58" s="304"/>
      <c r="O58" s="304"/>
      <c r="P58" s="304"/>
      <c r="Q58" s="304"/>
      <c r="R58" s="304"/>
    </row>
    <row r="59" spans="1:18">
      <c r="I59" s="303"/>
      <c r="J59" s="304"/>
      <c r="K59" s="304"/>
      <c r="L59" s="304"/>
      <c r="M59" s="304"/>
      <c r="N59" s="304"/>
      <c r="O59" s="304"/>
      <c r="P59" s="304"/>
      <c r="Q59" s="304"/>
      <c r="R59" s="304"/>
    </row>
    <row r="60" spans="1:18">
      <c r="Q60" s="304"/>
      <c r="R60" s="304"/>
    </row>
    <row r="61" spans="1:18">
      <c r="Q61" s="304"/>
      <c r="R61" s="304"/>
    </row>
    <row r="62" spans="1:18">
      <c r="Q62" s="304"/>
      <c r="R62" s="304"/>
    </row>
    <row r="63" spans="1:18">
      <c r="Q63" s="304"/>
      <c r="R63" s="304"/>
    </row>
  </sheetData>
  <mergeCells count="129">
    <mergeCell ref="A26:H27"/>
    <mergeCell ref="I22:P23"/>
    <mergeCell ref="I44:P45"/>
    <mergeCell ref="A48:H49"/>
    <mergeCell ref="J50:J53"/>
    <mergeCell ref="L50:L53"/>
    <mergeCell ref="N50:N53"/>
    <mergeCell ref="P50:P53"/>
    <mergeCell ref="I54:I57"/>
    <mergeCell ref="J54:J57"/>
    <mergeCell ref="L54:L57"/>
    <mergeCell ref="N54:N57"/>
    <mergeCell ref="P54:P57"/>
    <mergeCell ref="J46:J49"/>
    <mergeCell ref="L46:L49"/>
    <mergeCell ref="N46:N49"/>
    <mergeCell ref="P46:P49"/>
    <mergeCell ref="A50:A53"/>
    <mergeCell ref="B50:B53"/>
    <mergeCell ref="D50:D53"/>
    <mergeCell ref="F50:F53"/>
    <mergeCell ref="H50:H53"/>
    <mergeCell ref="I50:I53"/>
    <mergeCell ref="J40:J43"/>
    <mergeCell ref="L40:L43"/>
    <mergeCell ref="N40:N43"/>
    <mergeCell ref="P40:P43"/>
    <mergeCell ref="A44:A47"/>
    <mergeCell ref="B44:B47"/>
    <mergeCell ref="D44:D47"/>
    <mergeCell ref="F44:F47"/>
    <mergeCell ref="H44:H47"/>
    <mergeCell ref="I46:I49"/>
    <mergeCell ref="J36:J39"/>
    <mergeCell ref="L36:L39"/>
    <mergeCell ref="N36:N39"/>
    <mergeCell ref="P36:P39"/>
    <mergeCell ref="A40:A43"/>
    <mergeCell ref="B40:B43"/>
    <mergeCell ref="D40:D43"/>
    <mergeCell ref="F40:F43"/>
    <mergeCell ref="H40:H43"/>
    <mergeCell ref="I40:I43"/>
    <mergeCell ref="J32:J35"/>
    <mergeCell ref="L32:L35"/>
    <mergeCell ref="N32:N35"/>
    <mergeCell ref="P32:P35"/>
    <mergeCell ref="A36:A39"/>
    <mergeCell ref="B36:B39"/>
    <mergeCell ref="D36:D39"/>
    <mergeCell ref="F36:F39"/>
    <mergeCell ref="H36:H39"/>
    <mergeCell ref="I36:I39"/>
    <mergeCell ref="J28:J31"/>
    <mergeCell ref="L28:L31"/>
    <mergeCell ref="N28:N31"/>
    <mergeCell ref="P28:P31"/>
    <mergeCell ref="A32:A35"/>
    <mergeCell ref="B32:B35"/>
    <mergeCell ref="D32:D35"/>
    <mergeCell ref="F32:F35"/>
    <mergeCell ref="H32:H35"/>
    <mergeCell ref="I32:I35"/>
    <mergeCell ref="J24:J27"/>
    <mergeCell ref="L24:L27"/>
    <mergeCell ref="N24:N27"/>
    <mergeCell ref="P24:P27"/>
    <mergeCell ref="A28:A31"/>
    <mergeCell ref="B28:B31"/>
    <mergeCell ref="D28:D31"/>
    <mergeCell ref="F28:F31"/>
    <mergeCell ref="H28:H31"/>
    <mergeCell ref="I28:I31"/>
    <mergeCell ref="J18:J21"/>
    <mergeCell ref="L18:L21"/>
    <mergeCell ref="N18:N21"/>
    <mergeCell ref="P18:P21"/>
    <mergeCell ref="A22:A25"/>
    <mergeCell ref="B22:B25"/>
    <mergeCell ref="D22:D25"/>
    <mergeCell ref="F22:F25"/>
    <mergeCell ref="H22:H25"/>
    <mergeCell ref="I24:I27"/>
    <mergeCell ref="J14:J17"/>
    <mergeCell ref="L14:L17"/>
    <mergeCell ref="N14:N17"/>
    <mergeCell ref="P14:P17"/>
    <mergeCell ref="A18:A21"/>
    <mergeCell ref="B18:B21"/>
    <mergeCell ref="D18:D21"/>
    <mergeCell ref="F18:F21"/>
    <mergeCell ref="H18:H21"/>
    <mergeCell ref="I18:I21"/>
    <mergeCell ref="J10:J13"/>
    <mergeCell ref="L10:L13"/>
    <mergeCell ref="N10:N13"/>
    <mergeCell ref="P10:P13"/>
    <mergeCell ref="A14:A17"/>
    <mergeCell ref="B14:B17"/>
    <mergeCell ref="D14:D17"/>
    <mergeCell ref="F14:F17"/>
    <mergeCell ref="H14:H17"/>
    <mergeCell ref="I14:I17"/>
    <mergeCell ref="J6:J9"/>
    <mergeCell ref="L6:L9"/>
    <mergeCell ref="N6:N9"/>
    <mergeCell ref="P6:P9"/>
    <mergeCell ref="A10:A13"/>
    <mergeCell ref="B10:B13"/>
    <mergeCell ref="D10:D13"/>
    <mergeCell ref="F10:F13"/>
    <mergeCell ref="H10:H13"/>
    <mergeCell ref="I10:I13"/>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s>
  <phoneticPr fontId="23"/>
  <printOptions horizontalCentered="1" verticalCentered="1"/>
  <pageMargins left="0.39370078740157483" right="0.39370078740157483" top="0.39370078740157483" bottom="0.39370078740157483" header="0" footer="0"/>
  <pageSetup paperSize="12" scale="7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337</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336</v>
      </c>
      <c r="C7" s="133" t="s">
        <v>265</v>
      </c>
      <c r="D7" s="139"/>
      <c r="E7" s="138"/>
      <c r="F7" s="137"/>
      <c r="G7" s="134"/>
      <c r="H7" s="136" t="s">
        <v>269</v>
      </c>
      <c r="I7" s="135" t="s">
        <v>336</v>
      </c>
      <c r="J7" s="133" t="s">
        <v>265</v>
      </c>
      <c r="K7" s="132" t="s">
        <v>267</v>
      </c>
      <c r="L7" s="135" t="s">
        <v>266</v>
      </c>
      <c r="M7" s="133" t="s">
        <v>265</v>
      </c>
      <c r="N7" s="132">
        <v>30</v>
      </c>
      <c r="O7" s="131"/>
    </row>
    <row r="8" spans="1:21" ht="30" customHeight="1">
      <c r="A8" s="198"/>
      <c r="B8" s="113"/>
      <c r="C8" s="113" t="s">
        <v>87</v>
      </c>
      <c r="D8" s="119"/>
      <c r="E8" s="118" t="s">
        <v>88</v>
      </c>
      <c r="F8" s="117"/>
      <c r="G8" s="114"/>
      <c r="H8" s="154">
        <v>0.13</v>
      </c>
      <c r="I8" s="115"/>
      <c r="J8" s="113" t="s">
        <v>285</v>
      </c>
      <c r="K8" s="153">
        <v>0.13</v>
      </c>
      <c r="L8" s="122"/>
      <c r="M8" s="121"/>
      <c r="N8" s="120"/>
      <c r="O8" s="129"/>
    </row>
    <row r="9" spans="1:21" ht="30" customHeight="1">
      <c r="A9" s="198"/>
      <c r="B9" s="121"/>
      <c r="C9" s="121"/>
      <c r="D9" s="127"/>
      <c r="E9" s="126"/>
      <c r="F9" s="128"/>
      <c r="G9" s="124"/>
      <c r="H9" s="123"/>
      <c r="I9" s="122"/>
      <c r="J9" s="121"/>
      <c r="K9" s="120"/>
      <c r="L9" s="115" t="s">
        <v>335</v>
      </c>
      <c r="M9" s="113" t="s">
        <v>121</v>
      </c>
      <c r="N9" s="112">
        <v>10</v>
      </c>
      <c r="O9" s="111"/>
    </row>
    <row r="10" spans="1:21" ht="30" customHeight="1">
      <c r="A10" s="198"/>
      <c r="B10" s="113" t="s">
        <v>334</v>
      </c>
      <c r="C10" s="113" t="s">
        <v>194</v>
      </c>
      <c r="D10" s="119"/>
      <c r="E10" s="118"/>
      <c r="F10" s="117"/>
      <c r="G10" s="114"/>
      <c r="H10" s="165">
        <v>0.5</v>
      </c>
      <c r="I10" s="115" t="s">
        <v>334</v>
      </c>
      <c r="J10" s="130" t="s">
        <v>263</v>
      </c>
      <c r="K10" s="112">
        <v>10</v>
      </c>
      <c r="L10" s="122"/>
      <c r="M10" s="121"/>
      <c r="N10" s="120"/>
      <c r="O10" s="129"/>
    </row>
    <row r="11" spans="1:21" ht="30" customHeight="1">
      <c r="A11" s="198"/>
      <c r="B11" s="113"/>
      <c r="C11" s="113" t="s">
        <v>121</v>
      </c>
      <c r="D11" s="119"/>
      <c r="E11" s="118"/>
      <c r="F11" s="117"/>
      <c r="G11" s="114"/>
      <c r="H11" s="116">
        <v>20</v>
      </c>
      <c r="I11" s="115"/>
      <c r="J11" s="113" t="s">
        <v>121</v>
      </c>
      <c r="K11" s="112">
        <v>20</v>
      </c>
      <c r="L11" s="115" t="s">
        <v>333</v>
      </c>
      <c r="M11" s="113" t="s">
        <v>96</v>
      </c>
      <c r="N11" s="112">
        <v>10</v>
      </c>
      <c r="O11" s="111"/>
    </row>
    <row r="12" spans="1:21" ht="30" customHeight="1">
      <c r="A12" s="198"/>
      <c r="B12" s="113"/>
      <c r="C12" s="113"/>
      <c r="D12" s="119"/>
      <c r="E12" s="118"/>
      <c r="F12" s="117"/>
      <c r="G12" s="114" t="s">
        <v>35</v>
      </c>
      <c r="H12" s="116" t="s">
        <v>260</v>
      </c>
      <c r="I12" s="115"/>
      <c r="J12" s="113"/>
      <c r="K12" s="112"/>
      <c r="L12" s="115"/>
      <c r="M12" s="113" t="s">
        <v>36</v>
      </c>
      <c r="N12" s="112">
        <v>5</v>
      </c>
      <c r="O12" s="111"/>
    </row>
    <row r="13" spans="1:21" ht="30" customHeight="1">
      <c r="A13" s="198"/>
      <c r="B13" s="113"/>
      <c r="C13" s="113"/>
      <c r="D13" s="119"/>
      <c r="E13" s="118"/>
      <c r="F13" s="117"/>
      <c r="G13" s="114" t="s">
        <v>28</v>
      </c>
      <c r="H13" s="116" t="s">
        <v>259</v>
      </c>
      <c r="I13" s="115"/>
      <c r="J13" s="113"/>
      <c r="K13" s="112"/>
      <c r="L13" s="122"/>
      <c r="M13" s="121"/>
      <c r="N13" s="120"/>
      <c r="O13" s="129"/>
    </row>
    <row r="14" spans="1:21" ht="30" customHeight="1">
      <c r="A14" s="198"/>
      <c r="B14" s="121"/>
      <c r="C14" s="121"/>
      <c r="D14" s="127"/>
      <c r="E14" s="126"/>
      <c r="F14" s="128"/>
      <c r="G14" s="124"/>
      <c r="H14" s="123"/>
      <c r="I14" s="122"/>
      <c r="J14" s="121"/>
      <c r="K14" s="120"/>
      <c r="L14" s="115" t="s">
        <v>92</v>
      </c>
      <c r="M14" s="113" t="s">
        <v>94</v>
      </c>
      <c r="N14" s="155">
        <v>0.1</v>
      </c>
      <c r="O14" s="111"/>
    </row>
    <row r="15" spans="1:21" ht="30" customHeight="1">
      <c r="A15" s="198"/>
      <c r="B15" s="113" t="s">
        <v>332</v>
      </c>
      <c r="C15" s="113" t="s">
        <v>96</v>
      </c>
      <c r="D15" s="119"/>
      <c r="E15" s="118"/>
      <c r="F15" s="117"/>
      <c r="G15" s="114"/>
      <c r="H15" s="116">
        <v>20</v>
      </c>
      <c r="I15" s="115" t="s">
        <v>332</v>
      </c>
      <c r="J15" s="113" t="s">
        <v>96</v>
      </c>
      <c r="K15" s="112">
        <v>15</v>
      </c>
      <c r="L15" s="115"/>
      <c r="M15" s="113"/>
      <c r="N15" s="112"/>
      <c r="O15" s="111"/>
    </row>
    <row r="16" spans="1:21" ht="30" customHeight="1">
      <c r="A16" s="198"/>
      <c r="B16" s="113"/>
      <c r="C16" s="113" t="s">
        <v>36</v>
      </c>
      <c r="D16" s="119"/>
      <c r="E16" s="118"/>
      <c r="F16" s="117"/>
      <c r="G16" s="114"/>
      <c r="H16" s="116">
        <v>5</v>
      </c>
      <c r="I16" s="115"/>
      <c r="J16" s="113" t="s">
        <v>36</v>
      </c>
      <c r="K16" s="112">
        <v>5</v>
      </c>
      <c r="L16" s="115"/>
      <c r="M16" s="113"/>
      <c r="N16" s="112"/>
      <c r="O16" s="111"/>
    </row>
    <row r="17" spans="1:15" ht="30" customHeight="1">
      <c r="A17" s="198"/>
      <c r="B17" s="113"/>
      <c r="C17" s="113" t="s">
        <v>73</v>
      </c>
      <c r="D17" s="119"/>
      <c r="E17" s="118"/>
      <c r="F17" s="117"/>
      <c r="G17" s="114"/>
      <c r="H17" s="116">
        <v>10</v>
      </c>
      <c r="I17" s="115"/>
      <c r="J17" s="113" t="s">
        <v>73</v>
      </c>
      <c r="K17" s="112">
        <v>5</v>
      </c>
      <c r="L17" s="115"/>
      <c r="M17" s="113"/>
      <c r="N17" s="112"/>
      <c r="O17" s="111"/>
    </row>
    <row r="18" spans="1:15" ht="30" customHeight="1">
      <c r="A18" s="198"/>
      <c r="B18" s="121"/>
      <c r="C18" s="121"/>
      <c r="D18" s="127"/>
      <c r="E18" s="126"/>
      <c r="F18" s="128"/>
      <c r="G18" s="124"/>
      <c r="H18" s="123"/>
      <c r="I18" s="122"/>
      <c r="J18" s="121"/>
      <c r="K18" s="120"/>
      <c r="L18" s="115"/>
      <c r="M18" s="113"/>
      <c r="N18" s="112"/>
      <c r="O18" s="111"/>
    </row>
    <row r="19" spans="1:15" ht="30" customHeight="1">
      <c r="A19" s="198"/>
      <c r="B19" s="113" t="s">
        <v>92</v>
      </c>
      <c r="C19" s="113" t="s">
        <v>94</v>
      </c>
      <c r="D19" s="119"/>
      <c r="E19" s="118"/>
      <c r="F19" s="160"/>
      <c r="G19" s="114"/>
      <c r="H19" s="154">
        <v>0.13</v>
      </c>
      <c r="I19" s="115" t="s">
        <v>92</v>
      </c>
      <c r="J19" s="113" t="s">
        <v>94</v>
      </c>
      <c r="K19" s="153">
        <v>0.13</v>
      </c>
      <c r="L19" s="115"/>
      <c r="M19" s="113"/>
      <c r="N19" s="112"/>
      <c r="O19" s="111"/>
    </row>
    <row r="20" spans="1:15" ht="30" customHeight="1" thickBot="1">
      <c r="A20" s="199"/>
      <c r="B20" s="104"/>
      <c r="C20" s="104"/>
      <c r="D20" s="110"/>
      <c r="E20" s="109"/>
      <c r="F20" s="108"/>
      <c r="G20" s="105"/>
      <c r="H20" s="107"/>
      <c r="I20" s="106"/>
      <c r="J20" s="104"/>
      <c r="K20" s="103"/>
      <c r="L20" s="106"/>
      <c r="M20" s="104"/>
      <c r="N20" s="103"/>
      <c r="O20" s="102"/>
    </row>
    <row r="21" spans="1:15" ht="14.4">
      <c r="B21" s="94"/>
      <c r="C21" s="94"/>
      <c r="D21" s="94"/>
      <c r="G21" s="94"/>
      <c r="H21" s="101"/>
      <c r="I21" s="94"/>
      <c r="J21" s="94"/>
      <c r="K21" s="101"/>
      <c r="L21" s="94"/>
      <c r="M21" s="94"/>
      <c r="N21" s="101"/>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197</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114</v>
      </c>
      <c r="C5" s="37" t="s">
        <v>163</v>
      </c>
      <c r="D5" s="38" t="s">
        <v>164</v>
      </c>
      <c r="E5" s="81">
        <v>0.5</v>
      </c>
      <c r="F5" s="40" t="s">
        <v>58</v>
      </c>
      <c r="G5" s="67"/>
      <c r="H5" s="71" t="s">
        <v>163</v>
      </c>
      <c r="I5" s="38" t="s">
        <v>164</v>
      </c>
      <c r="J5" s="40">
        <f>ROUNDUP(E5*0.75,2)</f>
        <v>0.38</v>
      </c>
      <c r="K5" s="40" t="s">
        <v>58</v>
      </c>
      <c r="L5" s="40"/>
      <c r="M5" s="75" t="e">
        <f>#REF!</f>
        <v>#REF!</v>
      </c>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198</v>
      </c>
      <c r="C7" s="49" t="s">
        <v>81</v>
      </c>
      <c r="D7" s="50"/>
      <c r="E7" s="51">
        <v>20</v>
      </c>
      <c r="F7" s="52" t="s">
        <v>25</v>
      </c>
      <c r="G7" s="69"/>
      <c r="H7" s="73" t="s">
        <v>81</v>
      </c>
      <c r="I7" s="50"/>
      <c r="J7" s="52">
        <f>ROUNDUP(E7*0.75,2)</f>
        <v>15</v>
      </c>
      <c r="K7" s="52" t="s">
        <v>25</v>
      </c>
      <c r="L7" s="52"/>
      <c r="M7" s="77" t="e">
        <f>ROUND(#REF!+(#REF!*15/100),2)</f>
        <v>#REF!</v>
      </c>
      <c r="N7" s="65" t="s">
        <v>199</v>
      </c>
      <c r="O7" s="53" t="s">
        <v>31</v>
      </c>
      <c r="P7" s="50"/>
      <c r="Q7" s="54">
        <v>2</v>
      </c>
      <c r="R7" s="91">
        <f t="shared" ref="R7:R13" si="0">ROUNDUP(Q7*0.75,2)</f>
        <v>1.5</v>
      </c>
    </row>
    <row r="8" spans="1:19" ht="24.9" customHeight="1">
      <c r="A8" s="171"/>
      <c r="B8" s="65"/>
      <c r="C8" s="49" t="s">
        <v>149</v>
      </c>
      <c r="D8" s="50"/>
      <c r="E8" s="51">
        <v>10</v>
      </c>
      <c r="F8" s="52" t="s">
        <v>25</v>
      </c>
      <c r="G8" s="69"/>
      <c r="H8" s="73" t="s">
        <v>149</v>
      </c>
      <c r="I8" s="50"/>
      <c r="J8" s="52">
        <f>ROUNDUP(E8*0.75,2)</f>
        <v>7.5</v>
      </c>
      <c r="K8" s="52" t="s">
        <v>25</v>
      </c>
      <c r="L8" s="52"/>
      <c r="M8" s="77" t="e">
        <f>#REF!</f>
        <v>#REF!</v>
      </c>
      <c r="N8" s="65" t="s">
        <v>200</v>
      </c>
      <c r="O8" s="53" t="s">
        <v>34</v>
      </c>
      <c r="P8" s="50"/>
      <c r="Q8" s="54">
        <v>1</v>
      </c>
      <c r="R8" s="91">
        <f t="shared" si="0"/>
        <v>0.75</v>
      </c>
    </row>
    <row r="9" spans="1:19" ht="24.9" customHeight="1">
      <c r="A9" s="171"/>
      <c r="B9" s="65"/>
      <c r="C9" s="49" t="s">
        <v>87</v>
      </c>
      <c r="D9" s="50" t="s">
        <v>88</v>
      </c>
      <c r="E9" s="51">
        <v>1</v>
      </c>
      <c r="F9" s="52" t="s">
        <v>89</v>
      </c>
      <c r="G9" s="69"/>
      <c r="H9" s="73" t="s">
        <v>87</v>
      </c>
      <c r="I9" s="50" t="s">
        <v>88</v>
      </c>
      <c r="J9" s="52">
        <f>ROUNDUP(E9*0.75,2)</f>
        <v>0.75</v>
      </c>
      <c r="K9" s="52" t="s">
        <v>89</v>
      </c>
      <c r="L9" s="52"/>
      <c r="M9" s="77" t="e">
        <f>#REF!</f>
        <v>#REF!</v>
      </c>
      <c r="N9" s="65" t="s">
        <v>201</v>
      </c>
      <c r="O9" s="53" t="s">
        <v>28</v>
      </c>
      <c r="P9" s="50"/>
      <c r="Q9" s="54">
        <v>0.1</v>
      </c>
      <c r="R9" s="91">
        <f t="shared" si="0"/>
        <v>0.08</v>
      </c>
    </row>
    <row r="10" spans="1:19" ht="24.9" customHeight="1">
      <c r="A10" s="171"/>
      <c r="B10" s="65"/>
      <c r="C10" s="49"/>
      <c r="D10" s="50"/>
      <c r="E10" s="51"/>
      <c r="F10" s="52"/>
      <c r="G10" s="69"/>
      <c r="H10" s="73"/>
      <c r="I10" s="50"/>
      <c r="J10" s="52"/>
      <c r="K10" s="52"/>
      <c r="L10" s="52"/>
      <c r="M10" s="77"/>
      <c r="N10" s="65" t="s">
        <v>202</v>
      </c>
      <c r="O10" s="53" t="s">
        <v>45</v>
      </c>
      <c r="P10" s="50" t="s">
        <v>46</v>
      </c>
      <c r="Q10" s="54">
        <v>0.5</v>
      </c>
      <c r="R10" s="91">
        <f t="shared" si="0"/>
        <v>0.38</v>
      </c>
    </row>
    <row r="11" spans="1:19" ht="24.9" customHeight="1">
      <c r="A11" s="171"/>
      <c r="B11" s="65"/>
      <c r="C11" s="49"/>
      <c r="D11" s="50"/>
      <c r="E11" s="51"/>
      <c r="F11" s="52"/>
      <c r="G11" s="69"/>
      <c r="H11" s="73"/>
      <c r="I11" s="50"/>
      <c r="J11" s="52"/>
      <c r="K11" s="52"/>
      <c r="L11" s="52"/>
      <c r="M11" s="77"/>
      <c r="N11" s="65" t="s">
        <v>23</v>
      </c>
      <c r="O11" s="53" t="s">
        <v>30</v>
      </c>
      <c r="P11" s="50"/>
      <c r="Q11" s="54">
        <v>0.3</v>
      </c>
      <c r="R11" s="91">
        <f t="shared" si="0"/>
        <v>0.23</v>
      </c>
    </row>
    <row r="12" spans="1:19" ht="24.9" customHeight="1">
      <c r="A12" s="171"/>
      <c r="B12" s="65"/>
      <c r="C12" s="49"/>
      <c r="D12" s="50"/>
      <c r="E12" s="51"/>
      <c r="F12" s="52"/>
      <c r="G12" s="69"/>
      <c r="H12" s="73"/>
      <c r="I12" s="50"/>
      <c r="J12" s="52"/>
      <c r="K12" s="52"/>
      <c r="L12" s="52"/>
      <c r="M12" s="77"/>
      <c r="N12" s="65"/>
      <c r="O12" s="53" t="s">
        <v>44</v>
      </c>
      <c r="P12" s="50"/>
      <c r="Q12" s="54">
        <v>5</v>
      </c>
      <c r="R12" s="91">
        <f t="shared" si="0"/>
        <v>3.75</v>
      </c>
    </row>
    <row r="13" spans="1:19" ht="24.9" customHeight="1">
      <c r="A13" s="171"/>
      <c r="B13" s="65"/>
      <c r="C13" s="49"/>
      <c r="D13" s="50"/>
      <c r="E13" s="51"/>
      <c r="F13" s="52"/>
      <c r="G13" s="69"/>
      <c r="H13" s="73"/>
      <c r="I13" s="50"/>
      <c r="J13" s="52"/>
      <c r="K13" s="52"/>
      <c r="L13" s="52"/>
      <c r="M13" s="77"/>
      <c r="N13" s="65"/>
      <c r="O13" s="53" t="s">
        <v>31</v>
      </c>
      <c r="P13" s="50"/>
      <c r="Q13" s="54">
        <v>1</v>
      </c>
      <c r="R13" s="91">
        <f t="shared" si="0"/>
        <v>0.75</v>
      </c>
    </row>
    <row r="14" spans="1:19" ht="24.9" customHeight="1">
      <c r="A14" s="171"/>
      <c r="B14" s="64"/>
      <c r="C14" s="43"/>
      <c r="D14" s="44"/>
      <c r="E14" s="45"/>
      <c r="F14" s="46"/>
      <c r="G14" s="68"/>
      <c r="H14" s="72"/>
      <c r="I14" s="44"/>
      <c r="J14" s="46"/>
      <c r="K14" s="46"/>
      <c r="L14" s="46"/>
      <c r="M14" s="76"/>
      <c r="N14" s="64"/>
      <c r="O14" s="47"/>
      <c r="P14" s="44"/>
      <c r="Q14" s="48"/>
      <c r="R14" s="89"/>
    </row>
    <row r="15" spans="1:19" ht="24.9" customHeight="1">
      <c r="A15" s="171"/>
      <c r="B15" s="65" t="s">
        <v>203</v>
      </c>
      <c r="C15" s="49" t="s">
        <v>70</v>
      </c>
      <c r="D15" s="50"/>
      <c r="E15" s="51">
        <v>20</v>
      </c>
      <c r="F15" s="52" t="s">
        <v>25</v>
      </c>
      <c r="G15" s="69"/>
      <c r="H15" s="73" t="s">
        <v>70</v>
      </c>
      <c r="I15" s="50"/>
      <c r="J15" s="52">
        <f>ROUNDUP(E15*0.75,2)</f>
        <v>15</v>
      </c>
      <c r="K15" s="52" t="s">
        <v>25</v>
      </c>
      <c r="L15" s="52"/>
      <c r="M15" s="77" t="e">
        <f>#REF!</f>
        <v>#REF!</v>
      </c>
      <c r="N15" s="65" t="s">
        <v>204</v>
      </c>
      <c r="O15" s="53" t="s">
        <v>30</v>
      </c>
      <c r="P15" s="50"/>
      <c r="Q15" s="54">
        <v>0.5</v>
      </c>
      <c r="R15" s="91">
        <f t="shared" ref="R15:R20" si="1">ROUNDUP(Q15*0.75,2)</f>
        <v>0.38</v>
      </c>
    </row>
    <row r="16" spans="1:19" ht="24.9" customHeight="1">
      <c r="A16" s="171"/>
      <c r="B16" s="65"/>
      <c r="C16" s="49" t="s">
        <v>50</v>
      </c>
      <c r="D16" s="50"/>
      <c r="E16" s="51">
        <v>30</v>
      </c>
      <c r="F16" s="52" t="s">
        <v>25</v>
      </c>
      <c r="G16" s="69"/>
      <c r="H16" s="73" t="s">
        <v>50</v>
      </c>
      <c r="I16" s="50"/>
      <c r="J16" s="52">
        <f>ROUNDUP(E16*0.75,2)</f>
        <v>22.5</v>
      </c>
      <c r="K16" s="52" t="s">
        <v>25</v>
      </c>
      <c r="L16" s="52"/>
      <c r="M16" s="77" t="e">
        <f>ROUND(#REF!+(#REF!*15/100),2)</f>
        <v>#REF!</v>
      </c>
      <c r="N16" s="65" t="s">
        <v>205</v>
      </c>
      <c r="O16" s="53" t="s">
        <v>31</v>
      </c>
      <c r="P16" s="50"/>
      <c r="Q16" s="54">
        <v>1</v>
      </c>
      <c r="R16" s="91">
        <f t="shared" si="1"/>
        <v>0.75</v>
      </c>
    </row>
    <row r="17" spans="1:18" ht="24.9" customHeight="1">
      <c r="A17" s="171"/>
      <c r="B17" s="65"/>
      <c r="C17" s="49" t="s">
        <v>36</v>
      </c>
      <c r="D17" s="50"/>
      <c r="E17" s="51">
        <v>10</v>
      </c>
      <c r="F17" s="52" t="s">
        <v>25</v>
      </c>
      <c r="G17" s="69"/>
      <c r="H17" s="73" t="s">
        <v>36</v>
      </c>
      <c r="I17" s="50"/>
      <c r="J17" s="52">
        <f>ROUNDUP(E17*0.75,2)</f>
        <v>7.5</v>
      </c>
      <c r="K17" s="52" t="s">
        <v>25</v>
      </c>
      <c r="L17" s="52"/>
      <c r="M17" s="77" t="e">
        <f>ROUND(#REF!+(#REF!*10/100),2)</f>
        <v>#REF!</v>
      </c>
      <c r="N17" s="65" t="s">
        <v>23</v>
      </c>
      <c r="O17" s="53" t="s">
        <v>44</v>
      </c>
      <c r="P17" s="50"/>
      <c r="Q17" s="54">
        <v>20</v>
      </c>
      <c r="R17" s="91">
        <f t="shared" si="1"/>
        <v>15</v>
      </c>
    </row>
    <row r="18" spans="1:18" ht="24.9" customHeight="1">
      <c r="A18" s="171"/>
      <c r="B18" s="65"/>
      <c r="C18" s="49" t="s">
        <v>97</v>
      </c>
      <c r="D18" s="50"/>
      <c r="E18" s="51">
        <v>2</v>
      </c>
      <c r="F18" s="52" t="s">
        <v>25</v>
      </c>
      <c r="G18" s="69"/>
      <c r="H18" s="73" t="s">
        <v>97</v>
      </c>
      <c r="I18" s="50"/>
      <c r="J18" s="52">
        <f>ROUNDUP(E18*0.75,2)</f>
        <v>1.5</v>
      </c>
      <c r="K18" s="52" t="s">
        <v>25</v>
      </c>
      <c r="L18" s="52"/>
      <c r="M18" s="77" t="e">
        <f>#REF!</f>
        <v>#REF!</v>
      </c>
      <c r="N18" s="65"/>
      <c r="O18" s="53" t="s">
        <v>34</v>
      </c>
      <c r="P18" s="50"/>
      <c r="Q18" s="54">
        <v>2</v>
      </c>
      <c r="R18" s="91">
        <f t="shared" si="1"/>
        <v>1.5</v>
      </c>
    </row>
    <row r="19" spans="1:18" ht="24.9" customHeight="1">
      <c r="A19" s="171"/>
      <c r="B19" s="65"/>
      <c r="C19" s="49"/>
      <c r="D19" s="50"/>
      <c r="E19" s="51"/>
      <c r="F19" s="52"/>
      <c r="G19" s="69"/>
      <c r="H19" s="73"/>
      <c r="I19" s="50"/>
      <c r="J19" s="52"/>
      <c r="K19" s="52"/>
      <c r="L19" s="52"/>
      <c r="M19" s="77"/>
      <c r="N19" s="65"/>
      <c r="O19" s="53" t="s">
        <v>98</v>
      </c>
      <c r="P19" s="50"/>
      <c r="Q19" s="54">
        <v>1.5</v>
      </c>
      <c r="R19" s="91">
        <f t="shared" si="1"/>
        <v>1.1300000000000001</v>
      </c>
    </row>
    <row r="20" spans="1:18" ht="24.9" customHeight="1">
      <c r="A20" s="171"/>
      <c r="B20" s="65"/>
      <c r="C20" s="49"/>
      <c r="D20" s="50"/>
      <c r="E20" s="51"/>
      <c r="F20" s="52"/>
      <c r="G20" s="69"/>
      <c r="H20" s="73"/>
      <c r="I20" s="50"/>
      <c r="J20" s="52"/>
      <c r="K20" s="52"/>
      <c r="L20" s="52"/>
      <c r="M20" s="77"/>
      <c r="N20" s="65"/>
      <c r="O20" s="53" t="s">
        <v>45</v>
      </c>
      <c r="P20" s="50" t="s">
        <v>46</v>
      </c>
      <c r="Q20" s="54">
        <v>1</v>
      </c>
      <c r="R20" s="91">
        <f t="shared" si="1"/>
        <v>0.75</v>
      </c>
    </row>
    <row r="21" spans="1:18" ht="24.9" customHeight="1">
      <c r="A21" s="171"/>
      <c r="B21" s="64"/>
      <c r="C21" s="43"/>
      <c r="D21" s="44"/>
      <c r="E21" s="45"/>
      <c r="F21" s="46"/>
      <c r="G21" s="68"/>
      <c r="H21" s="72"/>
      <c r="I21" s="44"/>
      <c r="J21" s="46"/>
      <c r="K21" s="46"/>
      <c r="L21" s="46"/>
      <c r="M21" s="76"/>
      <c r="N21" s="64"/>
      <c r="O21" s="47"/>
      <c r="P21" s="44"/>
      <c r="Q21" s="48"/>
      <c r="R21" s="89"/>
    </row>
    <row r="22" spans="1:18" ht="24.9" customHeight="1">
      <c r="A22" s="171"/>
      <c r="B22" s="65" t="s">
        <v>49</v>
      </c>
      <c r="C22" s="49" t="s">
        <v>100</v>
      </c>
      <c r="D22" s="50"/>
      <c r="E22" s="51">
        <v>5</v>
      </c>
      <c r="F22" s="52" t="s">
        <v>25</v>
      </c>
      <c r="G22" s="69"/>
      <c r="H22" s="73" t="s">
        <v>100</v>
      </c>
      <c r="I22" s="50"/>
      <c r="J22" s="52">
        <f>ROUNDUP(E22*0.75,2)</f>
        <v>3.75</v>
      </c>
      <c r="K22" s="52" t="s">
        <v>25</v>
      </c>
      <c r="L22" s="52"/>
      <c r="M22" s="77" t="e">
        <f>#REF!</f>
        <v>#REF!</v>
      </c>
      <c r="N22" s="65" t="s">
        <v>23</v>
      </c>
      <c r="O22" s="53" t="s">
        <v>44</v>
      </c>
      <c r="P22" s="50"/>
      <c r="Q22" s="54">
        <v>100</v>
      </c>
      <c r="R22" s="91">
        <f>ROUNDUP(Q22*0.75,2)</f>
        <v>75</v>
      </c>
    </row>
    <row r="23" spans="1:18" ht="24.9" customHeight="1">
      <c r="A23" s="171"/>
      <c r="B23" s="65"/>
      <c r="C23" s="49" t="s">
        <v>51</v>
      </c>
      <c r="D23" s="50"/>
      <c r="E23" s="51">
        <v>3</v>
      </c>
      <c r="F23" s="52" t="s">
        <v>25</v>
      </c>
      <c r="G23" s="69"/>
      <c r="H23" s="73" t="s">
        <v>51</v>
      </c>
      <c r="I23" s="50"/>
      <c r="J23" s="52">
        <f>ROUNDUP(E23*0.75,2)</f>
        <v>2.25</v>
      </c>
      <c r="K23" s="52" t="s">
        <v>25</v>
      </c>
      <c r="L23" s="52"/>
      <c r="M23" s="77" t="e">
        <f>ROUND(#REF!+(#REF!*40/100),2)</f>
        <v>#REF!</v>
      </c>
      <c r="N23" s="65"/>
      <c r="O23" s="53" t="s">
        <v>52</v>
      </c>
      <c r="P23" s="50"/>
      <c r="Q23" s="54">
        <v>3</v>
      </c>
      <c r="R23" s="91">
        <f>ROUNDUP(Q23*0.75,2)</f>
        <v>2.25</v>
      </c>
    </row>
    <row r="24" spans="1:18" ht="24.9" customHeight="1">
      <c r="A24" s="171"/>
      <c r="B24" s="64"/>
      <c r="C24" s="43"/>
      <c r="D24" s="44"/>
      <c r="E24" s="45"/>
      <c r="F24" s="46"/>
      <c r="G24" s="68"/>
      <c r="H24" s="72"/>
      <c r="I24" s="44"/>
      <c r="J24" s="46"/>
      <c r="K24" s="46"/>
      <c r="L24" s="46"/>
      <c r="M24" s="76"/>
      <c r="N24" s="64"/>
      <c r="O24" s="47"/>
      <c r="P24" s="44"/>
      <c r="Q24" s="48"/>
      <c r="R24" s="89"/>
    </row>
    <row r="25" spans="1:18" ht="24.9" customHeight="1">
      <c r="A25" s="171"/>
      <c r="B25" s="65" t="s">
        <v>122</v>
      </c>
      <c r="C25" s="49" t="s">
        <v>123</v>
      </c>
      <c r="D25" s="50"/>
      <c r="E25" s="80">
        <v>0.25</v>
      </c>
      <c r="F25" s="52" t="s">
        <v>124</v>
      </c>
      <c r="G25" s="69"/>
      <c r="H25" s="73" t="s">
        <v>123</v>
      </c>
      <c r="I25" s="50"/>
      <c r="J25" s="52">
        <f>ROUNDUP(E25*0.75,2)</f>
        <v>0.19</v>
      </c>
      <c r="K25" s="52" t="s">
        <v>124</v>
      </c>
      <c r="L25" s="52"/>
      <c r="M25" s="77" t="e">
        <f>#REF!</f>
        <v>#REF!</v>
      </c>
      <c r="N25" s="65" t="s">
        <v>93</v>
      </c>
      <c r="O25" s="53"/>
      <c r="P25" s="50"/>
      <c r="Q25" s="54"/>
      <c r="R25" s="91"/>
    </row>
    <row r="26" spans="1:18" ht="24.9" customHeight="1" thickBot="1">
      <c r="A26" s="172"/>
      <c r="B26" s="66"/>
      <c r="C26" s="55"/>
      <c r="D26" s="56"/>
      <c r="E26" s="57"/>
      <c r="F26" s="58"/>
      <c r="G26" s="70"/>
      <c r="H26" s="74"/>
      <c r="I26" s="56"/>
      <c r="J26" s="58"/>
      <c r="K26" s="58"/>
      <c r="L26" s="58"/>
      <c r="M26" s="78"/>
      <c r="N26" s="66"/>
      <c r="O26" s="59"/>
      <c r="P26" s="56"/>
      <c r="Q26" s="60"/>
      <c r="R26" s="93"/>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341</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340</v>
      </c>
      <c r="C9" s="113" t="s">
        <v>81</v>
      </c>
      <c r="D9" s="119"/>
      <c r="E9" s="118"/>
      <c r="F9" s="117"/>
      <c r="G9" s="114"/>
      <c r="H9" s="116">
        <v>20</v>
      </c>
      <c r="I9" s="115" t="s">
        <v>340</v>
      </c>
      <c r="J9" s="113" t="s">
        <v>81</v>
      </c>
      <c r="K9" s="112">
        <v>20</v>
      </c>
      <c r="L9" s="115" t="s">
        <v>339</v>
      </c>
      <c r="M9" s="113" t="s">
        <v>81</v>
      </c>
      <c r="N9" s="112">
        <v>10</v>
      </c>
      <c r="O9" s="111"/>
    </row>
    <row r="10" spans="1:21" ht="30" customHeight="1">
      <c r="A10" s="198"/>
      <c r="B10" s="113"/>
      <c r="C10" s="113" t="s">
        <v>87</v>
      </c>
      <c r="D10" s="119"/>
      <c r="E10" s="118" t="s">
        <v>88</v>
      </c>
      <c r="F10" s="117"/>
      <c r="G10" s="114"/>
      <c r="H10" s="154">
        <v>0.13</v>
      </c>
      <c r="I10" s="115"/>
      <c r="J10" s="113" t="s">
        <v>285</v>
      </c>
      <c r="K10" s="153">
        <v>0.13</v>
      </c>
      <c r="L10" s="122"/>
      <c r="M10" s="121"/>
      <c r="N10" s="120"/>
      <c r="O10" s="129"/>
    </row>
    <row r="11" spans="1:21" ht="30" customHeight="1">
      <c r="A11" s="198"/>
      <c r="B11" s="113"/>
      <c r="C11" s="113"/>
      <c r="D11" s="119"/>
      <c r="E11" s="118"/>
      <c r="F11" s="117"/>
      <c r="G11" s="114" t="s">
        <v>44</v>
      </c>
      <c r="H11" s="116" t="s">
        <v>260</v>
      </c>
      <c r="I11" s="115"/>
      <c r="J11" s="113"/>
      <c r="K11" s="112"/>
      <c r="L11" s="115" t="s">
        <v>338</v>
      </c>
      <c r="M11" s="113" t="s">
        <v>50</v>
      </c>
      <c r="N11" s="112">
        <v>20</v>
      </c>
      <c r="O11" s="111"/>
    </row>
    <row r="12" spans="1:21" ht="30" customHeight="1">
      <c r="A12" s="198"/>
      <c r="B12" s="121"/>
      <c r="C12" s="121"/>
      <c r="D12" s="127"/>
      <c r="E12" s="126"/>
      <c r="F12" s="128"/>
      <c r="G12" s="124"/>
      <c r="H12" s="123"/>
      <c r="I12" s="122"/>
      <c r="J12" s="121"/>
      <c r="K12" s="120"/>
      <c r="L12" s="115"/>
      <c r="M12" s="113" t="s">
        <v>36</v>
      </c>
      <c r="N12" s="112">
        <v>5</v>
      </c>
      <c r="O12" s="111"/>
    </row>
    <row r="13" spans="1:21" ht="30" customHeight="1">
      <c r="A13" s="198"/>
      <c r="B13" s="113" t="s">
        <v>302</v>
      </c>
      <c r="C13" s="113" t="s">
        <v>70</v>
      </c>
      <c r="D13" s="119"/>
      <c r="E13" s="118"/>
      <c r="F13" s="117"/>
      <c r="G13" s="114"/>
      <c r="H13" s="116">
        <v>10</v>
      </c>
      <c r="I13" s="115" t="s">
        <v>301</v>
      </c>
      <c r="J13" s="130" t="s">
        <v>263</v>
      </c>
      <c r="K13" s="112">
        <v>5</v>
      </c>
      <c r="L13" s="122"/>
      <c r="M13" s="121"/>
      <c r="N13" s="120"/>
      <c r="O13" s="129"/>
    </row>
    <row r="14" spans="1:21" ht="30" customHeight="1">
      <c r="A14" s="198"/>
      <c r="B14" s="113"/>
      <c r="C14" s="113" t="s">
        <v>50</v>
      </c>
      <c r="D14" s="119"/>
      <c r="E14" s="118"/>
      <c r="F14" s="117"/>
      <c r="G14" s="114"/>
      <c r="H14" s="116">
        <v>20</v>
      </c>
      <c r="I14" s="115"/>
      <c r="J14" s="113" t="s">
        <v>50</v>
      </c>
      <c r="K14" s="112">
        <v>20</v>
      </c>
      <c r="L14" s="115" t="s">
        <v>326</v>
      </c>
      <c r="M14" s="113" t="s">
        <v>123</v>
      </c>
      <c r="N14" s="153">
        <v>0.13</v>
      </c>
      <c r="O14" s="111"/>
    </row>
    <row r="15" spans="1:21" ht="30" customHeight="1">
      <c r="A15" s="198"/>
      <c r="B15" s="113"/>
      <c r="C15" s="113" t="s">
        <v>36</v>
      </c>
      <c r="D15" s="119"/>
      <c r="E15" s="118"/>
      <c r="F15" s="117"/>
      <c r="G15" s="114"/>
      <c r="H15" s="116">
        <v>10</v>
      </c>
      <c r="I15" s="115"/>
      <c r="J15" s="113" t="s">
        <v>36</v>
      </c>
      <c r="K15" s="112">
        <v>5</v>
      </c>
      <c r="L15" s="115"/>
      <c r="M15" s="113"/>
      <c r="N15" s="112"/>
      <c r="O15" s="111"/>
    </row>
    <row r="16" spans="1:21" ht="30" customHeight="1">
      <c r="A16" s="198"/>
      <c r="B16" s="113"/>
      <c r="C16" s="113"/>
      <c r="D16" s="119"/>
      <c r="E16" s="118"/>
      <c r="F16" s="117"/>
      <c r="G16" s="114" t="s">
        <v>44</v>
      </c>
      <c r="H16" s="116" t="s">
        <v>260</v>
      </c>
      <c r="I16" s="115"/>
      <c r="J16" s="113"/>
      <c r="K16" s="112"/>
      <c r="L16" s="115"/>
      <c r="M16" s="113"/>
      <c r="N16" s="112"/>
      <c r="O16" s="111"/>
    </row>
    <row r="17" spans="1:15" ht="30" customHeight="1">
      <c r="A17" s="198"/>
      <c r="B17" s="113"/>
      <c r="C17" s="113"/>
      <c r="D17" s="119"/>
      <c r="E17" s="118"/>
      <c r="F17" s="117"/>
      <c r="G17" s="114" t="s">
        <v>34</v>
      </c>
      <c r="H17" s="116" t="s">
        <v>259</v>
      </c>
      <c r="I17" s="115"/>
      <c r="J17" s="113"/>
      <c r="K17" s="112"/>
      <c r="L17" s="115"/>
      <c r="M17" s="113"/>
      <c r="N17" s="112"/>
      <c r="O17" s="111"/>
    </row>
    <row r="18" spans="1:15" ht="30" customHeight="1">
      <c r="A18" s="198"/>
      <c r="B18" s="113"/>
      <c r="C18" s="113"/>
      <c r="D18" s="119"/>
      <c r="E18" s="118"/>
      <c r="F18" s="117" t="s">
        <v>46</v>
      </c>
      <c r="G18" s="114" t="s">
        <v>45</v>
      </c>
      <c r="H18" s="116" t="s">
        <v>259</v>
      </c>
      <c r="I18" s="115"/>
      <c r="J18" s="113"/>
      <c r="K18" s="112"/>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122</v>
      </c>
      <c r="C20" s="113" t="s">
        <v>123</v>
      </c>
      <c r="D20" s="119"/>
      <c r="E20" s="118"/>
      <c r="F20" s="117"/>
      <c r="G20" s="114"/>
      <c r="H20" s="164">
        <v>0.17</v>
      </c>
      <c r="I20" s="115" t="s">
        <v>122</v>
      </c>
      <c r="J20" s="113" t="s">
        <v>123</v>
      </c>
      <c r="K20" s="156">
        <v>0.17</v>
      </c>
      <c r="L20" s="115"/>
      <c r="M20" s="113"/>
      <c r="N20" s="112"/>
      <c r="O20" s="111"/>
    </row>
    <row r="21" spans="1:15" ht="30" customHeight="1" thickBot="1">
      <c r="A21" s="199"/>
      <c r="B21" s="104"/>
      <c r="C21" s="104"/>
      <c r="D21" s="110"/>
      <c r="E21" s="109"/>
      <c r="F21" s="108"/>
      <c r="G21" s="105"/>
      <c r="H21" s="107"/>
      <c r="I21" s="106"/>
      <c r="J21" s="104"/>
      <c r="K21" s="103"/>
      <c r="L21" s="106"/>
      <c r="M21" s="104"/>
      <c r="N21" s="103"/>
      <c r="O21" s="102"/>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206</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16</v>
      </c>
      <c r="C7" s="49" t="s">
        <v>24</v>
      </c>
      <c r="D7" s="50"/>
      <c r="E7" s="51">
        <v>40</v>
      </c>
      <c r="F7" s="52" t="s">
        <v>25</v>
      </c>
      <c r="G7" s="69"/>
      <c r="H7" s="73" t="s">
        <v>24</v>
      </c>
      <c r="I7" s="50"/>
      <c r="J7" s="52">
        <f>ROUNDUP(E7*0.75,2)</f>
        <v>30</v>
      </c>
      <c r="K7" s="52" t="s">
        <v>25</v>
      </c>
      <c r="L7" s="52"/>
      <c r="M7" s="77" t="e">
        <f>#REF!</f>
        <v>#REF!</v>
      </c>
      <c r="N7" s="65" t="s">
        <v>17</v>
      </c>
      <c r="O7" s="53" t="s">
        <v>28</v>
      </c>
      <c r="P7" s="50"/>
      <c r="Q7" s="54">
        <v>0.05</v>
      </c>
      <c r="R7" s="91">
        <f t="shared" ref="R7:R14" si="0">ROUNDUP(Q7*0.75,2)</f>
        <v>0.04</v>
      </c>
    </row>
    <row r="8" spans="1:19" ht="24.9" customHeight="1">
      <c r="A8" s="171"/>
      <c r="B8" s="65"/>
      <c r="C8" s="49" t="s">
        <v>26</v>
      </c>
      <c r="D8" s="50"/>
      <c r="E8" s="51">
        <v>10</v>
      </c>
      <c r="F8" s="52" t="s">
        <v>25</v>
      </c>
      <c r="G8" s="69"/>
      <c r="H8" s="73" t="s">
        <v>26</v>
      </c>
      <c r="I8" s="50"/>
      <c r="J8" s="52">
        <f>ROUNDUP(E8*0.75,2)</f>
        <v>7.5</v>
      </c>
      <c r="K8" s="52" t="s">
        <v>25</v>
      </c>
      <c r="L8" s="52"/>
      <c r="M8" s="77" t="e">
        <f>ROUND(#REF!+(#REF!*6/100),2)</f>
        <v>#REF!</v>
      </c>
      <c r="N8" s="65" t="s">
        <v>18</v>
      </c>
      <c r="O8" s="53" t="s">
        <v>29</v>
      </c>
      <c r="P8" s="50"/>
      <c r="Q8" s="54">
        <v>0.01</v>
      </c>
      <c r="R8" s="91">
        <f t="shared" si="0"/>
        <v>0.01</v>
      </c>
    </row>
    <row r="9" spans="1:19" ht="24.9" customHeight="1">
      <c r="A9" s="171"/>
      <c r="B9" s="65"/>
      <c r="C9" s="49" t="s">
        <v>27</v>
      </c>
      <c r="D9" s="50"/>
      <c r="E9" s="51">
        <v>0.5</v>
      </c>
      <c r="F9" s="52" t="s">
        <v>25</v>
      </c>
      <c r="G9" s="69"/>
      <c r="H9" s="73" t="s">
        <v>27</v>
      </c>
      <c r="I9" s="50"/>
      <c r="J9" s="52">
        <f>ROUNDUP(E9*0.75,2)</f>
        <v>0.38</v>
      </c>
      <c r="K9" s="52" t="s">
        <v>25</v>
      </c>
      <c r="L9" s="52"/>
      <c r="M9" s="77"/>
      <c r="N9" s="65" t="s">
        <v>19</v>
      </c>
      <c r="O9" s="53" t="s">
        <v>30</v>
      </c>
      <c r="P9" s="50"/>
      <c r="Q9" s="54">
        <v>0.5</v>
      </c>
      <c r="R9" s="91">
        <f t="shared" si="0"/>
        <v>0.38</v>
      </c>
    </row>
    <row r="10" spans="1:19" ht="24.9" customHeight="1">
      <c r="A10" s="171"/>
      <c r="B10" s="65"/>
      <c r="C10" s="49" t="s">
        <v>36</v>
      </c>
      <c r="D10" s="50"/>
      <c r="E10" s="51">
        <v>10</v>
      </c>
      <c r="F10" s="52" t="s">
        <v>25</v>
      </c>
      <c r="G10" s="69"/>
      <c r="H10" s="73" t="s">
        <v>36</v>
      </c>
      <c r="I10" s="50"/>
      <c r="J10" s="52">
        <f>ROUNDUP(E10*0.75,2)</f>
        <v>7.5</v>
      </c>
      <c r="K10" s="52" t="s">
        <v>25</v>
      </c>
      <c r="L10" s="52"/>
      <c r="M10" s="77" t="e">
        <f>ROUND(#REF!+(#REF!*10/100),2)</f>
        <v>#REF!</v>
      </c>
      <c r="N10" s="65" t="s">
        <v>20</v>
      </c>
      <c r="O10" s="53" t="s">
        <v>31</v>
      </c>
      <c r="P10" s="50"/>
      <c r="Q10" s="54">
        <v>2</v>
      </c>
      <c r="R10" s="91">
        <f t="shared" si="0"/>
        <v>1.5</v>
      </c>
    </row>
    <row r="11" spans="1:19" ht="24.9" customHeight="1">
      <c r="A11" s="171"/>
      <c r="B11" s="65"/>
      <c r="C11" s="49" t="s">
        <v>37</v>
      </c>
      <c r="D11" s="50"/>
      <c r="E11" s="51">
        <v>10</v>
      </c>
      <c r="F11" s="52" t="s">
        <v>25</v>
      </c>
      <c r="G11" s="69"/>
      <c r="H11" s="73" t="s">
        <v>37</v>
      </c>
      <c r="I11" s="50"/>
      <c r="J11" s="52">
        <f>ROUNDUP(E11*0.75,2)</f>
        <v>7.5</v>
      </c>
      <c r="K11" s="52" t="s">
        <v>25</v>
      </c>
      <c r="L11" s="52"/>
      <c r="M11" s="77" t="e">
        <f>#REF!</f>
        <v>#REF!</v>
      </c>
      <c r="N11" s="65" t="s">
        <v>21</v>
      </c>
      <c r="O11" s="53" t="s">
        <v>32</v>
      </c>
      <c r="P11" s="50"/>
      <c r="Q11" s="54">
        <v>4</v>
      </c>
      <c r="R11" s="91">
        <f t="shared" si="0"/>
        <v>3</v>
      </c>
    </row>
    <row r="12" spans="1:19" ht="24.9" customHeight="1">
      <c r="A12" s="171"/>
      <c r="B12" s="65"/>
      <c r="C12" s="49"/>
      <c r="D12" s="50"/>
      <c r="E12" s="51"/>
      <c r="F12" s="52"/>
      <c r="G12" s="69"/>
      <c r="H12" s="73"/>
      <c r="I12" s="50"/>
      <c r="J12" s="52"/>
      <c r="K12" s="52"/>
      <c r="L12" s="52"/>
      <c r="M12" s="77"/>
      <c r="N12" s="84" t="s">
        <v>22</v>
      </c>
      <c r="O12" s="53" t="s">
        <v>33</v>
      </c>
      <c r="P12" s="50"/>
      <c r="Q12" s="54">
        <v>1.5</v>
      </c>
      <c r="R12" s="91">
        <f t="shared" si="0"/>
        <v>1.1300000000000001</v>
      </c>
    </row>
    <row r="13" spans="1:19" ht="24.9" customHeight="1">
      <c r="A13" s="171"/>
      <c r="B13" s="65"/>
      <c r="C13" s="49"/>
      <c r="D13" s="50"/>
      <c r="E13" s="51"/>
      <c r="F13" s="52"/>
      <c r="G13" s="69"/>
      <c r="H13" s="73"/>
      <c r="I13" s="50"/>
      <c r="J13" s="52"/>
      <c r="K13" s="52"/>
      <c r="L13" s="52"/>
      <c r="M13" s="77"/>
      <c r="N13" s="65" t="s">
        <v>23</v>
      </c>
      <c r="O13" s="53" t="s">
        <v>34</v>
      </c>
      <c r="P13" s="50"/>
      <c r="Q13" s="54">
        <v>0.3</v>
      </c>
      <c r="R13" s="91">
        <f t="shared" si="0"/>
        <v>0.23</v>
      </c>
    </row>
    <row r="14" spans="1:19" ht="24.9" customHeight="1">
      <c r="A14" s="171"/>
      <c r="B14" s="65"/>
      <c r="C14" s="49"/>
      <c r="D14" s="50"/>
      <c r="E14" s="51"/>
      <c r="F14" s="52"/>
      <c r="G14" s="69"/>
      <c r="H14" s="73"/>
      <c r="I14" s="50"/>
      <c r="J14" s="52"/>
      <c r="K14" s="52"/>
      <c r="L14" s="52"/>
      <c r="M14" s="77"/>
      <c r="N14" s="65"/>
      <c r="O14" s="53" t="s">
        <v>35</v>
      </c>
      <c r="P14" s="50"/>
      <c r="Q14" s="54">
        <v>5</v>
      </c>
      <c r="R14" s="91">
        <f t="shared" si="0"/>
        <v>3.75</v>
      </c>
    </row>
    <row r="15" spans="1:19" ht="24.9" customHeight="1">
      <c r="A15" s="171"/>
      <c r="B15" s="64"/>
      <c r="C15" s="43"/>
      <c r="D15" s="44"/>
      <c r="E15" s="45"/>
      <c r="F15" s="46"/>
      <c r="G15" s="68"/>
      <c r="H15" s="72"/>
      <c r="I15" s="44"/>
      <c r="J15" s="46"/>
      <c r="K15" s="46"/>
      <c r="L15" s="46"/>
      <c r="M15" s="76"/>
      <c r="N15" s="64"/>
      <c r="O15" s="47"/>
      <c r="P15" s="44"/>
      <c r="Q15" s="48"/>
      <c r="R15" s="89"/>
    </row>
    <row r="16" spans="1:19" ht="24.9" customHeight="1">
      <c r="A16" s="171"/>
      <c r="B16" s="65" t="s">
        <v>38</v>
      </c>
      <c r="C16" s="49" t="s">
        <v>42</v>
      </c>
      <c r="D16" s="50"/>
      <c r="E16" s="51">
        <v>40</v>
      </c>
      <c r="F16" s="52" t="s">
        <v>25</v>
      </c>
      <c r="G16" s="69"/>
      <c r="H16" s="73" t="s">
        <v>42</v>
      </c>
      <c r="I16" s="50"/>
      <c r="J16" s="52">
        <f>ROUNDUP(E16*0.75,2)</f>
        <v>30</v>
      </c>
      <c r="K16" s="52" t="s">
        <v>25</v>
      </c>
      <c r="L16" s="52"/>
      <c r="M16" s="77" t="e">
        <f>#REF!</f>
        <v>#REF!</v>
      </c>
      <c r="N16" s="65" t="s">
        <v>39</v>
      </c>
      <c r="O16" s="53" t="s">
        <v>44</v>
      </c>
      <c r="P16" s="50"/>
      <c r="Q16" s="54">
        <v>1.5</v>
      </c>
      <c r="R16" s="91">
        <f>ROUNDUP(Q16*0.75,2)</f>
        <v>1.1300000000000001</v>
      </c>
    </row>
    <row r="17" spans="1:18" ht="24.9" customHeight="1">
      <c r="A17" s="171"/>
      <c r="B17" s="65"/>
      <c r="C17" s="49" t="s">
        <v>43</v>
      </c>
      <c r="D17" s="50"/>
      <c r="E17" s="51">
        <v>10</v>
      </c>
      <c r="F17" s="52" t="s">
        <v>25</v>
      </c>
      <c r="G17" s="69"/>
      <c r="H17" s="73" t="s">
        <v>43</v>
      </c>
      <c r="I17" s="50"/>
      <c r="J17" s="52">
        <f>ROUNDUP(E17*0.75,2)</f>
        <v>7.5</v>
      </c>
      <c r="K17" s="52" t="s">
        <v>25</v>
      </c>
      <c r="L17" s="52"/>
      <c r="M17" s="77" t="e">
        <f>#REF!</f>
        <v>#REF!</v>
      </c>
      <c r="N17" s="65" t="s">
        <v>40</v>
      </c>
      <c r="O17" s="53" t="s">
        <v>34</v>
      </c>
      <c r="P17" s="50"/>
      <c r="Q17" s="54">
        <v>0.5</v>
      </c>
      <c r="R17" s="91">
        <f>ROUNDUP(Q17*0.75,2)</f>
        <v>0.38</v>
      </c>
    </row>
    <row r="18" spans="1:18" ht="24.9" customHeight="1">
      <c r="A18" s="171"/>
      <c r="B18" s="65"/>
      <c r="C18" s="49"/>
      <c r="D18" s="50"/>
      <c r="E18" s="51"/>
      <c r="F18" s="52"/>
      <c r="G18" s="69"/>
      <c r="H18" s="73"/>
      <c r="I18" s="50"/>
      <c r="J18" s="52"/>
      <c r="K18" s="52"/>
      <c r="L18" s="52"/>
      <c r="M18" s="77"/>
      <c r="N18" s="65" t="s">
        <v>41</v>
      </c>
      <c r="O18" s="53" t="s">
        <v>45</v>
      </c>
      <c r="P18" s="50" t="s">
        <v>46</v>
      </c>
      <c r="Q18" s="54">
        <v>1</v>
      </c>
      <c r="R18" s="91">
        <f>ROUNDUP(Q18*0.75,2)</f>
        <v>0.75</v>
      </c>
    </row>
    <row r="19" spans="1:18" ht="24.9" customHeight="1">
      <c r="A19" s="171"/>
      <c r="B19" s="65"/>
      <c r="C19" s="49"/>
      <c r="D19" s="50"/>
      <c r="E19" s="51"/>
      <c r="F19" s="52"/>
      <c r="G19" s="69"/>
      <c r="H19" s="73"/>
      <c r="I19" s="50"/>
      <c r="J19" s="52"/>
      <c r="K19" s="52"/>
      <c r="L19" s="52"/>
      <c r="M19" s="77"/>
      <c r="N19" s="65"/>
      <c r="O19" s="53" t="s">
        <v>47</v>
      </c>
      <c r="P19" s="50"/>
      <c r="Q19" s="54">
        <v>1</v>
      </c>
      <c r="R19" s="91">
        <f>ROUNDUP(Q19*0.75,2)</f>
        <v>0.75</v>
      </c>
    </row>
    <row r="20" spans="1:18" ht="24.9" customHeight="1">
      <c r="A20" s="171"/>
      <c r="B20" s="65"/>
      <c r="C20" s="49"/>
      <c r="D20" s="50"/>
      <c r="E20" s="51"/>
      <c r="F20" s="52"/>
      <c r="G20" s="69"/>
      <c r="H20" s="73"/>
      <c r="I20" s="50"/>
      <c r="J20" s="52"/>
      <c r="K20" s="52"/>
      <c r="L20" s="52"/>
      <c r="M20" s="77"/>
      <c r="N20" s="65"/>
      <c r="O20" s="53" t="s">
        <v>48</v>
      </c>
      <c r="P20" s="50"/>
      <c r="Q20" s="54">
        <v>1</v>
      </c>
      <c r="R20" s="91">
        <f>ROUNDUP(Q20*0.75,2)</f>
        <v>0.75</v>
      </c>
    </row>
    <row r="21" spans="1:18" ht="24.9" customHeight="1">
      <c r="A21" s="171"/>
      <c r="B21" s="64"/>
      <c r="C21" s="43"/>
      <c r="D21" s="44"/>
      <c r="E21" s="45"/>
      <c r="F21" s="46"/>
      <c r="G21" s="68"/>
      <c r="H21" s="72"/>
      <c r="I21" s="44"/>
      <c r="J21" s="46"/>
      <c r="K21" s="46"/>
      <c r="L21" s="46"/>
      <c r="M21" s="76"/>
      <c r="N21" s="64"/>
      <c r="O21" s="47"/>
      <c r="P21" s="44"/>
      <c r="Q21" s="48"/>
      <c r="R21" s="89"/>
    </row>
    <row r="22" spans="1:18" ht="24.9" customHeight="1">
      <c r="A22" s="171"/>
      <c r="B22" s="65" t="s">
        <v>49</v>
      </c>
      <c r="C22" s="49" t="s">
        <v>50</v>
      </c>
      <c r="D22" s="50"/>
      <c r="E22" s="51">
        <v>20</v>
      </c>
      <c r="F22" s="52" t="s">
        <v>25</v>
      </c>
      <c r="G22" s="69"/>
      <c r="H22" s="73" t="s">
        <v>50</v>
      </c>
      <c r="I22" s="50"/>
      <c r="J22" s="52">
        <f>ROUNDUP(E22*0.75,2)</f>
        <v>15</v>
      </c>
      <c r="K22" s="52" t="s">
        <v>25</v>
      </c>
      <c r="L22" s="52"/>
      <c r="M22" s="77" t="e">
        <f>ROUND(#REF!+(#REF!*15/100),2)</f>
        <v>#REF!</v>
      </c>
      <c r="N22" s="65" t="s">
        <v>23</v>
      </c>
      <c r="O22" s="53" t="s">
        <v>44</v>
      </c>
      <c r="P22" s="50"/>
      <c r="Q22" s="54">
        <v>100</v>
      </c>
      <c r="R22" s="91">
        <f>ROUNDUP(Q22*0.75,2)</f>
        <v>75</v>
      </c>
    </row>
    <row r="23" spans="1:18" ht="24.9" customHeight="1">
      <c r="A23" s="171"/>
      <c r="B23" s="65"/>
      <c r="C23" s="49" t="s">
        <v>51</v>
      </c>
      <c r="D23" s="50"/>
      <c r="E23" s="51">
        <v>3</v>
      </c>
      <c r="F23" s="52" t="s">
        <v>25</v>
      </c>
      <c r="G23" s="69"/>
      <c r="H23" s="73" t="s">
        <v>51</v>
      </c>
      <c r="I23" s="50"/>
      <c r="J23" s="52">
        <f>ROUNDUP(E23*0.75,2)</f>
        <v>2.25</v>
      </c>
      <c r="K23" s="52" t="s">
        <v>25</v>
      </c>
      <c r="L23" s="52"/>
      <c r="M23" s="77" t="e">
        <f>ROUND(#REF!+(#REF!*40/100),2)</f>
        <v>#REF!</v>
      </c>
      <c r="N23" s="65"/>
      <c r="O23" s="53" t="s">
        <v>52</v>
      </c>
      <c r="P23" s="50"/>
      <c r="Q23" s="54">
        <v>3</v>
      </c>
      <c r="R23" s="91">
        <f>ROUNDUP(Q23*0.75,2)</f>
        <v>2.25</v>
      </c>
    </row>
    <row r="24" spans="1:18" ht="24.9" customHeight="1" thickBot="1">
      <c r="A24" s="172"/>
      <c r="B24" s="66"/>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342</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2.1"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2.1" customHeight="1">
      <c r="A8" s="198"/>
      <c r="B8" s="121"/>
      <c r="C8" s="121"/>
      <c r="D8" s="127"/>
      <c r="E8" s="126"/>
      <c r="F8" s="128"/>
      <c r="G8" s="124"/>
      <c r="H8" s="123"/>
      <c r="I8" s="122"/>
      <c r="J8" s="121"/>
      <c r="K8" s="120"/>
      <c r="L8" s="122"/>
      <c r="M8" s="121"/>
      <c r="N8" s="120"/>
      <c r="O8" s="129"/>
    </row>
    <row r="9" spans="1:21" ht="32.1" customHeight="1">
      <c r="A9" s="198"/>
      <c r="B9" s="113" t="s">
        <v>264</v>
      </c>
      <c r="C9" s="113" t="s">
        <v>24</v>
      </c>
      <c r="D9" s="119"/>
      <c r="E9" s="118"/>
      <c r="F9" s="117"/>
      <c r="G9" s="114"/>
      <c r="H9" s="116">
        <v>20</v>
      </c>
      <c r="I9" s="115" t="s">
        <v>264</v>
      </c>
      <c r="J9" s="130" t="s">
        <v>263</v>
      </c>
      <c r="K9" s="112">
        <v>10</v>
      </c>
      <c r="L9" s="115" t="s">
        <v>262</v>
      </c>
      <c r="M9" s="113" t="s">
        <v>42</v>
      </c>
      <c r="N9" s="112">
        <v>5</v>
      </c>
      <c r="O9" s="111"/>
    </row>
    <row r="10" spans="1:21" ht="32.1" customHeight="1">
      <c r="A10" s="198"/>
      <c r="B10" s="113"/>
      <c r="C10" s="113" t="s">
        <v>26</v>
      </c>
      <c r="D10" s="119"/>
      <c r="E10" s="118"/>
      <c r="F10" s="117"/>
      <c r="G10" s="114"/>
      <c r="H10" s="116">
        <v>10</v>
      </c>
      <c r="I10" s="115"/>
      <c r="J10" s="113" t="s">
        <v>26</v>
      </c>
      <c r="K10" s="112">
        <v>10</v>
      </c>
      <c r="L10" s="115"/>
      <c r="M10" s="113" t="s">
        <v>36</v>
      </c>
      <c r="N10" s="112">
        <v>5</v>
      </c>
      <c r="O10" s="111"/>
    </row>
    <row r="11" spans="1:21" ht="32.1" customHeight="1">
      <c r="A11" s="198"/>
      <c r="B11" s="113"/>
      <c r="C11" s="113" t="s">
        <v>37</v>
      </c>
      <c r="D11" s="119"/>
      <c r="E11" s="118"/>
      <c r="F11" s="117"/>
      <c r="G11" s="114"/>
      <c r="H11" s="116">
        <v>10</v>
      </c>
      <c r="I11" s="115"/>
      <c r="J11" s="113" t="s">
        <v>37</v>
      </c>
      <c r="K11" s="112">
        <v>10</v>
      </c>
      <c r="L11" s="115"/>
      <c r="M11" s="113" t="s">
        <v>37</v>
      </c>
      <c r="N11" s="112">
        <v>5</v>
      </c>
      <c r="O11" s="111"/>
    </row>
    <row r="12" spans="1:21" ht="32.1" customHeight="1">
      <c r="A12" s="198"/>
      <c r="B12" s="113"/>
      <c r="C12" s="113" t="s">
        <v>36</v>
      </c>
      <c r="D12" s="119"/>
      <c r="E12" s="118"/>
      <c r="F12" s="117"/>
      <c r="G12" s="114"/>
      <c r="H12" s="116">
        <v>5</v>
      </c>
      <c r="I12" s="115"/>
      <c r="J12" s="113" t="s">
        <v>36</v>
      </c>
      <c r="K12" s="112">
        <v>5</v>
      </c>
      <c r="L12" s="122"/>
      <c r="M12" s="121"/>
      <c r="N12" s="120"/>
      <c r="O12" s="129"/>
    </row>
    <row r="13" spans="1:21" ht="32.1" customHeight="1">
      <c r="A13" s="198"/>
      <c r="B13" s="113"/>
      <c r="C13" s="113"/>
      <c r="D13" s="119"/>
      <c r="E13" s="118"/>
      <c r="F13" s="117"/>
      <c r="G13" s="114" t="s">
        <v>44</v>
      </c>
      <c r="H13" s="116" t="s">
        <v>260</v>
      </c>
      <c r="I13" s="115"/>
      <c r="J13" s="113"/>
      <c r="K13" s="112"/>
      <c r="L13" s="115" t="s">
        <v>261</v>
      </c>
      <c r="M13" s="113" t="s">
        <v>26</v>
      </c>
      <c r="N13" s="112">
        <v>10</v>
      </c>
      <c r="O13" s="111"/>
    </row>
    <row r="14" spans="1:21" ht="32.1" customHeight="1">
      <c r="A14" s="198"/>
      <c r="B14" s="113"/>
      <c r="C14" s="113"/>
      <c r="D14" s="119"/>
      <c r="E14" s="118"/>
      <c r="F14" s="117"/>
      <c r="G14" s="114" t="s">
        <v>28</v>
      </c>
      <c r="H14" s="116" t="s">
        <v>259</v>
      </c>
      <c r="I14" s="115"/>
      <c r="J14" s="113"/>
      <c r="K14" s="112"/>
      <c r="L14" s="115"/>
      <c r="M14" s="113" t="s">
        <v>50</v>
      </c>
      <c r="N14" s="112">
        <v>5</v>
      </c>
      <c r="O14" s="111"/>
    </row>
    <row r="15" spans="1:21" ht="32.1" customHeight="1">
      <c r="A15" s="198"/>
      <c r="B15" s="121"/>
      <c r="C15" s="121"/>
      <c r="D15" s="127"/>
      <c r="E15" s="126"/>
      <c r="F15" s="128"/>
      <c r="G15" s="124"/>
      <c r="H15" s="123"/>
      <c r="I15" s="122"/>
      <c r="J15" s="121"/>
      <c r="K15" s="120"/>
      <c r="L15" s="115"/>
      <c r="M15" s="113"/>
      <c r="N15" s="112"/>
      <c r="O15" s="111"/>
    </row>
    <row r="16" spans="1:21" ht="32.1" customHeight="1">
      <c r="A16" s="198"/>
      <c r="B16" s="113" t="s">
        <v>38</v>
      </c>
      <c r="C16" s="113" t="s">
        <v>42</v>
      </c>
      <c r="D16" s="119"/>
      <c r="E16" s="118"/>
      <c r="F16" s="117"/>
      <c r="G16" s="114"/>
      <c r="H16" s="116">
        <v>20</v>
      </c>
      <c r="I16" s="115" t="s">
        <v>38</v>
      </c>
      <c r="J16" s="113" t="s">
        <v>42</v>
      </c>
      <c r="K16" s="112">
        <v>20</v>
      </c>
      <c r="L16" s="115"/>
      <c r="M16" s="113"/>
      <c r="N16" s="112"/>
      <c r="O16" s="111"/>
    </row>
    <row r="17" spans="1:15" ht="32.1" customHeight="1">
      <c r="A17" s="198"/>
      <c r="B17" s="113"/>
      <c r="C17" s="113" t="s">
        <v>43</v>
      </c>
      <c r="D17" s="119"/>
      <c r="E17" s="118"/>
      <c r="F17" s="117"/>
      <c r="G17" s="114"/>
      <c r="H17" s="116">
        <v>10</v>
      </c>
      <c r="I17" s="115"/>
      <c r="J17" s="113" t="s">
        <v>43</v>
      </c>
      <c r="K17" s="112">
        <v>5</v>
      </c>
      <c r="L17" s="115"/>
      <c r="M17" s="113"/>
      <c r="N17" s="112"/>
      <c r="O17" s="111"/>
    </row>
    <row r="18" spans="1:15" ht="32.1" customHeight="1">
      <c r="A18" s="198"/>
      <c r="B18" s="113"/>
      <c r="C18" s="113"/>
      <c r="D18" s="119"/>
      <c r="E18" s="118"/>
      <c r="F18" s="117"/>
      <c r="G18" s="114" t="s">
        <v>44</v>
      </c>
      <c r="H18" s="116" t="s">
        <v>260</v>
      </c>
      <c r="I18" s="115"/>
      <c r="J18" s="113"/>
      <c r="K18" s="112"/>
      <c r="L18" s="115"/>
      <c r="M18" s="113"/>
      <c r="N18" s="112"/>
      <c r="O18" s="111"/>
    </row>
    <row r="19" spans="1:15" ht="32.1" customHeight="1">
      <c r="A19" s="198"/>
      <c r="B19" s="121"/>
      <c r="C19" s="121"/>
      <c r="D19" s="127"/>
      <c r="E19" s="126"/>
      <c r="F19" s="125"/>
      <c r="G19" s="124"/>
      <c r="H19" s="123"/>
      <c r="I19" s="122"/>
      <c r="J19" s="121"/>
      <c r="K19" s="120"/>
      <c r="L19" s="115"/>
      <c r="M19" s="113"/>
      <c r="N19" s="112"/>
      <c r="O19" s="111"/>
    </row>
    <row r="20" spans="1:15" ht="32.1" customHeight="1">
      <c r="A20" s="198"/>
      <c r="B20" s="113" t="s">
        <v>49</v>
      </c>
      <c r="C20" s="113" t="s">
        <v>50</v>
      </c>
      <c r="D20" s="119"/>
      <c r="E20" s="118"/>
      <c r="F20" s="117"/>
      <c r="G20" s="114"/>
      <c r="H20" s="116">
        <v>10</v>
      </c>
      <c r="I20" s="115" t="s">
        <v>49</v>
      </c>
      <c r="J20" s="113" t="s">
        <v>50</v>
      </c>
      <c r="K20" s="112">
        <v>5</v>
      </c>
      <c r="L20" s="115"/>
      <c r="M20" s="113"/>
      <c r="N20" s="112"/>
      <c r="O20" s="111"/>
    </row>
    <row r="21" spans="1:15" ht="32.1" customHeight="1">
      <c r="A21" s="198"/>
      <c r="B21" s="113"/>
      <c r="C21" s="113"/>
      <c r="D21" s="119"/>
      <c r="E21" s="118"/>
      <c r="F21" s="117"/>
      <c r="G21" s="114" t="s">
        <v>44</v>
      </c>
      <c r="H21" s="116" t="s">
        <v>260</v>
      </c>
      <c r="I21" s="115"/>
      <c r="J21" s="113"/>
      <c r="K21" s="112"/>
      <c r="L21" s="115"/>
      <c r="M21" s="113"/>
      <c r="N21" s="112"/>
      <c r="O21" s="111"/>
    </row>
    <row r="22" spans="1:15" ht="32.1" customHeight="1">
      <c r="A22" s="198"/>
      <c r="B22" s="113"/>
      <c r="C22" s="113"/>
      <c r="D22" s="119"/>
      <c r="E22" s="118"/>
      <c r="F22" s="117"/>
      <c r="G22" s="114" t="s">
        <v>52</v>
      </c>
      <c r="H22" s="116" t="s">
        <v>259</v>
      </c>
      <c r="I22" s="115"/>
      <c r="J22" s="113"/>
      <c r="K22" s="112"/>
      <c r="L22" s="115"/>
      <c r="M22" s="113"/>
      <c r="N22" s="112"/>
      <c r="O22" s="111"/>
    </row>
    <row r="23" spans="1:15" ht="32.1" customHeight="1" thickBot="1">
      <c r="A23" s="199"/>
      <c r="B23" s="104"/>
      <c r="C23" s="104"/>
      <c r="D23" s="110"/>
      <c r="E23" s="109"/>
      <c r="F23" s="108"/>
      <c r="G23" s="105"/>
      <c r="H23" s="107"/>
      <c r="I23" s="106"/>
      <c r="J23" s="104"/>
      <c r="K23" s="103"/>
      <c r="L23" s="106"/>
      <c r="M23" s="104"/>
      <c r="N23" s="103"/>
      <c r="O23" s="102"/>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202" t="s">
        <v>207</v>
      </c>
      <c r="B3" s="222"/>
      <c r="C3" s="222"/>
      <c r="D3" s="222"/>
      <c r="E3" s="222"/>
      <c r="F3" s="222"/>
      <c r="G3" s="95"/>
      <c r="H3" s="95"/>
      <c r="I3" s="96"/>
      <c r="J3" s="95"/>
      <c r="K3" s="97"/>
      <c r="L3" s="97"/>
      <c r="M3" s="98"/>
      <c r="N3" s="95"/>
      <c r="O3" s="99"/>
      <c r="P3" s="96"/>
      <c r="Q3" s="100"/>
      <c r="R3" s="100"/>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76</v>
      </c>
      <c r="C7" s="49" t="s">
        <v>79</v>
      </c>
      <c r="D7" s="50"/>
      <c r="E7" s="51">
        <v>1</v>
      </c>
      <c r="F7" s="52" t="s">
        <v>63</v>
      </c>
      <c r="G7" s="69" t="s">
        <v>62</v>
      </c>
      <c r="H7" s="73" t="s">
        <v>79</v>
      </c>
      <c r="I7" s="50"/>
      <c r="J7" s="52">
        <f>ROUNDUP(E7*0.75,2)</f>
        <v>0.75</v>
      </c>
      <c r="K7" s="52" t="s">
        <v>63</v>
      </c>
      <c r="L7" s="52" t="s">
        <v>62</v>
      </c>
      <c r="M7" s="77" t="e">
        <f>#REF!</f>
        <v>#REF!</v>
      </c>
      <c r="N7" s="65" t="s">
        <v>253</v>
      </c>
      <c r="O7" s="53" t="s">
        <v>30</v>
      </c>
      <c r="P7" s="50"/>
      <c r="Q7" s="54">
        <v>0.5</v>
      </c>
      <c r="R7" s="91">
        <f t="shared" ref="R7:R13" si="0">ROUNDUP(Q7*0.75,2)</f>
        <v>0.38</v>
      </c>
    </row>
    <row r="8" spans="1:19" ht="24.9" customHeight="1">
      <c r="A8" s="171"/>
      <c r="B8" s="65"/>
      <c r="C8" s="49" t="s">
        <v>80</v>
      </c>
      <c r="D8" s="50"/>
      <c r="E8" s="51">
        <v>1</v>
      </c>
      <c r="F8" s="52" t="s">
        <v>25</v>
      </c>
      <c r="G8" s="69" t="s">
        <v>62</v>
      </c>
      <c r="H8" s="73" t="s">
        <v>80</v>
      </c>
      <c r="I8" s="50"/>
      <c r="J8" s="52">
        <f>ROUNDUP(E8*0.75,2)</f>
        <v>0.75</v>
      </c>
      <c r="K8" s="52" t="s">
        <v>25</v>
      </c>
      <c r="L8" s="52" t="s">
        <v>62</v>
      </c>
      <c r="M8" s="77" t="e">
        <f>#REF!</f>
        <v>#REF!</v>
      </c>
      <c r="N8" s="65" t="s">
        <v>244</v>
      </c>
      <c r="O8" s="53" t="s">
        <v>45</v>
      </c>
      <c r="P8" s="50" t="s">
        <v>46</v>
      </c>
      <c r="Q8" s="54">
        <v>1</v>
      </c>
      <c r="R8" s="91">
        <f t="shared" si="0"/>
        <v>0.75</v>
      </c>
    </row>
    <row r="9" spans="1:19" ht="24.9" customHeight="1">
      <c r="A9" s="171"/>
      <c r="B9" s="65"/>
      <c r="C9" s="49" t="s">
        <v>81</v>
      </c>
      <c r="D9" s="50"/>
      <c r="E9" s="51">
        <v>10</v>
      </c>
      <c r="F9" s="52" t="s">
        <v>25</v>
      </c>
      <c r="G9" s="69"/>
      <c r="H9" s="73" t="s">
        <v>81</v>
      </c>
      <c r="I9" s="50"/>
      <c r="J9" s="52">
        <f>ROUNDUP(E9*0.75,2)</f>
        <v>7.5</v>
      </c>
      <c r="K9" s="52" t="s">
        <v>25</v>
      </c>
      <c r="L9" s="52"/>
      <c r="M9" s="77" t="e">
        <f>ROUND(#REF!+(#REF!*15/100),2)</f>
        <v>#REF!</v>
      </c>
      <c r="N9" s="65" t="s">
        <v>77</v>
      </c>
      <c r="O9" s="53" t="s">
        <v>59</v>
      </c>
      <c r="P9" s="50"/>
      <c r="Q9" s="54">
        <v>2</v>
      </c>
      <c r="R9" s="91">
        <f t="shared" si="0"/>
        <v>1.5</v>
      </c>
    </row>
    <row r="10" spans="1:19" ht="24.9" customHeight="1">
      <c r="A10" s="171"/>
      <c r="B10" s="65"/>
      <c r="C10" s="49" t="s">
        <v>36</v>
      </c>
      <c r="D10" s="50"/>
      <c r="E10" s="51">
        <v>10</v>
      </c>
      <c r="F10" s="52" t="s">
        <v>25</v>
      </c>
      <c r="G10" s="69"/>
      <c r="H10" s="73" t="s">
        <v>36</v>
      </c>
      <c r="I10" s="50"/>
      <c r="J10" s="52">
        <f>ROUNDUP(E10*0.75,2)</f>
        <v>7.5</v>
      </c>
      <c r="K10" s="52" t="s">
        <v>25</v>
      </c>
      <c r="L10" s="52"/>
      <c r="M10" s="77" t="e">
        <f>ROUND(#REF!+(#REF!*10/100),2)</f>
        <v>#REF!</v>
      </c>
      <c r="N10" s="83" t="s">
        <v>78</v>
      </c>
      <c r="O10" s="53" t="s">
        <v>60</v>
      </c>
      <c r="P10" s="50" t="s">
        <v>46</v>
      </c>
      <c r="Q10" s="54">
        <v>2</v>
      </c>
      <c r="R10" s="91">
        <f t="shared" si="0"/>
        <v>1.5</v>
      </c>
    </row>
    <row r="11" spans="1:19" ht="24.9" customHeight="1">
      <c r="A11" s="171"/>
      <c r="B11" s="65"/>
      <c r="C11" s="49"/>
      <c r="D11" s="50"/>
      <c r="E11" s="51"/>
      <c r="F11" s="52"/>
      <c r="G11" s="69"/>
      <c r="H11" s="73"/>
      <c r="I11" s="50"/>
      <c r="J11" s="52"/>
      <c r="K11" s="52"/>
      <c r="L11" s="52"/>
      <c r="M11" s="77"/>
      <c r="N11" s="65" t="s">
        <v>23</v>
      </c>
      <c r="O11" s="53" t="s">
        <v>31</v>
      </c>
      <c r="P11" s="50"/>
      <c r="Q11" s="54">
        <v>3</v>
      </c>
      <c r="R11" s="91">
        <f t="shared" si="0"/>
        <v>2.25</v>
      </c>
    </row>
    <row r="12" spans="1:19" ht="24.9" customHeight="1">
      <c r="A12" s="171"/>
      <c r="B12" s="65"/>
      <c r="C12" s="49"/>
      <c r="D12" s="50"/>
      <c r="E12" s="51"/>
      <c r="F12" s="52"/>
      <c r="G12" s="69"/>
      <c r="H12" s="73"/>
      <c r="I12" s="50"/>
      <c r="J12" s="52"/>
      <c r="K12" s="52"/>
      <c r="L12" s="52"/>
      <c r="M12" s="77"/>
      <c r="N12" s="65"/>
      <c r="O12" s="53" t="s">
        <v>44</v>
      </c>
      <c r="P12" s="50"/>
      <c r="Q12" s="54">
        <v>1</v>
      </c>
      <c r="R12" s="91">
        <f t="shared" si="0"/>
        <v>0.75</v>
      </c>
    </row>
    <row r="13" spans="1:19" ht="24.9" customHeight="1">
      <c r="A13" s="171"/>
      <c r="B13" s="65"/>
      <c r="C13" s="49"/>
      <c r="D13" s="50"/>
      <c r="E13" s="51"/>
      <c r="F13" s="52"/>
      <c r="G13" s="69"/>
      <c r="H13" s="73"/>
      <c r="I13" s="50"/>
      <c r="J13" s="52"/>
      <c r="K13" s="52"/>
      <c r="L13" s="52"/>
      <c r="M13" s="77"/>
      <c r="N13" s="65"/>
      <c r="O13" s="53" t="s">
        <v>45</v>
      </c>
      <c r="P13" s="50" t="s">
        <v>46</v>
      </c>
      <c r="Q13" s="54">
        <v>0.5</v>
      </c>
      <c r="R13" s="91">
        <f t="shared" si="0"/>
        <v>0.38</v>
      </c>
    </row>
    <row r="14" spans="1:19" ht="24.9" customHeight="1">
      <c r="A14" s="171"/>
      <c r="B14" s="64"/>
      <c r="C14" s="43"/>
      <c r="D14" s="44"/>
      <c r="E14" s="45"/>
      <c r="F14" s="46"/>
      <c r="G14" s="68"/>
      <c r="H14" s="72"/>
      <c r="I14" s="44"/>
      <c r="J14" s="46"/>
      <c r="K14" s="46"/>
      <c r="L14" s="46"/>
      <c r="M14" s="76"/>
      <c r="N14" s="64"/>
      <c r="O14" s="47"/>
      <c r="P14" s="44"/>
      <c r="Q14" s="48"/>
      <c r="R14" s="89"/>
    </row>
    <row r="15" spans="1:19" ht="24.9" customHeight="1">
      <c r="A15" s="171"/>
      <c r="B15" s="65" t="s">
        <v>82</v>
      </c>
      <c r="C15" s="49" t="s">
        <v>26</v>
      </c>
      <c r="D15" s="50"/>
      <c r="E15" s="51">
        <v>30</v>
      </c>
      <c r="F15" s="52" t="s">
        <v>25</v>
      </c>
      <c r="G15" s="69"/>
      <c r="H15" s="73" t="s">
        <v>26</v>
      </c>
      <c r="I15" s="50"/>
      <c r="J15" s="52">
        <f>ROUNDUP(E15*0.75,2)</f>
        <v>22.5</v>
      </c>
      <c r="K15" s="52" t="s">
        <v>25</v>
      </c>
      <c r="L15" s="52"/>
      <c r="M15" s="77" t="e">
        <f>ROUND(#REF!+(#REF!*6/100),2)</f>
        <v>#REF!</v>
      </c>
      <c r="N15" s="65" t="s">
        <v>83</v>
      </c>
      <c r="O15" s="53" t="s">
        <v>68</v>
      </c>
      <c r="P15" s="50" t="s">
        <v>55</v>
      </c>
      <c r="Q15" s="54">
        <v>1</v>
      </c>
      <c r="R15" s="91">
        <f>ROUNDUP(Q15*0.75,2)</f>
        <v>0.75</v>
      </c>
    </row>
    <row r="16" spans="1:19" ht="24.9" customHeight="1">
      <c r="A16" s="171"/>
      <c r="B16" s="65"/>
      <c r="C16" s="49" t="s">
        <v>87</v>
      </c>
      <c r="D16" s="50" t="s">
        <v>88</v>
      </c>
      <c r="E16" s="79">
        <v>0.5</v>
      </c>
      <c r="F16" s="52" t="s">
        <v>89</v>
      </c>
      <c r="G16" s="69"/>
      <c r="H16" s="73" t="s">
        <v>87</v>
      </c>
      <c r="I16" s="50" t="s">
        <v>88</v>
      </c>
      <c r="J16" s="52">
        <f>ROUNDUP(E16*0.75,2)</f>
        <v>0.38</v>
      </c>
      <c r="K16" s="52" t="s">
        <v>89</v>
      </c>
      <c r="L16" s="52"/>
      <c r="M16" s="77" t="e">
        <f>#REF!</f>
        <v>#REF!</v>
      </c>
      <c r="N16" s="65" t="s">
        <v>84</v>
      </c>
      <c r="O16" s="53" t="s">
        <v>68</v>
      </c>
      <c r="P16" s="50" t="s">
        <v>55</v>
      </c>
      <c r="Q16" s="54">
        <v>1</v>
      </c>
      <c r="R16" s="91">
        <f>ROUNDUP(Q16*0.75,2)</f>
        <v>0.75</v>
      </c>
    </row>
    <row r="17" spans="1:18" ht="24.9" customHeight="1">
      <c r="A17" s="171"/>
      <c r="B17" s="65"/>
      <c r="C17" s="49" t="s">
        <v>67</v>
      </c>
      <c r="D17" s="50"/>
      <c r="E17" s="51">
        <v>0.5</v>
      </c>
      <c r="F17" s="52" t="s">
        <v>25</v>
      </c>
      <c r="G17" s="69"/>
      <c r="H17" s="73" t="s">
        <v>67</v>
      </c>
      <c r="I17" s="50"/>
      <c r="J17" s="52">
        <f>ROUNDUP(E17*0.75,2)</f>
        <v>0.38</v>
      </c>
      <c r="K17" s="52" t="s">
        <v>25</v>
      </c>
      <c r="L17" s="52"/>
      <c r="M17" s="77" t="e">
        <f>ROUND(#REF!+(#REF!*10/100),2)</f>
        <v>#REF!</v>
      </c>
      <c r="N17" s="65" t="s">
        <v>85</v>
      </c>
      <c r="O17" s="53" t="s">
        <v>28</v>
      </c>
      <c r="P17" s="50"/>
      <c r="Q17" s="54">
        <v>0.1</v>
      </c>
      <c r="R17" s="91">
        <f>ROUNDUP(Q17*0.75,2)</f>
        <v>0.08</v>
      </c>
    </row>
    <row r="18" spans="1:18" ht="24.9" customHeight="1">
      <c r="A18" s="171"/>
      <c r="B18" s="65"/>
      <c r="C18" s="49"/>
      <c r="D18" s="50"/>
      <c r="E18" s="51"/>
      <c r="F18" s="52"/>
      <c r="G18" s="69"/>
      <c r="H18" s="73"/>
      <c r="I18" s="50"/>
      <c r="J18" s="52"/>
      <c r="K18" s="52"/>
      <c r="L18" s="52"/>
      <c r="M18" s="77"/>
      <c r="N18" s="65" t="s">
        <v>86</v>
      </c>
      <c r="O18" s="53" t="s">
        <v>29</v>
      </c>
      <c r="P18" s="50"/>
      <c r="Q18" s="54">
        <v>0.01</v>
      </c>
      <c r="R18" s="91">
        <f>ROUNDUP(Q18*0.75,2)</f>
        <v>0.01</v>
      </c>
    </row>
    <row r="19" spans="1:18" ht="24.9" customHeight="1">
      <c r="A19" s="171"/>
      <c r="B19" s="65"/>
      <c r="C19" s="49"/>
      <c r="D19" s="50"/>
      <c r="E19" s="51"/>
      <c r="F19" s="52"/>
      <c r="G19" s="69"/>
      <c r="H19" s="73"/>
      <c r="I19" s="50"/>
      <c r="J19" s="52"/>
      <c r="K19" s="52"/>
      <c r="L19" s="52"/>
      <c r="M19" s="77"/>
      <c r="N19" s="65" t="s">
        <v>41</v>
      </c>
      <c r="O19" s="53"/>
      <c r="P19" s="50"/>
      <c r="Q19" s="54"/>
      <c r="R19" s="91"/>
    </row>
    <row r="20" spans="1:18" ht="24.9" customHeight="1">
      <c r="A20" s="171"/>
      <c r="B20" s="64"/>
      <c r="C20" s="43"/>
      <c r="D20" s="44"/>
      <c r="E20" s="45"/>
      <c r="F20" s="46"/>
      <c r="G20" s="68"/>
      <c r="H20" s="72"/>
      <c r="I20" s="44"/>
      <c r="J20" s="46"/>
      <c r="K20" s="46"/>
      <c r="L20" s="46"/>
      <c r="M20" s="76"/>
      <c r="N20" s="64"/>
      <c r="O20" s="47"/>
      <c r="P20" s="44"/>
      <c r="Q20" s="48"/>
      <c r="R20" s="89"/>
    </row>
    <row r="21" spans="1:18" ht="24.9" customHeight="1">
      <c r="A21" s="171"/>
      <c r="B21" s="65" t="s">
        <v>49</v>
      </c>
      <c r="C21" s="49" t="s">
        <v>90</v>
      </c>
      <c r="D21" s="50"/>
      <c r="E21" s="51">
        <v>5</v>
      </c>
      <c r="F21" s="52" t="s">
        <v>25</v>
      </c>
      <c r="G21" s="69"/>
      <c r="H21" s="73" t="s">
        <v>90</v>
      </c>
      <c r="I21" s="50"/>
      <c r="J21" s="52">
        <f>ROUNDUP(E21*0.75,2)</f>
        <v>3.75</v>
      </c>
      <c r="K21" s="52" t="s">
        <v>25</v>
      </c>
      <c r="L21" s="52"/>
      <c r="M21" s="77" t="e">
        <f>ROUND(#REF!+(#REF!*10/100),2)</f>
        <v>#REF!</v>
      </c>
      <c r="N21" s="65" t="s">
        <v>23</v>
      </c>
      <c r="O21" s="53" t="s">
        <v>44</v>
      </c>
      <c r="P21" s="50"/>
      <c r="Q21" s="54">
        <v>100</v>
      </c>
      <c r="R21" s="91">
        <f>ROUNDUP(Q21*0.75,2)</f>
        <v>75</v>
      </c>
    </row>
    <row r="22" spans="1:18" ht="24.9" customHeight="1">
      <c r="A22" s="171"/>
      <c r="B22" s="65"/>
      <c r="C22" s="49" t="s">
        <v>91</v>
      </c>
      <c r="D22" s="50"/>
      <c r="E22" s="51">
        <v>0.5</v>
      </c>
      <c r="F22" s="52" t="s">
        <v>25</v>
      </c>
      <c r="G22" s="69"/>
      <c r="H22" s="73" t="s">
        <v>91</v>
      </c>
      <c r="I22" s="50"/>
      <c r="J22" s="52">
        <f>ROUNDUP(E22*0.75,2)</f>
        <v>0.38</v>
      </c>
      <c r="K22" s="52" t="s">
        <v>25</v>
      </c>
      <c r="L22" s="52"/>
      <c r="M22" s="77" t="e">
        <f>#REF!</f>
        <v>#REF!</v>
      </c>
      <c r="N22" s="65"/>
      <c r="O22" s="53" t="s">
        <v>52</v>
      </c>
      <c r="P22" s="50"/>
      <c r="Q22" s="54">
        <v>3</v>
      </c>
      <c r="R22" s="91">
        <f>ROUNDUP(Q22*0.75,2)</f>
        <v>2.25</v>
      </c>
    </row>
    <row r="23" spans="1:18" ht="24.9" customHeight="1">
      <c r="A23" s="171"/>
      <c r="B23" s="64"/>
      <c r="C23" s="43"/>
      <c r="D23" s="44"/>
      <c r="E23" s="45"/>
      <c r="F23" s="46"/>
      <c r="G23" s="68"/>
      <c r="H23" s="72"/>
      <c r="I23" s="44"/>
      <c r="J23" s="46"/>
      <c r="K23" s="46"/>
      <c r="L23" s="46"/>
      <c r="M23" s="76"/>
      <c r="N23" s="64"/>
      <c r="O23" s="47"/>
      <c r="P23" s="44"/>
      <c r="Q23" s="48"/>
      <c r="R23" s="89"/>
    </row>
    <row r="24" spans="1:18" ht="24.9" customHeight="1">
      <c r="A24" s="171"/>
      <c r="B24" s="65" t="s">
        <v>92</v>
      </c>
      <c r="C24" s="49" t="s">
        <v>94</v>
      </c>
      <c r="D24" s="50"/>
      <c r="E24" s="62">
        <v>0.16666666666666666</v>
      </c>
      <c r="F24" s="52" t="s">
        <v>89</v>
      </c>
      <c r="G24" s="69"/>
      <c r="H24" s="73" t="s">
        <v>94</v>
      </c>
      <c r="I24" s="50"/>
      <c r="J24" s="52">
        <f>ROUNDUP(E24*0.75,2)</f>
        <v>0.13</v>
      </c>
      <c r="K24" s="52" t="s">
        <v>89</v>
      </c>
      <c r="L24" s="52"/>
      <c r="M24" s="77" t="e">
        <f>#REF!</f>
        <v>#REF!</v>
      </c>
      <c r="N24" s="65" t="s">
        <v>93</v>
      </c>
      <c r="O24" s="53"/>
      <c r="P24" s="50"/>
      <c r="Q24" s="54"/>
      <c r="R24" s="91"/>
    </row>
    <row r="25" spans="1:18" ht="24.9" customHeight="1" thickBot="1">
      <c r="A25" s="172"/>
      <c r="B25" s="66"/>
      <c r="C25" s="55"/>
      <c r="D25" s="56"/>
      <c r="E25" s="57"/>
      <c r="F25" s="58"/>
      <c r="G25" s="70"/>
      <c r="H25" s="74"/>
      <c r="I25" s="56"/>
      <c r="J25" s="58"/>
      <c r="K25" s="58"/>
      <c r="L25" s="58"/>
      <c r="M25" s="78"/>
      <c r="N25" s="66"/>
      <c r="O25" s="59"/>
      <c r="P25" s="56"/>
      <c r="Q25" s="60"/>
      <c r="R25" s="93"/>
    </row>
  </sheetData>
  <mergeCells count="4">
    <mergeCell ref="H1:N1"/>
    <mergeCell ref="A2:R2"/>
    <mergeCell ref="A3:F3"/>
    <mergeCell ref="A5:A25"/>
  </mergeCells>
  <phoneticPr fontId="20"/>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election activeCell="B26" sqref="B26"/>
    </sheetView>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343</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27"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27" customHeight="1">
      <c r="A8" s="198"/>
      <c r="B8" s="121"/>
      <c r="C8" s="121"/>
      <c r="D8" s="127"/>
      <c r="E8" s="126"/>
      <c r="F8" s="128"/>
      <c r="G8" s="124"/>
      <c r="H8" s="123"/>
      <c r="I8" s="122"/>
      <c r="J8" s="121"/>
      <c r="K8" s="120"/>
      <c r="L8" s="122"/>
      <c r="M8" s="121"/>
      <c r="N8" s="120"/>
      <c r="O8" s="129"/>
    </row>
    <row r="9" spans="1:21" ht="27" customHeight="1">
      <c r="A9" s="198"/>
      <c r="B9" s="113" t="s">
        <v>289</v>
      </c>
      <c r="C9" s="113" t="s">
        <v>79</v>
      </c>
      <c r="D9" s="119" t="s">
        <v>62</v>
      </c>
      <c r="E9" s="118"/>
      <c r="F9" s="117"/>
      <c r="G9" s="114"/>
      <c r="H9" s="158">
        <v>0.7</v>
      </c>
      <c r="I9" s="115" t="s">
        <v>289</v>
      </c>
      <c r="J9" s="113" t="s">
        <v>79</v>
      </c>
      <c r="K9" s="157">
        <v>0.3</v>
      </c>
      <c r="L9" s="115" t="s">
        <v>288</v>
      </c>
      <c r="M9" s="113" t="s">
        <v>79</v>
      </c>
      <c r="N9" s="156">
        <v>0.2</v>
      </c>
      <c r="O9" s="111" t="s">
        <v>62</v>
      </c>
    </row>
    <row r="10" spans="1:21" ht="27" customHeight="1">
      <c r="A10" s="198"/>
      <c r="B10" s="113"/>
      <c r="C10" s="113" t="s">
        <v>81</v>
      </c>
      <c r="D10" s="119"/>
      <c r="E10" s="118"/>
      <c r="F10" s="117"/>
      <c r="G10" s="114"/>
      <c r="H10" s="116">
        <v>10</v>
      </c>
      <c r="I10" s="115"/>
      <c r="J10" s="113" t="s">
        <v>81</v>
      </c>
      <c r="K10" s="112">
        <v>10</v>
      </c>
      <c r="L10" s="115"/>
      <c r="M10" s="113" t="s">
        <v>81</v>
      </c>
      <c r="N10" s="112">
        <v>10</v>
      </c>
      <c r="O10" s="111"/>
    </row>
    <row r="11" spans="1:21" ht="27" customHeight="1">
      <c r="A11" s="198"/>
      <c r="B11" s="113"/>
      <c r="C11" s="113" t="s">
        <v>36</v>
      </c>
      <c r="D11" s="119"/>
      <c r="E11" s="118"/>
      <c r="F11" s="117"/>
      <c r="G11" s="114"/>
      <c r="H11" s="116">
        <v>10</v>
      </c>
      <c r="I11" s="115"/>
      <c r="J11" s="113" t="s">
        <v>36</v>
      </c>
      <c r="K11" s="112">
        <v>10</v>
      </c>
      <c r="L11" s="115"/>
      <c r="M11" s="113" t="s">
        <v>36</v>
      </c>
      <c r="N11" s="112">
        <v>10</v>
      </c>
      <c r="O11" s="111"/>
    </row>
    <row r="12" spans="1:21" ht="27" customHeight="1">
      <c r="A12" s="198"/>
      <c r="B12" s="113"/>
      <c r="C12" s="113"/>
      <c r="D12" s="119"/>
      <c r="E12" s="118"/>
      <c r="F12" s="117"/>
      <c r="G12" s="114" t="s">
        <v>44</v>
      </c>
      <c r="H12" s="116" t="s">
        <v>260</v>
      </c>
      <c r="I12" s="115"/>
      <c r="J12" s="113"/>
      <c r="K12" s="112"/>
      <c r="L12" s="122"/>
      <c r="M12" s="121"/>
      <c r="N12" s="120"/>
      <c r="O12" s="129"/>
    </row>
    <row r="13" spans="1:21" ht="27" customHeight="1">
      <c r="A13" s="198"/>
      <c r="B13" s="121"/>
      <c r="C13" s="121"/>
      <c r="D13" s="127"/>
      <c r="E13" s="126"/>
      <c r="F13" s="128"/>
      <c r="G13" s="124"/>
      <c r="H13" s="123"/>
      <c r="I13" s="122"/>
      <c r="J13" s="121"/>
      <c r="K13" s="120"/>
      <c r="L13" s="115" t="s">
        <v>287</v>
      </c>
      <c r="M13" s="113" t="s">
        <v>26</v>
      </c>
      <c r="N13" s="112">
        <v>10</v>
      </c>
      <c r="O13" s="111"/>
    </row>
    <row r="14" spans="1:21" ht="27" customHeight="1">
      <c r="A14" s="198"/>
      <c r="B14" s="113" t="s">
        <v>286</v>
      </c>
      <c r="C14" s="113" t="s">
        <v>26</v>
      </c>
      <c r="D14" s="119"/>
      <c r="E14" s="118"/>
      <c r="F14" s="117"/>
      <c r="G14" s="114"/>
      <c r="H14" s="116">
        <v>30</v>
      </c>
      <c r="I14" s="115" t="s">
        <v>286</v>
      </c>
      <c r="J14" s="113" t="s">
        <v>26</v>
      </c>
      <c r="K14" s="112">
        <v>20</v>
      </c>
      <c r="L14" s="122"/>
      <c r="M14" s="121"/>
      <c r="N14" s="120"/>
      <c r="O14" s="129"/>
    </row>
    <row r="15" spans="1:21" ht="27" customHeight="1">
      <c r="A15" s="198"/>
      <c r="B15" s="113"/>
      <c r="C15" s="113" t="s">
        <v>87</v>
      </c>
      <c r="D15" s="119"/>
      <c r="E15" s="118" t="s">
        <v>88</v>
      </c>
      <c r="F15" s="117"/>
      <c r="G15" s="114"/>
      <c r="H15" s="154">
        <v>0.13</v>
      </c>
      <c r="I15" s="115"/>
      <c r="J15" s="113" t="s">
        <v>285</v>
      </c>
      <c r="K15" s="153">
        <v>0.13</v>
      </c>
      <c r="L15" s="115" t="s">
        <v>92</v>
      </c>
      <c r="M15" s="113" t="s">
        <v>94</v>
      </c>
      <c r="N15" s="155">
        <v>0.1</v>
      </c>
      <c r="O15" s="111"/>
    </row>
    <row r="16" spans="1:21" ht="27" customHeight="1">
      <c r="A16" s="198"/>
      <c r="B16" s="113"/>
      <c r="C16" s="113"/>
      <c r="D16" s="119"/>
      <c r="E16" s="118"/>
      <c r="F16" s="117"/>
      <c r="G16" s="114" t="s">
        <v>44</v>
      </c>
      <c r="H16" s="116" t="s">
        <v>260</v>
      </c>
      <c r="I16" s="115"/>
      <c r="J16" s="113"/>
      <c r="K16" s="112"/>
      <c r="L16" s="115"/>
      <c r="M16" s="113"/>
      <c r="N16" s="112"/>
      <c r="O16" s="111"/>
    </row>
    <row r="17" spans="1:15" ht="27" customHeight="1">
      <c r="A17" s="198"/>
      <c r="B17" s="113"/>
      <c r="C17" s="113"/>
      <c r="D17" s="119"/>
      <c r="E17" s="118"/>
      <c r="F17" s="117"/>
      <c r="G17" s="114" t="s">
        <v>34</v>
      </c>
      <c r="H17" s="116" t="s">
        <v>259</v>
      </c>
      <c r="I17" s="115"/>
      <c r="J17" s="113"/>
      <c r="K17" s="112"/>
      <c r="L17" s="115"/>
      <c r="M17" s="113"/>
      <c r="N17" s="112"/>
      <c r="O17" s="111"/>
    </row>
    <row r="18" spans="1:15" ht="27" customHeight="1">
      <c r="A18" s="198"/>
      <c r="B18" s="113"/>
      <c r="C18" s="113"/>
      <c r="D18" s="119"/>
      <c r="E18" s="118"/>
      <c r="F18" s="117" t="s">
        <v>46</v>
      </c>
      <c r="G18" s="114" t="s">
        <v>45</v>
      </c>
      <c r="H18" s="116" t="s">
        <v>259</v>
      </c>
      <c r="I18" s="115"/>
      <c r="J18" s="113"/>
      <c r="K18" s="112"/>
      <c r="L18" s="115"/>
      <c r="M18" s="113"/>
      <c r="N18" s="112"/>
      <c r="O18" s="111"/>
    </row>
    <row r="19" spans="1:15" ht="27" customHeight="1">
      <c r="A19" s="198"/>
      <c r="B19" s="121"/>
      <c r="C19" s="121"/>
      <c r="D19" s="127"/>
      <c r="E19" s="126"/>
      <c r="F19" s="125"/>
      <c r="G19" s="124"/>
      <c r="H19" s="123"/>
      <c r="I19" s="122"/>
      <c r="J19" s="121"/>
      <c r="K19" s="120"/>
      <c r="L19" s="115"/>
      <c r="M19" s="113"/>
      <c r="N19" s="112"/>
      <c r="O19" s="111"/>
    </row>
    <row r="20" spans="1:15" ht="27" customHeight="1">
      <c r="A20" s="198"/>
      <c r="B20" s="113" t="s">
        <v>49</v>
      </c>
      <c r="C20" s="113" t="s">
        <v>91</v>
      </c>
      <c r="D20" s="119"/>
      <c r="E20" s="118"/>
      <c r="F20" s="117"/>
      <c r="G20" s="114"/>
      <c r="H20" s="116">
        <v>0.5</v>
      </c>
      <c r="I20" s="115" t="s">
        <v>49</v>
      </c>
      <c r="J20" s="113" t="s">
        <v>91</v>
      </c>
      <c r="K20" s="112">
        <v>0.5</v>
      </c>
      <c r="L20" s="115"/>
      <c r="M20" s="113"/>
      <c r="N20" s="112"/>
      <c r="O20" s="111"/>
    </row>
    <row r="21" spans="1:15" ht="27" customHeight="1">
      <c r="A21" s="198"/>
      <c r="B21" s="113"/>
      <c r="C21" s="113"/>
      <c r="D21" s="119"/>
      <c r="E21" s="118"/>
      <c r="F21" s="117"/>
      <c r="G21" s="114" t="s">
        <v>44</v>
      </c>
      <c r="H21" s="116" t="s">
        <v>260</v>
      </c>
      <c r="I21" s="115"/>
      <c r="J21" s="113"/>
      <c r="K21" s="112"/>
      <c r="L21" s="115"/>
      <c r="M21" s="113"/>
      <c r="N21" s="112"/>
      <c r="O21" s="111"/>
    </row>
    <row r="22" spans="1:15" ht="27" customHeight="1">
      <c r="A22" s="198"/>
      <c r="B22" s="113"/>
      <c r="C22" s="113"/>
      <c r="D22" s="119"/>
      <c r="E22" s="118"/>
      <c r="F22" s="117"/>
      <c r="G22" s="114" t="s">
        <v>52</v>
      </c>
      <c r="H22" s="116" t="s">
        <v>259</v>
      </c>
      <c r="I22" s="115"/>
      <c r="J22" s="113"/>
      <c r="K22" s="112"/>
      <c r="L22" s="115"/>
      <c r="M22" s="113"/>
      <c r="N22" s="112"/>
      <c r="O22" s="111"/>
    </row>
    <row r="23" spans="1:15" ht="27" customHeight="1">
      <c r="A23" s="198"/>
      <c r="B23" s="121"/>
      <c r="C23" s="121"/>
      <c r="D23" s="127"/>
      <c r="E23" s="126"/>
      <c r="F23" s="128"/>
      <c r="G23" s="124"/>
      <c r="H23" s="123"/>
      <c r="I23" s="122"/>
      <c r="J23" s="121"/>
      <c r="K23" s="120"/>
      <c r="L23" s="115"/>
      <c r="M23" s="113"/>
      <c r="N23" s="112"/>
      <c r="O23" s="111"/>
    </row>
    <row r="24" spans="1:15" ht="27" customHeight="1">
      <c r="A24" s="198"/>
      <c r="B24" s="113" t="s">
        <v>92</v>
      </c>
      <c r="C24" s="113" t="s">
        <v>94</v>
      </c>
      <c r="D24" s="119"/>
      <c r="E24" s="118"/>
      <c r="F24" s="117"/>
      <c r="G24" s="114"/>
      <c r="H24" s="154">
        <v>0.13</v>
      </c>
      <c r="I24" s="115" t="s">
        <v>92</v>
      </c>
      <c r="J24" s="113" t="s">
        <v>94</v>
      </c>
      <c r="K24" s="153">
        <v>0.13</v>
      </c>
      <c r="L24" s="115"/>
      <c r="M24" s="113"/>
      <c r="N24" s="112"/>
      <c r="O24" s="111"/>
    </row>
    <row r="25" spans="1:15" ht="27" customHeight="1" thickBot="1">
      <c r="A25" s="199"/>
      <c r="B25" s="104"/>
      <c r="C25" s="104"/>
      <c r="D25" s="110"/>
      <c r="E25" s="109"/>
      <c r="F25" s="108"/>
      <c r="G25" s="105"/>
      <c r="H25" s="107"/>
      <c r="I25" s="106"/>
      <c r="J25" s="104"/>
      <c r="K25" s="103"/>
      <c r="L25" s="106"/>
      <c r="M25" s="104"/>
      <c r="N25" s="103"/>
      <c r="O25" s="102"/>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208</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30" customHeight="1">
      <c r="A5" s="170" t="s">
        <v>53</v>
      </c>
      <c r="B5" s="63" t="s">
        <v>104</v>
      </c>
      <c r="C5" s="37" t="s">
        <v>105</v>
      </c>
      <c r="D5" s="38" t="s">
        <v>46</v>
      </c>
      <c r="E5" s="39">
        <v>40</v>
      </c>
      <c r="F5" s="40" t="s">
        <v>25</v>
      </c>
      <c r="G5" s="67"/>
      <c r="H5" s="71" t="s">
        <v>105</v>
      </c>
      <c r="I5" s="38" t="s">
        <v>46</v>
      </c>
      <c r="J5" s="40">
        <f>ROUNDUP(E5*0.75,2)</f>
        <v>30</v>
      </c>
      <c r="K5" s="40" t="s">
        <v>25</v>
      </c>
      <c r="L5" s="40"/>
      <c r="M5" s="75" t="e">
        <f>#REF!</f>
        <v>#REF!</v>
      </c>
      <c r="N5" s="63" t="s">
        <v>245</v>
      </c>
      <c r="O5" s="41" t="s">
        <v>68</v>
      </c>
      <c r="P5" s="38" t="s">
        <v>55</v>
      </c>
      <c r="Q5" s="42">
        <v>2</v>
      </c>
      <c r="R5" s="87">
        <f t="shared" ref="R5:R10" si="0">ROUNDUP(Q5*0.75,2)</f>
        <v>1.5</v>
      </c>
    </row>
    <row r="6" spans="1:19" ht="30" customHeight="1">
      <c r="A6" s="171"/>
      <c r="B6" s="65"/>
      <c r="C6" s="49" t="s">
        <v>70</v>
      </c>
      <c r="D6" s="50"/>
      <c r="E6" s="51">
        <v>20</v>
      </c>
      <c r="F6" s="52" t="s">
        <v>25</v>
      </c>
      <c r="G6" s="69"/>
      <c r="H6" s="73" t="s">
        <v>70</v>
      </c>
      <c r="I6" s="50"/>
      <c r="J6" s="52">
        <f>ROUNDUP(E6*0.75,2)</f>
        <v>15</v>
      </c>
      <c r="K6" s="52" t="s">
        <v>25</v>
      </c>
      <c r="L6" s="52"/>
      <c r="M6" s="77" t="e">
        <f>#REF!</f>
        <v>#REF!</v>
      </c>
      <c r="N6" s="65" t="s">
        <v>248</v>
      </c>
      <c r="O6" s="53" t="s">
        <v>30</v>
      </c>
      <c r="P6" s="50"/>
      <c r="Q6" s="54">
        <v>0.5</v>
      </c>
      <c r="R6" s="91">
        <f t="shared" si="0"/>
        <v>0.38</v>
      </c>
    </row>
    <row r="7" spans="1:19" ht="30" customHeight="1">
      <c r="A7" s="171"/>
      <c r="B7" s="65"/>
      <c r="C7" s="49" t="s">
        <v>26</v>
      </c>
      <c r="D7" s="50"/>
      <c r="E7" s="51">
        <v>30</v>
      </c>
      <c r="F7" s="52" t="s">
        <v>25</v>
      </c>
      <c r="G7" s="69"/>
      <c r="H7" s="73" t="s">
        <v>26</v>
      </c>
      <c r="I7" s="50"/>
      <c r="J7" s="52">
        <f>ROUNDUP(E7*0.75,2)</f>
        <v>22.5</v>
      </c>
      <c r="K7" s="52" t="s">
        <v>25</v>
      </c>
      <c r="L7" s="52"/>
      <c r="M7" s="77" t="e">
        <f>ROUND(#REF!+(#REF!*6/100),2)</f>
        <v>#REF!</v>
      </c>
      <c r="N7" s="65" t="s">
        <v>230</v>
      </c>
      <c r="O7" s="53" t="s">
        <v>31</v>
      </c>
      <c r="P7" s="50"/>
      <c r="Q7" s="54">
        <v>2</v>
      </c>
      <c r="R7" s="91">
        <f t="shared" si="0"/>
        <v>1.5</v>
      </c>
    </row>
    <row r="8" spans="1:19" ht="30" customHeight="1">
      <c r="A8" s="171"/>
      <c r="B8" s="65"/>
      <c r="C8" s="49" t="s">
        <v>106</v>
      </c>
      <c r="D8" s="50"/>
      <c r="E8" s="51">
        <v>10</v>
      </c>
      <c r="F8" s="52" t="s">
        <v>25</v>
      </c>
      <c r="G8" s="69"/>
      <c r="H8" s="73" t="s">
        <v>106</v>
      </c>
      <c r="I8" s="50"/>
      <c r="J8" s="52">
        <f>ROUNDUP(E8*0.75,2)</f>
        <v>7.5</v>
      </c>
      <c r="K8" s="52" t="s">
        <v>25</v>
      </c>
      <c r="L8" s="52"/>
      <c r="M8" s="77" t="e">
        <f>ROUND(#REF!+(#REF!*15/100),2)</f>
        <v>#REF!</v>
      </c>
      <c r="N8" s="65" t="s">
        <v>41</v>
      </c>
      <c r="O8" s="53" t="s">
        <v>32</v>
      </c>
      <c r="P8" s="50"/>
      <c r="Q8" s="54">
        <v>10</v>
      </c>
      <c r="R8" s="91">
        <f t="shared" si="0"/>
        <v>7.5</v>
      </c>
    </row>
    <row r="9" spans="1:19" ht="30" customHeight="1">
      <c r="A9" s="171"/>
      <c r="B9" s="65"/>
      <c r="C9" s="49"/>
      <c r="D9" s="50"/>
      <c r="E9" s="51"/>
      <c r="F9" s="52"/>
      <c r="G9" s="69"/>
      <c r="H9" s="73"/>
      <c r="I9" s="50"/>
      <c r="J9" s="52"/>
      <c r="K9" s="52"/>
      <c r="L9" s="52"/>
      <c r="M9" s="77"/>
      <c r="N9" s="65"/>
      <c r="O9" s="53" t="s">
        <v>33</v>
      </c>
      <c r="P9" s="50"/>
      <c r="Q9" s="54">
        <v>2</v>
      </c>
      <c r="R9" s="91">
        <f t="shared" si="0"/>
        <v>1.5</v>
      </c>
    </row>
    <row r="10" spans="1:19" ht="30" customHeight="1">
      <c r="A10" s="171"/>
      <c r="B10" s="65"/>
      <c r="C10" s="49"/>
      <c r="D10" s="50"/>
      <c r="E10" s="51"/>
      <c r="F10" s="52"/>
      <c r="G10" s="69"/>
      <c r="H10" s="73"/>
      <c r="I10" s="50"/>
      <c r="J10" s="52"/>
      <c r="K10" s="52"/>
      <c r="L10" s="52"/>
      <c r="M10" s="77"/>
      <c r="N10" s="65"/>
      <c r="O10" s="53" t="s">
        <v>34</v>
      </c>
      <c r="P10" s="50"/>
      <c r="Q10" s="54">
        <v>0.5</v>
      </c>
      <c r="R10" s="91">
        <f t="shared" si="0"/>
        <v>0.38</v>
      </c>
    </row>
    <row r="11" spans="1:19" ht="30" customHeight="1">
      <c r="A11" s="171"/>
      <c r="B11" s="64"/>
      <c r="C11" s="43"/>
      <c r="D11" s="44"/>
      <c r="E11" s="45"/>
      <c r="F11" s="46"/>
      <c r="G11" s="68"/>
      <c r="H11" s="72"/>
      <c r="I11" s="44"/>
      <c r="J11" s="46"/>
      <c r="K11" s="46"/>
      <c r="L11" s="46"/>
      <c r="M11" s="76"/>
      <c r="N11" s="64"/>
      <c r="O11" s="47"/>
      <c r="P11" s="44"/>
      <c r="Q11" s="48"/>
      <c r="R11" s="89"/>
    </row>
    <row r="12" spans="1:19" ht="30" customHeight="1">
      <c r="A12" s="171"/>
      <c r="B12" s="65" t="s">
        <v>107</v>
      </c>
      <c r="C12" s="49" t="s">
        <v>57</v>
      </c>
      <c r="D12" s="50"/>
      <c r="E12" s="51">
        <v>40</v>
      </c>
      <c r="F12" s="52" t="s">
        <v>25</v>
      </c>
      <c r="G12" s="69"/>
      <c r="H12" s="73" t="s">
        <v>57</v>
      </c>
      <c r="I12" s="50"/>
      <c r="J12" s="52">
        <f>ROUNDUP(E12*0.75,2)</f>
        <v>30</v>
      </c>
      <c r="K12" s="52" t="s">
        <v>25</v>
      </c>
      <c r="L12" s="52"/>
      <c r="M12" s="77" t="e">
        <f>ROUND(#REF!+(#REF!*10/100),2)</f>
        <v>#REF!</v>
      </c>
      <c r="N12" s="65" t="s">
        <v>249</v>
      </c>
      <c r="O12" s="53" t="s">
        <v>28</v>
      </c>
      <c r="P12" s="50"/>
      <c r="Q12" s="54">
        <v>0.1</v>
      </c>
      <c r="R12" s="91">
        <f>ROUNDUP(Q12*0.75,2)</f>
        <v>0.08</v>
      </c>
    </row>
    <row r="13" spans="1:19" ht="30" customHeight="1">
      <c r="A13" s="171"/>
      <c r="B13" s="65"/>
      <c r="C13" s="49" t="s">
        <v>109</v>
      </c>
      <c r="D13" s="50"/>
      <c r="E13" s="51">
        <v>10</v>
      </c>
      <c r="F13" s="52" t="s">
        <v>25</v>
      </c>
      <c r="G13" s="69"/>
      <c r="H13" s="73" t="s">
        <v>109</v>
      </c>
      <c r="I13" s="50"/>
      <c r="J13" s="52">
        <f>ROUNDUP(E13*0.75,2)</f>
        <v>7.5</v>
      </c>
      <c r="K13" s="52" t="s">
        <v>25</v>
      </c>
      <c r="L13" s="52"/>
      <c r="M13" s="77" t="e">
        <f>ROUND(#REF!+(#REF!*20/100),2)</f>
        <v>#REF!</v>
      </c>
      <c r="N13" s="65" t="s">
        <v>231</v>
      </c>
      <c r="O13" s="53" t="s">
        <v>34</v>
      </c>
      <c r="P13" s="50"/>
      <c r="Q13" s="54">
        <v>0.3</v>
      </c>
      <c r="R13" s="91">
        <f>ROUNDUP(Q13*0.75,2)</f>
        <v>0.23</v>
      </c>
    </row>
    <row r="14" spans="1:19" ht="30" customHeight="1">
      <c r="A14" s="171"/>
      <c r="B14" s="65"/>
      <c r="C14" s="49"/>
      <c r="D14" s="50"/>
      <c r="E14" s="51"/>
      <c r="F14" s="52"/>
      <c r="G14" s="69"/>
      <c r="H14" s="73"/>
      <c r="I14" s="50"/>
      <c r="J14" s="52"/>
      <c r="K14" s="52"/>
      <c r="L14" s="52"/>
      <c r="M14" s="77"/>
      <c r="N14" s="65" t="s">
        <v>108</v>
      </c>
      <c r="O14" s="53" t="s">
        <v>64</v>
      </c>
      <c r="P14" s="50" t="s">
        <v>65</v>
      </c>
      <c r="Q14" s="54">
        <v>4</v>
      </c>
      <c r="R14" s="91">
        <f>ROUNDUP(Q14*0.75,2)</f>
        <v>3</v>
      </c>
    </row>
    <row r="15" spans="1:19" ht="30" customHeight="1">
      <c r="A15" s="171"/>
      <c r="B15" s="64"/>
      <c r="C15" s="43"/>
      <c r="D15" s="44"/>
      <c r="E15" s="45"/>
      <c r="F15" s="46"/>
      <c r="G15" s="68"/>
      <c r="H15" s="72"/>
      <c r="I15" s="44"/>
      <c r="J15" s="46"/>
      <c r="K15" s="46"/>
      <c r="L15" s="46"/>
      <c r="M15" s="76"/>
      <c r="N15" s="64" t="s">
        <v>41</v>
      </c>
      <c r="O15" s="47"/>
      <c r="P15" s="44"/>
      <c r="Q15" s="48"/>
      <c r="R15" s="89"/>
    </row>
    <row r="16" spans="1:19" ht="30" customHeight="1">
      <c r="A16" s="171"/>
      <c r="B16" s="65" t="s">
        <v>110</v>
      </c>
      <c r="C16" s="49" t="s">
        <v>71</v>
      </c>
      <c r="D16" s="50"/>
      <c r="E16" s="61">
        <v>0.1</v>
      </c>
      <c r="F16" s="52" t="s">
        <v>72</v>
      </c>
      <c r="G16" s="69"/>
      <c r="H16" s="73" t="s">
        <v>71</v>
      </c>
      <c r="I16" s="50"/>
      <c r="J16" s="52">
        <f>ROUNDUP(E16*0.75,2)</f>
        <v>0.08</v>
      </c>
      <c r="K16" s="52" t="s">
        <v>72</v>
      </c>
      <c r="L16" s="52"/>
      <c r="M16" s="77" t="e">
        <f>#REF!</f>
        <v>#REF!</v>
      </c>
      <c r="N16" s="65" t="s">
        <v>41</v>
      </c>
      <c r="O16" s="53" t="s">
        <v>35</v>
      </c>
      <c r="P16" s="50"/>
      <c r="Q16" s="54">
        <v>100</v>
      </c>
      <c r="R16" s="91">
        <f>ROUNDUP(Q16*0.75,2)</f>
        <v>75</v>
      </c>
    </row>
    <row r="17" spans="1:18" ht="30" customHeight="1">
      <c r="A17" s="171"/>
      <c r="B17" s="65"/>
      <c r="C17" s="49" t="s">
        <v>111</v>
      </c>
      <c r="D17" s="50"/>
      <c r="E17" s="51">
        <v>10</v>
      </c>
      <c r="F17" s="52" t="s">
        <v>25</v>
      </c>
      <c r="G17" s="69"/>
      <c r="H17" s="73" t="s">
        <v>111</v>
      </c>
      <c r="I17" s="50"/>
      <c r="J17" s="52">
        <f>ROUNDUP(E17*0.75,2)</f>
        <v>7.5</v>
      </c>
      <c r="K17" s="52" t="s">
        <v>25</v>
      </c>
      <c r="L17" s="52"/>
      <c r="M17" s="77" t="e">
        <f>ROUND(#REF!+(#REF!*3/100),2)</f>
        <v>#REF!</v>
      </c>
      <c r="N17" s="65"/>
      <c r="O17" s="53" t="s">
        <v>112</v>
      </c>
      <c r="P17" s="50" t="s">
        <v>113</v>
      </c>
      <c r="Q17" s="54">
        <v>0.5</v>
      </c>
      <c r="R17" s="91">
        <f>ROUNDUP(Q17*0.75,2)</f>
        <v>0.38</v>
      </c>
    </row>
    <row r="18" spans="1:18" ht="30" customHeight="1">
      <c r="A18" s="171"/>
      <c r="B18" s="65"/>
      <c r="C18" s="49" t="s">
        <v>87</v>
      </c>
      <c r="D18" s="50" t="s">
        <v>88</v>
      </c>
      <c r="E18" s="80">
        <v>0.25</v>
      </c>
      <c r="F18" s="52" t="s">
        <v>89</v>
      </c>
      <c r="G18" s="69"/>
      <c r="H18" s="73" t="s">
        <v>87</v>
      </c>
      <c r="I18" s="50" t="s">
        <v>88</v>
      </c>
      <c r="J18" s="52">
        <f>ROUNDUP(E18*0.75,2)</f>
        <v>0.19</v>
      </c>
      <c r="K18" s="52" t="s">
        <v>89</v>
      </c>
      <c r="L18" s="52"/>
      <c r="M18" s="77" t="e">
        <f>#REF!</f>
        <v>#REF!</v>
      </c>
      <c r="N18" s="65"/>
      <c r="O18" s="53" t="s">
        <v>28</v>
      </c>
      <c r="P18" s="50"/>
      <c r="Q18" s="54">
        <v>0.1</v>
      </c>
      <c r="R18" s="91">
        <f>ROUNDUP(Q18*0.75,2)</f>
        <v>0.08</v>
      </c>
    </row>
    <row r="19" spans="1:18" ht="30" customHeight="1" thickBot="1">
      <c r="A19" s="172"/>
      <c r="B19" s="66"/>
      <c r="C19" s="55"/>
      <c r="D19" s="56"/>
      <c r="E19" s="57"/>
      <c r="F19" s="58"/>
      <c r="G19" s="70"/>
      <c r="H19" s="74"/>
      <c r="I19" s="56"/>
      <c r="J19" s="58"/>
      <c r="K19" s="58"/>
      <c r="L19" s="58"/>
      <c r="M19" s="78"/>
      <c r="N19" s="66"/>
      <c r="O19" s="59"/>
      <c r="P19" s="56"/>
      <c r="Q19" s="60"/>
      <c r="R19" s="93"/>
    </row>
  </sheetData>
  <mergeCells count="4">
    <mergeCell ref="H1:N1"/>
    <mergeCell ref="A2:R2"/>
    <mergeCell ref="A3:F3"/>
    <mergeCell ref="A5:A19"/>
  </mergeCells>
  <phoneticPr fontId="19"/>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345</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344</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297</v>
      </c>
      <c r="C9" s="113" t="s">
        <v>70</v>
      </c>
      <c r="D9" s="119"/>
      <c r="E9" s="118"/>
      <c r="F9" s="117"/>
      <c r="G9" s="114"/>
      <c r="H9" s="116">
        <v>10</v>
      </c>
      <c r="I9" s="115" t="s">
        <v>296</v>
      </c>
      <c r="J9" s="130" t="s">
        <v>263</v>
      </c>
      <c r="K9" s="112">
        <v>5</v>
      </c>
      <c r="L9" s="115" t="s">
        <v>295</v>
      </c>
      <c r="M9" s="113" t="s">
        <v>26</v>
      </c>
      <c r="N9" s="112">
        <v>10</v>
      </c>
      <c r="O9" s="111"/>
    </row>
    <row r="10" spans="1:21" ht="30" customHeight="1">
      <c r="A10" s="198"/>
      <c r="B10" s="113"/>
      <c r="C10" s="113" t="s">
        <v>26</v>
      </c>
      <c r="D10" s="119"/>
      <c r="E10" s="118"/>
      <c r="F10" s="117"/>
      <c r="G10" s="114"/>
      <c r="H10" s="116">
        <v>20</v>
      </c>
      <c r="I10" s="115"/>
      <c r="J10" s="113" t="s">
        <v>26</v>
      </c>
      <c r="K10" s="112">
        <v>20</v>
      </c>
      <c r="L10" s="115"/>
      <c r="M10" s="113" t="s">
        <v>71</v>
      </c>
      <c r="N10" s="155">
        <v>0.1</v>
      </c>
      <c r="O10" s="111"/>
    </row>
    <row r="11" spans="1:21" ht="30" customHeight="1">
      <c r="A11" s="198"/>
      <c r="B11" s="113"/>
      <c r="C11" s="113" t="s">
        <v>106</v>
      </c>
      <c r="D11" s="119"/>
      <c r="E11" s="118"/>
      <c r="F11" s="117"/>
      <c r="G11" s="114"/>
      <c r="H11" s="116">
        <v>5</v>
      </c>
      <c r="I11" s="115"/>
      <c r="J11" s="113" t="s">
        <v>106</v>
      </c>
      <c r="K11" s="112">
        <v>5</v>
      </c>
      <c r="L11" s="122"/>
      <c r="M11" s="121"/>
      <c r="N11" s="120"/>
      <c r="O11" s="129"/>
    </row>
    <row r="12" spans="1:21" ht="30" customHeight="1">
      <c r="A12" s="198"/>
      <c r="B12" s="113"/>
      <c r="C12" s="113"/>
      <c r="D12" s="119"/>
      <c r="E12" s="118"/>
      <c r="F12" s="117"/>
      <c r="G12" s="114" t="s">
        <v>44</v>
      </c>
      <c r="H12" s="116" t="s">
        <v>260</v>
      </c>
      <c r="I12" s="115"/>
      <c r="J12" s="113"/>
      <c r="K12" s="112"/>
      <c r="L12" s="115" t="s">
        <v>294</v>
      </c>
      <c r="M12" s="113" t="s">
        <v>57</v>
      </c>
      <c r="N12" s="112">
        <v>15</v>
      </c>
      <c r="O12" s="111"/>
    </row>
    <row r="13" spans="1:21" ht="30" customHeight="1">
      <c r="A13" s="198"/>
      <c r="B13" s="113"/>
      <c r="C13" s="113"/>
      <c r="D13" s="119"/>
      <c r="E13" s="118"/>
      <c r="F13" s="117"/>
      <c r="G13" s="114" t="s">
        <v>34</v>
      </c>
      <c r="H13" s="116" t="s">
        <v>259</v>
      </c>
      <c r="I13" s="115"/>
      <c r="J13" s="113"/>
      <c r="K13" s="112"/>
      <c r="L13" s="115"/>
      <c r="M13" s="113"/>
      <c r="N13" s="112"/>
      <c r="O13" s="111"/>
    </row>
    <row r="14" spans="1:21" ht="30" customHeight="1">
      <c r="A14" s="198"/>
      <c r="B14" s="113"/>
      <c r="C14" s="113"/>
      <c r="D14" s="119"/>
      <c r="E14" s="118"/>
      <c r="F14" s="117" t="s">
        <v>46</v>
      </c>
      <c r="G14" s="114" t="s">
        <v>45</v>
      </c>
      <c r="H14" s="116" t="s">
        <v>259</v>
      </c>
      <c r="I14" s="115"/>
      <c r="J14" s="113"/>
      <c r="K14" s="112"/>
      <c r="L14" s="115"/>
      <c r="M14" s="113"/>
      <c r="N14" s="112"/>
      <c r="O14" s="111"/>
    </row>
    <row r="15" spans="1:21" ht="30" customHeight="1">
      <c r="A15" s="198"/>
      <c r="B15" s="121"/>
      <c r="C15" s="121"/>
      <c r="D15" s="127"/>
      <c r="E15" s="126"/>
      <c r="F15" s="128"/>
      <c r="G15" s="124"/>
      <c r="H15" s="123"/>
      <c r="I15" s="122"/>
      <c r="J15" s="121"/>
      <c r="K15" s="120"/>
      <c r="L15" s="115"/>
      <c r="M15" s="113"/>
      <c r="N15" s="112"/>
      <c r="O15" s="111"/>
    </row>
    <row r="16" spans="1:21" ht="30" customHeight="1">
      <c r="A16" s="198"/>
      <c r="B16" s="113" t="s">
        <v>293</v>
      </c>
      <c r="C16" s="113" t="s">
        <v>57</v>
      </c>
      <c r="D16" s="119"/>
      <c r="E16" s="118"/>
      <c r="F16" s="117"/>
      <c r="G16" s="114"/>
      <c r="H16" s="116">
        <v>20</v>
      </c>
      <c r="I16" s="115" t="s">
        <v>293</v>
      </c>
      <c r="J16" s="113" t="s">
        <v>57</v>
      </c>
      <c r="K16" s="112">
        <v>15</v>
      </c>
      <c r="L16" s="115"/>
      <c r="M16" s="113"/>
      <c r="N16" s="112"/>
      <c r="O16" s="111"/>
    </row>
    <row r="17" spans="1:15" ht="30" customHeight="1">
      <c r="A17" s="198"/>
      <c r="B17" s="113"/>
      <c r="C17" s="113" t="s">
        <v>109</v>
      </c>
      <c r="D17" s="119"/>
      <c r="E17" s="118"/>
      <c r="F17" s="117"/>
      <c r="G17" s="114"/>
      <c r="H17" s="116">
        <v>5</v>
      </c>
      <c r="I17" s="115"/>
      <c r="J17" s="113" t="s">
        <v>109</v>
      </c>
      <c r="K17" s="112">
        <v>5</v>
      </c>
      <c r="L17" s="115"/>
      <c r="M17" s="113"/>
      <c r="N17" s="112"/>
      <c r="O17" s="111"/>
    </row>
    <row r="18" spans="1:15" ht="30" customHeight="1">
      <c r="A18" s="198"/>
      <c r="B18" s="121"/>
      <c r="C18" s="121"/>
      <c r="D18" s="127"/>
      <c r="E18" s="126"/>
      <c r="F18" s="128"/>
      <c r="G18" s="124"/>
      <c r="H18" s="123"/>
      <c r="I18" s="122"/>
      <c r="J18" s="121"/>
      <c r="K18" s="120"/>
      <c r="L18" s="115"/>
      <c r="M18" s="113"/>
      <c r="N18" s="112"/>
      <c r="O18" s="111"/>
    </row>
    <row r="19" spans="1:15" ht="30" customHeight="1">
      <c r="A19" s="198"/>
      <c r="B19" s="113" t="s">
        <v>145</v>
      </c>
      <c r="C19" s="113" t="s">
        <v>71</v>
      </c>
      <c r="D19" s="119"/>
      <c r="E19" s="118"/>
      <c r="F19" s="160"/>
      <c r="G19" s="114"/>
      <c r="H19" s="159">
        <v>0.1</v>
      </c>
      <c r="I19" s="115" t="s">
        <v>145</v>
      </c>
      <c r="J19" s="113" t="s">
        <v>71</v>
      </c>
      <c r="K19" s="155">
        <v>0.1</v>
      </c>
      <c r="L19" s="115"/>
      <c r="M19" s="113"/>
      <c r="N19" s="112"/>
      <c r="O19" s="111"/>
    </row>
    <row r="20" spans="1:15" ht="30" customHeight="1">
      <c r="A20" s="198"/>
      <c r="B20" s="113"/>
      <c r="C20" s="113" t="s">
        <v>111</v>
      </c>
      <c r="D20" s="119"/>
      <c r="E20" s="118"/>
      <c r="F20" s="117"/>
      <c r="G20" s="114"/>
      <c r="H20" s="116">
        <v>5</v>
      </c>
      <c r="I20" s="115"/>
      <c r="J20" s="113" t="s">
        <v>285</v>
      </c>
      <c r="K20" s="153">
        <v>0.13</v>
      </c>
      <c r="L20" s="115"/>
      <c r="M20" s="113"/>
      <c r="N20" s="112"/>
      <c r="O20" s="111"/>
    </row>
    <row r="21" spans="1:15" ht="30" customHeight="1">
      <c r="A21" s="198"/>
      <c r="B21" s="113"/>
      <c r="C21" s="113" t="s">
        <v>87</v>
      </c>
      <c r="D21" s="119"/>
      <c r="E21" s="118" t="s">
        <v>88</v>
      </c>
      <c r="F21" s="117"/>
      <c r="G21" s="114"/>
      <c r="H21" s="154">
        <v>0.13</v>
      </c>
      <c r="I21" s="115"/>
      <c r="J21" s="113"/>
      <c r="K21" s="112"/>
      <c r="L21" s="115"/>
      <c r="M21" s="113"/>
      <c r="N21" s="112"/>
      <c r="O21" s="111"/>
    </row>
    <row r="22" spans="1:15" ht="30" customHeight="1">
      <c r="A22" s="198"/>
      <c r="B22" s="113"/>
      <c r="C22" s="113"/>
      <c r="D22" s="119"/>
      <c r="E22" s="118"/>
      <c r="F22" s="117"/>
      <c r="G22" s="114" t="s">
        <v>35</v>
      </c>
      <c r="H22" s="116" t="s">
        <v>260</v>
      </c>
      <c r="I22" s="115"/>
      <c r="J22" s="113"/>
      <c r="K22" s="112"/>
      <c r="L22" s="115"/>
      <c r="M22" s="113"/>
      <c r="N22" s="112"/>
      <c r="O22" s="111"/>
    </row>
    <row r="23" spans="1:15" ht="30" customHeight="1" thickBot="1">
      <c r="A23" s="199"/>
      <c r="B23" s="104"/>
      <c r="C23" s="104"/>
      <c r="D23" s="110"/>
      <c r="E23" s="109"/>
      <c r="F23" s="108"/>
      <c r="G23" s="105"/>
      <c r="H23" s="107"/>
      <c r="I23" s="106"/>
      <c r="J23" s="104"/>
      <c r="K23" s="103"/>
      <c r="L23" s="106"/>
      <c r="M23" s="104"/>
      <c r="N23" s="103"/>
      <c r="O23" s="102"/>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209</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4" t="s">
        <v>11</v>
      </c>
      <c r="S4" s="26"/>
    </row>
    <row r="5" spans="1:19" ht="23.1" customHeight="1">
      <c r="A5" s="170" t="s">
        <v>53</v>
      </c>
      <c r="B5" s="63" t="s">
        <v>15</v>
      </c>
      <c r="C5" s="37"/>
      <c r="D5" s="38"/>
      <c r="E5" s="39"/>
      <c r="F5" s="40"/>
      <c r="G5" s="67"/>
      <c r="H5" s="71"/>
      <c r="I5" s="38"/>
      <c r="J5" s="40"/>
      <c r="K5" s="40"/>
      <c r="L5" s="40"/>
      <c r="M5" s="75"/>
      <c r="N5" s="63"/>
      <c r="O5" s="41" t="s">
        <v>15</v>
      </c>
      <c r="P5" s="38"/>
      <c r="Q5" s="42">
        <v>110</v>
      </c>
      <c r="R5" s="39">
        <f>ROUNDUP(Q5*0.75,2)</f>
        <v>82.5</v>
      </c>
    </row>
    <row r="6" spans="1:19" ht="23.1" customHeight="1">
      <c r="A6" s="171"/>
      <c r="B6" s="64"/>
      <c r="C6" s="43"/>
      <c r="D6" s="44"/>
      <c r="E6" s="45"/>
      <c r="F6" s="46"/>
      <c r="G6" s="68"/>
      <c r="H6" s="72"/>
      <c r="I6" s="44"/>
      <c r="J6" s="46"/>
      <c r="K6" s="46"/>
      <c r="L6" s="46"/>
      <c r="M6" s="76"/>
      <c r="N6" s="64"/>
      <c r="O6" s="47"/>
      <c r="P6" s="44"/>
      <c r="Q6" s="48"/>
      <c r="R6" s="45"/>
    </row>
    <row r="7" spans="1:19" ht="23.1" customHeight="1">
      <c r="A7" s="171"/>
      <c r="B7" s="65" t="s">
        <v>126</v>
      </c>
      <c r="C7" s="49" t="s">
        <v>130</v>
      </c>
      <c r="D7" s="50"/>
      <c r="E7" s="51">
        <v>1</v>
      </c>
      <c r="F7" s="52" t="s">
        <v>63</v>
      </c>
      <c r="G7" s="69" t="s">
        <v>62</v>
      </c>
      <c r="H7" s="73" t="s">
        <v>130</v>
      </c>
      <c r="I7" s="50"/>
      <c r="J7" s="52">
        <f>ROUNDUP(E7*0.75,2)</f>
        <v>0.75</v>
      </c>
      <c r="K7" s="52" t="s">
        <v>63</v>
      </c>
      <c r="L7" s="52" t="s">
        <v>62</v>
      </c>
      <c r="M7" s="77" t="e">
        <f>#REF!</f>
        <v>#REF!</v>
      </c>
      <c r="N7" s="65" t="s">
        <v>127</v>
      </c>
      <c r="O7" s="53" t="s">
        <v>45</v>
      </c>
      <c r="P7" s="50" t="s">
        <v>46</v>
      </c>
      <c r="Q7" s="54">
        <v>1</v>
      </c>
      <c r="R7" s="51">
        <f>ROUNDUP(Q7*0.75,2)</f>
        <v>0.75</v>
      </c>
    </row>
    <row r="8" spans="1:19" ht="23.1" customHeight="1">
      <c r="A8" s="171"/>
      <c r="B8" s="65"/>
      <c r="C8" s="49" t="s">
        <v>99</v>
      </c>
      <c r="D8" s="50"/>
      <c r="E8" s="51">
        <v>2</v>
      </c>
      <c r="F8" s="52" t="s">
        <v>25</v>
      </c>
      <c r="G8" s="69"/>
      <c r="H8" s="73" t="s">
        <v>99</v>
      </c>
      <c r="I8" s="50"/>
      <c r="J8" s="52">
        <f>ROUNDUP(E8*0.75,2)</f>
        <v>1.5</v>
      </c>
      <c r="K8" s="52" t="s">
        <v>25</v>
      </c>
      <c r="L8" s="52"/>
      <c r="M8" s="77" t="e">
        <f>ROUND(#REF!+(#REF!*10/100),2)</f>
        <v>#REF!</v>
      </c>
      <c r="N8" s="65" t="s">
        <v>128</v>
      </c>
      <c r="O8" s="53" t="s">
        <v>98</v>
      </c>
      <c r="P8" s="50"/>
      <c r="Q8" s="54">
        <v>2</v>
      </c>
      <c r="R8" s="51">
        <f>ROUNDUP(Q8*0.75,2)</f>
        <v>1.5</v>
      </c>
    </row>
    <row r="9" spans="1:19" ht="23.1" customHeight="1">
      <c r="A9" s="171"/>
      <c r="B9" s="65"/>
      <c r="C9" s="49" t="s">
        <v>131</v>
      </c>
      <c r="D9" s="50"/>
      <c r="E9" s="51">
        <v>2</v>
      </c>
      <c r="F9" s="52" t="s">
        <v>25</v>
      </c>
      <c r="G9" s="69"/>
      <c r="H9" s="73" t="s">
        <v>131</v>
      </c>
      <c r="I9" s="50"/>
      <c r="J9" s="52">
        <f>ROUNDUP(E9*0.75,2)</f>
        <v>1.5</v>
      </c>
      <c r="K9" s="52" t="s">
        <v>25</v>
      </c>
      <c r="L9" s="52"/>
      <c r="M9" s="77" t="e">
        <f>#REF!</f>
        <v>#REF!</v>
      </c>
      <c r="N9" s="65" t="s">
        <v>129</v>
      </c>
      <c r="O9" s="53" t="s">
        <v>31</v>
      </c>
      <c r="P9" s="50"/>
      <c r="Q9" s="54">
        <v>2</v>
      </c>
      <c r="R9" s="51">
        <f>ROUNDUP(Q9*0.75,2)</f>
        <v>1.5</v>
      </c>
    </row>
    <row r="10" spans="1:19" ht="23.1" customHeight="1">
      <c r="A10" s="171"/>
      <c r="B10" s="65"/>
      <c r="C10" s="49" t="s">
        <v>36</v>
      </c>
      <c r="D10" s="50"/>
      <c r="E10" s="51">
        <v>10</v>
      </c>
      <c r="F10" s="52" t="s">
        <v>25</v>
      </c>
      <c r="G10" s="69"/>
      <c r="H10" s="73" t="s">
        <v>36</v>
      </c>
      <c r="I10" s="50"/>
      <c r="J10" s="52">
        <f>ROUNDUP(E10*0.75,2)</f>
        <v>7.5</v>
      </c>
      <c r="K10" s="52" t="s">
        <v>25</v>
      </c>
      <c r="L10" s="52"/>
      <c r="M10" s="77" t="e">
        <f>ROUND(#REF!+(#REF!*10/100),2)</f>
        <v>#REF!</v>
      </c>
      <c r="N10" s="65" t="s">
        <v>23</v>
      </c>
      <c r="O10" s="53" t="s">
        <v>35</v>
      </c>
      <c r="P10" s="50"/>
      <c r="Q10" s="54">
        <v>10</v>
      </c>
      <c r="R10" s="51">
        <f>ROUNDUP(Q10*0.75,2)</f>
        <v>7.5</v>
      </c>
    </row>
    <row r="11" spans="1:19" ht="23.1" customHeight="1">
      <c r="A11" s="171"/>
      <c r="B11" s="65"/>
      <c r="C11" s="49"/>
      <c r="D11" s="50"/>
      <c r="E11" s="51"/>
      <c r="F11" s="52"/>
      <c r="G11" s="69"/>
      <c r="H11" s="73"/>
      <c r="I11" s="50"/>
      <c r="J11" s="52"/>
      <c r="K11" s="52"/>
      <c r="L11" s="52"/>
      <c r="M11" s="77"/>
      <c r="N11" s="65"/>
      <c r="O11" s="53" t="s">
        <v>34</v>
      </c>
      <c r="P11" s="50"/>
      <c r="Q11" s="54">
        <v>0.5</v>
      </c>
      <c r="R11" s="51">
        <f>ROUNDUP(Q11*0.75,2)</f>
        <v>0.38</v>
      </c>
    </row>
    <row r="12" spans="1:19" ht="23.1" customHeight="1">
      <c r="A12" s="171"/>
      <c r="B12" s="64"/>
      <c r="C12" s="43"/>
      <c r="D12" s="44"/>
      <c r="E12" s="45"/>
      <c r="F12" s="46"/>
      <c r="G12" s="68"/>
      <c r="H12" s="72"/>
      <c r="I12" s="44"/>
      <c r="J12" s="46"/>
      <c r="K12" s="46"/>
      <c r="L12" s="46"/>
      <c r="M12" s="76"/>
      <c r="N12" s="64"/>
      <c r="O12" s="47"/>
      <c r="P12" s="44"/>
      <c r="Q12" s="48"/>
      <c r="R12" s="45"/>
    </row>
    <row r="13" spans="1:19" ht="23.1" customHeight="1">
      <c r="A13" s="171"/>
      <c r="B13" s="65" t="s">
        <v>132</v>
      </c>
      <c r="C13" s="49" t="s">
        <v>50</v>
      </c>
      <c r="D13" s="50"/>
      <c r="E13" s="51">
        <v>40</v>
      </c>
      <c r="F13" s="52" t="s">
        <v>25</v>
      </c>
      <c r="G13" s="69"/>
      <c r="H13" s="73" t="s">
        <v>50</v>
      </c>
      <c r="I13" s="50"/>
      <c r="J13" s="52">
        <f>ROUNDUP(E13*0.75,2)</f>
        <v>30</v>
      </c>
      <c r="K13" s="52" t="s">
        <v>25</v>
      </c>
      <c r="L13" s="52"/>
      <c r="M13" s="77" t="e">
        <f>ROUND(#REF!+(#REF!*15/100),2)</f>
        <v>#REF!</v>
      </c>
      <c r="N13" s="65" t="s">
        <v>133</v>
      </c>
      <c r="O13" s="53" t="s">
        <v>44</v>
      </c>
      <c r="P13" s="50"/>
      <c r="Q13" s="54">
        <v>30</v>
      </c>
      <c r="R13" s="51">
        <f t="shared" ref="R13:R19" si="0">ROUNDUP(Q13*0.75,2)</f>
        <v>22.5</v>
      </c>
    </row>
    <row r="14" spans="1:19" ht="23.1" customHeight="1">
      <c r="A14" s="171"/>
      <c r="B14" s="65"/>
      <c r="C14" s="49" t="s">
        <v>134</v>
      </c>
      <c r="D14" s="50"/>
      <c r="E14" s="51">
        <v>10</v>
      </c>
      <c r="F14" s="52" t="s">
        <v>25</v>
      </c>
      <c r="G14" s="69"/>
      <c r="H14" s="73" t="s">
        <v>134</v>
      </c>
      <c r="I14" s="50"/>
      <c r="J14" s="52">
        <f>ROUNDUP(E14*0.75,2)</f>
        <v>7.5</v>
      </c>
      <c r="K14" s="52" t="s">
        <v>25</v>
      </c>
      <c r="L14" s="52"/>
      <c r="M14" s="77" t="e">
        <f>#REF!</f>
        <v>#REF!</v>
      </c>
      <c r="N14" s="65" t="s">
        <v>254</v>
      </c>
      <c r="O14" s="53" t="s">
        <v>31</v>
      </c>
      <c r="P14" s="50"/>
      <c r="Q14" s="54">
        <v>1</v>
      </c>
      <c r="R14" s="51">
        <f t="shared" si="0"/>
        <v>0.75</v>
      </c>
    </row>
    <row r="15" spans="1:19" ht="23.1" customHeight="1">
      <c r="A15" s="171"/>
      <c r="B15" s="65"/>
      <c r="C15" s="49" t="s">
        <v>135</v>
      </c>
      <c r="D15" s="50"/>
      <c r="E15" s="51">
        <v>5</v>
      </c>
      <c r="F15" s="52" t="s">
        <v>25</v>
      </c>
      <c r="G15" s="69"/>
      <c r="H15" s="73" t="s">
        <v>135</v>
      </c>
      <c r="I15" s="50"/>
      <c r="J15" s="52">
        <f>ROUNDUP(E15*0.75,2)</f>
        <v>3.75</v>
      </c>
      <c r="K15" s="52" t="s">
        <v>25</v>
      </c>
      <c r="L15" s="52"/>
      <c r="M15" s="77" t="e">
        <f>#REF!</f>
        <v>#REF!</v>
      </c>
      <c r="N15" s="65" t="s">
        <v>238</v>
      </c>
      <c r="O15" s="53" t="s">
        <v>44</v>
      </c>
      <c r="P15" s="50"/>
      <c r="Q15" s="54">
        <v>20</v>
      </c>
      <c r="R15" s="51">
        <f t="shared" si="0"/>
        <v>15</v>
      </c>
    </row>
    <row r="16" spans="1:19" ht="23.1" customHeight="1">
      <c r="A16" s="171"/>
      <c r="B16" s="65"/>
      <c r="C16" s="49"/>
      <c r="D16" s="50"/>
      <c r="E16" s="51"/>
      <c r="F16" s="52"/>
      <c r="G16" s="69"/>
      <c r="H16" s="73"/>
      <c r="I16" s="50"/>
      <c r="J16" s="52"/>
      <c r="K16" s="52"/>
      <c r="L16" s="52"/>
      <c r="M16" s="77"/>
      <c r="N16" s="65" t="s">
        <v>41</v>
      </c>
      <c r="O16" s="53" t="s">
        <v>34</v>
      </c>
      <c r="P16" s="50"/>
      <c r="Q16" s="54">
        <v>1</v>
      </c>
      <c r="R16" s="51">
        <f t="shared" si="0"/>
        <v>0.75</v>
      </c>
    </row>
    <row r="17" spans="1:18" ht="23.1" customHeight="1">
      <c r="A17" s="171"/>
      <c r="B17" s="65"/>
      <c r="C17" s="49"/>
      <c r="D17" s="50"/>
      <c r="E17" s="51"/>
      <c r="F17" s="52"/>
      <c r="G17" s="69"/>
      <c r="H17" s="73"/>
      <c r="I17" s="50"/>
      <c r="J17" s="52"/>
      <c r="K17" s="52"/>
      <c r="L17" s="52"/>
      <c r="M17" s="77"/>
      <c r="N17" s="65"/>
      <c r="O17" s="53" t="s">
        <v>45</v>
      </c>
      <c r="P17" s="50" t="s">
        <v>46</v>
      </c>
      <c r="Q17" s="54">
        <v>1.5</v>
      </c>
      <c r="R17" s="51">
        <f t="shared" si="0"/>
        <v>1.1300000000000001</v>
      </c>
    </row>
    <row r="18" spans="1:18" ht="23.1" customHeight="1">
      <c r="A18" s="171"/>
      <c r="B18" s="65"/>
      <c r="C18" s="49"/>
      <c r="D18" s="50"/>
      <c r="E18" s="51"/>
      <c r="F18" s="52"/>
      <c r="G18" s="69"/>
      <c r="H18" s="73"/>
      <c r="I18" s="50"/>
      <c r="J18" s="52"/>
      <c r="K18" s="52"/>
      <c r="L18" s="52"/>
      <c r="M18" s="77"/>
      <c r="N18" s="65"/>
      <c r="O18" s="53" t="s">
        <v>30</v>
      </c>
      <c r="P18" s="50"/>
      <c r="Q18" s="54">
        <v>0.5</v>
      </c>
      <c r="R18" s="51">
        <f t="shared" si="0"/>
        <v>0.38</v>
      </c>
    </row>
    <row r="19" spans="1:18" ht="23.1" customHeight="1">
      <c r="A19" s="171"/>
      <c r="B19" s="65"/>
      <c r="C19" s="49"/>
      <c r="D19" s="50"/>
      <c r="E19" s="51"/>
      <c r="F19" s="52"/>
      <c r="G19" s="69"/>
      <c r="H19" s="73"/>
      <c r="I19" s="50"/>
      <c r="J19" s="52"/>
      <c r="K19" s="52"/>
      <c r="L19" s="52"/>
      <c r="M19" s="77"/>
      <c r="N19" s="65"/>
      <c r="O19" s="53" t="s">
        <v>59</v>
      </c>
      <c r="P19" s="50"/>
      <c r="Q19" s="54">
        <v>1</v>
      </c>
      <c r="R19" s="51">
        <f t="shared" si="0"/>
        <v>0.75</v>
      </c>
    </row>
    <row r="20" spans="1:18" ht="23.1" customHeight="1">
      <c r="A20" s="171"/>
      <c r="B20" s="64"/>
      <c r="C20" s="43"/>
      <c r="D20" s="44"/>
      <c r="E20" s="45"/>
      <c r="F20" s="46"/>
      <c r="G20" s="68"/>
      <c r="H20" s="72"/>
      <c r="I20" s="44"/>
      <c r="J20" s="46"/>
      <c r="K20" s="46"/>
      <c r="L20" s="46"/>
      <c r="M20" s="76"/>
      <c r="N20" s="64"/>
      <c r="O20" s="47"/>
      <c r="P20" s="44"/>
      <c r="Q20" s="48"/>
      <c r="R20" s="45"/>
    </row>
    <row r="21" spans="1:18" ht="23.1" customHeight="1">
      <c r="A21" s="171"/>
      <c r="B21" s="65" t="s">
        <v>101</v>
      </c>
      <c r="C21" s="49" t="s">
        <v>136</v>
      </c>
      <c r="D21" s="50"/>
      <c r="E21" s="51">
        <v>20</v>
      </c>
      <c r="F21" s="52" t="s">
        <v>25</v>
      </c>
      <c r="G21" s="69"/>
      <c r="H21" s="73" t="s">
        <v>136</v>
      </c>
      <c r="I21" s="50"/>
      <c r="J21" s="52">
        <f>ROUNDUP(E21*0.75,2)</f>
        <v>15</v>
      </c>
      <c r="K21" s="52" t="s">
        <v>25</v>
      </c>
      <c r="L21" s="52"/>
      <c r="M21" s="77" t="e">
        <f>ROUND(#REF!+(#REF!*6/100),2)</f>
        <v>#REF!</v>
      </c>
      <c r="N21" s="65" t="s">
        <v>23</v>
      </c>
      <c r="O21" s="53" t="s">
        <v>44</v>
      </c>
      <c r="P21" s="50"/>
      <c r="Q21" s="54">
        <v>100</v>
      </c>
      <c r="R21" s="51">
        <f>ROUNDUP(Q21*0.75,2)</f>
        <v>75</v>
      </c>
    </row>
    <row r="22" spans="1:18" ht="23.1" customHeight="1">
      <c r="A22" s="171"/>
      <c r="B22" s="65"/>
      <c r="C22" s="49" t="s">
        <v>100</v>
      </c>
      <c r="D22" s="50"/>
      <c r="E22" s="51">
        <v>5</v>
      </c>
      <c r="F22" s="52" t="s">
        <v>25</v>
      </c>
      <c r="G22" s="69"/>
      <c r="H22" s="73" t="s">
        <v>100</v>
      </c>
      <c r="I22" s="50"/>
      <c r="J22" s="52">
        <f>ROUNDUP(E22*0.75,2)</f>
        <v>3.75</v>
      </c>
      <c r="K22" s="52" t="s">
        <v>25</v>
      </c>
      <c r="L22" s="52"/>
      <c r="M22" s="77" t="e">
        <f>#REF!</f>
        <v>#REF!</v>
      </c>
      <c r="N22" s="65"/>
      <c r="O22" s="53" t="s">
        <v>28</v>
      </c>
      <c r="P22" s="50"/>
      <c r="Q22" s="54">
        <v>0.1</v>
      </c>
      <c r="R22" s="51">
        <f>ROUNDUP(Q22*0.75,2)</f>
        <v>0.08</v>
      </c>
    </row>
    <row r="23" spans="1:18" ht="23.1" customHeight="1">
      <c r="A23" s="171"/>
      <c r="B23" s="65"/>
      <c r="C23" s="49"/>
      <c r="D23" s="50"/>
      <c r="E23" s="51"/>
      <c r="F23" s="52"/>
      <c r="G23" s="69"/>
      <c r="H23" s="73"/>
      <c r="I23" s="50"/>
      <c r="J23" s="52"/>
      <c r="K23" s="52"/>
      <c r="L23" s="52"/>
      <c r="M23" s="77"/>
      <c r="N23" s="65"/>
      <c r="O23" s="53" t="s">
        <v>45</v>
      </c>
      <c r="P23" s="50" t="s">
        <v>46</v>
      </c>
      <c r="Q23" s="54">
        <v>0.5</v>
      </c>
      <c r="R23" s="51">
        <f>ROUNDUP(Q23*0.75,2)</f>
        <v>0.38</v>
      </c>
    </row>
    <row r="24" spans="1:18" ht="23.1" customHeight="1">
      <c r="A24" s="171"/>
      <c r="B24" s="64"/>
      <c r="C24" s="43"/>
      <c r="D24" s="44"/>
      <c r="E24" s="45"/>
      <c r="F24" s="46"/>
      <c r="G24" s="68"/>
      <c r="H24" s="72"/>
      <c r="I24" s="44"/>
      <c r="J24" s="46"/>
      <c r="K24" s="46"/>
      <c r="L24" s="46"/>
      <c r="M24" s="76"/>
      <c r="N24" s="64"/>
      <c r="O24" s="47"/>
      <c r="P24" s="44"/>
      <c r="Q24" s="48"/>
      <c r="R24" s="45"/>
    </row>
    <row r="25" spans="1:18" ht="23.1" customHeight="1">
      <c r="A25" s="171"/>
      <c r="B25" s="65" t="s">
        <v>137</v>
      </c>
      <c r="C25" s="49" t="s">
        <v>138</v>
      </c>
      <c r="D25" s="50" t="s">
        <v>55</v>
      </c>
      <c r="E25" s="51">
        <v>40</v>
      </c>
      <c r="F25" s="52" t="s">
        <v>25</v>
      </c>
      <c r="G25" s="69"/>
      <c r="H25" s="73" t="s">
        <v>138</v>
      </c>
      <c r="I25" s="50" t="s">
        <v>55</v>
      </c>
      <c r="J25" s="52">
        <f>ROUNDUP(E25*0.75,2)</f>
        <v>30</v>
      </c>
      <c r="K25" s="52" t="s">
        <v>25</v>
      </c>
      <c r="L25" s="52"/>
      <c r="M25" s="77" t="e">
        <f>#REF!</f>
        <v>#REF!</v>
      </c>
      <c r="N25" s="65" t="s">
        <v>235</v>
      </c>
      <c r="O25" s="53" t="s">
        <v>34</v>
      </c>
      <c r="P25" s="50"/>
      <c r="Q25" s="54">
        <v>1</v>
      </c>
      <c r="R25" s="51">
        <f>ROUNDUP(Q25*0.75,2)</f>
        <v>0.75</v>
      </c>
    </row>
    <row r="26" spans="1:18" ht="23.1" customHeight="1">
      <c r="A26" s="171"/>
      <c r="B26" s="65"/>
      <c r="C26" s="49"/>
      <c r="D26" s="50"/>
      <c r="E26" s="51"/>
      <c r="F26" s="52"/>
      <c r="G26" s="69"/>
      <c r="H26" s="73"/>
      <c r="I26" s="50"/>
      <c r="J26" s="52"/>
      <c r="K26" s="52"/>
      <c r="L26" s="52"/>
      <c r="M26" s="77"/>
      <c r="N26" s="65" t="s">
        <v>236</v>
      </c>
      <c r="O26" s="53" t="s">
        <v>35</v>
      </c>
      <c r="P26" s="50"/>
      <c r="Q26" s="54">
        <v>3</v>
      </c>
      <c r="R26" s="51">
        <f>ROUNDUP(Q26*0.75,2)</f>
        <v>2.25</v>
      </c>
    </row>
    <row r="27" spans="1:18" ht="23.1" customHeight="1">
      <c r="A27" s="171"/>
      <c r="B27" s="65"/>
      <c r="C27" s="49"/>
      <c r="D27" s="50"/>
      <c r="E27" s="51"/>
      <c r="F27" s="52"/>
      <c r="G27" s="69"/>
      <c r="H27" s="73"/>
      <c r="I27" s="50"/>
      <c r="J27" s="52"/>
      <c r="K27" s="52"/>
      <c r="L27" s="52"/>
      <c r="M27" s="77"/>
      <c r="N27" s="65" t="s">
        <v>237</v>
      </c>
      <c r="O27" s="53"/>
      <c r="P27" s="50"/>
      <c r="Q27" s="54"/>
      <c r="R27" s="51"/>
    </row>
    <row r="28" spans="1:18" ht="23.1" customHeight="1">
      <c r="A28" s="171"/>
      <c r="B28" s="65"/>
      <c r="C28" s="49"/>
      <c r="D28" s="50"/>
      <c r="E28" s="51"/>
      <c r="F28" s="52"/>
      <c r="G28" s="69"/>
      <c r="H28" s="73"/>
      <c r="I28" s="50"/>
      <c r="J28" s="52"/>
      <c r="K28" s="52"/>
      <c r="L28" s="52"/>
      <c r="M28" s="77"/>
      <c r="N28" s="65" t="s">
        <v>41</v>
      </c>
      <c r="O28" s="53"/>
      <c r="P28" s="50"/>
      <c r="Q28" s="54"/>
      <c r="R28" s="51"/>
    </row>
    <row r="29" spans="1:18" ht="23.1" customHeight="1" thickBot="1">
      <c r="A29" s="172"/>
      <c r="B29" s="66"/>
      <c r="C29" s="55"/>
      <c r="D29" s="56"/>
      <c r="E29" s="57"/>
      <c r="F29" s="58"/>
      <c r="G29" s="70"/>
      <c r="H29" s="74"/>
      <c r="I29" s="56"/>
      <c r="J29" s="58"/>
      <c r="K29" s="58"/>
      <c r="L29" s="58"/>
      <c r="M29" s="78"/>
      <c r="N29" s="66"/>
      <c r="O29" s="59"/>
      <c r="P29" s="56"/>
      <c r="Q29" s="60"/>
      <c r="R29" s="57"/>
    </row>
  </sheetData>
  <mergeCells count="4">
    <mergeCell ref="H1:N1"/>
    <mergeCell ref="A2:R2"/>
    <mergeCell ref="A3:F3"/>
    <mergeCell ref="A5:A29"/>
  </mergeCells>
  <phoneticPr fontId="21"/>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14</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86" t="s">
        <v>15</v>
      </c>
      <c r="C5" s="37"/>
      <c r="D5" s="38"/>
      <c r="E5" s="39"/>
      <c r="F5" s="40"/>
      <c r="G5" s="67"/>
      <c r="H5" s="71"/>
      <c r="I5" s="38"/>
      <c r="J5" s="40"/>
      <c r="K5" s="40"/>
      <c r="L5" s="40"/>
      <c r="M5" s="75"/>
      <c r="N5" s="63"/>
      <c r="O5" s="41" t="s">
        <v>15</v>
      </c>
      <c r="P5" s="38"/>
      <c r="Q5" s="42">
        <v>110</v>
      </c>
      <c r="R5" s="87">
        <f>ROUNDUP(Q5*0.75,2)</f>
        <v>82.5</v>
      </c>
    </row>
    <row r="6" spans="1:19" ht="24.9" customHeight="1">
      <c r="A6" s="171"/>
      <c r="B6" s="88"/>
      <c r="C6" s="43"/>
      <c r="D6" s="44"/>
      <c r="E6" s="45"/>
      <c r="F6" s="46"/>
      <c r="G6" s="68"/>
      <c r="H6" s="72"/>
      <c r="I6" s="44"/>
      <c r="J6" s="46"/>
      <c r="K6" s="46"/>
      <c r="L6" s="46"/>
      <c r="M6" s="76"/>
      <c r="N6" s="64"/>
      <c r="O6" s="47"/>
      <c r="P6" s="44"/>
      <c r="Q6" s="48"/>
      <c r="R6" s="89"/>
    </row>
    <row r="7" spans="1:19" ht="24.9" customHeight="1">
      <c r="A7" s="171"/>
      <c r="B7" s="90" t="s">
        <v>16</v>
      </c>
      <c r="C7" s="49" t="s">
        <v>24</v>
      </c>
      <c r="D7" s="50"/>
      <c r="E7" s="51">
        <v>40</v>
      </c>
      <c r="F7" s="52" t="s">
        <v>25</v>
      </c>
      <c r="G7" s="69"/>
      <c r="H7" s="73" t="s">
        <v>24</v>
      </c>
      <c r="I7" s="50"/>
      <c r="J7" s="52">
        <f>ROUNDUP(E7*0.75,2)</f>
        <v>30</v>
      </c>
      <c r="K7" s="52" t="s">
        <v>25</v>
      </c>
      <c r="L7" s="52"/>
      <c r="M7" s="77" t="e">
        <f>#REF!</f>
        <v>#REF!</v>
      </c>
      <c r="N7" s="65" t="s">
        <v>17</v>
      </c>
      <c r="O7" s="53" t="s">
        <v>28</v>
      </c>
      <c r="P7" s="50"/>
      <c r="Q7" s="54">
        <v>0.05</v>
      </c>
      <c r="R7" s="91">
        <f t="shared" ref="R7:R14" si="0">ROUNDUP(Q7*0.75,2)</f>
        <v>0.04</v>
      </c>
    </row>
    <row r="8" spans="1:19" ht="24.9" customHeight="1">
      <c r="A8" s="171"/>
      <c r="B8" s="90"/>
      <c r="C8" s="49" t="s">
        <v>26</v>
      </c>
      <c r="D8" s="50"/>
      <c r="E8" s="51">
        <v>10</v>
      </c>
      <c r="F8" s="52" t="s">
        <v>25</v>
      </c>
      <c r="G8" s="69"/>
      <c r="H8" s="73" t="s">
        <v>26</v>
      </c>
      <c r="I8" s="50"/>
      <c r="J8" s="52">
        <f>ROUNDUP(E8*0.75,2)</f>
        <v>7.5</v>
      </c>
      <c r="K8" s="52" t="s">
        <v>25</v>
      </c>
      <c r="L8" s="52"/>
      <c r="M8" s="77" t="e">
        <f>ROUND(#REF!+(#REF!*6/100),2)</f>
        <v>#REF!</v>
      </c>
      <c r="N8" s="65" t="s">
        <v>18</v>
      </c>
      <c r="O8" s="53" t="s">
        <v>29</v>
      </c>
      <c r="P8" s="50"/>
      <c r="Q8" s="54">
        <v>0.01</v>
      </c>
      <c r="R8" s="91">
        <f t="shared" si="0"/>
        <v>0.01</v>
      </c>
    </row>
    <row r="9" spans="1:19" ht="24.9" customHeight="1">
      <c r="A9" s="171"/>
      <c r="B9" s="90"/>
      <c r="C9" s="49" t="s">
        <v>27</v>
      </c>
      <c r="D9" s="50"/>
      <c r="E9" s="51">
        <v>0.5</v>
      </c>
      <c r="F9" s="52" t="s">
        <v>25</v>
      </c>
      <c r="G9" s="69"/>
      <c r="H9" s="73" t="s">
        <v>27</v>
      </c>
      <c r="I9" s="50"/>
      <c r="J9" s="52">
        <f>ROUNDUP(E9*0.75,2)</f>
        <v>0.38</v>
      </c>
      <c r="K9" s="52" t="s">
        <v>25</v>
      </c>
      <c r="L9" s="52"/>
      <c r="M9" s="77"/>
      <c r="N9" s="65" t="s">
        <v>19</v>
      </c>
      <c r="O9" s="53" t="s">
        <v>30</v>
      </c>
      <c r="P9" s="50"/>
      <c r="Q9" s="54">
        <v>0.5</v>
      </c>
      <c r="R9" s="91">
        <f t="shared" si="0"/>
        <v>0.38</v>
      </c>
    </row>
    <row r="10" spans="1:19" ht="24.9" customHeight="1">
      <c r="A10" s="171"/>
      <c r="B10" s="90"/>
      <c r="C10" s="49" t="s">
        <v>36</v>
      </c>
      <c r="D10" s="50"/>
      <c r="E10" s="51">
        <v>10</v>
      </c>
      <c r="F10" s="52" t="s">
        <v>25</v>
      </c>
      <c r="G10" s="69"/>
      <c r="H10" s="73" t="s">
        <v>36</v>
      </c>
      <c r="I10" s="50"/>
      <c r="J10" s="52">
        <f>ROUNDUP(E10*0.75,2)</f>
        <v>7.5</v>
      </c>
      <c r="K10" s="52" t="s">
        <v>25</v>
      </c>
      <c r="L10" s="52"/>
      <c r="M10" s="77" t="e">
        <f>ROUND(#REF!+(#REF!*10/100),2)</f>
        <v>#REF!</v>
      </c>
      <c r="N10" s="65" t="s">
        <v>20</v>
      </c>
      <c r="O10" s="53" t="s">
        <v>31</v>
      </c>
      <c r="P10" s="50"/>
      <c r="Q10" s="54">
        <v>2</v>
      </c>
      <c r="R10" s="91">
        <f t="shared" si="0"/>
        <v>1.5</v>
      </c>
    </row>
    <row r="11" spans="1:19" ht="24.9" customHeight="1">
      <c r="A11" s="171"/>
      <c r="B11" s="90"/>
      <c r="C11" s="49" t="s">
        <v>37</v>
      </c>
      <c r="D11" s="50"/>
      <c r="E11" s="51">
        <v>10</v>
      </c>
      <c r="F11" s="52" t="s">
        <v>25</v>
      </c>
      <c r="G11" s="69"/>
      <c r="H11" s="73" t="s">
        <v>37</v>
      </c>
      <c r="I11" s="50"/>
      <c r="J11" s="52">
        <f>ROUNDUP(E11*0.75,2)</f>
        <v>7.5</v>
      </c>
      <c r="K11" s="52" t="s">
        <v>25</v>
      </c>
      <c r="L11" s="52"/>
      <c r="M11" s="77" t="e">
        <f>#REF!</f>
        <v>#REF!</v>
      </c>
      <c r="N11" s="65" t="s">
        <v>21</v>
      </c>
      <c r="O11" s="53" t="s">
        <v>32</v>
      </c>
      <c r="P11" s="50"/>
      <c r="Q11" s="54">
        <v>4</v>
      </c>
      <c r="R11" s="91">
        <f t="shared" si="0"/>
        <v>3</v>
      </c>
    </row>
    <row r="12" spans="1:19" ht="24.9" customHeight="1">
      <c r="A12" s="171"/>
      <c r="B12" s="90"/>
      <c r="C12" s="49"/>
      <c r="D12" s="50"/>
      <c r="E12" s="51"/>
      <c r="F12" s="52"/>
      <c r="G12" s="69"/>
      <c r="H12" s="73"/>
      <c r="I12" s="50"/>
      <c r="J12" s="52"/>
      <c r="K12" s="52"/>
      <c r="L12" s="52"/>
      <c r="M12" s="77"/>
      <c r="N12" s="83" t="s">
        <v>22</v>
      </c>
      <c r="O12" s="53" t="s">
        <v>33</v>
      </c>
      <c r="P12" s="50"/>
      <c r="Q12" s="54">
        <v>1.5</v>
      </c>
      <c r="R12" s="91">
        <f t="shared" si="0"/>
        <v>1.1300000000000001</v>
      </c>
    </row>
    <row r="13" spans="1:19" ht="24.9" customHeight="1">
      <c r="A13" s="171"/>
      <c r="B13" s="90"/>
      <c r="C13" s="49"/>
      <c r="D13" s="50"/>
      <c r="E13" s="51"/>
      <c r="F13" s="52"/>
      <c r="G13" s="69"/>
      <c r="H13" s="73"/>
      <c r="I13" s="50"/>
      <c r="J13" s="52"/>
      <c r="K13" s="52"/>
      <c r="L13" s="52"/>
      <c r="M13" s="77"/>
      <c r="N13" s="65" t="s">
        <v>23</v>
      </c>
      <c r="O13" s="53" t="s">
        <v>34</v>
      </c>
      <c r="P13" s="50"/>
      <c r="Q13" s="54">
        <v>0.3</v>
      </c>
      <c r="R13" s="91">
        <f t="shared" si="0"/>
        <v>0.23</v>
      </c>
    </row>
    <row r="14" spans="1:19" ht="24.9" customHeight="1">
      <c r="A14" s="171"/>
      <c r="B14" s="90"/>
      <c r="C14" s="49"/>
      <c r="D14" s="50"/>
      <c r="E14" s="51"/>
      <c r="F14" s="52"/>
      <c r="G14" s="69"/>
      <c r="H14" s="73"/>
      <c r="I14" s="50"/>
      <c r="J14" s="52"/>
      <c r="K14" s="52"/>
      <c r="L14" s="52"/>
      <c r="M14" s="77"/>
      <c r="N14" s="65"/>
      <c r="O14" s="53" t="s">
        <v>35</v>
      </c>
      <c r="P14" s="50"/>
      <c r="Q14" s="54">
        <v>5</v>
      </c>
      <c r="R14" s="91">
        <f t="shared" si="0"/>
        <v>3.75</v>
      </c>
    </row>
    <row r="15" spans="1:19" ht="24.9" customHeight="1">
      <c r="A15" s="171"/>
      <c r="B15" s="88"/>
      <c r="C15" s="43"/>
      <c r="D15" s="44"/>
      <c r="E15" s="45"/>
      <c r="F15" s="46"/>
      <c r="G15" s="68"/>
      <c r="H15" s="72"/>
      <c r="I15" s="44"/>
      <c r="J15" s="46"/>
      <c r="K15" s="46"/>
      <c r="L15" s="46"/>
      <c r="M15" s="76"/>
      <c r="N15" s="64"/>
      <c r="O15" s="47"/>
      <c r="P15" s="44"/>
      <c r="Q15" s="48"/>
      <c r="R15" s="89"/>
    </row>
    <row r="16" spans="1:19" ht="24.9" customHeight="1">
      <c r="A16" s="171"/>
      <c r="B16" s="90" t="s">
        <v>38</v>
      </c>
      <c r="C16" s="49" t="s">
        <v>42</v>
      </c>
      <c r="D16" s="50"/>
      <c r="E16" s="51">
        <v>40</v>
      </c>
      <c r="F16" s="52" t="s">
        <v>25</v>
      </c>
      <c r="G16" s="69"/>
      <c r="H16" s="73" t="s">
        <v>42</v>
      </c>
      <c r="I16" s="50"/>
      <c r="J16" s="52">
        <f>ROUNDUP(E16*0.75,2)</f>
        <v>30</v>
      </c>
      <c r="K16" s="52" t="s">
        <v>25</v>
      </c>
      <c r="L16" s="52"/>
      <c r="M16" s="77" t="e">
        <f>#REF!</f>
        <v>#REF!</v>
      </c>
      <c r="N16" s="65" t="s">
        <v>39</v>
      </c>
      <c r="O16" s="53" t="s">
        <v>44</v>
      </c>
      <c r="P16" s="50"/>
      <c r="Q16" s="54">
        <v>1.5</v>
      </c>
      <c r="R16" s="91">
        <f>ROUNDUP(Q16*0.75,2)</f>
        <v>1.1300000000000001</v>
      </c>
    </row>
    <row r="17" spans="1:18" ht="24.9" customHeight="1">
      <c r="A17" s="171"/>
      <c r="B17" s="90"/>
      <c r="C17" s="49" t="s">
        <v>43</v>
      </c>
      <c r="D17" s="50"/>
      <c r="E17" s="51">
        <v>10</v>
      </c>
      <c r="F17" s="52" t="s">
        <v>25</v>
      </c>
      <c r="G17" s="69"/>
      <c r="H17" s="73" t="s">
        <v>43</v>
      </c>
      <c r="I17" s="50"/>
      <c r="J17" s="52">
        <f>ROUNDUP(E17*0.75,2)</f>
        <v>7.5</v>
      </c>
      <c r="K17" s="52" t="s">
        <v>25</v>
      </c>
      <c r="L17" s="52"/>
      <c r="M17" s="77" t="e">
        <f>#REF!</f>
        <v>#REF!</v>
      </c>
      <c r="N17" s="65" t="s">
        <v>40</v>
      </c>
      <c r="O17" s="53" t="s">
        <v>34</v>
      </c>
      <c r="P17" s="50"/>
      <c r="Q17" s="54">
        <v>0.5</v>
      </c>
      <c r="R17" s="91">
        <f>ROUNDUP(Q17*0.75,2)</f>
        <v>0.38</v>
      </c>
    </row>
    <row r="18" spans="1:18" ht="24.9" customHeight="1">
      <c r="A18" s="171"/>
      <c r="B18" s="90"/>
      <c r="C18" s="49"/>
      <c r="D18" s="50"/>
      <c r="E18" s="51"/>
      <c r="F18" s="52"/>
      <c r="G18" s="69"/>
      <c r="H18" s="73"/>
      <c r="I18" s="50"/>
      <c r="J18" s="52"/>
      <c r="K18" s="52"/>
      <c r="L18" s="52"/>
      <c r="M18" s="77"/>
      <c r="N18" s="65" t="s">
        <v>41</v>
      </c>
      <c r="O18" s="53" t="s">
        <v>45</v>
      </c>
      <c r="P18" s="50" t="s">
        <v>46</v>
      </c>
      <c r="Q18" s="54">
        <v>1</v>
      </c>
      <c r="R18" s="91">
        <f>ROUNDUP(Q18*0.75,2)</f>
        <v>0.75</v>
      </c>
    </row>
    <row r="19" spans="1:18" ht="24.9" customHeight="1">
      <c r="A19" s="171"/>
      <c r="B19" s="90"/>
      <c r="C19" s="49"/>
      <c r="D19" s="50"/>
      <c r="E19" s="51"/>
      <c r="F19" s="52"/>
      <c r="G19" s="69"/>
      <c r="H19" s="73"/>
      <c r="I19" s="50"/>
      <c r="J19" s="52"/>
      <c r="K19" s="52"/>
      <c r="L19" s="52"/>
      <c r="M19" s="77"/>
      <c r="N19" s="65"/>
      <c r="O19" s="53" t="s">
        <v>47</v>
      </c>
      <c r="P19" s="50"/>
      <c r="Q19" s="54">
        <v>1</v>
      </c>
      <c r="R19" s="91">
        <f>ROUNDUP(Q19*0.75,2)</f>
        <v>0.75</v>
      </c>
    </row>
    <row r="20" spans="1:18" ht="24.9" customHeight="1">
      <c r="A20" s="171"/>
      <c r="B20" s="90"/>
      <c r="C20" s="49"/>
      <c r="D20" s="50"/>
      <c r="E20" s="51"/>
      <c r="F20" s="52"/>
      <c r="G20" s="69"/>
      <c r="H20" s="73"/>
      <c r="I20" s="50"/>
      <c r="J20" s="52"/>
      <c r="K20" s="52"/>
      <c r="L20" s="52"/>
      <c r="M20" s="77"/>
      <c r="N20" s="65"/>
      <c r="O20" s="53" t="s">
        <v>48</v>
      </c>
      <c r="P20" s="50"/>
      <c r="Q20" s="54">
        <v>1</v>
      </c>
      <c r="R20" s="91">
        <f>ROUNDUP(Q20*0.75,2)</f>
        <v>0.75</v>
      </c>
    </row>
    <row r="21" spans="1:18" ht="24.9" customHeight="1">
      <c r="A21" s="171"/>
      <c r="B21" s="88"/>
      <c r="C21" s="43"/>
      <c r="D21" s="44"/>
      <c r="E21" s="45"/>
      <c r="F21" s="46"/>
      <c r="G21" s="68"/>
      <c r="H21" s="72"/>
      <c r="I21" s="44"/>
      <c r="J21" s="46"/>
      <c r="K21" s="46"/>
      <c r="L21" s="46"/>
      <c r="M21" s="76"/>
      <c r="N21" s="64"/>
      <c r="O21" s="47"/>
      <c r="P21" s="44"/>
      <c r="Q21" s="48"/>
      <c r="R21" s="89"/>
    </row>
    <row r="22" spans="1:18" ht="24.9" customHeight="1">
      <c r="A22" s="171"/>
      <c r="B22" s="90" t="s">
        <v>49</v>
      </c>
      <c r="C22" s="49" t="s">
        <v>50</v>
      </c>
      <c r="D22" s="50"/>
      <c r="E22" s="51">
        <v>20</v>
      </c>
      <c r="F22" s="52" t="s">
        <v>25</v>
      </c>
      <c r="G22" s="69"/>
      <c r="H22" s="73" t="s">
        <v>50</v>
      </c>
      <c r="I22" s="50"/>
      <c r="J22" s="52">
        <f>ROUNDUP(E22*0.75,2)</f>
        <v>15</v>
      </c>
      <c r="K22" s="52" t="s">
        <v>25</v>
      </c>
      <c r="L22" s="52"/>
      <c r="M22" s="77" t="e">
        <f>ROUND(#REF!+(#REF!*15/100),2)</f>
        <v>#REF!</v>
      </c>
      <c r="N22" s="65" t="s">
        <v>23</v>
      </c>
      <c r="O22" s="53" t="s">
        <v>44</v>
      </c>
      <c r="P22" s="50"/>
      <c r="Q22" s="54">
        <v>100</v>
      </c>
      <c r="R22" s="91">
        <f>ROUNDUP(Q22*0.75,2)</f>
        <v>75</v>
      </c>
    </row>
    <row r="23" spans="1:18" ht="24.9" customHeight="1">
      <c r="A23" s="171"/>
      <c r="B23" s="90"/>
      <c r="C23" s="49" t="s">
        <v>51</v>
      </c>
      <c r="D23" s="50"/>
      <c r="E23" s="51">
        <v>3</v>
      </c>
      <c r="F23" s="52" t="s">
        <v>25</v>
      </c>
      <c r="G23" s="69"/>
      <c r="H23" s="73" t="s">
        <v>51</v>
      </c>
      <c r="I23" s="50"/>
      <c r="J23" s="52">
        <f>ROUNDUP(E23*0.75,2)</f>
        <v>2.25</v>
      </c>
      <c r="K23" s="52" t="s">
        <v>25</v>
      </c>
      <c r="L23" s="52"/>
      <c r="M23" s="77" t="e">
        <f>ROUND(#REF!+(#REF!*40/100),2)</f>
        <v>#REF!</v>
      </c>
      <c r="N23" s="65"/>
      <c r="O23" s="53" t="s">
        <v>52</v>
      </c>
      <c r="P23" s="50"/>
      <c r="Q23" s="54">
        <v>3</v>
      </c>
      <c r="R23" s="91">
        <f>ROUNDUP(Q23*0.75,2)</f>
        <v>2.25</v>
      </c>
    </row>
    <row r="24" spans="1:18" ht="24.9" customHeight="1" thickBot="1">
      <c r="A24" s="172"/>
      <c r="B24" s="92"/>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6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346</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27"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27" customHeight="1">
      <c r="A8" s="198"/>
      <c r="B8" s="121"/>
      <c r="C8" s="121"/>
      <c r="D8" s="127"/>
      <c r="E8" s="126"/>
      <c r="F8" s="128"/>
      <c r="G8" s="124"/>
      <c r="H8" s="123"/>
      <c r="I8" s="122"/>
      <c r="J8" s="121"/>
      <c r="K8" s="120"/>
      <c r="L8" s="122"/>
      <c r="M8" s="121"/>
      <c r="N8" s="120"/>
      <c r="O8" s="129"/>
    </row>
    <row r="9" spans="1:21" ht="27" customHeight="1">
      <c r="A9" s="198"/>
      <c r="B9" s="113" t="s">
        <v>305</v>
      </c>
      <c r="C9" s="113" t="s">
        <v>130</v>
      </c>
      <c r="D9" s="119" t="s">
        <v>62</v>
      </c>
      <c r="E9" s="118"/>
      <c r="F9" s="117"/>
      <c r="G9" s="114"/>
      <c r="H9" s="158">
        <v>0.7</v>
      </c>
      <c r="I9" s="115" t="s">
        <v>305</v>
      </c>
      <c r="J9" s="113" t="s">
        <v>130</v>
      </c>
      <c r="K9" s="157">
        <v>0.3</v>
      </c>
      <c r="L9" s="115" t="s">
        <v>304</v>
      </c>
      <c r="M9" s="113" t="s">
        <v>130</v>
      </c>
      <c r="N9" s="156">
        <v>0.2</v>
      </c>
      <c r="O9" s="111" t="s">
        <v>62</v>
      </c>
    </row>
    <row r="10" spans="1:21" ht="27" customHeight="1">
      <c r="A10" s="198"/>
      <c r="B10" s="113"/>
      <c r="C10" s="113" t="s">
        <v>36</v>
      </c>
      <c r="D10" s="119"/>
      <c r="E10" s="118"/>
      <c r="F10" s="117"/>
      <c r="G10" s="114"/>
      <c r="H10" s="116">
        <v>10</v>
      </c>
      <c r="I10" s="115"/>
      <c r="J10" s="113" t="s">
        <v>36</v>
      </c>
      <c r="K10" s="112">
        <v>10</v>
      </c>
      <c r="L10" s="115"/>
      <c r="M10" s="113" t="s">
        <v>36</v>
      </c>
      <c r="N10" s="112">
        <v>10</v>
      </c>
      <c r="O10" s="111"/>
    </row>
    <row r="11" spans="1:21" ht="27" customHeight="1">
      <c r="A11" s="198"/>
      <c r="B11" s="113"/>
      <c r="C11" s="113"/>
      <c r="D11" s="119"/>
      <c r="E11" s="118"/>
      <c r="F11" s="117"/>
      <c r="G11" s="114" t="s">
        <v>44</v>
      </c>
      <c r="H11" s="116" t="s">
        <v>260</v>
      </c>
      <c r="I11" s="115"/>
      <c r="J11" s="113"/>
      <c r="K11" s="112"/>
      <c r="L11" s="122"/>
      <c r="M11" s="121"/>
      <c r="N11" s="120"/>
      <c r="O11" s="129"/>
    </row>
    <row r="12" spans="1:21" ht="27" customHeight="1">
      <c r="A12" s="198"/>
      <c r="B12" s="121"/>
      <c r="C12" s="121"/>
      <c r="D12" s="127"/>
      <c r="E12" s="126"/>
      <c r="F12" s="128"/>
      <c r="G12" s="124"/>
      <c r="H12" s="123"/>
      <c r="I12" s="122"/>
      <c r="J12" s="121"/>
      <c r="K12" s="120"/>
      <c r="L12" s="115" t="s">
        <v>303</v>
      </c>
      <c r="M12" s="113" t="s">
        <v>50</v>
      </c>
      <c r="N12" s="112">
        <v>10</v>
      </c>
      <c r="O12" s="111"/>
    </row>
    <row r="13" spans="1:21" ht="27" customHeight="1">
      <c r="A13" s="198"/>
      <c r="B13" s="113" t="s">
        <v>302</v>
      </c>
      <c r="C13" s="113" t="s">
        <v>134</v>
      </c>
      <c r="D13" s="119"/>
      <c r="E13" s="118"/>
      <c r="F13" s="117"/>
      <c r="G13" s="114"/>
      <c r="H13" s="116">
        <v>5</v>
      </c>
      <c r="I13" s="115" t="s">
        <v>301</v>
      </c>
      <c r="J13" s="130" t="s">
        <v>300</v>
      </c>
      <c r="K13" s="112">
        <v>5</v>
      </c>
      <c r="L13" s="115"/>
      <c r="M13" s="113" t="s">
        <v>136</v>
      </c>
      <c r="N13" s="112">
        <v>10</v>
      </c>
      <c r="O13" s="111"/>
    </row>
    <row r="14" spans="1:21" ht="27" customHeight="1">
      <c r="A14" s="198"/>
      <c r="B14" s="113"/>
      <c r="C14" s="113" t="s">
        <v>50</v>
      </c>
      <c r="D14" s="119"/>
      <c r="E14" s="118"/>
      <c r="F14" s="117"/>
      <c r="G14" s="114"/>
      <c r="H14" s="116">
        <v>30</v>
      </c>
      <c r="I14" s="115"/>
      <c r="J14" s="113" t="s">
        <v>50</v>
      </c>
      <c r="K14" s="112">
        <v>20</v>
      </c>
      <c r="L14" s="122"/>
      <c r="M14" s="121"/>
      <c r="N14" s="120"/>
      <c r="O14" s="129"/>
    </row>
    <row r="15" spans="1:21" ht="27" customHeight="1">
      <c r="A15" s="198"/>
      <c r="B15" s="113"/>
      <c r="C15" s="113"/>
      <c r="D15" s="119"/>
      <c r="E15" s="118"/>
      <c r="F15" s="117"/>
      <c r="G15" s="114" t="s">
        <v>44</v>
      </c>
      <c r="H15" s="116" t="s">
        <v>260</v>
      </c>
      <c r="I15" s="115"/>
      <c r="J15" s="113"/>
      <c r="K15" s="112"/>
      <c r="L15" s="115" t="s">
        <v>137</v>
      </c>
      <c r="M15" s="113" t="s">
        <v>138</v>
      </c>
      <c r="N15" s="112">
        <v>10</v>
      </c>
      <c r="O15" s="111"/>
    </row>
    <row r="16" spans="1:21" ht="27" customHeight="1">
      <c r="A16" s="198"/>
      <c r="B16" s="113"/>
      <c r="C16" s="113"/>
      <c r="D16" s="119"/>
      <c r="E16" s="118"/>
      <c r="F16" s="117"/>
      <c r="G16" s="114" t="s">
        <v>34</v>
      </c>
      <c r="H16" s="116" t="s">
        <v>259</v>
      </c>
      <c r="I16" s="115"/>
      <c r="J16" s="113"/>
      <c r="K16" s="112"/>
      <c r="L16" s="115"/>
      <c r="M16" s="113"/>
      <c r="N16" s="112"/>
      <c r="O16" s="111"/>
    </row>
    <row r="17" spans="1:15" ht="27" customHeight="1">
      <c r="A17" s="198"/>
      <c r="B17" s="113"/>
      <c r="C17" s="113"/>
      <c r="D17" s="119"/>
      <c r="E17" s="118"/>
      <c r="F17" s="117" t="s">
        <v>46</v>
      </c>
      <c r="G17" s="114" t="s">
        <v>45</v>
      </c>
      <c r="H17" s="116" t="s">
        <v>259</v>
      </c>
      <c r="I17" s="115"/>
      <c r="J17" s="113"/>
      <c r="K17" s="112"/>
      <c r="L17" s="115"/>
      <c r="M17" s="113"/>
      <c r="N17" s="112"/>
      <c r="O17" s="111"/>
    </row>
    <row r="18" spans="1:15" ht="27" customHeight="1">
      <c r="A18" s="198"/>
      <c r="B18" s="121"/>
      <c r="C18" s="121"/>
      <c r="D18" s="127"/>
      <c r="E18" s="126"/>
      <c r="F18" s="128"/>
      <c r="G18" s="124"/>
      <c r="H18" s="123"/>
      <c r="I18" s="122"/>
      <c r="J18" s="121"/>
      <c r="K18" s="120"/>
      <c r="L18" s="115"/>
      <c r="M18" s="113"/>
      <c r="N18" s="112"/>
      <c r="O18" s="111"/>
    </row>
    <row r="19" spans="1:15" ht="27" customHeight="1">
      <c r="A19" s="198"/>
      <c r="B19" s="113" t="s">
        <v>101</v>
      </c>
      <c r="C19" s="113" t="s">
        <v>136</v>
      </c>
      <c r="D19" s="119"/>
      <c r="E19" s="118"/>
      <c r="F19" s="160"/>
      <c r="G19" s="114"/>
      <c r="H19" s="116">
        <v>10</v>
      </c>
      <c r="I19" s="115" t="s">
        <v>101</v>
      </c>
      <c r="J19" s="113" t="s">
        <v>136</v>
      </c>
      <c r="K19" s="112">
        <v>10</v>
      </c>
      <c r="L19" s="115"/>
      <c r="M19" s="113"/>
      <c r="N19" s="112"/>
      <c r="O19" s="111"/>
    </row>
    <row r="20" spans="1:15" ht="27" customHeight="1">
      <c r="A20" s="198"/>
      <c r="B20" s="113"/>
      <c r="C20" s="113"/>
      <c r="D20" s="119"/>
      <c r="E20" s="118"/>
      <c r="F20" s="117"/>
      <c r="G20" s="114" t="s">
        <v>44</v>
      </c>
      <c r="H20" s="116" t="s">
        <v>260</v>
      </c>
      <c r="I20" s="115"/>
      <c r="J20" s="113"/>
      <c r="K20" s="112"/>
      <c r="L20" s="115"/>
      <c r="M20" s="113"/>
      <c r="N20" s="112"/>
      <c r="O20" s="111"/>
    </row>
    <row r="21" spans="1:15" ht="27" customHeight="1">
      <c r="A21" s="198"/>
      <c r="B21" s="113"/>
      <c r="C21" s="113"/>
      <c r="D21" s="119"/>
      <c r="E21" s="118"/>
      <c r="F21" s="117" t="s">
        <v>46</v>
      </c>
      <c r="G21" s="114" t="s">
        <v>45</v>
      </c>
      <c r="H21" s="116" t="s">
        <v>259</v>
      </c>
      <c r="I21" s="115"/>
      <c r="J21" s="113"/>
      <c r="K21" s="112"/>
      <c r="L21" s="115"/>
      <c r="M21" s="113"/>
      <c r="N21" s="112"/>
      <c r="O21" s="111"/>
    </row>
    <row r="22" spans="1:15" ht="27" customHeight="1">
      <c r="A22" s="198"/>
      <c r="B22" s="121"/>
      <c r="C22" s="121"/>
      <c r="D22" s="127"/>
      <c r="E22" s="126"/>
      <c r="F22" s="128"/>
      <c r="G22" s="124"/>
      <c r="H22" s="123"/>
      <c r="I22" s="122"/>
      <c r="J22" s="121"/>
      <c r="K22" s="120"/>
      <c r="L22" s="115"/>
      <c r="M22" s="113"/>
      <c r="N22" s="112"/>
      <c r="O22" s="111"/>
    </row>
    <row r="23" spans="1:15" ht="27" customHeight="1">
      <c r="A23" s="198"/>
      <c r="B23" s="113" t="s">
        <v>137</v>
      </c>
      <c r="C23" s="113" t="s">
        <v>138</v>
      </c>
      <c r="D23" s="119"/>
      <c r="E23" s="118" t="s">
        <v>55</v>
      </c>
      <c r="F23" s="117"/>
      <c r="G23" s="114"/>
      <c r="H23" s="116">
        <v>30</v>
      </c>
      <c r="I23" s="115" t="s">
        <v>137</v>
      </c>
      <c r="J23" s="113" t="s">
        <v>138</v>
      </c>
      <c r="K23" s="112">
        <v>20</v>
      </c>
      <c r="L23" s="115"/>
      <c r="M23" s="113"/>
      <c r="N23" s="112"/>
      <c r="O23" s="111"/>
    </row>
    <row r="24" spans="1:15" ht="27" customHeight="1">
      <c r="A24" s="198"/>
      <c r="B24" s="113"/>
      <c r="C24" s="113"/>
      <c r="D24" s="119"/>
      <c r="E24" s="118"/>
      <c r="F24" s="117"/>
      <c r="G24" s="114" t="s">
        <v>34</v>
      </c>
      <c r="H24" s="116" t="s">
        <v>259</v>
      </c>
      <c r="I24" s="115"/>
      <c r="J24" s="113"/>
      <c r="K24" s="112"/>
      <c r="L24" s="115"/>
      <c r="M24" s="113"/>
      <c r="N24" s="112"/>
      <c r="O24" s="111"/>
    </row>
    <row r="25" spans="1:15" ht="27" customHeight="1" thickBot="1">
      <c r="A25" s="199"/>
      <c r="B25" s="104"/>
      <c r="C25" s="104"/>
      <c r="D25" s="110"/>
      <c r="E25" s="109"/>
      <c r="F25" s="108"/>
      <c r="G25" s="105"/>
      <c r="H25" s="107"/>
      <c r="I25" s="106"/>
      <c r="J25" s="104"/>
      <c r="K25" s="103"/>
      <c r="L25" s="106"/>
      <c r="M25" s="104"/>
      <c r="N25" s="103"/>
      <c r="O25" s="102"/>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row r="64" spans="2:14" ht="14.4">
      <c r="B64" s="94"/>
      <c r="C64" s="94"/>
      <c r="D64" s="94"/>
      <c r="G64" s="94"/>
      <c r="H64" s="101"/>
      <c r="I64" s="94"/>
      <c r="J64" s="94"/>
      <c r="K64" s="101"/>
      <c r="L64" s="94"/>
      <c r="M64" s="94"/>
      <c r="N64" s="101"/>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210</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114</v>
      </c>
      <c r="C5" s="37" t="s">
        <v>115</v>
      </c>
      <c r="D5" s="38" t="s">
        <v>116</v>
      </c>
      <c r="E5" s="81">
        <v>0.5</v>
      </c>
      <c r="F5" s="40" t="s">
        <v>58</v>
      </c>
      <c r="G5" s="67"/>
      <c r="H5" s="71" t="s">
        <v>115</v>
      </c>
      <c r="I5" s="38" t="s">
        <v>116</v>
      </c>
      <c r="J5" s="40">
        <f>ROUNDUP(E5*0.75,2)</f>
        <v>0.38</v>
      </c>
      <c r="K5" s="40" t="s">
        <v>58</v>
      </c>
      <c r="L5" s="40"/>
      <c r="M5" s="75" t="e">
        <f>#REF!</f>
        <v>#REF!</v>
      </c>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140</v>
      </c>
      <c r="C7" s="49" t="s">
        <v>24</v>
      </c>
      <c r="D7" s="50"/>
      <c r="E7" s="51">
        <v>20</v>
      </c>
      <c r="F7" s="52" t="s">
        <v>25</v>
      </c>
      <c r="G7" s="69"/>
      <c r="H7" s="73" t="s">
        <v>24</v>
      </c>
      <c r="I7" s="50"/>
      <c r="J7" s="52">
        <f>ROUNDUP(E7*0.75,2)</f>
        <v>15</v>
      </c>
      <c r="K7" s="52" t="s">
        <v>25</v>
      </c>
      <c r="L7" s="52"/>
      <c r="M7" s="77" t="e">
        <f>#REF!</f>
        <v>#REF!</v>
      </c>
      <c r="N7" s="65" t="s">
        <v>246</v>
      </c>
      <c r="O7" s="53" t="s">
        <v>68</v>
      </c>
      <c r="P7" s="50" t="s">
        <v>55</v>
      </c>
      <c r="Q7" s="54">
        <v>3</v>
      </c>
      <c r="R7" s="91">
        <f t="shared" ref="R7:R12" si="0">ROUNDUP(Q7*0.75,2)</f>
        <v>2.25</v>
      </c>
    </row>
    <row r="8" spans="1:19" ht="24.9" customHeight="1">
      <c r="A8" s="171"/>
      <c r="B8" s="65"/>
      <c r="C8" s="49" t="s">
        <v>69</v>
      </c>
      <c r="D8" s="50"/>
      <c r="E8" s="51">
        <v>40</v>
      </c>
      <c r="F8" s="52" t="s">
        <v>25</v>
      </c>
      <c r="G8" s="69"/>
      <c r="H8" s="73" t="s">
        <v>69</v>
      </c>
      <c r="I8" s="50"/>
      <c r="J8" s="52">
        <f>ROUNDUP(E8*0.75,2)</f>
        <v>30</v>
      </c>
      <c r="K8" s="52" t="s">
        <v>25</v>
      </c>
      <c r="L8" s="52"/>
      <c r="M8" s="77" t="e">
        <f>ROUND(#REF!+(#REF!*10/100),2)</f>
        <v>#REF!</v>
      </c>
      <c r="N8" s="65" t="s">
        <v>141</v>
      </c>
      <c r="O8" s="53" t="s">
        <v>60</v>
      </c>
      <c r="P8" s="50" t="s">
        <v>46</v>
      </c>
      <c r="Q8" s="54">
        <v>5</v>
      </c>
      <c r="R8" s="91">
        <f t="shared" si="0"/>
        <v>3.75</v>
      </c>
    </row>
    <row r="9" spans="1:19" ht="24.9" customHeight="1">
      <c r="A9" s="171"/>
      <c r="B9" s="65"/>
      <c r="C9" s="49" t="s">
        <v>26</v>
      </c>
      <c r="D9" s="50"/>
      <c r="E9" s="51">
        <v>10</v>
      </c>
      <c r="F9" s="52" t="s">
        <v>25</v>
      </c>
      <c r="G9" s="69"/>
      <c r="H9" s="73" t="s">
        <v>26</v>
      </c>
      <c r="I9" s="50"/>
      <c r="J9" s="52">
        <f>ROUNDUP(E9*0.75,2)</f>
        <v>7.5</v>
      </c>
      <c r="K9" s="52" t="s">
        <v>25</v>
      </c>
      <c r="L9" s="52"/>
      <c r="M9" s="77" t="e">
        <f>ROUND(#REF!+(#REF!*6/100),2)</f>
        <v>#REF!</v>
      </c>
      <c r="N9" s="65" t="s">
        <v>142</v>
      </c>
      <c r="O9" s="53" t="s">
        <v>31</v>
      </c>
      <c r="P9" s="50"/>
      <c r="Q9" s="54">
        <v>1</v>
      </c>
      <c r="R9" s="91">
        <f t="shared" si="0"/>
        <v>0.75</v>
      </c>
    </row>
    <row r="10" spans="1:19" ht="24.9" customHeight="1">
      <c r="A10" s="171"/>
      <c r="B10" s="65"/>
      <c r="C10" s="49" t="s">
        <v>54</v>
      </c>
      <c r="D10" s="50" t="s">
        <v>55</v>
      </c>
      <c r="E10" s="51">
        <v>50</v>
      </c>
      <c r="F10" s="52" t="s">
        <v>56</v>
      </c>
      <c r="G10" s="69"/>
      <c r="H10" s="73" t="s">
        <v>54</v>
      </c>
      <c r="I10" s="50" t="s">
        <v>55</v>
      </c>
      <c r="J10" s="52">
        <f>ROUNDUP(E10*0.75,2)</f>
        <v>37.5</v>
      </c>
      <c r="K10" s="52" t="s">
        <v>56</v>
      </c>
      <c r="L10" s="52"/>
      <c r="M10" s="77" t="e">
        <f>#REF!</f>
        <v>#REF!</v>
      </c>
      <c r="N10" s="65" t="s">
        <v>247</v>
      </c>
      <c r="O10" s="53" t="s">
        <v>28</v>
      </c>
      <c r="P10" s="50"/>
      <c r="Q10" s="54">
        <v>0.3</v>
      </c>
      <c r="R10" s="91">
        <f t="shared" si="0"/>
        <v>0.23</v>
      </c>
    </row>
    <row r="11" spans="1:19" ht="24.9" customHeight="1">
      <c r="A11" s="171"/>
      <c r="B11" s="65"/>
      <c r="C11" s="49" t="s">
        <v>67</v>
      </c>
      <c r="D11" s="50"/>
      <c r="E11" s="51">
        <v>0.5</v>
      </c>
      <c r="F11" s="52" t="s">
        <v>25</v>
      </c>
      <c r="G11" s="69"/>
      <c r="H11" s="73" t="s">
        <v>67</v>
      </c>
      <c r="I11" s="50"/>
      <c r="J11" s="52">
        <f>ROUNDUP(E11*0.75,2)</f>
        <v>0.38</v>
      </c>
      <c r="K11" s="52" t="s">
        <v>25</v>
      </c>
      <c r="L11" s="52"/>
      <c r="M11" s="77" t="e">
        <f>ROUND(#REF!+(#REF!*10/100),2)</f>
        <v>#REF!</v>
      </c>
      <c r="N11" s="65" t="s">
        <v>250</v>
      </c>
      <c r="O11" s="53" t="s">
        <v>29</v>
      </c>
      <c r="P11" s="50"/>
      <c r="Q11" s="54">
        <v>0.01</v>
      </c>
      <c r="R11" s="91">
        <f t="shared" si="0"/>
        <v>0.01</v>
      </c>
    </row>
    <row r="12" spans="1:19" ht="24.9" customHeight="1">
      <c r="A12" s="171"/>
      <c r="B12" s="65"/>
      <c r="C12" s="49"/>
      <c r="D12" s="50"/>
      <c r="E12" s="51"/>
      <c r="F12" s="52"/>
      <c r="G12" s="69"/>
      <c r="H12" s="73"/>
      <c r="I12" s="50"/>
      <c r="J12" s="52"/>
      <c r="K12" s="52"/>
      <c r="L12" s="52"/>
      <c r="M12" s="77"/>
      <c r="N12" s="65" t="s">
        <v>251</v>
      </c>
      <c r="O12" s="53" t="s">
        <v>66</v>
      </c>
      <c r="P12" s="50" t="s">
        <v>46</v>
      </c>
      <c r="Q12" s="54">
        <v>2</v>
      </c>
      <c r="R12" s="91">
        <f t="shared" si="0"/>
        <v>1.5</v>
      </c>
    </row>
    <row r="13" spans="1:19" ht="24.9" customHeight="1">
      <c r="A13" s="171"/>
      <c r="B13" s="65"/>
      <c r="C13" s="49"/>
      <c r="D13" s="50"/>
      <c r="E13" s="51"/>
      <c r="F13" s="52"/>
      <c r="G13" s="69"/>
      <c r="H13" s="73"/>
      <c r="I13" s="50"/>
      <c r="J13" s="52"/>
      <c r="K13" s="52"/>
      <c r="L13" s="52"/>
      <c r="M13" s="77"/>
      <c r="N13" s="65" t="s">
        <v>252</v>
      </c>
      <c r="O13" s="53"/>
      <c r="P13" s="50"/>
      <c r="Q13" s="54"/>
      <c r="R13" s="91"/>
    </row>
    <row r="14" spans="1:19" ht="24.9" customHeight="1">
      <c r="A14" s="171"/>
      <c r="B14" s="65"/>
      <c r="C14" s="49"/>
      <c r="D14" s="50"/>
      <c r="E14" s="51"/>
      <c r="F14" s="52"/>
      <c r="G14" s="69"/>
      <c r="H14" s="73"/>
      <c r="I14" s="50"/>
      <c r="J14" s="52"/>
      <c r="K14" s="52"/>
      <c r="L14" s="52"/>
      <c r="M14" s="77"/>
      <c r="N14" s="65" t="s">
        <v>223</v>
      </c>
      <c r="O14" s="53"/>
      <c r="P14" s="50"/>
      <c r="Q14" s="54"/>
      <c r="R14" s="91"/>
    </row>
    <row r="15" spans="1:19" ht="24.9" customHeight="1">
      <c r="A15" s="171"/>
      <c r="B15" s="64"/>
      <c r="C15" s="43"/>
      <c r="D15" s="44"/>
      <c r="E15" s="45"/>
      <c r="F15" s="46"/>
      <c r="G15" s="68"/>
      <c r="H15" s="72"/>
      <c r="I15" s="44"/>
      <c r="J15" s="46"/>
      <c r="K15" s="46"/>
      <c r="L15" s="46"/>
      <c r="M15" s="76"/>
      <c r="N15" s="64" t="s">
        <v>23</v>
      </c>
      <c r="O15" s="47"/>
      <c r="P15" s="44"/>
      <c r="Q15" s="48"/>
      <c r="R15" s="89"/>
    </row>
    <row r="16" spans="1:19" ht="24.9" customHeight="1">
      <c r="A16" s="171"/>
      <c r="B16" s="65" t="s">
        <v>143</v>
      </c>
      <c r="C16" s="49" t="s">
        <v>90</v>
      </c>
      <c r="D16" s="50"/>
      <c r="E16" s="51">
        <v>20</v>
      </c>
      <c r="F16" s="52" t="s">
        <v>25</v>
      </c>
      <c r="G16" s="69"/>
      <c r="H16" s="73" t="s">
        <v>90</v>
      </c>
      <c r="I16" s="50"/>
      <c r="J16" s="52">
        <f>ROUNDUP(E16*0.75,2)</f>
        <v>15</v>
      </c>
      <c r="K16" s="52" t="s">
        <v>25</v>
      </c>
      <c r="L16" s="52"/>
      <c r="M16" s="77" t="e">
        <f>ROUND(#REF!+(#REF!*10/100),2)</f>
        <v>#REF!</v>
      </c>
      <c r="N16" s="65" t="s">
        <v>144</v>
      </c>
      <c r="O16" s="53" t="s">
        <v>34</v>
      </c>
      <c r="P16" s="50"/>
      <c r="Q16" s="54">
        <v>0.3</v>
      </c>
      <c r="R16" s="91">
        <f>ROUNDUP(Q16*0.75,2)</f>
        <v>0.23</v>
      </c>
    </row>
    <row r="17" spans="1:18" ht="24.9" customHeight="1">
      <c r="A17" s="171"/>
      <c r="B17" s="65"/>
      <c r="C17" s="49" t="s">
        <v>36</v>
      </c>
      <c r="D17" s="50"/>
      <c r="E17" s="51">
        <v>10</v>
      </c>
      <c r="F17" s="52" t="s">
        <v>25</v>
      </c>
      <c r="G17" s="69"/>
      <c r="H17" s="73" t="s">
        <v>36</v>
      </c>
      <c r="I17" s="50"/>
      <c r="J17" s="52">
        <f>ROUNDUP(E17*0.75,2)</f>
        <v>7.5</v>
      </c>
      <c r="K17" s="52" t="s">
        <v>25</v>
      </c>
      <c r="L17" s="52"/>
      <c r="M17" s="77" t="e">
        <f>ROUND(#REF!+(#REF!*10/100),2)</f>
        <v>#REF!</v>
      </c>
      <c r="N17" s="65" t="s">
        <v>40</v>
      </c>
      <c r="O17" s="53" t="s">
        <v>45</v>
      </c>
      <c r="P17" s="50" t="s">
        <v>46</v>
      </c>
      <c r="Q17" s="54">
        <v>0.3</v>
      </c>
      <c r="R17" s="91">
        <f>ROUNDUP(Q17*0.75,2)</f>
        <v>0.23</v>
      </c>
    </row>
    <row r="18" spans="1:18" ht="24.9" customHeight="1">
      <c r="A18" s="171"/>
      <c r="B18" s="65"/>
      <c r="C18" s="49"/>
      <c r="D18" s="50"/>
      <c r="E18" s="51"/>
      <c r="F18" s="52"/>
      <c r="G18" s="69"/>
      <c r="H18" s="73"/>
      <c r="I18" s="50"/>
      <c r="J18" s="52"/>
      <c r="K18" s="52"/>
      <c r="L18" s="52"/>
      <c r="M18" s="77"/>
      <c r="N18" s="65" t="s">
        <v>23</v>
      </c>
      <c r="O18" s="53" t="s">
        <v>64</v>
      </c>
      <c r="P18" s="50" t="s">
        <v>65</v>
      </c>
      <c r="Q18" s="54">
        <v>4</v>
      </c>
      <c r="R18" s="91">
        <f>ROUNDUP(Q18*0.75,2)</f>
        <v>3</v>
      </c>
    </row>
    <row r="19" spans="1:18" ht="24.9" customHeight="1">
      <c r="A19" s="171"/>
      <c r="B19" s="65"/>
      <c r="C19" s="49"/>
      <c r="D19" s="50"/>
      <c r="E19" s="51"/>
      <c r="F19" s="52"/>
      <c r="G19" s="69"/>
      <c r="H19" s="73"/>
      <c r="I19" s="50"/>
      <c r="J19" s="52"/>
      <c r="K19" s="52"/>
      <c r="L19" s="52"/>
      <c r="M19" s="77"/>
      <c r="N19" s="65"/>
      <c r="O19" s="53"/>
      <c r="P19" s="50"/>
      <c r="Q19" s="54"/>
      <c r="R19" s="91"/>
    </row>
    <row r="20" spans="1:18" ht="24.9" customHeight="1">
      <c r="A20" s="171"/>
      <c r="B20" s="64"/>
      <c r="C20" s="43"/>
      <c r="D20" s="44"/>
      <c r="E20" s="45"/>
      <c r="F20" s="46"/>
      <c r="G20" s="68"/>
      <c r="H20" s="72"/>
      <c r="I20" s="44"/>
      <c r="J20" s="46"/>
      <c r="K20" s="46"/>
      <c r="L20" s="46"/>
      <c r="M20" s="76"/>
      <c r="N20" s="64"/>
      <c r="O20" s="47"/>
      <c r="P20" s="44"/>
      <c r="Q20" s="48"/>
      <c r="R20" s="89"/>
    </row>
    <row r="21" spans="1:18" ht="24.9" customHeight="1">
      <c r="A21" s="171"/>
      <c r="B21" s="65" t="s">
        <v>145</v>
      </c>
      <c r="C21" s="49" t="s">
        <v>146</v>
      </c>
      <c r="D21" s="50"/>
      <c r="E21" s="51">
        <v>10</v>
      </c>
      <c r="F21" s="52" t="s">
        <v>25</v>
      </c>
      <c r="G21" s="69"/>
      <c r="H21" s="73" t="s">
        <v>146</v>
      </c>
      <c r="I21" s="50"/>
      <c r="J21" s="52">
        <f>ROUNDUP(E21*0.75,2)</f>
        <v>7.5</v>
      </c>
      <c r="K21" s="52" t="s">
        <v>25</v>
      </c>
      <c r="L21" s="52"/>
      <c r="M21" s="77" t="e">
        <f>ROUND(#REF!+(#REF!*15/100),2)</f>
        <v>#REF!</v>
      </c>
      <c r="N21" s="65" t="s">
        <v>41</v>
      </c>
      <c r="O21" s="53" t="s">
        <v>35</v>
      </c>
      <c r="P21" s="50"/>
      <c r="Q21" s="54">
        <v>100</v>
      </c>
      <c r="R21" s="91">
        <f>ROUNDUP(Q21*0.75,2)</f>
        <v>75</v>
      </c>
    </row>
    <row r="22" spans="1:18" ht="24.9" customHeight="1">
      <c r="A22" s="171"/>
      <c r="B22" s="65"/>
      <c r="C22" s="49" t="s">
        <v>87</v>
      </c>
      <c r="D22" s="50" t="s">
        <v>88</v>
      </c>
      <c r="E22" s="82">
        <v>0.125</v>
      </c>
      <c r="F22" s="52" t="s">
        <v>89</v>
      </c>
      <c r="G22" s="69"/>
      <c r="H22" s="73" t="s">
        <v>87</v>
      </c>
      <c r="I22" s="50" t="s">
        <v>88</v>
      </c>
      <c r="J22" s="52">
        <f>ROUNDUP(E22*0.75,2)</f>
        <v>9.9999999999999992E-2</v>
      </c>
      <c r="K22" s="52" t="s">
        <v>89</v>
      </c>
      <c r="L22" s="52"/>
      <c r="M22" s="77" t="e">
        <f>#REF!</f>
        <v>#REF!</v>
      </c>
      <c r="N22" s="65"/>
      <c r="O22" s="53" t="s">
        <v>112</v>
      </c>
      <c r="P22" s="50" t="s">
        <v>113</v>
      </c>
      <c r="Q22" s="54">
        <v>0.5</v>
      </c>
      <c r="R22" s="91">
        <f>ROUNDUP(Q22*0.75,2)</f>
        <v>0.38</v>
      </c>
    </row>
    <row r="23" spans="1:18" ht="24.9" customHeight="1">
      <c r="A23" s="171"/>
      <c r="B23" s="65"/>
      <c r="C23" s="49"/>
      <c r="D23" s="50"/>
      <c r="E23" s="51"/>
      <c r="F23" s="52"/>
      <c r="G23" s="69"/>
      <c r="H23" s="73"/>
      <c r="I23" s="50"/>
      <c r="J23" s="52"/>
      <c r="K23" s="52"/>
      <c r="L23" s="52"/>
      <c r="M23" s="77"/>
      <c r="N23" s="65"/>
      <c r="O23" s="53" t="s">
        <v>28</v>
      </c>
      <c r="P23" s="50"/>
      <c r="Q23" s="54">
        <v>0.1</v>
      </c>
      <c r="R23" s="91">
        <f>ROUNDUP(Q23*0.75,2)</f>
        <v>0.08</v>
      </c>
    </row>
    <row r="24" spans="1:18" ht="24.9" customHeight="1" thickBot="1">
      <c r="A24" s="172"/>
      <c r="B24" s="66"/>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election activeCell="A27" sqref="A27"/>
    </sheetView>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347</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290</v>
      </c>
      <c r="I5" s="191" t="s">
        <v>274</v>
      </c>
      <c r="J5" s="192"/>
      <c r="K5" s="193"/>
      <c r="L5" s="213" t="s">
        <v>306</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2.1"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2.1" customHeight="1">
      <c r="A8" s="198"/>
      <c r="B8" s="121"/>
      <c r="C8" s="121"/>
      <c r="D8" s="127"/>
      <c r="E8" s="126"/>
      <c r="F8" s="128"/>
      <c r="G8" s="124"/>
      <c r="H8" s="123"/>
      <c r="I8" s="122"/>
      <c r="J8" s="121"/>
      <c r="K8" s="120"/>
      <c r="L8" s="122"/>
      <c r="M8" s="121"/>
      <c r="N8" s="120"/>
      <c r="O8" s="129"/>
    </row>
    <row r="9" spans="1:21" ht="32.1" customHeight="1">
      <c r="A9" s="198"/>
      <c r="B9" s="113" t="s">
        <v>311</v>
      </c>
      <c r="C9" s="113" t="s">
        <v>24</v>
      </c>
      <c r="D9" s="119"/>
      <c r="E9" s="118"/>
      <c r="F9" s="117"/>
      <c r="G9" s="114"/>
      <c r="H9" s="116">
        <v>10</v>
      </c>
      <c r="I9" s="115" t="s">
        <v>311</v>
      </c>
      <c r="J9" s="130" t="s">
        <v>263</v>
      </c>
      <c r="K9" s="112">
        <v>5</v>
      </c>
      <c r="L9" s="115" t="s">
        <v>310</v>
      </c>
      <c r="M9" s="113" t="s">
        <v>69</v>
      </c>
      <c r="N9" s="112">
        <v>10</v>
      </c>
      <c r="O9" s="111"/>
    </row>
    <row r="10" spans="1:21" ht="32.1" customHeight="1">
      <c r="A10" s="198"/>
      <c r="B10" s="113"/>
      <c r="C10" s="113" t="s">
        <v>69</v>
      </c>
      <c r="D10" s="119"/>
      <c r="E10" s="118"/>
      <c r="F10" s="117"/>
      <c r="G10" s="114"/>
      <c r="H10" s="116">
        <v>20</v>
      </c>
      <c r="I10" s="115"/>
      <c r="J10" s="113" t="s">
        <v>69</v>
      </c>
      <c r="K10" s="112">
        <v>20</v>
      </c>
      <c r="L10" s="115"/>
      <c r="M10" s="113" t="s">
        <v>26</v>
      </c>
      <c r="N10" s="112">
        <v>5</v>
      </c>
      <c r="O10" s="111"/>
    </row>
    <row r="11" spans="1:21" ht="32.1" customHeight="1">
      <c r="A11" s="198"/>
      <c r="B11" s="113"/>
      <c r="C11" s="113" t="s">
        <v>26</v>
      </c>
      <c r="D11" s="119"/>
      <c r="E11" s="118"/>
      <c r="F11" s="117"/>
      <c r="G11" s="114"/>
      <c r="H11" s="116">
        <v>10</v>
      </c>
      <c r="I11" s="115"/>
      <c r="J11" s="113" t="s">
        <v>26</v>
      </c>
      <c r="K11" s="112">
        <v>5</v>
      </c>
      <c r="L11" s="122"/>
      <c r="M11" s="121"/>
      <c r="N11" s="120"/>
      <c r="O11" s="129"/>
    </row>
    <row r="12" spans="1:21" ht="32.1" customHeight="1">
      <c r="A12" s="198"/>
      <c r="B12" s="113"/>
      <c r="C12" s="113" t="s">
        <v>54</v>
      </c>
      <c r="D12" s="119"/>
      <c r="E12" s="118" t="s">
        <v>55</v>
      </c>
      <c r="F12" s="117"/>
      <c r="G12" s="114"/>
      <c r="H12" s="116">
        <v>20</v>
      </c>
      <c r="I12" s="115"/>
      <c r="J12" s="113" t="s">
        <v>54</v>
      </c>
      <c r="K12" s="112">
        <v>15</v>
      </c>
      <c r="L12" s="115" t="s">
        <v>309</v>
      </c>
      <c r="M12" s="113" t="s">
        <v>36</v>
      </c>
      <c r="N12" s="112">
        <v>10</v>
      </c>
      <c r="O12" s="111"/>
    </row>
    <row r="13" spans="1:21" ht="32.1" customHeight="1">
      <c r="A13" s="198"/>
      <c r="B13" s="113"/>
      <c r="C13" s="113"/>
      <c r="D13" s="119"/>
      <c r="E13" s="118"/>
      <c r="F13" s="117"/>
      <c r="G13" s="114" t="s">
        <v>35</v>
      </c>
      <c r="H13" s="116" t="s">
        <v>260</v>
      </c>
      <c r="I13" s="115"/>
      <c r="J13" s="113"/>
      <c r="K13" s="112"/>
      <c r="L13" s="115"/>
      <c r="M13" s="113" t="s">
        <v>146</v>
      </c>
      <c r="N13" s="112">
        <v>10</v>
      </c>
      <c r="O13" s="111"/>
    </row>
    <row r="14" spans="1:21" ht="32.1" customHeight="1">
      <c r="A14" s="198"/>
      <c r="B14" s="113"/>
      <c r="C14" s="113"/>
      <c r="D14" s="119"/>
      <c r="E14" s="118"/>
      <c r="F14" s="117"/>
      <c r="G14" s="114" t="s">
        <v>28</v>
      </c>
      <c r="H14" s="116" t="s">
        <v>259</v>
      </c>
      <c r="I14" s="115"/>
      <c r="J14" s="113"/>
      <c r="K14" s="112"/>
      <c r="L14" s="115"/>
      <c r="M14" s="113"/>
      <c r="N14" s="112"/>
      <c r="O14" s="111"/>
    </row>
    <row r="15" spans="1:21" ht="32.1" customHeight="1">
      <c r="A15" s="198"/>
      <c r="B15" s="121"/>
      <c r="C15" s="121"/>
      <c r="D15" s="127"/>
      <c r="E15" s="126"/>
      <c r="F15" s="128"/>
      <c r="G15" s="124"/>
      <c r="H15" s="123"/>
      <c r="I15" s="122"/>
      <c r="J15" s="121"/>
      <c r="K15" s="120"/>
      <c r="L15" s="115"/>
      <c r="M15" s="113"/>
      <c r="N15" s="112"/>
      <c r="O15" s="111"/>
    </row>
    <row r="16" spans="1:21" ht="32.1" customHeight="1">
      <c r="A16" s="198"/>
      <c r="B16" s="113" t="s">
        <v>308</v>
      </c>
      <c r="C16" s="113" t="s">
        <v>36</v>
      </c>
      <c r="D16" s="119"/>
      <c r="E16" s="118"/>
      <c r="F16" s="117"/>
      <c r="G16" s="114"/>
      <c r="H16" s="116">
        <v>10</v>
      </c>
      <c r="I16" s="115" t="s">
        <v>308</v>
      </c>
      <c r="J16" s="113" t="s">
        <v>36</v>
      </c>
      <c r="K16" s="112">
        <v>10</v>
      </c>
      <c r="L16" s="115"/>
      <c r="M16" s="113"/>
      <c r="N16" s="112"/>
      <c r="O16" s="111"/>
    </row>
    <row r="17" spans="1:15" ht="32.1" customHeight="1">
      <c r="A17" s="198"/>
      <c r="B17" s="121"/>
      <c r="C17" s="121"/>
      <c r="D17" s="127"/>
      <c r="E17" s="126"/>
      <c r="F17" s="128"/>
      <c r="G17" s="124"/>
      <c r="H17" s="123"/>
      <c r="I17" s="122"/>
      <c r="J17" s="121"/>
      <c r="K17" s="120"/>
      <c r="L17" s="115"/>
      <c r="M17" s="113"/>
      <c r="N17" s="112"/>
      <c r="O17" s="111"/>
    </row>
    <row r="18" spans="1:15" ht="32.1" customHeight="1">
      <c r="A18" s="198"/>
      <c r="B18" s="113" t="s">
        <v>145</v>
      </c>
      <c r="C18" s="113" t="s">
        <v>146</v>
      </c>
      <c r="D18" s="119"/>
      <c r="E18" s="118"/>
      <c r="F18" s="117"/>
      <c r="G18" s="114"/>
      <c r="H18" s="116">
        <v>10</v>
      </c>
      <c r="I18" s="115" t="s">
        <v>145</v>
      </c>
      <c r="J18" s="113" t="s">
        <v>146</v>
      </c>
      <c r="K18" s="112">
        <v>10</v>
      </c>
      <c r="L18" s="115"/>
      <c r="M18" s="113"/>
      <c r="N18" s="112"/>
      <c r="O18" s="111"/>
    </row>
    <row r="19" spans="1:15" ht="32.1" customHeight="1">
      <c r="A19" s="198"/>
      <c r="B19" s="113"/>
      <c r="C19" s="113" t="s">
        <v>87</v>
      </c>
      <c r="D19" s="119"/>
      <c r="E19" s="118" t="s">
        <v>88</v>
      </c>
      <c r="F19" s="160"/>
      <c r="G19" s="114"/>
      <c r="H19" s="154">
        <v>0.13</v>
      </c>
      <c r="I19" s="115"/>
      <c r="J19" s="113" t="s">
        <v>285</v>
      </c>
      <c r="K19" s="153">
        <v>0.13</v>
      </c>
      <c r="L19" s="115"/>
      <c r="M19" s="113"/>
      <c r="N19" s="112"/>
      <c r="O19" s="111"/>
    </row>
    <row r="20" spans="1:15" ht="32.1" customHeight="1">
      <c r="A20" s="198"/>
      <c r="B20" s="113"/>
      <c r="C20" s="113"/>
      <c r="D20" s="119"/>
      <c r="E20" s="118"/>
      <c r="F20" s="117"/>
      <c r="G20" s="114" t="s">
        <v>35</v>
      </c>
      <c r="H20" s="116" t="s">
        <v>260</v>
      </c>
      <c r="I20" s="115"/>
      <c r="J20" s="113"/>
      <c r="K20" s="112"/>
      <c r="L20" s="115"/>
      <c r="M20" s="113"/>
      <c r="N20" s="112"/>
      <c r="O20" s="111"/>
    </row>
    <row r="21" spans="1:15" ht="32.1" customHeight="1" thickBot="1">
      <c r="A21" s="199"/>
      <c r="B21" s="104"/>
      <c r="C21" s="104"/>
      <c r="D21" s="110"/>
      <c r="E21" s="109"/>
      <c r="F21" s="108"/>
      <c r="G21" s="105"/>
      <c r="H21" s="107"/>
      <c r="I21" s="106"/>
      <c r="J21" s="104"/>
      <c r="K21" s="103"/>
      <c r="L21" s="106"/>
      <c r="M21" s="104"/>
      <c r="N21" s="103"/>
      <c r="O21" s="102"/>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211</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30" customHeight="1">
      <c r="A5" s="170" t="s">
        <v>53</v>
      </c>
      <c r="B5" s="63" t="s">
        <v>151</v>
      </c>
      <c r="C5" s="37" t="s">
        <v>154</v>
      </c>
      <c r="D5" s="38" t="s">
        <v>155</v>
      </c>
      <c r="E5" s="39">
        <v>40</v>
      </c>
      <c r="F5" s="40" t="s">
        <v>25</v>
      </c>
      <c r="G5" s="67"/>
      <c r="H5" s="71" t="s">
        <v>154</v>
      </c>
      <c r="I5" s="38" t="s">
        <v>155</v>
      </c>
      <c r="J5" s="40">
        <f t="shared" ref="J5:J10" si="0">ROUNDUP(E5*0.75,2)</f>
        <v>30</v>
      </c>
      <c r="K5" s="40" t="s">
        <v>25</v>
      </c>
      <c r="L5" s="40"/>
      <c r="M5" s="75" t="e">
        <f>#REF!</f>
        <v>#REF!</v>
      </c>
      <c r="N5" s="63" t="s">
        <v>152</v>
      </c>
      <c r="O5" s="41" t="s">
        <v>30</v>
      </c>
      <c r="P5" s="38"/>
      <c r="Q5" s="42">
        <v>0.5</v>
      </c>
      <c r="R5" s="87">
        <f t="shared" ref="R5:R11" si="1">ROUNDUP(Q5*0.75,2)</f>
        <v>0.38</v>
      </c>
    </row>
    <row r="6" spans="1:19" ht="30" customHeight="1">
      <c r="A6" s="171"/>
      <c r="B6" s="65"/>
      <c r="C6" s="49" t="s">
        <v>24</v>
      </c>
      <c r="D6" s="50"/>
      <c r="E6" s="51">
        <v>20</v>
      </c>
      <c r="F6" s="52" t="s">
        <v>25</v>
      </c>
      <c r="G6" s="69"/>
      <c r="H6" s="73" t="s">
        <v>24</v>
      </c>
      <c r="I6" s="50"/>
      <c r="J6" s="52">
        <f t="shared" si="0"/>
        <v>15</v>
      </c>
      <c r="K6" s="52" t="s">
        <v>25</v>
      </c>
      <c r="L6" s="52"/>
      <c r="M6" s="77" t="e">
        <f>#REF!</f>
        <v>#REF!</v>
      </c>
      <c r="N6" s="65" t="s">
        <v>224</v>
      </c>
      <c r="O6" s="53" t="s">
        <v>45</v>
      </c>
      <c r="P6" s="50" t="s">
        <v>46</v>
      </c>
      <c r="Q6" s="54">
        <v>3.5</v>
      </c>
      <c r="R6" s="91">
        <f t="shared" si="1"/>
        <v>2.63</v>
      </c>
    </row>
    <row r="7" spans="1:19" ht="30" customHeight="1">
      <c r="A7" s="171"/>
      <c r="B7" s="65"/>
      <c r="C7" s="49" t="s">
        <v>87</v>
      </c>
      <c r="D7" s="50" t="s">
        <v>88</v>
      </c>
      <c r="E7" s="79">
        <v>0.5</v>
      </c>
      <c r="F7" s="52" t="s">
        <v>89</v>
      </c>
      <c r="G7" s="69"/>
      <c r="H7" s="73" t="s">
        <v>87</v>
      </c>
      <c r="I7" s="50" t="s">
        <v>88</v>
      </c>
      <c r="J7" s="52">
        <f t="shared" si="0"/>
        <v>0.38</v>
      </c>
      <c r="K7" s="52" t="s">
        <v>89</v>
      </c>
      <c r="L7" s="52"/>
      <c r="M7" s="77" t="e">
        <f>#REF!</f>
        <v>#REF!</v>
      </c>
      <c r="N7" s="65" t="s">
        <v>225</v>
      </c>
      <c r="O7" s="53" t="s">
        <v>47</v>
      </c>
      <c r="P7" s="50"/>
      <c r="Q7" s="54">
        <v>3</v>
      </c>
      <c r="R7" s="91">
        <f t="shared" si="1"/>
        <v>2.25</v>
      </c>
    </row>
    <row r="8" spans="1:19" ht="30" customHeight="1">
      <c r="A8" s="171"/>
      <c r="B8" s="65"/>
      <c r="C8" s="49" t="s">
        <v>121</v>
      </c>
      <c r="D8" s="50"/>
      <c r="E8" s="51">
        <v>20</v>
      </c>
      <c r="F8" s="52" t="s">
        <v>25</v>
      </c>
      <c r="G8" s="69"/>
      <c r="H8" s="73" t="s">
        <v>121</v>
      </c>
      <c r="I8" s="50"/>
      <c r="J8" s="52">
        <f t="shared" si="0"/>
        <v>15</v>
      </c>
      <c r="K8" s="52" t="s">
        <v>25</v>
      </c>
      <c r="L8" s="52"/>
      <c r="M8" s="77" t="e">
        <f>ROUND(#REF!+(#REF!*3/100),2)</f>
        <v>#REF!</v>
      </c>
      <c r="N8" s="65" t="s">
        <v>153</v>
      </c>
      <c r="O8" s="53" t="s">
        <v>48</v>
      </c>
      <c r="P8" s="50"/>
      <c r="Q8" s="54">
        <v>2</v>
      </c>
      <c r="R8" s="91">
        <f t="shared" si="1"/>
        <v>1.5</v>
      </c>
    </row>
    <row r="9" spans="1:19" ht="30" customHeight="1">
      <c r="A9" s="171"/>
      <c r="B9" s="65"/>
      <c r="C9" s="49" t="s">
        <v>136</v>
      </c>
      <c r="D9" s="50"/>
      <c r="E9" s="51">
        <v>20</v>
      </c>
      <c r="F9" s="52" t="s">
        <v>25</v>
      </c>
      <c r="G9" s="69"/>
      <c r="H9" s="73" t="s">
        <v>136</v>
      </c>
      <c r="I9" s="50"/>
      <c r="J9" s="52">
        <f t="shared" si="0"/>
        <v>15</v>
      </c>
      <c r="K9" s="52" t="s">
        <v>25</v>
      </c>
      <c r="L9" s="52"/>
      <c r="M9" s="77" t="e">
        <f>ROUND(#REF!+(#REF!*6/100),2)</f>
        <v>#REF!</v>
      </c>
      <c r="N9" s="65" t="s">
        <v>41</v>
      </c>
      <c r="O9" s="53" t="s">
        <v>34</v>
      </c>
      <c r="P9" s="50"/>
      <c r="Q9" s="54">
        <v>2</v>
      </c>
      <c r="R9" s="91">
        <f t="shared" si="1"/>
        <v>1.5</v>
      </c>
    </row>
    <row r="10" spans="1:19" ht="30" customHeight="1">
      <c r="A10" s="171"/>
      <c r="B10" s="65"/>
      <c r="C10" s="49" t="s">
        <v>73</v>
      </c>
      <c r="D10" s="50"/>
      <c r="E10" s="51">
        <v>10</v>
      </c>
      <c r="F10" s="52" t="s">
        <v>25</v>
      </c>
      <c r="G10" s="69"/>
      <c r="H10" s="73" t="s">
        <v>73</v>
      </c>
      <c r="I10" s="50"/>
      <c r="J10" s="52">
        <f t="shared" si="0"/>
        <v>7.5</v>
      </c>
      <c r="K10" s="52" t="s">
        <v>25</v>
      </c>
      <c r="L10" s="52"/>
      <c r="M10" s="77" t="e">
        <f>ROUND(#REF!+(#REF!*2/100),2)</f>
        <v>#REF!</v>
      </c>
      <c r="N10" s="65"/>
      <c r="O10" s="53" t="s">
        <v>98</v>
      </c>
      <c r="P10" s="50"/>
      <c r="Q10" s="54">
        <v>1</v>
      </c>
      <c r="R10" s="91">
        <f t="shared" si="1"/>
        <v>0.75</v>
      </c>
    </row>
    <row r="11" spans="1:19" ht="30" customHeight="1">
      <c r="A11" s="171"/>
      <c r="B11" s="65"/>
      <c r="C11" s="49"/>
      <c r="D11" s="50"/>
      <c r="E11" s="51"/>
      <c r="F11" s="52"/>
      <c r="G11" s="69"/>
      <c r="H11" s="73"/>
      <c r="I11" s="50"/>
      <c r="J11" s="52"/>
      <c r="K11" s="52"/>
      <c r="L11" s="52"/>
      <c r="M11" s="77"/>
      <c r="N11" s="65"/>
      <c r="O11" s="53" t="s">
        <v>44</v>
      </c>
      <c r="P11" s="50"/>
      <c r="Q11" s="54">
        <v>2.5</v>
      </c>
      <c r="R11" s="91">
        <f t="shared" si="1"/>
        <v>1.8800000000000001</v>
      </c>
    </row>
    <row r="12" spans="1:19" ht="30" customHeight="1">
      <c r="A12" s="171"/>
      <c r="B12" s="64"/>
      <c r="C12" s="43"/>
      <c r="D12" s="44"/>
      <c r="E12" s="45"/>
      <c r="F12" s="46"/>
      <c r="G12" s="68"/>
      <c r="H12" s="72"/>
      <c r="I12" s="44"/>
      <c r="J12" s="46"/>
      <c r="K12" s="46"/>
      <c r="L12" s="46"/>
      <c r="M12" s="76"/>
      <c r="N12" s="64"/>
      <c r="O12" s="47"/>
      <c r="P12" s="44"/>
      <c r="Q12" s="48"/>
      <c r="R12" s="89"/>
    </row>
    <row r="13" spans="1:19" ht="30" customHeight="1">
      <c r="A13" s="171"/>
      <c r="B13" s="65" t="s">
        <v>156</v>
      </c>
      <c r="C13" s="49" t="s">
        <v>102</v>
      </c>
      <c r="D13" s="50"/>
      <c r="E13" s="51">
        <v>30</v>
      </c>
      <c r="F13" s="52" t="s">
        <v>25</v>
      </c>
      <c r="G13" s="69"/>
      <c r="H13" s="73" t="s">
        <v>102</v>
      </c>
      <c r="I13" s="50"/>
      <c r="J13" s="52">
        <f>ROUNDUP(E13*0.75,2)</f>
        <v>22.5</v>
      </c>
      <c r="K13" s="52" t="s">
        <v>25</v>
      </c>
      <c r="L13" s="52"/>
      <c r="M13" s="77" t="e">
        <f>ROUND(#REF!+(#REF!*10/100),2)</f>
        <v>#REF!</v>
      </c>
      <c r="N13" s="65" t="s">
        <v>157</v>
      </c>
      <c r="O13" s="53" t="s">
        <v>59</v>
      </c>
      <c r="P13" s="50"/>
      <c r="Q13" s="54">
        <v>3</v>
      </c>
      <c r="R13" s="91">
        <f>ROUNDUP(Q13*0.75,2)</f>
        <v>2.25</v>
      </c>
    </row>
    <row r="14" spans="1:19" ht="30" customHeight="1">
      <c r="A14" s="171"/>
      <c r="B14" s="65"/>
      <c r="C14" s="49" t="s">
        <v>36</v>
      </c>
      <c r="D14" s="50"/>
      <c r="E14" s="51">
        <v>10</v>
      </c>
      <c r="F14" s="52" t="s">
        <v>25</v>
      </c>
      <c r="G14" s="69"/>
      <c r="H14" s="73" t="s">
        <v>36</v>
      </c>
      <c r="I14" s="50"/>
      <c r="J14" s="52">
        <f>ROUNDUP(E14*0.75,2)</f>
        <v>7.5</v>
      </c>
      <c r="K14" s="52" t="s">
        <v>25</v>
      </c>
      <c r="L14" s="52"/>
      <c r="M14" s="77" t="e">
        <f>ROUND(#REF!+(#REF!*10/100),2)</f>
        <v>#REF!</v>
      </c>
      <c r="N14" s="65" t="s">
        <v>158</v>
      </c>
      <c r="O14" s="53" t="s">
        <v>31</v>
      </c>
      <c r="P14" s="50"/>
      <c r="Q14" s="54">
        <v>4</v>
      </c>
      <c r="R14" s="91">
        <f>ROUNDUP(Q14*0.75,2)</f>
        <v>3</v>
      </c>
    </row>
    <row r="15" spans="1:19" ht="30" customHeight="1">
      <c r="A15" s="171"/>
      <c r="B15" s="65"/>
      <c r="C15" s="49" t="s">
        <v>161</v>
      </c>
      <c r="D15" s="50"/>
      <c r="E15" s="51">
        <v>0.1</v>
      </c>
      <c r="F15" s="52" t="s">
        <v>25</v>
      </c>
      <c r="G15" s="69" t="s">
        <v>162</v>
      </c>
      <c r="H15" s="73" t="s">
        <v>161</v>
      </c>
      <c r="I15" s="50"/>
      <c r="J15" s="52">
        <f>ROUNDUP(E15*0.75,2)</f>
        <v>0.08</v>
      </c>
      <c r="K15" s="52" t="s">
        <v>25</v>
      </c>
      <c r="L15" s="52" t="s">
        <v>162</v>
      </c>
      <c r="M15" s="77" t="e">
        <f>#REF!</f>
        <v>#REF!</v>
      </c>
      <c r="N15" s="65" t="s">
        <v>159</v>
      </c>
      <c r="O15" s="53" t="s">
        <v>45</v>
      </c>
      <c r="P15" s="50" t="s">
        <v>46</v>
      </c>
      <c r="Q15" s="54">
        <v>1</v>
      </c>
      <c r="R15" s="91">
        <f>ROUNDUP(Q15*0.75,2)</f>
        <v>0.75</v>
      </c>
    </row>
    <row r="16" spans="1:19" ht="30" customHeight="1">
      <c r="A16" s="171"/>
      <c r="B16" s="65"/>
      <c r="C16" s="49"/>
      <c r="D16" s="50"/>
      <c r="E16" s="51"/>
      <c r="F16" s="52"/>
      <c r="G16" s="69"/>
      <c r="H16" s="73"/>
      <c r="I16" s="50"/>
      <c r="J16" s="52"/>
      <c r="K16" s="52"/>
      <c r="L16" s="52"/>
      <c r="M16" s="77"/>
      <c r="N16" s="65" t="s">
        <v>160</v>
      </c>
      <c r="O16" s="53" t="s">
        <v>34</v>
      </c>
      <c r="P16" s="50"/>
      <c r="Q16" s="54">
        <v>2</v>
      </c>
      <c r="R16" s="91">
        <f>ROUNDUP(Q16*0.75,2)</f>
        <v>1.5</v>
      </c>
    </row>
    <row r="17" spans="1:18" ht="30" customHeight="1">
      <c r="A17" s="171"/>
      <c r="B17" s="65"/>
      <c r="C17" s="49"/>
      <c r="D17" s="50"/>
      <c r="E17" s="51"/>
      <c r="F17" s="52"/>
      <c r="G17" s="69"/>
      <c r="H17" s="73"/>
      <c r="I17" s="50"/>
      <c r="J17" s="52"/>
      <c r="K17" s="52"/>
      <c r="L17" s="52"/>
      <c r="M17" s="77"/>
      <c r="N17" s="65" t="s">
        <v>23</v>
      </c>
      <c r="O17" s="53" t="s">
        <v>35</v>
      </c>
      <c r="P17" s="50"/>
      <c r="Q17" s="54">
        <v>3</v>
      </c>
      <c r="R17" s="91">
        <f>ROUNDUP(Q17*0.75,2)</f>
        <v>2.25</v>
      </c>
    </row>
    <row r="18" spans="1:18" ht="30" customHeight="1">
      <c r="A18" s="171"/>
      <c r="B18" s="65"/>
      <c r="C18" s="49"/>
      <c r="D18" s="50"/>
      <c r="E18" s="51"/>
      <c r="F18" s="52"/>
      <c r="G18" s="69"/>
      <c r="H18" s="73"/>
      <c r="I18" s="50"/>
      <c r="J18" s="52"/>
      <c r="K18" s="52"/>
      <c r="L18" s="52"/>
      <c r="M18" s="77"/>
      <c r="N18" s="65"/>
      <c r="O18" s="53"/>
      <c r="P18" s="50"/>
      <c r="Q18" s="54"/>
      <c r="R18" s="91"/>
    </row>
    <row r="19" spans="1:18" ht="30" customHeight="1">
      <c r="A19" s="171"/>
      <c r="B19" s="64"/>
      <c r="C19" s="43"/>
      <c r="D19" s="44"/>
      <c r="E19" s="45"/>
      <c r="F19" s="46"/>
      <c r="G19" s="68"/>
      <c r="H19" s="72"/>
      <c r="I19" s="44"/>
      <c r="J19" s="46"/>
      <c r="K19" s="46"/>
      <c r="L19" s="46"/>
      <c r="M19" s="76"/>
      <c r="N19" s="64"/>
      <c r="O19" s="47"/>
      <c r="P19" s="44"/>
      <c r="Q19" s="48"/>
      <c r="R19" s="89"/>
    </row>
    <row r="20" spans="1:18" ht="30" customHeight="1">
      <c r="A20" s="171"/>
      <c r="B20" s="65" t="s">
        <v>92</v>
      </c>
      <c r="C20" s="49" t="s">
        <v>94</v>
      </c>
      <c r="D20" s="50"/>
      <c r="E20" s="62">
        <v>0.16666666666666666</v>
      </c>
      <c r="F20" s="52" t="s">
        <v>89</v>
      </c>
      <c r="G20" s="69"/>
      <c r="H20" s="73" t="s">
        <v>94</v>
      </c>
      <c r="I20" s="50"/>
      <c r="J20" s="52">
        <f>ROUNDUP(E20*0.75,2)</f>
        <v>0.13</v>
      </c>
      <c r="K20" s="52" t="s">
        <v>89</v>
      </c>
      <c r="L20" s="52"/>
      <c r="M20" s="77" t="e">
        <f>#REF!</f>
        <v>#REF!</v>
      </c>
      <c r="N20" s="65" t="s">
        <v>93</v>
      </c>
      <c r="O20" s="53"/>
      <c r="P20" s="50"/>
      <c r="Q20" s="54"/>
      <c r="R20" s="91"/>
    </row>
    <row r="21" spans="1:18" ht="30" customHeight="1" thickBot="1">
      <c r="A21" s="172"/>
      <c r="B21" s="66"/>
      <c r="C21" s="55"/>
      <c r="D21" s="56"/>
      <c r="E21" s="57"/>
      <c r="F21" s="58"/>
      <c r="G21" s="70"/>
      <c r="H21" s="74"/>
      <c r="I21" s="56"/>
      <c r="J21" s="58"/>
      <c r="K21" s="58"/>
      <c r="L21" s="58"/>
      <c r="M21" s="78"/>
      <c r="N21" s="66"/>
      <c r="O21" s="59"/>
      <c r="P21" s="56"/>
      <c r="Q21" s="60"/>
      <c r="R21" s="93"/>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348</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317</v>
      </c>
      <c r="C7" s="133" t="s">
        <v>154</v>
      </c>
      <c r="D7" s="139"/>
      <c r="E7" s="138" t="s">
        <v>318</v>
      </c>
      <c r="F7" s="137"/>
      <c r="G7" s="134"/>
      <c r="H7" s="136">
        <v>20</v>
      </c>
      <c r="I7" s="135" t="s">
        <v>317</v>
      </c>
      <c r="J7" s="133" t="s">
        <v>154</v>
      </c>
      <c r="K7" s="132">
        <v>10</v>
      </c>
      <c r="L7" s="135" t="s">
        <v>316</v>
      </c>
      <c r="M7" s="133" t="s">
        <v>154</v>
      </c>
      <c r="N7" s="132">
        <v>10</v>
      </c>
      <c r="O7" s="131"/>
    </row>
    <row r="8" spans="1:21" ht="30" customHeight="1">
      <c r="A8" s="198"/>
      <c r="B8" s="113"/>
      <c r="C8" s="113" t="s">
        <v>24</v>
      </c>
      <c r="D8" s="119"/>
      <c r="E8" s="118"/>
      <c r="F8" s="117"/>
      <c r="G8" s="114"/>
      <c r="H8" s="116">
        <v>10</v>
      </c>
      <c r="I8" s="115"/>
      <c r="J8" s="130" t="s">
        <v>263</v>
      </c>
      <c r="K8" s="112">
        <v>5</v>
      </c>
      <c r="L8" s="122"/>
      <c r="M8" s="121"/>
      <c r="N8" s="120"/>
      <c r="O8" s="129"/>
    </row>
    <row r="9" spans="1:21" ht="30" customHeight="1">
      <c r="A9" s="198"/>
      <c r="B9" s="113"/>
      <c r="C9" s="113" t="s">
        <v>136</v>
      </c>
      <c r="D9" s="119"/>
      <c r="E9" s="118"/>
      <c r="F9" s="117"/>
      <c r="G9" s="114"/>
      <c r="H9" s="116">
        <v>10</v>
      </c>
      <c r="I9" s="115"/>
      <c r="J9" s="113" t="s">
        <v>136</v>
      </c>
      <c r="K9" s="112">
        <v>10</v>
      </c>
      <c r="L9" s="115" t="s">
        <v>315</v>
      </c>
      <c r="M9" s="113" t="s">
        <v>136</v>
      </c>
      <c r="N9" s="112">
        <v>10</v>
      </c>
      <c r="O9" s="111"/>
    </row>
    <row r="10" spans="1:21" ht="30" customHeight="1">
      <c r="A10" s="198"/>
      <c r="B10" s="113"/>
      <c r="C10" s="113" t="s">
        <v>121</v>
      </c>
      <c r="D10" s="119"/>
      <c r="E10" s="118"/>
      <c r="F10" s="117"/>
      <c r="G10" s="114"/>
      <c r="H10" s="116">
        <v>10</v>
      </c>
      <c r="I10" s="115"/>
      <c r="J10" s="113" t="s">
        <v>121</v>
      </c>
      <c r="K10" s="112">
        <v>10</v>
      </c>
      <c r="L10" s="115"/>
      <c r="M10" s="113" t="s">
        <v>121</v>
      </c>
      <c r="N10" s="112">
        <v>10</v>
      </c>
      <c r="O10" s="111"/>
    </row>
    <row r="11" spans="1:21" ht="30" customHeight="1">
      <c r="A11" s="198"/>
      <c r="B11" s="113"/>
      <c r="C11" s="113" t="s">
        <v>87</v>
      </c>
      <c r="D11" s="119"/>
      <c r="E11" s="118" t="s">
        <v>88</v>
      </c>
      <c r="F11" s="117"/>
      <c r="G11" s="114"/>
      <c r="H11" s="154">
        <v>0.13</v>
      </c>
      <c r="I11" s="115"/>
      <c r="J11" s="113" t="s">
        <v>285</v>
      </c>
      <c r="K11" s="153">
        <v>0.13</v>
      </c>
      <c r="L11" s="122"/>
      <c r="M11" s="121"/>
      <c r="N11" s="120"/>
      <c r="O11" s="129"/>
    </row>
    <row r="12" spans="1:21" ht="30" customHeight="1">
      <c r="A12" s="198"/>
      <c r="B12" s="113"/>
      <c r="C12" s="113"/>
      <c r="D12" s="119"/>
      <c r="E12" s="118"/>
      <c r="F12" s="117"/>
      <c r="G12" s="114" t="s">
        <v>44</v>
      </c>
      <c r="H12" s="116" t="s">
        <v>260</v>
      </c>
      <c r="I12" s="115"/>
      <c r="J12" s="113"/>
      <c r="K12" s="112"/>
      <c r="L12" s="115" t="s">
        <v>314</v>
      </c>
      <c r="M12" s="113" t="s">
        <v>102</v>
      </c>
      <c r="N12" s="112">
        <v>5</v>
      </c>
      <c r="O12" s="111"/>
    </row>
    <row r="13" spans="1:21" ht="30" customHeight="1">
      <c r="A13" s="198"/>
      <c r="B13" s="113"/>
      <c r="C13" s="113"/>
      <c r="D13" s="119"/>
      <c r="E13" s="118"/>
      <c r="F13" s="117" t="s">
        <v>46</v>
      </c>
      <c r="G13" s="114" t="s">
        <v>45</v>
      </c>
      <c r="H13" s="116" t="s">
        <v>259</v>
      </c>
      <c r="I13" s="115"/>
      <c r="J13" s="113"/>
      <c r="K13" s="112"/>
      <c r="L13" s="115"/>
      <c r="M13" s="113" t="s">
        <v>36</v>
      </c>
      <c r="N13" s="112">
        <v>5</v>
      </c>
      <c r="O13" s="111"/>
    </row>
    <row r="14" spans="1:21" ht="30" customHeight="1">
      <c r="A14" s="198"/>
      <c r="B14" s="113"/>
      <c r="C14" s="113"/>
      <c r="D14" s="119"/>
      <c r="E14" s="118"/>
      <c r="F14" s="117"/>
      <c r="G14" s="114" t="s">
        <v>34</v>
      </c>
      <c r="H14" s="116" t="s">
        <v>259</v>
      </c>
      <c r="I14" s="115"/>
      <c r="J14" s="113"/>
      <c r="K14" s="112"/>
      <c r="L14" s="122"/>
      <c r="M14" s="121"/>
      <c r="N14" s="120"/>
      <c r="O14" s="129"/>
    </row>
    <row r="15" spans="1:21" ht="30" customHeight="1">
      <c r="A15" s="198"/>
      <c r="B15" s="121"/>
      <c r="C15" s="121"/>
      <c r="D15" s="127"/>
      <c r="E15" s="126"/>
      <c r="F15" s="128"/>
      <c r="G15" s="124"/>
      <c r="H15" s="123"/>
      <c r="I15" s="122"/>
      <c r="J15" s="121"/>
      <c r="K15" s="120"/>
      <c r="L15" s="115" t="s">
        <v>92</v>
      </c>
      <c r="M15" s="113" t="s">
        <v>94</v>
      </c>
      <c r="N15" s="155">
        <v>0.1</v>
      </c>
      <c r="O15" s="111"/>
    </row>
    <row r="16" spans="1:21" ht="30" customHeight="1">
      <c r="A16" s="198"/>
      <c r="B16" s="113" t="s">
        <v>313</v>
      </c>
      <c r="C16" s="113" t="s">
        <v>102</v>
      </c>
      <c r="D16" s="119"/>
      <c r="E16" s="118"/>
      <c r="F16" s="117"/>
      <c r="G16" s="114"/>
      <c r="H16" s="116">
        <v>20</v>
      </c>
      <c r="I16" s="115" t="s">
        <v>313</v>
      </c>
      <c r="J16" s="113" t="s">
        <v>102</v>
      </c>
      <c r="K16" s="112">
        <v>10</v>
      </c>
      <c r="L16" s="115"/>
      <c r="M16" s="113"/>
      <c r="N16" s="112"/>
      <c r="O16" s="111"/>
    </row>
    <row r="17" spans="1:15" ht="30" customHeight="1">
      <c r="A17" s="198"/>
      <c r="B17" s="113"/>
      <c r="C17" s="113" t="s">
        <v>73</v>
      </c>
      <c r="D17" s="119"/>
      <c r="E17" s="118"/>
      <c r="F17" s="117"/>
      <c r="G17" s="114"/>
      <c r="H17" s="116">
        <v>10</v>
      </c>
      <c r="I17" s="115"/>
      <c r="J17" s="113" t="s">
        <v>73</v>
      </c>
      <c r="K17" s="112">
        <v>5</v>
      </c>
      <c r="L17" s="115"/>
      <c r="M17" s="113"/>
      <c r="N17" s="112"/>
      <c r="O17" s="111"/>
    </row>
    <row r="18" spans="1:15" ht="30" customHeight="1">
      <c r="A18" s="198"/>
      <c r="B18" s="113"/>
      <c r="C18" s="113" t="s">
        <v>36</v>
      </c>
      <c r="D18" s="119"/>
      <c r="E18" s="118"/>
      <c r="F18" s="117"/>
      <c r="G18" s="114"/>
      <c r="H18" s="116">
        <v>5</v>
      </c>
      <c r="I18" s="115"/>
      <c r="J18" s="113" t="s">
        <v>36</v>
      </c>
      <c r="K18" s="112">
        <v>5</v>
      </c>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92</v>
      </c>
      <c r="C20" s="113" t="s">
        <v>94</v>
      </c>
      <c r="D20" s="119"/>
      <c r="E20" s="118"/>
      <c r="F20" s="117"/>
      <c r="G20" s="114"/>
      <c r="H20" s="154">
        <v>0.13</v>
      </c>
      <c r="I20" s="115" t="s">
        <v>92</v>
      </c>
      <c r="J20" s="113" t="s">
        <v>94</v>
      </c>
      <c r="K20" s="153">
        <v>0.13</v>
      </c>
      <c r="L20" s="115"/>
      <c r="M20" s="113"/>
      <c r="N20" s="112"/>
      <c r="O20" s="111"/>
    </row>
    <row r="21" spans="1:15" ht="30" customHeight="1" thickBot="1">
      <c r="A21" s="199"/>
      <c r="B21" s="104"/>
      <c r="C21" s="104"/>
      <c r="D21" s="110"/>
      <c r="E21" s="109"/>
      <c r="F21" s="108"/>
      <c r="G21" s="105"/>
      <c r="H21" s="107"/>
      <c r="I21" s="106"/>
      <c r="J21" s="104"/>
      <c r="K21" s="103"/>
      <c r="L21" s="106"/>
      <c r="M21" s="104"/>
      <c r="N21" s="103"/>
      <c r="O21" s="102"/>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212</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30" customHeight="1">
      <c r="A5" s="170" t="s">
        <v>53</v>
      </c>
      <c r="B5" s="63" t="s">
        <v>166</v>
      </c>
      <c r="C5" s="37" t="s">
        <v>70</v>
      </c>
      <c r="D5" s="38"/>
      <c r="E5" s="39">
        <v>30</v>
      </c>
      <c r="F5" s="40" t="s">
        <v>25</v>
      </c>
      <c r="G5" s="67"/>
      <c r="H5" s="71" t="s">
        <v>70</v>
      </c>
      <c r="I5" s="38"/>
      <c r="J5" s="40">
        <f t="shared" ref="J5:J10" si="0">ROUNDUP(E5*0.75,2)</f>
        <v>22.5</v>
      </c>
      <c r="K5" s="40" t="s">
        <v>25</v>
      </c>
      <c r="L5" s="40"/>
      <c r="M5" s="75" t="e">
        <f>#REF!</f>
        <v>#REF!</v>
      </c>
      <c r="N5" s="63" t="s">
        <v>167</v>
      </c>
      <c r="O5" s="41" t="s">
        <v>15</v>
      </c>
      <c r="P5" s="38"/>
      <c r="Q5" s="42">
        <v>110</v>
      </c>
      <c r="R5" s="87">
        <f t="shared" ref="R5:R10" si="1">ROUNDUP(Q5*0.75,2)</f>
        <v>82.5</v>
      </c>
    </row>
    <row r="6" spans="1:19" ht="30" customHeight="1">
      <c r="A6" s="171"/>
      <c r="B6" s="65"/>
      <c r="C6" s="49" t="s">
        <v>26</v>
      </c>
      <c r="D6" s="50"/>
      <c r="E6" s="51">
        <v>30</v>
      </c>
      <c r="F6" s="52" t="s">
        <v>25</v>
      </c>
      <c r="G6" s="69"/>
      <c r="H6" s="73" t="s">
        <v>26</v>
      </c>
      <c r="I6" s="50"/>
      <c r="J6" s="52">
        <f t="shared" si="0"/>
        <v>22.5</v>
      </c>
      <c r="K6" s="52" t="s">
        <v>25</v>
      </c>
      <c r="L6" s="52"/>
      <c r="M6" s="77" t="e">
        <f>ROUND(#REF!+(#REF!*6/100),2)</f>
        <v>#REF!</v>
      </c>
      <c r="N6" s="65" t="s">
        <v>168</v>
      </c>
      <c r="O6" s="53" t="s">
        <v>30</v>
      </c>
      <c r="P6" s="50"/>
      <c r="Q6" s="54">
        <v>0.5</v>
      </c>
      <c r="R6" s="91">
        <f t="shared" si="1"/>
        <v>0.38</v>
      </c>
    </row>
    <row r="7" spans="1:19" ht="30" customHeight="1">
      <c r="A7" s="171"/>
      <c r="B7" s="65"/>
      <c r="C7" s="49" t="s">
        <v>57</v>
      </c>
      <c r="D7" s="50"/>
      <c r="E7" s="51">
        <v>40</v>
      </c>
      <c r="F7" s="52" t="s">
        <v>25</v>
      </c>
      <c r="G7" s="69"/>
      <c r="H7" s="73" t="s">
        <v>57</v>
      </c>
      <c r="I7" s="50"/>
      <c r="J7" s="52">
        <f t="shared" si="0"/>
        <v>30</v>
      </c>
      <c r="K7" s="52" t="s">
        <v>25</v>
      </c>
      <c r="L7" s="52"/>
      <c r="M7" s="77" t="e">
        <f>ROUND(#REF!+(#REF!*10/100),2)</f>
        <v>#REF!</v>
      </c>
      <c r="N7" s="65" t="s">
        <v>169</v>
      </c>
      <c r="O7" s="53" t="s">
        <v>31</v>
      </c>
      <c r="P7" s="50"/>
      <c r="Q7" s="54">
        <v>1</v>
      </c>
      <c r="R7" s="91">
        <f t="shared" si="1"/>
        <v>0.75</v>
      </c>
    </row>
    <row r="8" spans="1:19" ht="30" customHeight="1">
      <c r="A8" s="171"/>
      <c r="B8" s="65"/>
      <c r="C8" s="49" t="s">
        <v>36</v>
      </c>
      <c r="D8" s="50"/>
      <c r="E8" s="51">
        <v>10</v>
      </c>
      <c r="F8" s="52" t="s">
        <v>25</v>
      </c>
      <c r="G8" s="69"/>
      <c r="H8" s="73" t="s">
        <v>36</v>
      </c>
      <c r="I8" s="50"/>
      <c r="J8" s="52">
        <f t="shared" si="0"/>
        <v>7.5</v>
      </c>
      <c r="K8" s="52" t="s">
        <v>25</v>
      </c>
      <c r="L8" s="52"/>
      <c r="M8" s="77" t="e">
        <f>ROUND(#REF!+(#REF!*10/100),2)</f>
        <v>#REF!</v>
      </c>
      <c r="N8" s="65" t="s">
        <v>170</v>
      </c>
      <c r="O8" s="53" t="s">
        <v>35</v>
      </c>
      <c r="P8" s="50"/>
      <c r="Q8" s="54">
        <v>40</v>
      </c>
      <c r="R8" s="91">
        <f t="shared" si="1"/>
        <v>30</v>
      </c>
    </row>
    <row r="9" spans="1:19" ht="30" customHeight="1">
      <c r="A9" s="171"/>
      <c r="B9" s="65"/>
      <c r="C9" s="49" t="s">
        <v>171</v>
      </c>
      <c r="D9" s="50" t="s">
        <v>46</v>
      </c>
      <c r="E9" s="51">
        <v>9</v>
      </c>
      <c r="F9" s="52" t="s">
        <v>25</v>
      </c>
      <c r="G9" s="69"/>
      <c r="H9" s="73" t="s">
        <v>171</v>
      </c>
      <c r="I9" s="50" t="s">
        <v>46</v>
      </c>
      <c r="J9" s="52">
        <f t="shared" si="0"/>
        <v>6.75</v>
      </c>
      <c r="K9" s="52" t="s">
        <v>25</v>
      </c>
      <c r="L9" s="52"/>
      <c r="M9" s="77" t="e">
        <f>#REF!</f>
        <v>#REF!</v>
      </c>
      <c r="N9" s="65" t="s">
        <v>255</v>
      </c>
      <c r="O9" s="53" t="s">
        <v>34</v>
      </c>
      <c r="P9" s="50"/>
      <c r="Q9" s="54">
        <v>0.5</v>
      </c>
      <c r="R9" s="91">
        <f t="shared" si="1"/>
        <v>0.38</v>
      </c>
    </row>
    <row r="10" spans="1:19" ht="30" customHeight="1">
      <c r="A10" s="171"/>
      <c r="B10" s="65"/>
      <c r="C10" s="49" t="s">
        <v>54</v>
      </c>
      <c r="D10" s="50" t="s">
        <v>55</v>
      </c>
      <c r="E10" s="51">
        <v>30</v>
      </c>
      <c r="F10" s="52" t="s">
        <v>56</v>
      </c>
      <c r="G10" s="69"/>
      <c r="H10" s="73" t="s">
        <v>54</v>
      </c>
      <c r="I10" s="50" t="s">
        <v>55</v>
      </c>
      <c r="J10" s="52">
        <f t="shared" si="0"/>
        <v>22.5</v>
      </c>
      <c r="K10" s="52" t="s">
        <v>56</v>
      </c>
      <c r="L10" s="52"/>
      <c r="M10" s="77" t="e">
        <f>#REF!</f>
        <v>#REF!</v>
      </c>
      <c r="N10" s="65" t="s">
        <v>256</v>
      </c>
      <c r="O10" s="53" t="s">
        <v>32</v>
      </c>
      <c r="P10" s="50"/>
      <c r="Q10" s="54">
        <v>2</v>
      </c>
      <c r="R10" s="91">
        <f t="shared" si="1"/>
        <v>1.5</v>
      </c>
    </row>
    <row r="11" spans="1:19" ht="30" customHeight="1">
      <c r="A11" s="171"/>
      <c r="B11" s="64"/>
      <c r="C11" s="43"/>
      <c r="D11" s="44"/>
      <c r="E11" s="45"/>
      <c r="F11" s="46"/>
      <c r="G11" s="68"/>
      <c r="H11" s="72"/>
      <c r="I11" s="44"/>
      <c r="J11" s="46"/>
      <c r="K11" s="46"/>
      <c r="L11" s="46"/>
      <c r="M11" s="76"/>
      <c r="N11" s="64" t="s">
        <v>41</v>
      </c>
      <c r="O11" s="47"/>
      <c r="P11" s="44"/>
      <c r="Q11" s="48"/>
      <c r="R11" s="89"/>
    </row>
    <row r="12" spans="1:19" ht="30" customHeight="1">
      <c r="A12" s="171"/>
      <c r="B12" s="65" t="s">
        <v>172</v>
      </c>
      <c r="C12" s="49" t="s">
        <v>120</v>
      </c>
      <c r="D12" s="50"/>
      <c r="E12" s="51">
        <v>20</v>
      </c>
      <c r="F12" s="52" t="s">
        <v>25</v>
      </c>
      <c r="G12" s="69"/>
      <c r="H12" s="73" t="s">
        <v>120</v>
      </c>
      <c r="I12" s="50"/>
      <c r="J12" s="52">
        <f>ROUNDUP(E12*0.75,2)</f>
        <v>15</v>
      </c>
      <c r="K12" s="52" t="s">
        <v>25</v>
      </c>
      <c r="L12" s="52"/>
      <c r="M12" s="77" t="e">
        <f>#REF!</f>
        <v>#REF!</v>
      </c>
      <c r="N12" s="65" t="s">
        <v>173</v>
      </c>
      <c r="O12" s="53" t="s">
        <v>34</v>
      </c>
      <c r="P12" s="50"/>
      <c r="Q12" s="54">
        <v>0.3</v>
      </c>
      <c r="R12" s="91">
        <f>ROUNDUP(Q12*0.75,2)</f>
        <v>0.23</v>
      </c>
    </row>
    <row r="13" spans="1:19" ht="30" customHeight="1">
      <c r="A13" s="171"/>
      <c r="B13" s="65"/>
      <c r="C13" s="49" t="s">
        <v>50</v>
      </c>
      <c r="D13" s="50"/>
      <c r="E13" s="51">
        <v>20</v>
      </c>
      <c r="F13" s="52" t="s">
        <v>25</v>
      </c>
      <c r="G13" s="69"/>
      <c r="H13" s="73" t="s">
        <v>50</v>
      </c>
      <c r="I13" s="50"/>
      <c r="J13" s="52">
        <f>ROUNDUP(E13*0.75,2)</f>
        <v>15</v>
      </c>
      <c r="K13" s="52" t="s">
        <v>25</v>
      </c>
      <c r="L13" s="52"/>
      <c r="M13" s="77" t="e">
        <f>ROUND(#REF!+(#REF!*15/100),2)</f>
        <v>#REF!</v>
      </c>
      <c r="N13" s="65" t="s">
        <v>174</v>
      </c>
      <c r="O13" s="53" t="s">
        <v>45</v>
      </c>
      <c r="P13" s="50" t="s">
        <v>46</v>
      </c>
      <c r="Q13" s="54">
        <v>0.3</v>
      </c>
      <c r="R13" s="91">
        <f>ROUNDUP(Q13*0.75,2)</f>
        <v>0.23</v>
      </c>
    </row>
    <row r="14" spans="1:19" ht="30" customHeight="1">
      <c r="A14" s="171"/>
      <c r="B14" s="65"/>
      <c r="C14" s="49" t="s">
        <v>118</v>
      </c>
      <c r="D14" s="50"/>
      <c r="E14" s="51">
        <v>5</v>
      </c>
      <c r="F14" s="52" t="s">
        <v>25</v>
      </c>
      <c r="G14" s="69"/>
      <c r="H14" s="73" t="s">
        <v>118</v>
      </c>
      <c r="I14" s="50"/>
      <c r="J14" s="52">
        <f>ROUNDUP(E14*0.75,2)</f>
        <v>3.75</v>
      </c>
      <c r="K14" s="52" t="s">
        <v>25</v>
      </c>
      <c r="L14" s="52"/>
      <c r="M14" s="77" t="e">
        <f>ROUND(#REF!+(#REF!*15/100),2)</f>
        <v>#REF!</v>
      </c>
      <c r="N14" s="65" t="s">
        <v>119</v>
      </c>
      <c r="O14" s="53" t="s">
        <v>64</v>
      </c>
      <c r="P14" s="50" t="s">
        <v>65</v>
      </c>
      <c r="Q14" s="54">
        <v>3</v>
      </c>
      <c r="R14" s="91">
        <f>ROUNDUP(Q14*0.75,2)</f>
        <v>2.25</v>
      </c>
    </row>
    <row r="15" spans="1:19" ht="30" customHeight="1">
      <c r="A15" s="171"/>
      <c r="B15" s="65"/>
      <c r="C15" s="49"/>
      <c r="D15" s="50"/>
      <c r="E15" s="51"/>
      <c r="F15" s="52"/>
      <c r="G15" s="69"/>
      <c r="H15" s="73"/>
      <c r="I15" s="50"/>
      <c r="J15" s="52"/>
      <c r="K15" s="52"/>
      <c r="L15" s="52"/>
      <c r="M15" s="77"/>
      <c r="N15" s="65" t="s">
        <v>23</v>
      </c>
      <c r="O15" s="53"/>
      <c r="P15" s="50"/>
      <c r="Q15" s="54"/>
      <c r="R15" s="91"/>
    </row>
    <row r="16" spans="1:19" ht="30" customHeight="1">
      <c r="A16" s="171"/>
      <c r="B16" s="65"/>
      <c r="C16" s="49"/>
      <c r="D16" s="50"/>
      <c r="E16" s="51"/>
      <c r="F16" s="52"/>
      <c r="G16" s="69"/>
      <c r="H16" s="73"/>
      <c r="I16" s="50"/>
      <c r="J16" s="52"/>
      <c r="K16" s="52"/>
      <c r="L16" s="52"/>
      <c r="M16" s="77"/>
      <c r="N16" s="65"/>
      <c r="O16" s="53"/>
      <c r="P16" s="50"/>
      <c r="Q16" s="54"/>
      <c r="R16" s="91"/>
    </row>
    <row r="17" spans="1:18" ht="30" customHeight="1">
      <c r="A17" s="171"/>
      <c r="B17" s="64"/>
      <c r="C17" s="43"/>
      <c r="D17" s="44"/>
      <c r="E17" s="45"/>
      <c r="F17" s="46"/>
      <c r="G17" s="68"/>
      <c r="H17" s="72"/>
      <c r="I17" s="44"/>
      <c r="J17" s="46"/>
      <c r="K17" s="46"/>
      <c r="L17" s="46"/>
      <c r="M17" s="76"/>
      <c r="N17" s="64"/>
      <c r="O17" s="47"/>
      <c r="P17" s="44"/>
      <c r="Q17" s="48"/>
      <c r="R17" s="89"/>
    </row>
    <row r="18" spans="1:18" ht="30" customHeight="1">
      <c r="A18" s="171"/>
      <c r="B18" s="65" t="s">
        <v>175</v>
      </c>
      <c r="C18" s="49" t="s">
        <v>74</v>
      </c>
      <c r="D18" s="50"/>
      <c r="E18" s="51">
        <v>25</v>
      </c>
      <c r="F18" s="52" t="s">
        <v>25</v>
      </c>
      <c r="G18" s="69"/>
      <c r="H18" s="73" t="s">
        <v>74</v>
      </c>
      <c r="I18" s="50"/>
      <c r="J18" s="52">
        <f>ROUNDUP(E18*0.75,2)</f>
        <v>18.75</v>
      </c>
      <c r="K18" s="52" t="s">
        <v>25</v>
      </c>
      <c r="L18" s="52"/>
      <c r="M18" s="77" t="e">
        <f>#REF!</f>
        <v>#REF!</v>
      </c>
      <c r="N18" s="65"/>
      <c r="O18" s="53"/>
      <c r="P18" s="50"/>
      <c r="Q18" s="54"/>
      <c r="R18" s="91"/>
    </row>
    <row r="19" spans="1:18" ht="30" customHeight="1" thickBot="1">
      <c r="A19" s="172"/>
      <c r="B19" s="66"/>
      <c r="C19" s="55"/>
      <c r="D19" s="56"/>
      <c r="E19" s="57"/>
      <c r="F19" s="58"/>
      <c r="G19" s="70"/>
      <c r="H19" s="74"/>
      <c r="I19" s="56"/>
      <c r="J19" s="58"/>
      <c r="K19" s="58"/>
      <c r="L19" s="58"/>
      <c r="M19" s="78"/>
      <c r="N19" s="66"/>
      <c r="O19" s="59"/>
      <c r="P19" s="56"/>
      <c r="Q19" s="60"/>
      <c r="R19" s="93"/>
    </row>
  </sheetData>
  <mergeCells count="4">
    <mergeCell ref="H1:N1"/>
    <mergeCell ref="A2:R2"/>
    <mergeCell ref="A3:F3"/>
    <mergeCell ref="A5:A19"/>
  </mergeCells>
  <phoneticPr fontId="21"/>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349</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290</v>
      </c>
      <c r="I5" s="191" t="s">
        <v>274</v>
      </c>
      <c r="J5" s="192"/>
      <c r="K5" s="193"/>
      <c r="L5" s="213" t="s">
        <v>306</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324</v>
      </c>
      <c r="C9" s="113" t="s">
        <v>70</v>
      </c>
      <c r="D9" s="119"/>
      <c r="E9" s="118"/>
      <c r="F9" s="117"/>
      <c r="G9" s="114"/>
      <c r="H9" s="116">
        <v>15</v>
      </c>
      <c r="I9" s="115" t="s">
        <v>323</v>
      </c>
      <c r="J9" s="130" t="s">
        <v>263</v>
      </c>
      <c r="K9" s="112">
        <v>10</v>
      </c>
      <c r="L9" s="115" t="s">
        <v>322</v>
      </c>
      <c r="M9" s="113" t="s">
        <v>57</v>
      </c>
      <c r="N9" s="112">
        <v>10</v>
      </c>
      <c r="O9" s="111"/>
    </row>
    <row r="10" spans="1:21" ht="30" customHeight="1">
      <c r="A10" s="198"/>
      <c r="B10" s="113"/>
      <c r="C10" s="113" t="s">
        <v>26</v>
      </c>
      <c r="D10" s="119"/>
      <c r="E10" s="118"/>
      <c r="F10" s="117"/>
      <c r="G10" s="114"/>
      <c r="H10" s="116">
        <v>10</v>
      </c>
      <c r="I10" s="115"/>
      <c r="J10" s="113" t="s">
        <v>26</v>
      </c>
      <c r="K10" s="112">
        <v>10</v>
      </c>
      <c r="L10" s="115"/>
      <c r="M10" s="113" t="s">
        <v>36</v>
      </c>
      <c r="N10" s="112">
        <v>5</v>
      </c>
      <c r="O10" s="111"/>
    </row>
    <row r="11" spans="1:21" ht="30" customHeight="1">
      <c r="A11" s="198"/>
      <c r="B11" s="113"/>
      <c r="C11" s="113" t="s">
        <v>57</v>
      </c>
      <c r="D11" s="119"/>
      <c r="E11" s="118"/>
      <c r="F11" s="117"/>
      <c r="G11" s="114"/>
      <c r="H11" s="116">
        <v>20</v>
      </c>
      <c r="I11" s="115"/>
      <c r="J11" s="113" t="s">
        <v>57</v>
      </c>
      <c r="K11" s="112">
        <v>20</v>
      </c>
      <c r="L11" s="115"/>
      <c r="M11" s="113" t="s">
        <v>26</v>
      </c>
      <c r="N11" s="112">
        <v>5</v>
      </c>
      <c r="O11" s="111"/>
    </row>
    <row r="12" spans="1:21" ht="30" customHeight="1">
      <c r="A12" s="198"/>
      <c r="B12" s="113"/>
      <c r="C12" s="113" t="s">
        <v>36</v>
      </c>
      <c r="D12" s="119"/>
      <c r="E12" s="118"/>
      <c r="F12" s="117"/>
      <c r="G12" s="114"/>
      <c r="H12" s="116">
        <v>5</v>
      </c>
      <c r="I12" s="115"/>
      <c r="J12" s="113" t="s">
        <v>36</v>
      </c>
      <c r="K12" s="112">
        <v>5</v>
      </c>
      <c r="L12" s="122"/>
      <c r="M12" s="121"/>
      <c r="N12" s="120"/>
      <c r="O12" s="129"/>
    </row>
    <row r="13" spans="1:21" ht="30" customHeight="1">
      <c r="A13" s="198"/>
      <c r="B13" s="113"/>
      <c r="C13" s="113" t="s">
        <v>54</v>
      </c>
      <c r="D13" s="119"/>
      <c r="E13" s="118" t="s">
        <v>55</v>
      </c>
      <c r="F13" s="117"/>
      <c r="G13" s="114"/>
      <c r="H13" s="116">
        <v>20</v>
      </c>
      <c r="I13" s="115"/>
      <c r="J13" s="113" t="s">
        <v>54</v>
      </c>
      <c r="K13" s="112">
        <v>15</v>
      </c>
      <c r="L13" s="115" t="s">
        <v>321</v>
      </c>
      <c r="M13" s="113" t="s">
        <v>50</v>
      </c>
      <c r="N13" s="112">
        <v>10</v>
      </c>
      <c r="O13" s="111"/>
    </row>
    <row r="14" spans="1:21" ht="30" customHeight="1">
      <c r="A14" s="198"/>
      <c r="B14" s="113"/>
      <c r="C14" s="113"/>
      <c r="D14" s="119"/>
      <c r="E14" s="118"/>
      <c r="F14" s="117"/>
      <c r="G14" s="114" t="s">
        <v>35</v>
      </c>
      <c r="H14" s="116" t="s">
        <v>260</v>
      </c>
      <c r="I14" s="115"/>
      <c r="J14" s="113"/>
      <c r="K14" s="112"/>
      <c r="L14" s="115"/>
      <c r="M14" s="113"/>
      <c r="N14" s="112"/>
      <c r="O14" s="111"/>
    </row>
    <row r="15" spans="1:21" ht="30" customHeight="1">
      <c r="A15" s="198"/>
      <c r="B15" s="113"/>
      <c r="C15" s="113"/>
      <c r="D15" s="119"/>
      <c r="E15" s="118"/>
      <c r="F15" s="117"/>
      <c r="G15" s="114" t="s">
        <v>28</v>
      </c>
      <c r="H15" s="116" t="s">
        <v>259</v>
      </c>
      <c r="I15" s="115"/>
      <c r="J15" s="113"/>
      <c r="K15" s="112"/>
      <c r="L15" s="115"/>
      <c r="M15" s="113"/>
      <c r="N15" s="112"/>
      <c r="O15" s="111"/>
    </row>
    <row r="16" spans="1:21" ht="30" customHeight="1">
      <c r="A16" s="198"/>
      <c r="B16" s="121"/>
      <c r="C16" s="121"/>
      <c r="D16" s="127"/>
      <c r="E16" s="126"/>
      <c r="F16" s="128"/>
      <c r="G16" s="124"/>
      <c r="H16" s="123"/>
      <c r="I16" s="122"/>
      <c r="J16" s="121"/>
      <c r="K16" s="120"/>
      <c r="L16" s="115"/>
      <c r="M16" s="113"/>
      <c r="N16" s="112"/>
      <c r="O16" s="111"/>
    </row>
    <row r="17" spans="1:15" ht="30" customHeight="1">
      <c r="A17" s="198"/>
      <c r="B17" s="113" t="s">
        <v>320</v>
      </c>
      <c r="C17" s="113" t="s">
        <v>120</v>
      </c>
      <c r="D17" s="119"/>
      <c r="E17" s="118"/>
      <c r="F17" s="117"/>
      <c r="G17" s="114"/>
      <c r="H17" s="116">
        <v>5</v>
      </c>
      <c r="I17" s="115" t="s">
        <v>319</v>
      </c>
      <c r="J17" s="113" t="s">
        <v>50</v>
      </c>
      <c r="K17" s="112">
        <v>10</v>
      </c>
      <c r="L17" s="115"/>
      <c r="M17" s="113"/>
      <c r="N17" s="112"/>
      <c r="O17" s="111"/>
    </row>
    <row r="18" spans="1:15" ht="30" customHeight="1">
      <c r="A18" s="198"/>
      <c r="B18" s="113"/>
      <c r="C18" s="113" t="s">
        <v>50</v>
      </c>
      <c r="D18" s="119"/>
      <c r="E18" s="118"/>
      <c r="F18" s="117"/>
      <c r="G18" s="114"/>
      <c r="H18" s="116">
        <v>20</v>
      </c>
      <c r="I18" s="115"/>
      <c r="J18" s="113"/>
      <c r="K18" s="112"/>
      <c r="L18" s="115"/>
      <c r="M18" s="113"/>
      <c r="N18" s="112"/>
      <c r="O18" s="111"/>
    </row>
    <row r="19" spans="1:15" ht="30" customHeight="1" thickBot="1">
      <c r="A19" s="199"/>
      <c r="B19" s="104"/>
      <c r="C19" s="104"/>
      <c r="D19" s="110"/>
      <c r="E19" s="109"/>
      <c r="F19" s="163"/>
      <c r="G19" s="105"/>
      <c r="H19" s="107"/>
      <c r="I19" s="106"/>
      <c r="J19" s="104"/>
      <c r="K19" s="103"/>
      <c r="L19" s="106"/>
      <c r="M19" s="104"/>
      <c r="N19" s="103"/>
      <c r="O19" s="102"/>
    </row>
    <row r="20" spans="1:15" ht="14.4">
      <c r="B20" s="94"/>
      <c r="C20" s="94"/>
      <c r="D20" s="94"/>
      <c r="G20" s="94"/>
      <c r="H20" s="101"/>
      <c r="I20" s="94"/>
      <c r="J20" s="94"/>
      <c r="K20" s="101"/>
      <c r="L20" s="94"/>
      <c r="M20" s="94"/>
      <c r="N20" s="101"/>
    </row>
    <row r="21" spans="1:15" ht="14.4">
      <c r="B21" s="94"/>
      <c r="C21" s="94"/>
      <c r="D21" s="94"/>
      <c r="G21" s="94"/>
      <c r="H21" s="101"/>
      <c r="I21" s="94"/>
      <c r="J21" s="94"/>
      <c r="K21" s="101"/>
      <c r="L21" s="94"/>
      <c r="M21" s="94"/>
      <c r="N21" s="101"/>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sheetData>
  <mergeCells count="14">
    <mergeCell ref="O4:O6"/>
    <mergeCell ref="I5:K5"/>
    <mergeCell ref="L5:N5"/>
    <mergeCell ref="A7:A19"/>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213</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177</v>
      </c>
      <c r="C7" s="49" t="s">
        <v>61</v>
      </c>
      <c r="D7" s="50"/>
      <c r="E7" s="51">
        <v>1</v>
      </c>
      <c r="F7" s="52" t="s">
        <v>63</v>
      </c>
      <c r="G7" s="69" t="s">
        <v>62</v>
      </c>
      <c r="H7" s="73" t="s">
        <v>61</v>
      </c>
      <c r="I7" s="50"/>
      <c r="J7" s="52">
        <f>ROUNDUP(E7*0.75,2)</f>
        <v>0.75</v>
      </c>
      <c r="K7" s="52" t="s">
        <v>63</v>
      </c>
      <c r="L7" s="52" t="s">
        <v>62</v>
      </c>
      <c r="M7" s="77" t="e">
        <f>#REF!</f>
        <v>#REF!</v>
      </c>
      <c r="N7" s="65" t="s">
        <v>232</v>
      </c>
      <c r="O7" s="53" t="s">
        <v>30</v>
      </c>
      <c r="P7" s="50"/>
      <c r="Q7" s="54">
        <v>1</v>
      </c>
      <c r="R7" s="91">
        <f t="shared" ref="R7:R12" si="0">ROUNDUP(Q7*0.75,2)</f>
        <v>0.75</v>
      </c>
    </row>
    <row r="8" spans="1:19" ht="24.9" customHeight="1">
      <c r="A8" s="171"/>
      <c r="B8" s="65"/>
      <c r="C8" s="49" t="s">
        <v>117</v>
      </c>
      <c r="D8" s="50"/>
      <c r="E8" s="51">
        <v>0.5</v>
      </c>
      <c r="F8" s="52" t="s">
        <v>25</v>
      </c>
      <c r="G8" s="69"/>
      <c r="H8" s="73" t="s">
        <v>117</v>
      </c>
      <c r="I8" s="50"/>
      <c r="J8" s="52">
        <f>ROUNDUP(E8*0.75,2)</f>
        <v>0.38</v>
      </c>
      <c r="K8" s="52" t="s">
        <v>25</v>
      </c>
      <c r="L8" s="52"/>
      <c r="M8" s="77" t="e">
        <f>ROUND(#REF!+(#REF!*20/100),2)</f>
        <v>#REF!</v>
      </c>
      <c r="N8" s="65" t="s">
        <v>233</v>
      </c>
      <c r="O8" s="53" t="s">
        <v>45</v>
      </c>
      <c r="P8" s="50" t="s">
        <v>46</v>
      </c>
      <c r="Q8" s="54">
        <v>1</v>
      </c>
      <c r="R8" s="91">
        <f t="shared" si="0"/>
        <v>0.75</v>
      </c>
    </row>
    <row r="9" spans="1:19" ht="24.9" customHeight="1">
      <c r="A9" s="171"/>
      <c r="B9" s="65"/>
      <c r="C9" s="49" t="s">
        <v>26</v>
      </c>
      <c r="D9" s="50"/>
      <c r="E9" s="51">
        <v>20</v>
      </c>
      <c r="F9" s="52" t="s">
        <v>25</v>
      </c>
      <c r="G9" s="69"/>
      <c r="H9" s="73" t="s">
        <v>26</v>
      </c>
      <c r="I9" s="50"/>
      <c r="J9" s="52">
        <f>ROUNDUP(E9*0.75,2)</f>
        <v>15</v>
      </c>
      <c r="K9" s="52" t="s">
        <v>25</v>
      </c>
      <c r="L9" s="52"/>
      <c r="M9" s="77" t="e">
        <f>ROUND(#REF!+(#REF!*6/100),2)</f>
        <v>#REF!</v>
      </c>
      <c r="N9" s="65" t="s">
        <v>178</v>
      </c>
      <c r="O9" s="53" t="s">
        <v>60</v>
      </c>
      <c r="P9" s="50" t="s">
        <v>46</v>
      </c>
      <c r="Q9" s="54">
        <v>3</v>
      </c>
      <c r="R9" s="91">
        <f t="shared" si="0"/>
        <v>2.25</v>
      </c>
    </row>
    <row r="10" spans="1:19" ht="24.9" customHeight="1">
      <c r="A10" s="171"/>
      <c r="B10" s="65"/>
      <c r="C10" s="49" t="s">
        <v>148</v>
      </c>
      <c r="D10" s="50"/>
      <c r="E10" s="51">
        <v>5</v>
      </c>
      <c r="F10" s="52" t="s">
        <v>25</v>
      </c>
      <c r="G10" s="69"/>
      <c r="H10" s="73" t="s">
        <v>148</v>
      </c>
      <c r="I10" s="50"/>
      <c r="J10" s="52">
        <f>ROUNDUP(E10*0.75,2)</f>
        <v>3.75</v>
      </c>
      <c r="K10" s="52" t="s">
        <v>25</v>
      </c>
      <c r="L10" s="52"/>
      <c r="M10" s="77" t="e">
        <f>ROUND(#REF!+(#REF!*10/100),2)</f>
        <v>#REF!</v>
      </c>
      <c r="N10" s="65" t="s">
        <v>23</v>
      </c>
      <c r="O10" s="53" t="s">
        <v>31</v>
      </c>
      <c r="P10" s="50"/>
      <c r="Q10" s="54">
        <v>2</v>
      </c>
      <c r="R10" s="91">
        <f t="shared" si="0"/>
        <v>1.5</v>
      </c>
    </row>
    <row r="11" spans="1:19" ht="24.9" customHeight="1">
      <c r="A11" s="171"/>
      <c r="B11" s="65"/>
      <c r="C11" s="49" t="s">
        <v>147</v>
      </c>
      <c r="D11" s="50"/>
      <c r="E11" s="51">
        <v>3</v>
      </c>
      <c r="F11" s="52" t="s">
        <v>25</v>
      </c>
      <c r="G11" s="69"/>
      <c r="H11" s="73" t="s">
        <v>147</v>
      </c>
      <c r="I11" s="50"/>
      <c r="J11" s="52">
        <f>ROUNDUP(E11*0.75,2)</f>
        <v>2.25</v>
      </c>
      <c r="K11" s="52" t="s">
        <v>25</v>
      </c>
      <c r="L11" s="52"/>
      <c r="M11" s="77" t="e">
        <f>ROUND(#REF!+(#REF!*5/100),2)</f>
        <v>#REF!</v>
      </c>
      <c r="N11" s="65"/>
      <c r="O11" s="53" t="s">
        <v>48</v>
      </c>
      <c r="P11" s="50"/>
      <c r="Q11" s="54">
        <v>1</v>
      </c>
      <c r="R11" s="91">
        <f t="shared" si="0"/>
        <v>0.75</v>
      </c>
    </row>
    <row r="12" spans="1:19" ht="24.9" customHeight="1">
      <c r="A12" s="171"/>
      <c r="B12" s="65"/>
      <c r="C12" s="49"/>
      <c r="D12" s="50"/>
      <c r="E12" s="51"/>
      <c r="F12" s="52"/>
      <c r="G12" s="69"/>
      <c r="H12" s="73"/>
      <c r="I12" s="50"/>
      <c r="J12" s="52"/>
      <c r="K12" s="52"/>
      <c r="L12" s="52"/>
      <c r="M12" s="77"/>
      <c r="N12" s="65"/>
      <c r="O12" s="53" t="s">
        <v>28</v>
      </c>
      <c r="P12" s="50"/>
      <c r="Q12" s="54">
        <v>0.05</v>
      </c>
      <c r="R12" s="91">
        <f t="shared" si="0"/>
        <v>0.04</v>
      </c>
    </row>
    <row r="13" spans="1:19" ht="24.9" customHeight="1">
      <c r="A13" s="171"/>
      <c r="B13" s="64"/>
      <c r="C13" s="43"/>
      <c r="D13" s="44"/>
      <c r="E13" s="45"/>
      <c r="F13" s="46"/>
      <c r="G13" s="68"/>
      <c r="H13" s="72"/>
      <c r="I13" s="44"/>
      <c r="J13" s="46"/>
      <c r="K13" s="46"/>
      <c r="L13" s="46"/>
      <c r="M13" s="76"/>
      <c r="N13" s="64"/>
      <c r="O13" s="47"/>
      <c r="P13" s="44"/>
      <c r="Q13" s="48"/>
      <c r="R13" s="89"/>
    </row>
    <row r="14" spans="1:19" ht="24.9" customHeight="1">
      <c r="A14" s="171"/>
      <c r="B14" s="65" t="s">
        <v>179</v>
      </c>
      <c r="C14" s="49" t="s">
        <v>182</v>
      </c>
      <c r="D14" s="50"/>
      <c r="E14" s="51">
        <v>5</v>
      </c>
      <c r="F14" s="52" t="s">
        <v>25</v>
      </c>
      <c r="G14" s="69"/>
      <c r="H14" s="73" t="s">
        <v>182</v>
      </c>
      <c r="I14" s="50"/>
      <c r="J14" s="52">
        <f>ROUNDUP(E14*0.75,2)</f>
        <v>3.75</v>
      </c>
      <c r="K14" s="52" t="s">
        <v>25</v>
      </c>
      <c r="L14" s="52"/>
      <c r="M14" s="77" t="e">
        <f>#REF!</f>
        <v>#REF!</v>
      </c>
      <c r="N14" s="65" t="s">
        <v>180</v>
      </c>
      <c r="O14" s="53" t="s">
        <v>31</v>
      </c>
      <c r="P14" s="50"/>
      <c r="Q14" s="54">
        <v>1.5</v>
      </c>
      <c r="R14" s="91">
        <f>ROUNDUP(Q14*0.75,2)</f>
        <v>1.1300000000000001</v>
      </c>
    </row>
    <row r="15" spans="1:19" ht="24.9" customHeight="1">
      <c r="A15" s="171"/>
      <c r="B15" s="65"/>
      <c r="C15" s="49" t="s">
        <v>36</v>
      </c>
      <c r="D15" s="50"/>
      <c r="E15" s="51">
        <v>10</v>
      </c>
      <c r="F15" s="52" t="s">
        <v>25</v>
      </c>
      <c r="G15" s="69"/>
      <c r="H15" s="73" t="s">
        <v>36</v>
      </c>
      <c r="I15" s="50"/>
      <c r="J15" s="52">
        <f>ROUNDUP(E15*0.75,2)</f>
        <v>7.5</v>
      </c>
      <c r="K15" s="52" t="s">
        <v>25</v>
      </c>
      <c r="L15" s="52"/>
      <c r="M15" s="77" t="e">
        <f>ROUND(#REF!+(#REF!*10/100),2)</f>
        <v>#REF!</v>
      </c>
      <c r="N15" s="65" t="s">
        <v>228</v>
      </c>
      <c r="O15" s="53" t="s">
        <v>44</v>
      </c>
      <c r="P15" s="50"/>
      <c r="Q15" s="54">
        <v>20</v>
      </c>
      <c r="R15" s="91">
        <f>ROUNDUP(Q15*0.75,2)</f>
        <v>15</v>
      </c>
    </row>
    <row r="16" spans="1:19" ht="24.9" customHeight="1">
      <c r="A16" s="171"/>
      <c r="B16" s="65"/>
      <c r="C16" s="49" t="s">
        <v>87</v>
      </c>
      <c r="D16" s="50" t="s">
        <v>88</v>
      </c>
      <c r="E16" s="80">
        <v>0.25</v>
      </c>
      <c r="F16" s="52" t="s">
        <v>89</v>
      </c>
      <c r="G16" s="69"/>
      <c r="H16" s="73" t="s">
        <v>87</v>
      </c>
      <c r="I16" s="50" t="s">
        <v>88</v>
      </c>
      <c r="J16" s="52">
        <f>ROUNDUP(E16*0.75,2)</f>
        <v>0.19</v>
      </c>
      <c r="K16" s="52" t="s">
        <v>89</v>
      </c>
      <c r="L16" s="52"/>
      <c r="M16" s="77" t="e">
        <f>#REF!</f>
        <v>#REF!</v>
      </c>
      <c r="N16" s="65" t="s">
        <v>229</v>
      </c>
      <c r="O16" s="53" t="s">
        <v>34</v>
      </c>
      <c r="P16" s="50"/>
      <c r="Q16" s="54">
        <v>1</v>
      </c>
      <c r="R16" s="91">
        <f>ROUNDUP(Q16*0.75,2)</f>
        <v>0.75</v>
      </c>
    </row>
    <row r="17" spans="1:18" ht="24.9" customHeight="1">
      <c r="A17" s="171"/>
      <c r="B17" s="65"/>
      <c r="C17" s="49" t="s">
        <v>135</v>
      </c>
      <c r="D17" s="50"/>
      <c r="E17" s="51">
        <v>5</v>
      </c>
      <c r="F17" s="52" t="s">
        <v>25</v>
      </c>
      <c r="G17" s="69"/>
      <c r="H17" s="73" t="s">
        <v>135</v>
      </c>
      <c r="I17" s="50"/>
      <c r="J17" s="52">
        <f>ROUNDUP(E17*0.75,2)</f>
        <v>3.75</v>
      </c>
      <c r="K17" s="52" t="s">
        <v>25</v>
      </c>
      <c r="L17" s="52"/>
      <c r="M17" s="77" t="e">
        <f>#REF!</f>
        <v>#REF!</v>
      </c>
      <c r="N17" s="65" t="s">
        <v>181</v>
      </c>
      <c r="O17" s="53" t="s">
        <v>45</v>
      </c>
      <c r="P17" s="50" t="s">
        <v>46</v>
      </c>
      <c r="Q17" s="54">
        <v>1.5</v>
      </c>
      <c r="R17" s="91">
        <f>ROUNDUP(Q17*0.75,2)</f>
        <v>1.1300000000000001</v>
      </c>
    </row>
    <row r="18" spans="1:18" ht="24.9" customHeight="1">
      <c r="A18" s="171"/>
      <c r="B18" s="65"/>
      <c r="C18" s="49"/>
      <c r="D18" s="50"/>
      <c r="E18" s="51"/>
      <c r="F18" s="52"/>
      <c r="G18" s="69"/>
      <c r="H18" s="73"/>
      <c r="I18" s="50"/>
      <c r="J18" s="52"/>
      <c r="K18" s="52"/>
      <c r="L18" s="52"/>
      <c r="M18" s="77"/>
      <c r="N18" s="65" t="s">
        <v>23</v>
      </c>
      <c r="O18" s="53"/>
      <c r="P18" s="50"/>
      <c r="Q18" s="54"/>
      <c r="R18" s="91"/>
    </row>
    <row r="19" spans="1:18" ht="24.9" customHeight="1">
      <c r="A19" s="171"/>
      <c r="B19" s="64"/>
      <c r="C19" s="43"/>
      <c r="D19" s="44"/>
      <c r="E19" s="45"/>
      <c r="F19" s="46"/>
      <c r="G19" s="68"/>
      <c r="H19" s="72"/>
      <c r="I19" s="44"/>
      <c r="J19" s="46"/>
      <c r="K19" s="46"/>
      <c r="L19" s="46"/>
      <c r="M19" s="76"/>
      <c r="N19" s="64"/>
      <c r="O19" s="47"/>
      <c r="P19" s="44"/>
      <c r="Q19" s="48"/>
      <c r="R19" s="89"/>
    </row>
    <row r="20" spans="1:18" ht="24.9" customHeight="1">
      <c r="A20" s="171"/>
      <c r="B20" s="65" t="s">
        <v>49</v>
      </c>
      <c r="C20" s="49" t="s">
        <v>136</v>
      </c>
      <c r="D20" s="50"/>
      <c r="E20" s="51">
        <v>20</v>
      </c>
      <c r="F20" s="52" t="s">
        <v>25</v>
      </c>
      <c r="G20" s="69"/>
      <c r="H20" s="73" t="s">
        <v>136</v>
      </c>
      <c r="I20" s="50"/>
      <c r="J20" s="52">
        <f>ROUNDUP(E20*0.75,2)</f>
        <v>15</v>
      </c>
      <c r="K20" s="52" t="s">
        <v>25</v>
      </c>
      <c r="L20" s="52"/>
      <c r="M20" s="77" t="e">
        <f>ROUND(#REF!+(#REF!*6/100),2)</f>
        <v>#REF!</v>
      </c>
      <c r="N20" s="65" t="s">
        <v>23</v>
      </c>
      <c r="O20" s="53" t="s">
        <v>44</v>
      </c>
      <c r="P20" s="50"/>
      <c r="Q20" s="54">
        <v>100</v>
      </c>
      <c r="R20" s="91">
        <f>ROUNDUP(Q20*0.75,2)</f>
        <v>75</v>
      </c>
    </row>
    <row r="21" spans="1:18" ht="24.9" customHeight="1">
      <c r="A21" s="171"/>
      <c r="B21" s="65"/>
      <c r="C21" s="49" t="s">
        <v>91</v>
      </c>
      <c r="D21" s="50"/>
      <c r="E21" s="51">
        <v>0.5</v>
      </c>
      <c r="F21" s="52" t="s">
        <v>25</v>
      </c>
      <c r="G21" s="69"/>
      <c r="H21" s="73" t="s">
        <v>91</v>
      </c>
      <c r="I21" s="50"/>
      <c r="J21" s="52">
        <f>ROUNDUP(E21*0.75,2)</f>
        <v>0.38</v>
      </c>
      <c r="K21" s="52" t="s">
        <v>25</v>
      </c>
      <c r="L21" s="52"/>
      <c r="M21" s="77" t="e">
        <f>#REF!</f>
        <v>#REF!</v>
      </c>
      <c r="N21" s="65"/>
      <c r="O21" s="53" t="s">
        <v>52</v>
      </c>
      <c r="P21" s="50"/>
      <c r="Q21" s="54">
        <v>3</v>
      </c>
      <c r="R21" s="91">
        <f>ROUNDUP(Q21*0.75,2)</f>
        <v>2.25</v>
      </c>
    </row>
    <row r="22" spans="1:18" ht="24.9" customHeight="1">
      <c r="A22" s="171"/>
      <c r="B22" s="64"/>
      <c r="C22" s="43"/>
      <c r="D22" s="44"/>
      <c r="E22" s="45"/>
      <c r="F22" s="46"/>
      <c r="G22" s="68"/>
      <c r="H22" s="72"/>
      <c r="I22" s="44"/>
      <c r="J22" s="46"/>
      <c r="K22" s="46"/>
      <c r="L22" s="46"/>
      <c r="M22" s="76"/>
      <c r="N22" s="64"/>
      <c r="O22" s="47"/>
      <c r="P22" s="44"/>
      <c r="Q22" s="48"/>
      <c r="R22" s="89"/>
    </row>
    <row r="23" spans="1:18" ht="24.9" customHeight="1">
      <c r="A23" s="171"/>
      <c r="B23" s="65" t="s">
        <v>122</v>
      </c>
      <c r="C23" s="49" t="s">
        <v>123</v>
      </c>
      <c r="D23" s="50"/>
      <c r="E23" s="80">
        <v>0.25</v>
      </c>
      <c r="F23" s="52" t="s">
        <v>124</v>
      </c>
      <c r="G23" s="69"/>
      <c r="H23" s="73" t="s">
        <v>123</v>
      </c>
      <c r="I23" s="50"/>
      <c r="J23" s="52">
        <f>ROUNDUP(E23*0.75,2)</f>
        <v>0.19</v>
      </c>
      <c r="K23" s="52" t="s">
        <v>124</v>
      </c>
      <c r="L23" s="52"/>
      <c r="M23" s="77" t="e">
        <f>#REF!</f>
        <v>#REF!</v>
      </c>
      <c r="N23" s="65" t="s">
        <v>93</v>
      </c>
      <c r="O23" s="53"/>
      <c r="P23" s="50"/>
      <c r="Q23" s="54"/>
      <c r="R23" s="91"/>
    </row>
    <row r="24" spans="1:18" ht="24.9" customHeight="1" thickBot="1">
      <c r="A24" s="172"/>
      <c r="B24" s="66"/>
      <c r="C24" s="55"/>
      <c r="D24" s="56"/>
      <c r="E24" s="57"/>
      <c r="F24" s="58"/>
      <c r="G24" s="70"/>
      <c r="H24" s="74"/>
      <c r="I24" s="56"/>
      <c r="J24" s="58"/>
      <c r="K24" s="58"/>
      <c r="L24" s="58"/>
      <c r="M24" s="78"/>
      <c r="N24" s="66"/>
      <c r="O24" s="59"/>
      <c r="P24" s="56"/>
      <c r="Q24" s="60"/>
      <c r="R24" s="93"/>
    </row>
    <row r="62" spans="2:2" ht="18.75" customHeight="1">
      <c r="B62" s="28" t="s">
        <v>257</v>
      </c>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350</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290</v>
      </c>
      <c r="I5" s="191" t="s">
        <v>274</v>
      </c>
      <c r="J5" s="192"/>
      <c r="K5" s="193"/>
      <c r="L5" s="213" t="s">
        <v>306</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330</v>
      </c>
      <c r="C9" s="113" t="s">
        <v>61</v>
      </c>
      <c r="D9" s="119" t="s">
        <v>62</v>
      </c>
      <c r="E9" s="118"/>
      <c r="F9" s="117"/>
      <c r="G9" s="114"/>
      <c r="H9" s="158">
        <v>0.7</v>
      </c>
      <c r="I9" s="115" t="s">
        <v>330</v>
      </c>
      <c r="J9" s="113" t="s">
        <v>61</v>
      </c>
      <c r="K9" s="157">
        <v>0.3</v>
      </c>
      <c r="L9" s="115" t="s">
        <v>329</v>
      </c>
      <c r="M9" s="113" t="s">
        <v>61</v>
      </c>
      <c r="N9" s="156">
        <v>0.2</v>
      </c>
      <c r="O9" s="111" t="s">
        <v>62</v>
      </c>
    </row>
    <row r="10" spans="1:21" ht="30" customHeight="1">
      <c r="A10" s="198"/>
      <c r="B10" s="113"/>
      <c r="C10" s="113" t="s">
        <v>26</v>
      </c>
      <c r="D10" s="119"/>
      <c r="E10" s="118"/>
      <c r="F10" s="117"/>
      <c r="G10" s="114"/>
      <c r="H10" s="116">
        <v>20</v>
      </c>
      <c r="I10" s="115"/>
      <c r="J10" s="113" t="s">
        <v>26</v>
      </c>
      <c r="K10" s="112">
        <v>20</v>
      </c>
      <c r="L10" s="115"/>
      <c r="M10" s="113" t="s">
        <v>26</v>
      </c>
      <c r="N10" s="112">
        <v>10</v>
      </c>
      <c r="O10" s="111"/>
    </row>
    <row r="11" spans="1:21" ht="30" customHeight="1">
      <c r="A11" s="198"/>
      <c r="B11" s="113"/>
      <c r="C11" s="113" t="s">
        <v>148</v>
      </c>
      <c r="D11" s="119"/>
      <c r="E11" s="118"/>
      <c r="F11" s="117"/>
      <c r="G11" s="114"/>
      <c r="H11" s="116">
        <v>5</v>
      </c>
      <c r="I11" s="115"/>
      <c r="J11" s="113" t="s">
        <v>148</v>
      </c>
      <c r="K11" s="112">
        <v>5</v>
      </c>
      <c r="L11" s="122"/>
      <c r="M11" s="121"/>
      <c r="N11" s="120"/>
      <c r="O11" s="129"/>
    </row>
    <row r="12" spans="1:21" ht="30" customHeight="1">
      <c r="A12" s="198"/>
      <c r="B12" s="113"/>
      <c r="C12" s="113"/>
      <c r="D12" s="119"/>
      <c r="E12" s="118"/>
      <c r="F12" s="117"/>
      <c r="G12" s="114" t="s">
        <v>44</v>
      </c>
      <c r="H12" s="116" t="s">
        <v>260</v>
      </c>
      <c r="I12" s="115"/>
      <c r="J12" s="113"/>
      <c r="K12" s="112"/>
      <c r="L12" s="115" t="s">
        <v>328</v>
      </c>
      <c r="M12" s="113" t="s">
        <v>36</v>
      </c>
      <c r="N12" s="112">
        <v>10</v>
      </c>
      <c r="O12" s="111"/>
    </row>
    <row r="13" spans="1:21" ht="30" customHeight="1">
      <c r="A13" s="198"/>
      <c r="B13" s="121"/>
      <c r="C13" s="121"/>
      <c r="D13" s="127"/>
      <c r="E13" s="126"/>
      <c r="F13" s="128"/>
      <c r="G13" s="124"/>
      <c r="H13" s="123"/>
      <c r="I13" s="122"/>
      <c r="J13" s="121"/>
      <c r="K13" s="120"/>
      <c r="L13" s="115"/>
      <c r="M13" s="113" t="s">
        <v>136</v>
      </c>
      <c r="N13" s="112">
        <v>10</v>
      </c>
      <c r="O13" s="111"/>
    </row>
    <row r="14" spans="1:21" ht="30" customHeight="1">
      <c r="A14" s="198"/>
      <c r="B14" s="113" t="s">
        <v>327</v>
      </c>
      <c r="C14" s="113" t="s">
        <v>36</v>
      </c>
      <c r="D14" s="119"/>
      <c r="E14" s="118"/>
      <c r="F14" s="117"/>
      <c r="G14" s="114"/>
      <c r="H14" s="116">
        <v>10</v>
      </c>
      <c r="I14" s="115" t="s">
        <v>327</v>
      </c>
      <c r="J14" s="113" t="s">
        <v>36</v>
      </c>
      <c r="K14" s="112">
        <v>10</v>
      </c>
      <c r="L14" s="122"/>
      <c r="M14" s="121"/>
      <c r="N14" s="120"/>
      <c r="O14" s="129"/>
    </row>
    <row r="15" spans="1:21" ht="30" customHeight="1">
      <c r="A15" s="198"/>
      <c r="B15" s="113"/>
      <c r="C15" s="113" t="s">
        <v>87</v>
      </c>
      <c r="D15" s="119"/>
      <c r="E15" s="118" t="s">
        <v>88</v>
      </c>
      <c r="F15" s="117"/>
      <c r="G15" s="114"/>
      <c r="H15" s="154">
        <v>0.13</v>
      </c>
      <c r="I15" s="115"/>
      <c r="J15" s="113" t="s">
        <v>285</v>
      </c>
      <c r="K15" s="153">
        <v>0.13</v>
      </c>
      <c r="L15" s="115" t="s">
        <v>326</v>
      </c>
      <c r="M15" s="113" t="s">
        <v>123</v>
      </c>
      <c r="N15" s="153">
        <v>0.13</v>
      </c>
      <c r="O15" s="111"/>
    </row>
    <row r="16" spans="1:21" ht="30" customHeight="1">
      <c r="A16" s="198"/>
      <c r="B16" s="113"/>
      <c r="C16" s="113"/>
      <c r="D16" s="119"/>
      <c r="E16" s="118"/>
      <c r="F16" s="117"/>
      <c r="G16" s="114" t="s">
        <v>44</v>
      </c>
      <c r="H16" s="116" t="s">
        <v>260</v>
      </c>
      <c r="I16" s="115"/>
      <c r="J16" s="113"/>
      <c r="K16" s="112"/>
      <c r="L16" s="115"/>
      <c r="M16" s="113"/>
      <c r="N16" s="112"/>
      <c r="O16" s="111"/>
    </row>
    <row r="17" spans="1:15" ht="30" customHeight="1">
      <c r="A17" s="198"/>
      <c r="B17" s="121"/>
      <c r="C17" s="121"/>
      <c r="D17" s="127"/>
      <c r="E17" s="126"/>
      <c r="F17" s="128"/>
      <c r="G17" s="124"/>
      <c r="H17" s="123"/>
      <c r="I17" s="122"/>
      <c r="J17" s="121"/>
      <c r="K17" s="120"/>
      <c r="L17" s="115"/>
      <c r="M17" s="113"/>
      <c r="N17" s="112"/>
      <c r="O17" s="111"/>
    </row>
    <row r="18" spans="1:15" ht="30" customHeight="1">
      <c r="A18" s="198"/>
      <c r="B18" s="113" t="s">
        <v>49</v>
      </c>
      <c r="C18" s="113" t="s">
        <v>136</v>
      </c>
      <c r="D18" s="119"/>
      <c r="E18" s="118"/>
      <c r="F18" s="117"/>
      <c r="G18" s="114"/>
      <c r="H18" s="116">
        <v>20</v>
      </c>
      <c r="I18" s="115" t="s">
        <v>49</v>
      </c>
      <c r="J18" s="113" t="s">
        <v>136</v>
      </c>
      <c r="K18" s="112">
        <v>10</v>
      </c>
      <c r="L18" s="115"/>
      <c r="M18" s="113"/>
      <c r="N18" s="112"/>
      <c r="O18" s="111"/>
    </row>
    <row r="19" spans="1:15" ht="30" customHeight="1">
      <c r="A19" s="198"/>
      <c r="B19" s="113"/>
      <c r="C19" s="113" t="s">
        <v>91</v>
      </c>
      <c r="D19" s="119"/>
      <c r="E19" s="118"/>
      <c r="F19" s="160"/>
      <c r="G19" s="114"/>
      <c r="H19" s="116">
        <v>0.5</v>
      </c>
      <c r="I19" s="115"/>
      <c r="J19" s="113" t="s">
        <v>91</v>
      </c>
      <c r="K19" s="112">
        <v>0.5</v>
      </c>
      <c r="L19" s="115"/>
      <c r="M19" s="113"/>
      <c r="N19" s="112"/>
      <c r="O19" s="111"/>
    </row>
    <row r="20" spans="1:15" ht="30" customHeight="1">
      <c r="A20" s="198"/>
      <c r="B20" s="113"/>
      <c r="C20" s="113"/>
      <c r="D20" s="119"/>
      <c r="E20" s="118"/>
      <c r="F20" s="117"/>
      <c r="G20" s="114" t="s">
        <v>44</v>
      </c>
      <c r="H20" s="116" t="s">
        <v>260</v>
      </c>
      <c r="I20" s="115"/>
      <c r="J20" s="113"/>
      <c r="K20" s="112"/>
      <c r="L20" s="115"/>
      <c r="M20" s="113"/>
      <c r="N20" s="112"/>
      <c r="O20" s="111"/>
    </row>
    <row r="21" spans="1:15" ht="30" customHeight="1">
      <c r="A21" s="198"/>
      <c r="B21" s="113"/>
      <c r="C21" s="113"/>
      <c r="D21" s="119"/>
      <c r="E21" s="118"/>
      <c r="F21" s="117"/>
      <c r="G21" s="114" t="s">
        <v>52</v>
      </c>
      <c r="H21" s="116" t="s">
        <v>259</v>
      </c>
      <c r="I21" s="115"/>
      <c r="J21" s="113"/>
      <c r="K21" s="112"/>
      <c r="L21" s="115"/>
      <c r="M21" s="113"/>
      <c r="N21" s="112"/>
      <c r="O21" s="111"/>
    </row>
    <row r="22" spans="1:15" ht="30" customHeight="1">
      <c r="A22" s="198"/>
      <c r="B22" s="121"/>
      <c r="C22" s="121"/>
      <c r="D22" s="127"/>
      <c r="E22" s="126"/>
      <c r="F22" s="128"/>
      <c r="G22" s="124"/>
      <c r="H22" s="123"/>
      <c r="I22" s="122"/>
      <c r="J22" s="121"/>
      <c r="K22" s="120"/>
      <c r="L22" s="115"/>
      <c r="M22" s="113"/>
      <c r="N22" s="112"/>
      <c r="O22" s="111"/>
    </row>
    <row r="23" spans="1:15" ht="30" customHeight="1">
      <c r="A23" s="198"/>
      <c r="B23" s="113" t="s">
        <v>122</v>
      </c>
      <c r="C23" s="113" t="s">
        <v>123</v>
      </c>
      <c r="D23" s="119"/>
      <c r="E23" s="118"/>
      <c r="F23" s="117"/>
      <c r="G23" s="114"/>
      <c r="H23" s="164">
        <v>0.17</v>
      </c>
      <c r="I23" s="115" t="s">
        <v>122</v>
      </c>
      <c r="J23" s="113" t="s">
        <v>123</v>
      </c>
      <c r="K23" s="156">
        <v>0.17</v>
      </c>
      <c r="L23" s="115"/>
      <c r="M23" s="113"/>
      <c r="N23" s="112"/>
      <c r="O23" s="111"/>
    </row>
    <row r="24" spans="1:15" ht="30" customHeight="1" thickBot="1">
      <c r="A24" s="199"/>
      <c r="B24" s="104"/>
      <c r="C24" s="104"/>
      <c r="D24" s="110"/>
      <c r="E24" s="109"/>
      <c r="F24" s="108"/>
      <c r="G24" s="105"/>
      <c r="H24" s="107"/>
      <c r="I24" s="106"/>
      <c r="J24" s="104"/>
      <c r="K24" s="103"/>
      <c r="L24" s="106"/>
      <c r="M24" s="104"/>
      <c r="N24" s="103"/>
      <c r="O24" s="102"/>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row r="64" spans="2:14" ht="14.4">
      <c r="B64" s="94"/>
      <c r="C64" s="94"/>
      <c r="D64" s="94"/>
      <c r="G64" s="94"/>
      <c r="H64" s="101"/>
      <c r="I64" s="94"/>
      <c r="J64" s="94"/>
      <c r="K64" s="101"/>
      <c r="L64" s="94"/>
      <c r="M64" s="94"/>
      <c r="N64" s="101"/>
    </row>
    <row r="65" spans="2:14" ht="14.4">
      <c r="B65" s="94"/>
      <c r="C65" s="94"/>
      <c r="D65" s="94"/>
      <c r="G65" s="94"/>
      <c r="H65" s="101"/>
      <c r="I65" s="94"/>
      <c r="J65" s="94"/>
      <c r="K65" s="101"/>
      <c r="L65" s="94"/>
      <c r="M65" s="94"/>
      <c r="N65" s="101"/>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27.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2.5" customHeight="1">
      <c r="A3" s="5"/>
      <c r="B3" s="219" t="s">
        <v>243</v>
      </c>
      <c r="C3" s="219"/>
      <c r="D3" s="3"/>
      <c r="E3" s="6"/>
      <c r="F3" s="2"/>
      <c r="G3" s="2"/>
      <c r="H3" s="2"/>
      <c r="I3" s="3"/>
      <c r="J3" s="2"/>
      <c r="K3" s="7"/>
      <c r="L3" s="7"/>
      <c r="M3" s="8"/>
      <c r="N3" s="2"/>
      <c r="O3" s="94" t="s">
        <v>242</v>
      </c>
      <c r="P3" s="94"/>
      <c r="Q3" s="94"/>
      <c r="R3"/>
      <c r="S3"/>
    </row>
    <row r="4" spans="1:19" ht="22.5" customHeight="1">
      <c r="A4" s="5"/>
      <c r="B4" s="219"/>
      <c r="C4" s="219"/>
      <c r="D4" s="9"/>
      <c r="E4" s="6"/>
      <c r="F4" s="2"/>
      <c r="G4" s="2"/>
      <c r="H4" s="2"/>
      <c r="I4" s="9"/>
      <c r="J4" s="2"/>
      <c r="K4" s="7"/>
      <c r="L4" s="7"/>
      <c r="M4" s="8"/>
      <c r="N4" s="2"/>
      <c r="O4"/>
      <c r="P4"/>
      <c r="Q4"/>
      <c r="R4"/>
      <c r="S4"/>
    </row>
    <row r="5" spans="1:19" ht="27.75" customHeight="1" thickBot="1">
      <c r="A5" s="168" t="s">
        <v>214</v>
      </c>
      <c r="B5" s="169"/>
      <c r="C5" s="169"/>
      <c r="D5" s="169"/>
      <c r="E5" s="169"/>
      <c r="F5" s="169"/>
      <c r="G5" s="2"/>
      <c r="H5" s="2"/>
      <c r="I5" s="12"/>
      <c r="J5" s="2"/>
      <c r="K5" s="7"/>
      <c r="L5" s="7"/>
      <c r="M5" s="10"/>
      <c r="N5" s="2"/>
      <c r="O5" s="13"/>
      <c r="P5" s="12"/>
      <c r="Q5" s="14"/>
      <c r="R5" s="14"/>
      <c r="S5" s="11"/>
    </row>
    <row r="6" spans="1:19" customFormat="1" ht="42" customHeight="1" thickBot="1">
      <c r="A6" s="15"/>
      <c r="B6" s="16" t="s">
        <v>1</v>
      </c>
      <c r="C6" s="17" t="s">
        <v>2</v>
      </c>
      <c r="D6" s="18" t="s">
        <v>3</v>
      </c>
      <c r="E6" s="35" t="s">
        <v>7</v>
      </c>
      <c r="F6" s="19" t="s">
        <v>5</v>
      </c>
      <c r="G6" s="17" t="s">
        <v>6</v>
      </c>
      <c r="H6" s="16" t="s">
        <v>2</v>
      </c>
      <c r="I6" s="18" t="s">
        <v>3</v>
      </c>
      <c r="J6" s="36" t="s">
        <v>4</v>
      </c>
      <c r="K6" s="19" t="s">
        <v>5</v>
      </c>
      <c r="L6" s="19" t="s">
        <v>6</v>
      </c>
      <c r="M6" s="21" t="s">
        <v>8</v>
      </c>
      <c r="N6" s="22" t="s">
        <v>9</v>
      </c>
      <c r="O6" s="19" t="s">
        <v>10</v>
      </c>
      <c r="P6" s="23" t="s">
        <v>3</v>
      </c>
      <c r="Q6" s="20" t="s">
        <v>12</v>
      </c>
      <c r="R6" s="25" t="s">
        <v>11</v>
      </c>
      <c r="S6" s="26"/>
    </row>
    <row r="7" spans="1:19" ht="18.75" customHeight="1">
      <c r="A7" s="170" t="s">
        <v>53</v>
      </c>
      <c r="B7" s="63" t="s">
        <v>215</v>
      </c>
      <c r="C7" s="37" t="s">
        <v>189</v>
      </c>
      <c r="D7" s="38" t="s">
        <v>190</v>
      </c>
      <c r="E7" s="39">
        <v>10</v>
      </c>
      <c r="F7" s="40" t="s">
        <v>25</v>
      </c>
      <c r="G7" s="67" t="s">
        <v>62</v>
      </c>
      <c r="H7" s="71" t="s">
        <v>189</v>
      </c>
      <c r="I7" s="38" t="s">
        <v>190</v>
      </c>
      <c r="J7" s="40">
        <f>ROUNDUP(E7*0.75,2)</f>
        <v>7.5</v>
      </c>
      <c r="K7" s="40" t="s">
        <v>25</v>
      </c>
      <c r="L7" s="40" t="s">
        <v>62</v>
      </c>
      <c r="M7" s="75" t="e">
        <f>#REF!</f>
        <v>#REF!</v>
      </c>
      <c r="N7" s="63" t="s">
        <v>184</v>
      </c>
      <c r="O7" s="41" t="s">
        <v>15</v>
      </c>
      <c r="P7" s="38"/>
      <c r="Q7" s="42">
        <v>110</v>
      </c>
      <c r="R7" s="87">
        <f t="shared" ref="R7:R13" si="0">ROUNDUP(Q7*0.75,2)</f>
        <v>82.5</v>
      </c>
    </row>
    <row r="8" spans="1:19" ht="18.75" customHeight="1">
      <c r="A8" s="171"/>
      <c r="B8" s="65"/>
      <c r="C8" s="49" t="s">
        <v>73</v>
      </c>
      <c r="D8" s="50"/>
      <c r="E8" s="51">
        <v>20</v>
      </c>
      <c r="F8" s="52" t="s">
        <v>25</v>
      </c>
      <c r="G8" s="69"/>
      <c r="H8" s="73" t="s">
        <v>73</v>
      </c>
      <c r="I8" s="50"/>
      <c r="J8" s="52">
        <f>ROUNDUP(E8*0.75,2)</f>
        <v>15</v>
      </c>
      <c r="K8" s="52" t="s">
        <v>25</v>
      </c>
      <c r="L8" s="52"/>
      <c r="M8" s="77" t="e">
        <f>ROUND(#REF!+(#REF!*2/100),2)</f>
        <v>#REF!</v>
      </c>
      <c r="N8" s="65" t="s">
        <v>185</v>
      </c>
      <c r="O8" s="53" t="s">
        <v>34</v>
      </c>
      <c r="P8" s="50"/>
      <c r="Q8" s="54">
        <v>0.9</v>
      </c>
      <c r="R8" s="91">
        <f t="shared" si="0"/>
        <v>0.68</v>
      </c>
    </row>
    <row r="9" spans="1:19" ht="18.75" customHeight="1">
      <c r="A9" s="171"/>
      <c r="B9" s="65"/>
      <c r="C9" s="49" t="s">
        <v>87</v>
      </c>
      <c r="D9" s="50" t="s">
        <v>88</v>
      </c>
      <c r="E9" s="80">
        <v>0.25</v>
      </c>
      <c r="F9" s="52" t="s">
        <v>89</v>
      </c>
      <c r="G9" s="69"/>
      <c r="H9" s="73" t="s">
        <v>87</v>
      </c>
      <c r="I9" s="50" t="s">
        <v>88</v>
      </c>
      <c r="J9" s="52">
        <f>ROUNDUP(E9*0.75,2)</f>
        <v>0.19</v>
      </c>
      <c r="K9" s="52" t="s">
        <v>89</v>
      </c>
      <c r="L9" s="52"/>
      <c r="M9" s="77" t="e">
        <f>#REF!</f>
        <v>#REF!</v>
      </c>
      <c r="N9" s="65" t="s">
        <v>216</v>
      </c>
      <c r="O9" s="53" t="s">
        <v>28</v>
      </c>
      <c r="P9" s="50"/>
      <c r="Q9" s="54">
        <v>0.1</v>
      </c>
      <c r="R9" s="91">
        <f t="shared" si="0"/>
        <v>0.08</v>
      </c>
    </row>
    <row r="10" spans="1:19" ht="18.75" customHeight="1">
      <c r="A10" s="171"/>
      <c r="B10" s="65"/>
      <c r="C10" s="49"/>
      <c r="D10" s="50"/>
      <c r="E10" s="51"/>
      <c r="F10" s="52"/>
      <c r="G10" s="69"/>
      <c r="H10" s="73"/>
      <c r="I10" s="50"/>
      <c r="J10" s="52"/>
      <c r="K10" s="52"/>
      <c r="L10" s="52"/>
      <c r="M10" s="77"/>
      <c r="N10" s="65" t="s">
        <v>217</v>
      </c>
      <c r="O10" s="53" t="s">
        <v>47</v>
      </c>
      <c r="P10" s="50"/>
      <c r="Q10" s="54">
        <v>2.5</v>
      </c>
      <c r="R10" s="91">
        <f t="shared" si="0"/>
        <v>1.8800000000000001</v>
      </c>
    </row>
    <row r="11" spans="1:19" ht="18.75" customHeight="1">
      <c r="A11" s="171"/>
      <c r="B11" s="65"/>
      <c r="C11" s="49"/>
      <c r="D11" s="50"/>
      <c r="E11" s="51"/>
      <c r="F11" s="52"/>
      <c r="G11" s="69"/>
      <c r="H11" s="73"/>
      <c r="I11" s="50"/>
      <c r="J11" s="52"/>
      <c r="K11" s="52"/>
      <c r="L11" s="52"/>
      <c r="M11" s="77"/>
      <c r="N11" s="65" t="s">
        <v>218</v>
      </c>
      <c r="O11" s="53" t="s">
        <v>34</v>
      </c>
      <c r="P11" s="50"/>
      <c r="Q11" s="54">
        <v>0.5</v>
      </c>
      <c r="R11" s="91">
        <f t="shared" si="0"/>
        <v>0.38</v>
      </c>
    </row>
    <row r="12" spans="1:19" ht="18.75" customHeight="1">
      <c r="A12" s="171"/>
      <c r="B12" s="65"/>
      <c r="C12" s="49"/>
      <c r="D12" s="50"/>
      <c r="E12" s="51"/>
      <c r="F12" s="52"/>
      <c r="G12" s="69"/>
      <c r="H12" s="73"/>
      <c r="I12" s="50"/>
      <c r="J12" s="52"/>
      <c r="K12" s="52"/>
      <c r="L12" s="52"/>
      <c r="M12" s="77"/>
      <c r="N12" s="65" t="s">
        <v>241</v>
      </c>
      <c r="O12" s="53" t="s">
        <v>28</v>
      </c>
      <c r="P12" s="50"/>
      <c r="Q12" s="54">
        <v>0.05</v>
      </c>
      <c r="R12" s="91">
        <f t="shared" si="0"/>
        <v>0.04</v>
      </c>
    </row>
    <row r="13" spans="1:19" ht="18.75" customHeight="1">
      <c r="A13" s="171"/>
      <c r="B13" s="65"/>
      <c r="C13" s="49"/>
      <c r="D13" s="50"/>
      <c r="E13" s="51"/>
      <c r="F13" s="52"/>
      <c r="G13" s="69"/>
      <c r="H13" s="73"/>
      <c r="I13" s="50"/>
      <c r="J13" s="52"/>
      <c r="K13" s="52"/>
      <c r="L13" s="52"/>
      <c r="M13" s="77"/>
      <c r="N13" s="65" t="s">
        <v>234</v>
      </c>
      <c r="O13" s="53" t="s">
        <v>31</v>
      </c>
      <c r="P13" s="50"/>
      <c r="Q13" s="54">
        <v>1</v>
      </c>
      <c r="R13" s="91">
        <f t="shared" si="0"/>
        <v>0.75</v>
      </c>
    </row>
    <row r="14" spans="1:19" ht="18.75" customHeight="1">
      <c r="A14" s="171"/>
      <c r="B14" s="65"/>
      <c r="C14" s="49"/>
      <c r="D14" s="50"/>
      <c r="E14" s="51"/>
      <c r="F14" s="52"/>
      <c r="G14" s="69"/>
      <c r="H14" s="73"/>
      <c r="I14" s="50"/>
      <c r="J14" s="52"/>
      <c r="K14" s="52"/>
      <c r="L14" s="52"/>
      <c r="M14" s="77"/>
      <c r="N14" s="65" t="s">
        <v>219</v>
      </c>
      <c r="O14" s="53"/>
      <c r="P14" s="50"/>
      <c r="Q14" s="54"/>
      <c r="R14" s="91"/>
    </row>
    <row r="15" spans="1:19" ht="18.75" customHeight="1">
      <c r="A15" s="171"/>
      <c r="B15" s="65"/>
      <c r="C15" s="49"/>
      <c r="D15" s="50"/>
      <c r="E15" s="51"/>
      <c r="F15" s="52"/>
      <c r="G15" s="69"/>
      <c r="H15" s="73"/>
      <c r="I15" s="50"/>
      <c r="J15" s="52"/>
      <c r="K15" s="52"/>
      <c r="L15" s="52"/>
      <c r="M15" s="77"/>
      <c r="N15" s="65" t="s">
        <v>23</v>
      </c>
      <c r="O15" s="53"/>
      <c r="P15" s="50"/>
      <c r="Q15" s="54"/>
      <c r="R15" s="91"/>
    </row>
    <row r="16" spans="1:19" ht="18.75" customHeight="1">
      <c r="A16" s="171"/>
      <c r="B16" s="65"/>
      <c r="C16" s="49"/>
      <c r="D16" s="50"/>
      <c r="E16" s="51"/>
      <c r="F16" s="52"/>
      <c r="G16" s="69"/>
      <c r="H16" s="73"/>
      <c r="I16" s="50"/>
      <c r="J16" s="52"/>
      <c r="K16" s="52"/>
      <c r="L16" s="52"/>
      <c r="M16" s="77"/>
      <c r="N16" s="65"/>
      <c r="O16" s="53"/>
      <c r="P16" s="50"/>
      <c r="Q16" s="54"/>
      <c r="R16" s="91"/>
    </row>
    <row r="17" spans="1:18" ht="18.75" customHeight="1">
      <c r="A17" s="171"/>
      <c r="B17" s="64"/>
      <c r="C17" s="43"/>
      <c r="D17" s="44"/>
      <c r="E17" s="45"/>
      <c r="F17" s="46"/>
      <c r="G17" s="68"/>
      <c r="H17" s="72"/>
      <c r="I17" s="44"/>
      <c r="J17" s="46"/>
      <c r="K17" s="46"/>
      <c r="L17" s="46"/>
      <c r="M17" s="76"/>
      <c r="N17" s="64"/>
      <c r="O17" s="47"/>
      <c r="P17" s="44"/>
      <c r="Q17" s="48"/>
      <c r="R17" s="89"/>
    </row>
    <row r="18" spans="1:18" ht="18.75" customHeight="1">
      <c r="A18" s="171"/>
      <c r="B18" s="65" t="s">
        <v>191</v>
      </c>
      <c r="C18" s="49" t="s">
        <v>194</v>
      </c>
      <c r="D18" s="50"/>
      <c r="E18" s="51">
        <v>1</v>
      </c>
      <c r="F18" s="52" t="s">
        <v>95</v>
      </c>
      <c r="G18" s="69"/>
      <c r="H18" s="73" t="s">
        <v>194</v>
      </c>
      <c r="I18" s="50"/>
      <c r="J18" s="52">
        <f>ROUNDUP(E18*0.75,2)</f>
        <v>0.75</v>
      </c>
      <c r="K18" s="52" t="s">
        <v>95</v>
      </c>
      <c r="L18" s="52"/>
      <c r="M18" s="77" t="e">
        <f>#REF!</f>
        <v>#REF!</v>
      </c>
      <c r="N18" s="65" t="s">
        <v>192</v>
      </c>
      <c r="O18" s="53" t="s">
        <v>30</v>
      </c>
      <c r="P18" s="50"/>
      <c r="Q18" s="54">
        <v>0.5</v>
      </c>
      <c r="R18" s="91">
        <f t="shared" ref="R18:R24" si="1">ROUNDUP(Q18*0.75,2)</f>
        <v>0.38</v>
      </c>
    </row>
    <row r="19" spans="1:18" ht="18.75" customHeight="1">
      <c r="A19" s="171"/>
      <c r="B19" s="65"/>
      <c r="C19" s="49" t="s">
        <v>121</v>
      </c>
      <c r="D19" s="50"/>
      <c r="E19" s="51">
        <v>20</v>
      </c>
      <c r="F19" s="52" t="s">
        <v>25</v>
      </c>
      <c r="G19" s="69"/>
      <c r="H19" s="73" t="s">
        <v>121</v>
      </c>
      <c r="I19" s="50"/>
      <c r="J19" s="52">
        <f>ROUNDUP(E19*0.75,2)</f>
        <v>15</v>
      </c>
      <c r="K19" s="52" t="s">
        <v>25</v>
      </c>
      <c r="L19" s="52"/>
      <c r="M19" s="77" t="e">
        <f>ROUND(#REF!+(#REF!*3/100),2)</f>
        <v>#REF!</v>
      </c>
      <c r="N19" s="65" t="s">
        <v>193</v>
      </c>
      <c r="O19" s="53" t="s">
        <v>60</v>
      </c>
      <c r="P19" s="50" t="s">
        <v>46</v>
      </c>
      <c r="Q19" s="54">
        <v>3</v>
      </c>
      <c r="R19" s="91">
        <f t="shared" si="1"/>
        <v>2.25</v>
      </c>
    </row>
    <row r="20" spans="1:18" ht="18.75" customHeight="1">
      <c r="A20" s="171"/>
      <c r="B20" s="65"/>
      <c r="C20" s="49"/>
      <c r="D20" s="50"/>
      <c r="E20" s="51"/>
      <c r="F20" s="52"/>
      <c r="G20" s="69"/>
      <c r="H20" s="73"/>
      <c r="I20" s="50"/>
      <c r="J20" s="52"/>
      <c r="K20" s="52"/>
      <c r="L20" s="52"/>
      <c r="M20" s="77"/>
      <c r="N20" s="65" t="s">
        <v>41</v>
      </c>
      <c r="O20" s="53" t="s">
        <v>60</v>
      </c>
      <c r="P20" s="50" t="s">
        <v>46</v>
      </c>
      <c r="Q20" s="54">
        <v>3</v>
      </c>
      <c r="R20" s="91">
        <f t="shared" si="1"/>
        <v>2.25</v>
      </c>
    </row>
    <row r="21" spans="1:18" ht="18.75" customHeight="1">
      <c r="A21" s="171"/>
      <c r="B21" s="65"/>
      <c r="C21" s="49"/>
      <c r="D21" s="50"/>
      <c r="E21" s="51"/>
      <c r="F21" s="52"/>
      <c r="G21" s="69"/>
      <c r="H21" s="73"/>
      <c r="I21" s="50"/>
      <c r="J21" s="52"/>
      <c r="K21" s="52"/>
      <c r="L21" s="52"/>
      <c r="M21" s="77"/>
      <c r="N21" s="65"/>
      <c r="O21" s="53" t="s">
        <v>35</v>
      </c>
      <c r="P21" s="50"/>
      <c r="Q21" s="54">
        <v>6</v>
      </c>
      <c r="R21" s="91">
        <f t="shared" si="1"/>
        <v>4.5</v>
      </c>
    </row>
    <row r="22" spans="1:18" ht="18.75" customHeight="1">
      <c r="A22" s="171"/>
      <c r="B22" s="65"/>
      <c r="C22" s="49"/>
      <c r="D22" s="50"/>
      <c r="E22" s="51"/>
      <c r="F22" s="52"/>
      <c r="G22" s="69"/>
      <c r="H22" s="73"/>
      <c r="I22" s="50"/>
      <c r="J22" s="52"/>
      <c r="K22" s="52"/>
      <c r="L22" s="52"/>
      <c r="M22" s="77"/>
      <c r="N22" s="65"/>
      <c r="O22" s="53" t="s">
        <v>66</v>
      </c>
      <c r="P22" s="50" t="s">
        <v>46</v>
      </c>
      <c r="Q22" s="54">
        <v>5</v>
      </c>
      <c r="R22" s="91">
        <f t="shared" si="1"/>
        <v>3.75</v>
      </c>
    </row>
    <row r="23" spans="1:18" ht="18.75" customHeight="1">
      <c r="A23" s="171"/>
      <c r="B23" s="65"/>
      <c r="C23" s="49"/>
      <c r="D23" s="50"/>
      <c r="E23" s="51"/>
      <c r="F23" s="52"/>
      <c r="G23" s="69"/>
      <c r="H23" s="73"/>
      <c r="I23" s="50"/>
      <c r="J23" s="52"/>
      <c r="K23" s="52"/>
      <c r="L23" s="52"/>
      <c r="M23" s="77"/>
      <c r="N23" s="65"/>
      <c r="O23" s="53" t="s">
        <v>31</v>
      </c>
      <c r="P23" s="50"/>
      <c r="Q23" s="54">
        <v>4</v>
      </c>
      <c r="R23" s="91">
        <f t="shared" si="1"/>
        <v>3</v>
      </c>
    </row>
    <row r="24" spans="1:18" ht="18.75" customHeight="1">
      <c r="A24" s="171"/>
      <c r="B24" s="65"/>
      <c r="C24" s="49"/>
      <c r="D24" s="50"/>
      <c r="E24" s="51"/>
      <c r="F24" s="52"/>
      <c r="G24" s="69"/>
      <c r="H24" s="73"/>
      <c r="I24" s="50"/>
      <c r="J24" s="52"/>
      <c r="K24" s="52"/>
      <c r="L24" s="52"/>
      <c r="M24" s="77"/>
      <c r="N24" s="65"/>
      <c r="O24" s="53" t="s">
        <v>33</v>
      </c>
      <c r="P24" s="50"/>
      <c r="Q24" s="54">
        <v>3</v>
      </c>
      <c r="R24" s="91">
        <f t="shared" si="1"/>
        <v>2.25</v>
      </c>
    </row>
    <row r="25" spans="1:18" ht="18.75" customHeight="1">
      <c r="A25" s="171"/>
      <c r="B25" s="64"/>
      <c r="C25" s="43"/>
      <c r="D25" s="44"/>
      <c r="E25" s="45"/>
      <c r="F25" s="46"/>
      <c r="G25" s="68"/>
      <c r="H25" s="72"/>
      <c r="I25" s="44"/>
      <c r="J25" s="46"/>
      <c r="K25" s="46"/>
      <c r="L25" s="46"/>
      <c r="M25" s="76"/>
      <c r="N25" s="64"/>
      <c r="O25" s="47"/>
      <c r="P25" s="44"/>
      <c r="Q25" s="48"/>
      <c r="R25" s="89"/>
    </row>
    <row r="26" spans="1:18" ht="18.75" customHeight="1">
      <c r="A26" s="171"/>
      <c r="B26" s="65" t="s">
        <v>195</v>
      </c>
      <c r="C26" s="49" t="s">
        <v>96</v>
      </c>
      <c r="D26" s="50"/>
      <c r="E26" s="51">
        <v>30</v>
      </c>
      <c r="F26" s="52" t="s">
        <v>25</v>
      </c>
      <c r="G26" s="69"/>
      <c r="H26" s="73" t="s">
        <v>96</v>
      </c>
      <c r="I26" s="50"/>
      <c r="J26" s="52">
        <f>ROUNDUP(E26*0.75,2)</f>
        <v>22.5</v>
      </c>
      <c r="K26" s="52" t="s">
        <v>25</v>
      </c>
      <c r="L26" s="52"/>
      <c r="M26" s="77" t="e">
        <f>ROUND(#REF!+(#REF!*15/100),2)</f>
        <v>#REF!</v>
      </c>
      <c r="N26" s="65" t="s">
        <v>196</v>
      </c>
      <c r="O26" s="53" t="s">
        <v>44</v>
      </c>
      <c r="P26" s="50"/>
      <c r="Q26" s="54">
        <v>2</v>
      </c>
      <c r="R26" s="91">
        <f>ROUNDUP(Q26*0.75,2)</f>
        <v>1.5</v>
      </c>
    </row>
    <row r="27" spans="1:18" ht="18.75" customHeight="1">
      <c r="A27" s="171"/>
      <c r="B27" s="65"/>
      <c r="C27" s="49" t="s">
        <v>43</v>
      </c>
      <c r="D27" s="50"/>
      <c r="E27" s="51">
        <v>10</v>
      </c>
      <c r="F27" s="52" t="s">
        <v>25</v>
      </c>
      <c r="G27" s="69"/>
      <c r="H27" s="73" t="s">
        <v>43</v>
      </c>
      <c r="I27" s="50"/>
      <c r="J27" s="52">
        <f>ROUNDUP(E27*0.75,2)</f>
        <v>7.5</v>
      </c>
      <c r="K27" s="52" t="s">
        <v>25</v>
      </c>
      <c r="L27" s="52"/>
      <c r="M27" s="77" t="e">
        <f>#REF!</f>
        <v>#REF!</v>
      </c>
      <c r="N27" s="65" t="s">
        <v>40</v>
      </c>
      <c r="O27" s="53" t="s">
        <v>34</v>
      </c>
      <c r="P27" s="50"/>
      <c r="Q27" s="54">
        <v>0.6</v>
      </c>
      <c r="R27" s="91">
        <f>ROUNDUP(Q27*0.75,2)</f>
        <v>0.45</v>
      </c>
    </row>
    <row r="28" spans="1:18" ht="18.75" customHeight="1">
      <c r="A28" s="171"/>
      <c r="B28" s="65"/>
      <c r="C28" s="49" t="s">
        <v>36</v>
      </c>
      <c r="D28" s="50"/>
      <c r="E28" s="51">
        <v>10</v>
      </c>
      <c r="F28" s="52" t="s">
        <v>25</v>
      </c>
      <c r="G28" s="69"/>
      <c r="H28" s="73" t="s">
        <v>36</v>
      </c>
      <c r="I28" s="50"/>
      <c r="J28" s="52">
        <f>ROUNDUP(E28*0.75,2)</f>
        <v>7.5</v>
      </c>
      <c r="K28" s="52" t="s">
        <v>25</v>
      </c>
      <c r="L28" s="52"/>
      <c r="M28" s="77" t="e">
        <f>ROUND(#REF!+(#REF!*10/100),2)</f>
        <v>#REF!</v>
      </c>
      <c r="N28" s="65" t="s">
        <v>41</v>
      </c>
      <c r="O28" s="53" t="s">
        <v>45</v>
      </c>
      <c r="P28" s="50" t="s">
        <v>46</v>
      </c>
      <c r="Q28" s="54">
        <v>1</v>
      </c>
      <c r="R28" s="91">
        <f>ROUNDUP(Q28*0.75,2)</f>
        <v>0.75</v>
      </c>
    </row>
    <row r="29" spans="1:18" ht="18.75" customHeight="1">
      <c r="A29" s="171"/>
      <c r="B29" s="64"/>
      <c r="C29" s="43"/>
      <c r="D29" s="44"/>
      <c r="E29" s="45"/>
      <c r="F29" s="46"/>
      <c r="G29" s="68"/>
      <c r="H29" s="72"/>
      <c r="I29" s="44"/>
      <c r="J29" s="46"/>
      <c r="K29" s="46"/>
      <c r="L29" s="46"/>
      <c r="M29" s="76"/>
      <c r="N29" s="64"/>
      <c r="O29" s="47"/>
      <c r="P29" s="44"/>
      <c r="Q29" s="48"/>
      <c r="R29" s="89"/>
    </row>
    <row r="30" spans="1:18" ht="18.75" customHeight="1">
      <c r="A30" s="171"/>
      <c r="B30" s="65" t="s">
        <v>49</v>
      </c>
      <c r="C30" s="49" t="s">
        <v>90</v>
      </c>
      <c r="D30" s="50"/>
      <c r="E30" s="51">
        <v>5</v>
      </c>
      <c r="F30" s="52" t="s">
        <v>25</v>
      </c>
      <c r="G30" s="69"/>
      <c r="H30" s="73" t="s">
        <v>90</v>
      </c>
      <c r="I30" s="50"/>
      <c r="J30" s="52">
        <f>ROUNDUP(E30*0.75,2)</f>
        <v>3.75</v>
      </c>
      <c r="K30" s="52" t="s">
        <v>25</v>
      </c>
      <c r="L30" s="52"/>
      <c r="M30" s="77" t="e">
        <f>ROUND(#REF!+(#REF!*10/100),2)</f>
        <v>#REF!</v>
      </c>
      <c r="N30" s="65" t="s">
        <v>23</v>
      </c>
      <c r="O30" s="53" t="s">
        <v>44</v>
      </c>
      <c r="P30" s="50"/>
      <c r="Q30" s="54">
        <v>100</v>
      </c>
      <c r="R30" s="91">
        <f>ROUNDUP(Q30*0.75,2)</f>
        <v>75</v>
      </c>
    </row>
    <row r="31" spans="1:18" ht="18.75" customHeight="1">
      <c r="A31" s="171"/>
      <c r="B31" s="65"/>
      <c r="C31" s="49" t="s">
        <v>99</v>
      </c>
      <c r="D31" s="50"/>
      <c r="E31" s="51">
        <v>2</v>
      </c>
      <c r="F31" s="52" t="s">
        <v>25</v>
      </c>
      <c r="G31" s="69"/>
      <c r="H31" s="73" t="s">
        <v>99</v>
      </c>
      <c r="I31" s="50"/>
      <c r="J31" s="52">
        <f>ROUNDUP(E31*0.75,2)</f>
        <v>1.5</v>
      </c>
      <c r="K31" s="52" t="s">
        <v>25</v>
      </c>
      <c r="L31" s="52"/>
      <c r="M31" s="77" t="e">
        <f>ROUND(#REF!+(#REF!*10/100),2)</f>
        <v>#REF!</v>
      </c>
      <c r="N31" s="65"/>
      <c r="O31" s="53" t="s">
        <v>52</v>
      </c>
      <c r="P31" s="50"/>
      <c r="Q31" s="54">
        <v>3</v>
      </c>
      <c r="R31" s="91">
        <f>ROUNDUP(Q31*0.75,2)</f>
        <v>2.25</v>
      </c>
    </row>
    <row r="32" spans="1:18" ht="18.75" customHeight="1">
      <c r="A32" s="171"/>
      <c r="B32" s="64"/>
      <c r="C32" s="43"/>
      <c r="D32" s="44"/>
      <c r="E32" s="45"/>
      <c r="F32" s="46"/>
      <c r="G32" s="68"/>
      <c r="H32" s="72"/>
      <c r="I32" s="44"/>
      <c r="J32" s="46"/>
      <c r="K32" s="46"/>
      <c r="L32" s="46"/>
      <c r="M32" s="76"/>
      <c r="N32" s="64"/>
      <c r="O32" s="47"/>
      <c r="P32" s="44"/>
      <c r="Q32" s="48"/>
      <c r="R32" s="89"/>
    </row>
    <row r="33" spans="1:18" ht="18.75" customHeight="1">
      <c r="A33" s="171"/>
      <c r="B33" s="65" t="s">
        <v>92</v>
      </c>
      <c r="C33" s="49" t="s">
        <v>94</v>
      </c>
      <c r="D33" s="50"/>
      <c r="E33" s="62">
        <v>0.16666666666666666</v>
      </c>
      <c r="F33" s="52" t="s">
        <v>89</v>
      </c>
      <c r="G33" s="69"/>
      <c r="H33" s="73" t="s">
        <v>94</v>
      </c>
      <c r="I33" s="50"/>
      <c r="J33" s="52">
        <f>ROUNDUP(E33*0.75,2)</f>
        <v>0.13</v>
      </c>
      <c r="K33" s="52" t="s">
        <v>89</v>
      </c>
      <c r="L33" s="52"/>
      <c r="M33" s="77" t="e">
        <f>#REF!</f>
        <v>#REF!</v>
      </c>
      <c r="N33" s="65" t="s">
        <v>93</v>
      </c>
      <c r="O33" s="53"/>
      <c r="P33" s="50"/>
      <c r="Q33" s="54"/>
      <c r="R33" s="91"/>
    </row>
    <row r="34" spans="1:18" ht="18.75" customHeight="1" thickBot="1">
      <c r="A34" s="172"/>
      <c r="B34" s="66"/>
      <c r="C34" s="55"/>
      <c r="D34" s="56"/>
      <c r="E34" s="57"/>
      <c r="F34" s="58"/>
      <c r="G34" s="70"/>
      <c r="H34" s="74"/>
      <c r="I34" s="56"/>
      <c r="J34" s="58"/>
      <c r="K34" s="58"/>
      <c r="L34" s="58"/>
      <c r="M34" s="78"/>
      <c r="N34" s="66"/>
      <c r="O34" s="59"/>
      <c r="P34" s="56"/>
      <c r="Q34" s="60"/>
      <c r="R34" s="93"/>
    </row>
    <row r="38" spans="1:18" ht="18.75" customHeight="1">
      <c r="P38" s="3"/>
      <c r="Q38" s="3"/>
      <c r="R38" s="3"/>
    </row>
  </sheetData>
  <mergeCells count="5">
    <mergeCell ref="H1:N1"/>
    <mergeCell ref="A2:R2"/>
    <mergeCell ref="A5:F5"/>
    <mergeCell ref="A7:A34"/>
    <mergeCell ref="B3:C4"/>
  </mergeCells>
  <phoneticPr fontId="18"/>
  <printOptions horizontalCentered="1" verticalCentered="1"/>
  <pageMargins left="0.39370078740157483" right="0.39370078740157483" top="0.39370078740157483" bottom="0.39370078740157483" header="0.39370078740157483" footer="0.39370078740157483"/>
  <pageSetup paperSize="12"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283</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185" t="s">
        <v>277</v>
      </c>
      <c r="M4" s="186"/>
      <c r="N4" s="187"/>
      <c r="O4" s="188" t="s">
        <v>6</v>
      </c>
    </row>
    <row r="5" spans="1:21" ht="18.75" customHeight="1">
      <c r="A5" s="209"/>
      <c r="B5" s="210"/>
      <c r="C5" s="211"/>
      <c r="D5" s="174"/>
      <c r="E5" s="177"/>
      <c r="F5" s="180"/>
      <c r="G5" s="148" t="s">
        <v>276</v>
      </c>
      <c r="H5" s="147" t="s">
        <v>275</v>
      </c>
      <c r="I5" s="191" t="s">
        <v>274</v>
      </c>
      <c r="J5" s="192"/>
      <c r="K5" s="193"/>
      <c r="L5" s="194"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99"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4" t="s">
        <v>266</v>
      </c>
      <c r="M7" s="133" t="s">
        <v>265</v>
      </c>
      <c r="N7" s="132">
        <v>30</v>
      </c>
      <c r="O7" s="131"/>
    </row>
    <row r="8" spans="1:21" ht="30" customHeight="1">
      <c r="A8" s="198"/>
      <c r="B8" s="121"/>
      <c r="C8" s="121"/>
      <c r="D8" s="127"/>
      <c r="E8" s="126"/>
      <c r="F8" s="128"/>
      <c r="G8" s="124"/>
      <c r="H8" s="123"/>
      <c r="I8" s="122"/>
      <c r="J8" s="121"/>
      <c r="K8" s="120"/>
      <c r="L8" s="124"/>
      <c r="M8" s="121"/>
      <c r="N8" s="120"/>
      <c r="O8" s="129"/>
    </row>
    <row r="9" spans="1:21" ht="30" customHeight="1">
      <c r="A9" s="198"/>
      <c r="B9" s="113" t="s">
        <v>264</v>
      </c>
      <c r="C9" s="113" t="s">
        <v>24</v>
      </c>
      <c r="D9" s="119"/>
      <c r="E9" s="118"/>
      <c r="F9" s="117"/>
      <c r="G9" s="114"/>
      <c r="H9" s="116">
        <v>20</v>
      </c>
      <c r="I9" s="115" t="s">
        <v>264</v>
      </c>
      <c r="J9" s="130" t="s">
        <v>263</v>
      </c>
      <c r="K9" s="112">
        <v>10</v>
      </c>
      <c r="L9" s="114" t="s">
        <v>262</v>
      </c>
      <c r="M9" s="113" t="s">
        <v>42</v>
      </c>
      <c r="N9" s="112">
        <v>5</v>
      </c>
      <c r="O9" s="111"/>
    </row>
    <row r="10" spans="1:21" ht="30" customHeight="1">
      <c r="A10" s="198"/>
      <c r="B10" s="113"/>
      <c r="C10" s="113" t="s">
        <v>26</v>
      </c>
      <c r="D10" s="119"/>
      <c r="E10" s="118"/>
      <c r="F10" s="117"/>
      <c r="G10" s="114"/>
      <c r="H10" s="116">
        <v>10</v>
      </c>
      <c r="I10" s="115"/>
      <c r="J10" s="113" t="s">
        <v>26</v>
      </c>
      <c r="K10" s="112">
        <v>10</v>
      </c>
      <c r="L10" s="114"/>
      <c r="M10" s="113" t="s">
        <v>36</v>
      </c>
      <c r="N10" s="112">
        <v>5</v>
      </c>
      <c r="O10" s="111"/>
    </row>
    <row r="11" spans="1:21" ht="30" customHeight="1">
      <c r="A11" s="198"/>
      <c r="B11" s="113"/>
      <c r="C11" s="113" t="s">
        <v>37</v>
      </c>
      <c r="D11" s="119"/>
      <c r="E11" s="118"/>
      <c r="F11" s="117"/>
      <c r="G11" s="114"/>
      <c r="H11" s="116">
        <v>10</v>
      </c>
      <c r="I11" s="115"/>
      <c r="J11" s="113" t="s">
        <v>37</v>
      </c>
      <c r="K11" s="112">
        <v>10</v>
      </c>
      <c r="L11" s="114"/>
      <c r="M11" s="113" t="s">
        <v>37</v>
      </c>
      <c r="N11" s="112">
        <v>5</v>
      </c>
      <c r="O11" s="111"/>
    </row>
    <row r="12" spans="1:21" ht="30" customHeight="1">
      <c r="A12" s="198"/>
      <c r="B12" s="113"/>
      <c r="C12" s="113" t="s">
        <v>36</v>
      </c>
      <c r="D12" s="119"/>
      <c r="E12" s="118"/>
      <c r="F12" s="117"/>
      <c r="G12" s="114"/>
      <c r="H12" s="116">
        <v>5</v>
      </c>
      <c r="I12" s="115"/>
      <c r="J12" s="113" t="s">
        <v>36</v>
      </c>
      <c r="K12" s="112">
        <v>5</v>
      </c>
      <c r="L12" s="124"/>
      <c r="M12" s="121"/>
      <c r="N12" s="120"/>
      <c r="O12" s="129"/>
    </row>
    <row r="13" spans="1:21" ht="30" customHeight="1">
      <c r="A13" s="198"/>
      <c r="B13" s="113"/>
      <c r="C13" s="113"/>
      <c r="D13" s="119"/>
      <c r="E13" s="118"/>
      <c r="F13" s="117"/>
      <c r="G13" s="114" t="s">
        <v>44</v>
      </c>
      <c r="H13" s="116" t="s">
        <v>260</v>
      </c>
      <c r="I13" s="115"/>
      <c r="J13" s="113"/>
      <c r="K13" s="112"/>
      <c r="L13" s="114" t="s">
        <v>261</v>
      </c>
      <c r="M13" s="113" t="s">
        <v>26</v>
      </c>
      <c r="N13" s="112">
        <v>10</v>
      </c>
      <c r="O13" s="111"/>
    </row>
    <row r="14" spans="1:21" ht="30" customHeight="1">
      <c r="A14" s="198"/>
      <c r="B14" s="113"/>
      <c r="C14" s="113"/>
      <c r="D14" s="119"/>
      <c r="E14" s="118"/>
      <c r="F14" s="117"/>
      <c r="G14" s="114" t="s">
        <v>28</v>
      </c>
      <c r="H14" s="116" t="s">
        <v>259</v>
      </c>
      <c r="I14" s="115"/>
      <c r="J14" s="113"/>
      <c r="K14" s="112"/>
      <c r="L14" s="114"/>
      <c r="M14" s="113" t="s">
        <v>50</v>
      </c>
      <c r="N14" s="112">
        <v>5</v>
      </c>
      <c r="O14" s="111"/>
    </row>
    <row r="15" spans="1:21" ht="30" customHeight="1">
      <c r="A15" s="198"/>
      <c r="B15" s="121"/>
      <c r="C15" s="121"/>
      <c r="D15" s="127"/>
      <c r="E15" s="126"/>
      <c r="F15" s="128"/>
      <c r="G15" s="124"/>
      <c r="H15" s="123"/>
      <c r="I15" s="122"/>
      <c r="J15" s="121"/>
      <c r="K15" s="120"/>
      <c r="L15" s="114"/>
      <c r="M15" s="113"/>
      <c r="N15" s="112"/>
      <c r="O15" s="111"/>
    </row>
    <row r="16" spans="1:21" ht="30" customHeight="1">
      <c r="A16" s="198"/>
      <c r="B16" s="113" t="s">
        <v>38</v>
      </c>
      <c r="C16" s="113" t="s">
        <v>42</v>
      </c>
      <c r="D16" s="119"/>
      <c r="E16" s="118"/>
      <c r="F16" s="117"/>
      <c r="G16" s="114"/>
      <c r="H16" s="116">
        <v>20</v>
      </c>
      <c r="I16" s="115" t="s">
        <v>38</v>
      </c>
      <c r="J16" s="113" t="s">
        <v>42</v>
      </c>
      <c r="K16" s="112">
        <v>20</v>
      </c>
      <c r="L16" s="114"/>
      <c r="M16" s="113"/>
      <c r="N16" s="112"/>
      <c r="O16" s="111"/>
    </row>
    <row r="17" spans="1:15" ht="30" customHeight="1">
      <c r="A17" s="198"/>
      <c r="B17" s="113"/>
      <c r="C17" s="113" t="s">
        <v>43</v>
      </c>
      <c r="D17" s="119"/>
      <c r="E17" s="118"/>
      <c r="F17" s="117"/>
      <c r="G17" s="114"/>
      <c r="H17" s="116">
        <v>10</v>
      </c>
      <c r="I17" s="115"/>
      <c r="J17" s="113" t="s">
        <v>43</v>
      </c>
      <c r="K17" s="112">
        <v>5</v>
      </c>
      <c r="L17" s="114"/>
      <c r="M17" s="113"/>
      <c r="N17" s="112"/>
      <c r="O17" s="111"/>
    </row>
    <row r="18" spans="1:15" ht="30" customHeight="1">
      <c r="A18" s="198"/>
      <c r="B18" s="113"/>
      <c r="C18" s="113"/>
      <c r="D18" s="119"/>
      <c r="E18" s="118"/>
      <c r="F18" s="117"/>
      <c r="G18" s="114" t="s">
        <v>44</v>
      </c>
      <c r="H18" s="116" t="s">
        <v>260</v>
      </c>
      <c r="I18" s="115"/>
      <c r="J18" s="113"/>
      <c r="K18" s="112"/>
      <c r="L18" s="114"/>
      <c r="M18" s="113"/>
      <c r="N18" s="112"/>
      <c r="O18" s="111"/>
    </row>
    <row r="19" spans="1:15" ht="30" customHeight="1">
      <c r="A19" s="198"/>
      <c r="B19" s="121"/>
      <c r="C19" s="121"/>
      <c r="D19" s="127"/>
      <c r="E19" s="126"/>
      <c r="F19" s="125"/>
      <c r="G19" s="124"/>
      <c r="H19" s="123"/>
      <c r="I19" s="122"/>
      <c r="J19" s="121"/>
      <c r="K19" s="120"/>
      <c r="L19" s="114"/>
      <c r="M19" s="113"/>
      <c r="N19" s="112"/>
      <c r="O19" s="111"/>
    </row>
    <row r="20" spans="1:15" ht="30" customHeight="1">
      <c r="A20" s="198"/>
      <c r="B20" s="113" t="s">
        <v>49</v>
      </c>
      <c r="C20" s="113" t="s">
        <v>50</v>
      </c>
      <c r="D20" s="119"/>
      <c r="E20" s="118"/>
      <c r="F20" s="117"/>
      <c r="G20" s="114"/>
      <c r="H20" s="116">
        <v>10</v>
      </c>
      <c r="I20" s="115" t="s">
        <v>49</v>
      </c>
      <c r="J20" s="113" t="s">
        <v>50</v>
      </c>
      <c r="K20" s="112">
        <v>5</v>
      </c>
      <c r="L20" s="114"/>
      <c r="M20" s="113"/>
      <c r="N20" s="112"/>
      <c r="O20" s="111"/>
    </row>
    <row r="21" spans="1:15" ht="30" customHeight="1">
      <c r="A21" s="198"/>
      <c r="B21" s="113"/>
      <c r="C21" s="113"/>
      <c r="D21" s="119"/>
      <c r="E21" s="118"/>
      <c r="F21" s="117"/>
      <c r="G21" s="114" t="s">
        <v>44</v>
      </c>
      <c r="H21" s="116" t="s">
        <v>260</v>
      </c>
      <c r="I21" s="115"/>
      <c r="J21" s="113"/>
      <c r="K21" s="112"/>
      <c r="L21" s="114"/>
      <c r="M21" s="113"/>
      <c r="N21" s="112"/>
      <c r="O21" s="111"/>
    </row>
    <row r="22" spans="1:15" ht="30" customHeight="1">
      <c r="A22" s="198"/>
      <c r="B22" s="113"/>
      <c r="C22" s="113"/>
      <c r="D22" s="119"/>
      <c r="E22" s="118"/>
      <c r="F22" s="117"/>
      <c r="G22" s="114" t="s">
        <v>52</v>
      </c>
      <c r="H22" s="116" t="s">
        <v>259</v>
      </c>
      <c r="I22" s="115"/>
      <c r="J22" s="113"/>
      <c r="K22" s="112"/>
      <c r="L22" s="114"/>
      <c r="M22" s="113"/>
      <c r="N22" s="112"/>
      <c r="O22" s="111"/>
    </row>
    <row r="23" spans="1:15" ht="30" customHeight="1" thickBot="1">
      <c r="A23" s="199"/>
      <c r="B23" s="104"/>
      <c r="C23" s="104"/>
      <c r="D23" s="110"/>
      <c r="E23" s="109"/>
      <c r="F23" s="108"/>
      <c r="G23" s="105"/>
      <c r="H23" s="107"/>
      <c r="I23" s="106"/>
      <c r="J23" s="104"/>
      <c r="K23" s="103"/>
      <c r="L23" s="105"/>
      <c r="M23" s="104"/>
      <c r="N23" s="103"/>
      <c r="O23" s="102"/>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353</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352</v>
      </c>
      <c r="I5" s="191" t="s">
        <v>274</v>
      </c>
      <c r="J5" s="192"/>
      <c r="K5" s="193"/>
      <c r="L5" s="213" t="s">
        <v>351</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336</v>
      </c>
      <c r="C7" s="133" t="s">
        <v>265</v>
      </c>
      <c r="D7" s="139"/>
      <c r="E7" s="138"/>
      <c r="F7" s="137"/>
      <c r="G7" s="134"/>
      <c r="H7" s="136" t="s">
        <v>269</v>
      </c>
      <c r="I7" s="135" t="s">
        <v>336</v>
      </c>
      <c r="J7" s="133" t="s">
        <v>265</v>
      </c>
      <c r="K7" s="132" t="s">
        <v>267</v>
      </c>
      <c r="L7" s="135" t="s">
        <v>266</v>
      </c>
      <c r="M7" s="133" t="s">
        <v>265</v>
      </c>
      <c r="N7" s="132">
        <v>30</v>
      </c>
      <c r="O7" s="131"/>
    </row>
    <row r="8" spans="1:21" ht="30" customHeight="1">
      <c r="A8" s="198"/>
      <c r="B8" s="113"/>
      <c r="C8" s="113" t="s">
        <v>87</v>
      </c>
      <c r="D8" s="119"/>
      <c r="E8" s="118" t="s">
        <v>88</v>
      </c>
      <c r="F8" s="117"/>
      <c r="G8" s="114"/>
      <c r="H8" s="154">
        <v>0.13</v>
      </c>
      <c r="I8" s="115"/>
      <c r="J8" s="113" t="s">
        <v>285</v>
      </c>
      <c r="K8" s="153">
        <v>0.13</v>
      </c>
      <c r="L8" s="122"/>
      <c r="M8" s="121"/>
      <c r="N8" s="120"/>
      <c r="O8" s="129"/>
    </row>
    <row r="9" spans="1:21" ht="30" customHeight="1">
      <c r="A9" s="198"/>
      <c r="B9" s="121"/>
      <c r="C9" s="121"/>
      <c r="D9" s="127"/>
      <c r="E9" s="126"/>
      <c r="F9" s="128"/>
      <c r="G9" s="124"/>
      <c r="H9" s="123"/>
      <c r="I9" s="122"/>
      <c r="J9" s="121"/>
      <c r="K9" s="120"/>
      <c r="L9" s="115" t="s">
        <v>335</v>
      </c>
      <c r="M9" s="113" t="s">
        <v>121</v>
      </c>
      <c r="N9" s="112">
        <v>10</v>
      </c>
      <c r="O9" s="111"/>
    </row>
    <row r="10" spans="1:21" ht="30" customHeight="1">
      <c r="A10" s="198"/>
      <c r="B10" s="113" t="s">
        <v>334</v>
      </c>
      <c r="C10" s="113" t="s">
        <v>194</v>
      </c>
      <c r="D10" s="119"/>
      <c r="E10" s="118"/>
      <c r="F10" s="117"/>
      <c r="G10" s="114"/>
      <c r="H10" s="165">
        <v>0.5</v>
      </c>
      <c r="I10" s="115" t="s">
        <v>334</v>
      </c>
      <c r="J10" s="130" t="s">
        <v>263</v>
      </c>
      <c r="K10" s="112">
        <v>10</v>
      </c>
      <c r="L10" s="122"/>
      <c r="M10" s="121"/>
      <c r="N10" s="120"/>
      <c r="O10" s="129"/>
    </row>
    <row r="11" spans="1:21" ht="30" customHeight="1">
      <c r="A11" s="198"/>
      <c r="B11" s="113"/>
      <c r="C11" s="113" t="s">
        <v>121</v>
      </c>
      <c r="D11" s="119"/>
      <c r="E11" s="118"/>
      <c r="F11" s="117"/>
      <c r="G11" s="114"/>
      <c r="H11" s="116">
        <v>20</v>
      </c>
      <c r="I11" s="115"/>
      <c r="J11" s="113" t="s">
        <v>121</v>
      </c>
      <c r="K11" s="112">
        <v>20</v>
      </c>
      <c r="L11" s="115" t="s">
        <v>333</v>
      </c>
      <c r="M11" s="113" t="s">
        <v>96</v>
      </c>
      <c r="N11" s="112">
        <v>10</v>
      </c>
      <c r="O11" s="111"/>
    </row>
    <row r="12" spans="1:21" ht="30" customHeight="1">
      <c r="A12" s="198"/>
      <c r="B12" s="113"/>
      <c r="C12" s="113"/>
      <c r="D12" s="119"/>
      <c r="E12" s="118"/>
      <c r="F12" s="117"/>
      <c r="G12" s="114" t="s">
        <v>35</v>
      </c>
      <c r="H12" s="116" t="s">
        <v>260</v>
      </c>
      <c r="I12" s="115"/>
      <c r="J12" s="113"/>
      <c r="K12" s="112"/>
      <c r="L12" s="115"/>
      <c r="M12" s="113" t="s">
        <v>36</v>
      </c>
      <c r="N12" s="112">
        <v>5</v>
      </c>
      <c r="O12" s="111"/>
    </row>
    <row r="13" spans="1:21" ht="30" customHeight="1">
      <c r="A13" s="198"/>
      <c r="B13" s="113"/>
      <c r="C13" s="113"/>
      <c r="D13" s="119"/>
      <c r="E13" s="118"/>
      <c r="F13" s="117"/>
      <c r="G13" s="114" t="s">
        <v>28</v>
      </c>
      <c r="H13" s="116" t="s">
        <v>259</v>
      </c>
      <c r="I13" s="115"/>
      <c r="J13" s="113"/>
      <c r="K13" s="112"/>
      <c r="L13" s="122"/>
      <c r="M13" s="121"/>
      <c r="N13" s="120"/>
      <c r="O13" s="129"/>
    </row>
    <row r="14" spans="1:21" ht="30" customHeight="1">
      <c r="A14" s="198"/>
      <c r="B14" s="121"/>
      <c r="C14" s="121"/>
      <c r="D14" s="127"/>
      <c r="E14" s="126"/>
      <c r="F14" s="128"/>
      <c r="G14" s="124"/>
      <c r="H14" s="123"/>
      <c r="I14" s="122"/>
      <c r="J14" s="121"/>
      <c r="K14" s="120"/>
      <c r="L14" s="115" t="s">
        <v>92</v>
      </c>
      <c r="M14" s="113" t="s">
        <v>94</v>
      </c>
      <c r="N14" s="155">
        <v>0.1</v>
      </c>
      <c r="O14" s="111"/>
    </row>
    <row r="15" spans="1:21" ht="30" customHeight="1">
      <c r="A15" s="198"/>
      <c r="B15" s="113" t="s">
        <v>332</v>
      </c>
      <c r="C15" s="113" t="s">
        <v>96</v>
      </c>
      <c r="D15" s="119"/>
      <c r="E15" s="118"/>
      <c r="F15" s="117"/>
      <c r="G15" s="114"/>
      <c r="H15" s="116">
        <v>20</v>
      </c>
      <c r="I15" s="115" t="s">
        <v>332</v>
      </c>
      <c r="J15" s="113" t="s">
        <v>96</v>
      </c>
      <c r="K15" s="112">
        <v>15</v>
      </c>
      <c r="L15" s="115"/>
      <c r="M15" s="113"/>
      <c r="N15" s="112"/>
      <c r="O15" s="111"/>
    </row>
    <row r="16" spans="1:21" ht="30" customHeight="1">
      <c r="A16" s="198"/>
      <c r="B16" s="113"/>
      <c r="C16" s="113" t="s">
        <v>36</v>
      </c>
      <c r="D16" s="119"/>
      <c r="E16" s="118"/>
      <c r="F16" s="117"/>
      <c r="G16" s="114"/>
      <c r="H16" s="116">
        <v>5</v>
      </c>
      <c r="I16" s="115"/>
      <c r="J16" s="113" t="s">
        <v>36</v>
      </c>
      <c r="K16" s="112">
        <v>5</v>
      </c>
      <c r="L16" s="115"/>
      <c r="M16" s="113"/>
      <c r="N16" s="112"/>
      <c r="O16" s="111"/>
    </row>
    <row r="17" spans="1:15" ht="30" customHeight="1">
      <c r="A17" s="198"/>
      <c r="B17" s="113"/>
      <c r="C17" s="113" t="s">
        <v>73</v>
      </c>
      <c r="D17" s="119"/>
      <c r="E17" s="118"/>
      <c r="F17" s="117"/>
      <c r="G17" s="114"/>
      <c r="H17" s="116">
        <v>10</v>
      </c>
      <c r="I17" s="115"/>
      <c r="J17" s="113" t="s">
        <v>73</v>
      </c>
      <c r="K17" s="112">
        <v>5</v>
      </c>
      <c r="L17" s="115"/>
      <c r="M17" s="113"/>
      <c r="N17" s="112"/>
      <c r="O17" s="111"/>
    </row>
    <row r="18" spans="1:15" ht="30" customHeight="1">
      <c r="A18" s="198"/>
      <c r="B18" s="121"/>
      <c r="C18" s="121"/>
      <c r="D18" s="127"/>
      <c r="E18" s="126"/>
      <c r="F18" s="128"/>
      <c r="G18" s="124"/>
      <c r="H18" s="123"/>
      <c r="I18" s="122"/>
      <c r="J18" s="121"/>
      <c r="K18" s="120"/>
      <c r="L18" s="115"/>
      <c r="M18" s="113"/>
      <c r="N18" s="112"/>
      <c r="O18" s="111"/>
    </row>
    <row r="19" spans="1:15" ht="30" customHeight="1">
      <c r="A19" s="198"/>
      <c r="B19" s="113" t="s">
        <v>92</v>
      </c>
      <c r="C19" s="113" t="s">
        <v>94</v>
      </c>
      <c r="D19" s="119"/>
      <c r="E19" s="118"/>
      <c r="F19" s="160"/>
      <c r="G19" s="114"/>
      <c r="H19" s="154">
        <v>0.13</v>
      </c>
      <c r="I19" s="115" t="s">
        <v>92</v>
      </c>
      <c r="J19" s="113" t="s">
        <v>94</v>
      </c>
      <c r="K19" s="153">
        <v>0.13</v>
      </c>
      <c r="L19" s="115"/>
      <c r="M19" s="113"/>
      <c r="N19" s="112"/>
      <c r="O19" s="111"/>
    </row>
    <row r="20" spans="1:15" ht="30" customHeight="1" thickBot="1">
      <c r="A20" s="199"/>
      <c r="B20" s="104"/>
      <c r="C20" s="104"/>
      <c r="D20" s="110"/>
      <c r="E20" s="109"/>
      <c r="F20" s="108"/>
      <c r="G20" s="105"/>
      <c r="H20" s="107"/>
      <c r="I20" s="106"/>
      <c r="J20" s="104"/>
      <c r="K20" s="103"/>
      <c r="L20" s="106"/>
      <c r="M20" s="104"/>
      <c r="N20" s="103"/>
      <c r="O20" s="102"/>
    </row>
    <row r="21" spans="1:15" ht="14.4">
      <c r="B21" s="94"/>
      <c r="C21" s="94"/>
      <c r="D21" s="94"/>
      <c r="G21" s="94"/>
      <c r="H21" s="101"/>
      <c r="I21" s="94"/>
      <c r="J21" s="94"/>
      <c r="K21" s="101"/>
      <c r="L21" s="94"/>
      <c r="M21" s="94"/>
      <c r="N21" s="101"/>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220</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114</v>
      </c>
      <c r="C5" s="37" t="s">
        <v>163</v>
      </c>
      <c r="D5" s="38" t="s">
        <v>164</v>
      </c>
      <c r="E5" s="81">
        <v>0.5</v>
      </c>
      <c r="F5" s="40" t="s">
        <v>58</v>
      </c>
      <c r="G5" s="67"/>
      <c r="H5" s="71" t="s">
        <v>163</v>
      </c>
      <c r="I5" s="38" t="s">
        <v>164</v>
      </c>
      <c r="J5" s="40">
        <f>ROUNDUP(E5*0.75,2)</f>
        <v>0.38</v>
      </c>
      <c r="K5" s="40" t="s">
        <v>58</v>
      </c>
      <c r="L5" s="40"/>
      <c r="M5" s="75" t="e">
        <f>#REF!</f>
        <v>#REF!</v>
      </c>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198</v>
      </c>
      <c r="C7" s="49" t="s">
        <v>81</v>
      </c>
      <c r="D7" s="50"/>
      <c r="E7" s="51">
        <v>20</v>
      </c>
      <c r="F7" s="52" t="s">
        <v>25</v>
      </c>
      <c r="G7" s="69"/>
      <c r="H7" s="73" t="s">
        <v>81</v>
      </c>
      <c r="I7" s="50"/>
      <c r="J7" s="52">
        <f>ROUNDUP(E7*0.75,2)</f>
        <v>15</v>
      </c>
      <c r="K7" s="52" t="s">
        <v>25</v>
      </c>
      <c r="L7" s="52"/>
      <c r="M7" s="77" t="e">
        <f>ROUND(#REF!+(#REF!*15/100),2)</f>
        <v>#REF!</v>
      </c>
      <c r="N7" s="65" t="s">
        <v>199</v>
      </c>
      <c r="O7" s="53" t="s">
        <v>31</v>
      </c>
      <c r="P7" s="50"/>
      <c r="Q7" s="54">
        <v>2</v>
      </c>
      <c r="R7" s="91">
        <f t="shared" ref="R7:R13" si="0">ROUNDUP(Q7*0.75,2)</f>
        <v>1.5</v>
      </c>
    </row>
    <row r="8" spans="1:19" ht="24.9" customHeight="1">
      <c r="A8" s="171"/>
      <c r="B8" s="65"/>
      <c r="C8" s="49" t="s">
        <v>149</v>
      </c>
      <c r="D8" s="50"/>
      <c r="E8" s="51">
        <v>10</v>
      </c>
      <c r="F8" s="52" t="s">
        <v>25</v>
      </c>
      <c r="G8" s="69"/>
      <c r="H8" s="73" t="s">
        <v>149</v>
      </c>
      <c r="I8" s="50"/>
      <c r="J8" s="52">
        <f>ROUNDUP(E8*0.75,2)</f>
        <v>7.5</v>
      </c>
      <c r="K8" s="52" t="s">
        <v>25</v>
      </c>
      <c r="L8" s="52"/>
      <c r="M8" s="77" t="e">
        <f>#REF!</f>
        <v>#REF!</v>
      </c>
      <c r="N8" s="65" t="s">
        <v>200</v>
      </c>
      <c r="O8" s="53" t="s">
        <v>34</v>
      </c>
      <c r="P8" s="50"/>
      <c r="Q8" s="54">
        <v>1</v>
      </c>
      <c r="R8" s="91">
        <f t="shared" si="0"/>
        <v>0.75</v>
      </c>
    </row>
    <row r="9" spans="1:19" ht="24.9" customHeight="1">
      <c r="A9" s="171"/>
      <c r="B9" s="65"/>
      <c r="C9" s="49" t="s">
        <v>87</v>
      </c>
      <c r="D9" s="50" t="s">
        <v>88</v>
      </c>
      <c r="E9" s="51">
        <v>1</v>
      </c>
      <c r="F9" s="52" t="s">
        <v>89</v>
      </c>
      <c r="G9" s="69"/>
      <c r="H9" s="73" t="s">
        <v>87</v>
      </c>
      <c r="I9" s="50" t="s">
        <v>88</v>
      </c>
      <c r="J9" s="52">
        <f>ROUNDUP(E9*0.75,2)</f>
        <v>0.75</v>
      </c>
      <c r="K9" s="52" t="s">
        <v>89</v>
      </c>
      <c r="L9" s="52"/>
      <c r="M9" s="77" t="e">
        <f>#REF!</f>
        <v>#REF!</v>
      </c>
      <c r="N9" s="65" t="s">
        <v>201</v>
      </c>
      <c r="O9" s="53" t="s">
        <v>28</v>
      </c>
      <c r="P9" s="50"/>
      <c r="Q9" s="54">
        <v>0.1</v>
      </c>
      <c r="R9" s="91">
        <f t="shared" si="0"/>
        <v>0.08</v>
      </c>
    </row>
    <row r="10" spans="1:19" ht="24.9" customHeight="1">
      <c r="A10" s="171"/>
      <c r="B10" s="65"/>
      <c r="C10" s="49"/>
      <c r="D10" s="50"/>
      <c r="E10" s="51"/>
      <c r="F10" s="52"/>
      <c r="G10" s="69"/>
      <c r="H10" s="73"/>
      <c r="I10" s="50"/>
      <c r="J10" s="52"/>
      <c r="K10" s="52"/>
      <c r="L10" s="52"/>
      <c r="M10" s="77"/>
      <c r="N10" s="65" t="s">
        <v>202</v>
      </c>
      <c r="O10" s="53" t="s">
        <v>45</v>
      </c>
      <c r="P10" s="50" t="s">
        <v>46</v>
      </c>
      <c r="Q10" s="54">
        <v>0.5</v>
      </c>
      <c r="R10" s="91">
        <f t="shared" si="0"/>
        <v>0.38</v>
      </c>
    </row>
    <row r="11" spans="1:19" ht="24.9" customHeight="1">
      <c r="A11" s="171"/>
      <c r="B11" s="65"/>
      <c r="C11" s="49"/>
      <c r="D11" s="50"/>
      <c r="E11" s="51"/>
      <c r="F11" s="52"/>
      <c r="G11" s="69"/>
      <c r="H11" s="73"/>
      <c r="I11" s="50"/>
      <c r="J11" s="52"/>
      <c r="K11" s="52"/>
      <c r="L11" s="52"/>
      <c r="M11" s="77"/>
      <c r="N11" s="65" t="s">
        <v>23</v>
      </c>
      <c r="O11" s="53" t="s">
        <v>30</v>
      </c>
      <c r="P11" s="50"/>
      <c r="Q11" s="54">
        <v>0.3</v>
      </c>
      <c r="R11" s="91">
        <f t="shared" si="0"/>
        <v>0.23</v>
      </c>
    </row>
    <row r="12" spans="1:19" ht="24.9" customHeight="1">
      <c r="A12" s="171"/>
      <c r="B12" s="65"/>
      <c r="C12" s="49"/>
      <c r="D12" s="50"/>
      <c r="E12" s="51"/>
      <c r="F12" s="52"/>
      <c r="G12" s="69"/>
      <c r="H12" s="73"/>
      <c r="I12" s="50"/>
      <c r="J12" s="52"/>
      <c r="K12" s="52"/>
      <c r="L12" s="52"/>
      <c r="M12" s="77"/>
      <c r="N12" s="65"/>
      <c r="O12" s="53" t="s">
        <v>44</v>
      </c>
      <c r="P12" s="50"/>
      <c r="Q12" s="54">
        <v>5</v>
      </c>
      <c r="R12" s="91">
        <f t="shared" si="0"/>
        <v>3.75</v>
      </c>
    </row>
    <row r="13" spans="1:19" ht="24.9" customHeight="1">
      <c r="A13" s="171"/>
      <c r="B13" s="65"/>
      <c r="C13" s="49"/>
      <c r="D13" s="50"/>
      <c r="E13" s="51"/>
      <c r="F13" s="52"/>
      <c r="G13" s="69"/>
      <c r="H13" s="73"/>
      <c r="I13" s="50"/>
      <c r="J13" s="52"/>
      <c r="K13" s="52"/>
      <c r="L13" s="52"/>
      <c r="M13" s="77"/>
      <c r="N13" s="65"/>
      <c r="O13" s="53" t="s">
        <v>31</v>
      </c>
      <c r="P13" s="50"/>
      <c r="Q13" s="54">
        <v>1</v>
      </c>
      <c r="R13" s="91">
        <f t="shared" si="0"/>
        <v>0.75</v>
      </c>
    </row>
    <row r="14" spans="1:19" ht="24.9" customHeight="1">
      <c r="A14" s="171"/>
      <c r="B14" s="64"/>
      <c r="C14" s="43"/>
      <c r="D14" s="44"/>
      <c r="E14" s="45"/>
      <c r="F14" s="46"/>
      <c r="G14" s="68"/>
      <c r="H14" s="72"/>
      <c r="I14" s="44"/>
      <c r="J14" s="46"/>
      <c r="K14" s="46"/>
      <c r="L14" s="46"/>
      <c r="M14" s="76"/>
      <c r="N14" s="64"/>
      <c r="O14" s="47"/>
      <c r="P14" s="44"/>
      <c r="Q14" s="48"/>
      <c r="R14" s="89"/>
    </row>
    <row r="15" spans="1:19" ht="24.9" customHeight="1">
      <c r="A15" s="171"/>
      <c r="B15" s="65" t="s">
        <v>203</v>
      </c>
      <c r="C15" s="49" t="s">
        <v>70</v>
      </c>
      <c r="D15" s="50"/>
      <c r="E15" s="51">
        <v>20</v>
      </c>
      <c r="F15" s="52" t="s">
        <v>25</v>
      </c>
      <c r="G15" s="69"/>
      <c r="H15" s="73" t="s">
        <v>70</v>
      </c>
      <c r="I15" s="50"/>
      <c r="J15" s="52">
        <f>ROUNDUP(E15*0.75,2)</f>
        <v>15</v>
      </c>
      <c r="K15" s="52" t="s">
        <v>25</v>
      </c>
      <c r="L15" s="52"/>
      <c r="M15" s="77" t="e">
        <f>#REF!</f>
        <v>#REF!</v>
      </c>
      <c r="N15" s="65" t="s">
        <v>204</v>
      </c>
      <c r="O15" s="53" t="s">
        <v>30</v>
      </c>
      <c r="P15" s="50"/>
      <c r="Q15" s="54">
        <v>0.5</v>
      </c>
      <c r="R15" s="91">
        <f t="shared" ref="R15:R20" si="1">ROUNDUP(Q15*0.75,2)</f>
        <v>0.38</v>
      </c>
    </row>
    <row r="16" spans="1:19" ht="24.9" customHeight="1">
      <c r="A16" s="171"/>
      <c r="B16" s="65"/>
      <c r="C16" s="49" t="s">
        <v>50</v>
      </c>
      <c r="D16" s="50"/>
      <c r="E16" s="51">
        <v>30</v>
      </c>
      <c r="F16" s="52" t="s">
        <v>25</v>
      </c>
      <c r="G16" s="69"/>
      <c r="H16" s="73" t="s">
        <v>50</v>
      </c>
      <c r="I16" s="50"/>
      <c r="J16" s="52">
        <f>ROUNDUP(E16*0.75,2)</f>
        <v>22.5</v>
      </c>
      <c r="K16" s="52" t="s">
        <v>25</v>
      </c>
      <c r="L16" s="52"/>
      <c r="M16" s="77" t="e">
        <f>ROUND(#REF!+(#REF!*15/100),2)</f>
        <v>#REF!</v>
      </c>
      <c r="N16" s="65" t="s">
        <v>205</v>
      </c>
      <c r="O16" s="53" t="s">
        <v>31</v>
      </c>
      <c r="P16" s="50"/>
      <c r="Q16" s="54">
        <v>1</v>
      </c>
      <c r="R16" s="91">
        <f t="shared" si="1"/>
        <v>0.75</v>
      </c>
    </row>
    <row r="17" spans="1:18" ht="24.9" customHeight="1">
      <c r="A17" s="171"/>
      <c r="B17" s="65"/>
      <c r="C17" s="49" t="s">
        <v>36</v>
      </c>
      <c r="D17" s="50"/>
      <c r="E17" s="51">
        <v>10</v>
      </c>
      <c r="F17" s="52" t="s">
        <v>25</v>
      </c>
      <c r="G17" s="69"/>
      <c r="H17" s="73" t="s">
        <v>36</v>
      </c>
      <c r="I17" s="50"/>
      <c r="J17" s="52">
        <f>ROUNDUP(E17*0.75,2)</f>
        <v>7.5</v>
      </c>
      <c r="K17" s="52" t="s">
        <v>25</v>
      </c>
      <c r="L17" s="52"/>
      <c r="M17" s="77" t="e">
        <f>ROUND(#REF!+(#REF!*10/100),2)</f>
        <v>#REF!</v>
      </c>
      <c r="N17" s="65" t="s">
        <v>23</v>
      </c>
      <c r="O17" s="53" t="s">
        <v>44</v>
      </c>
      <c r="P17" s="50"/>
      <c r="Q17" s="54">
        <v>20</v>
      </c>
      <c r="R17" s="91">
        <f t="shared" si="1"/>
        <v>15</v>
      </c>
    </row>
    <row r="18" spans="1:18" ht="24.9" customHeight="1">
      <c r="A18" s="171"/>
      <c r="B18" s="65"/>
      <c r="C18" s="49" t="s">
        <v>97</v>
      </c>
      <c r="D18" s="50"/>
      <c r="E18" s="51">
        <v>2</v>
      </c>
      <c r="F18" s="52" t="s">
        <v>25</v>
      </c>
      <c r="G18" s="69"/>
      <c r="H18" s="73" t="s">
        <v>97</v>
      </c>
      <c r="I18" s="50"/>
      <c r="J18" s="52">
        <f>ROUNDUP(E18*0.75,2)</f>
        <v>1.5</v>
      </c>
      <c r="K18" s="52" t="s">
        <v>25</v>
      </c>
      <c r="L18" s="52"/>
      <c r="M18" s="77" t="e">
        <f>#REF!</f>
        <v>#REF!</v>
      </c>
      <c r="N18" s="65"/>
      <c r="O18" s="53" t="s">
        <v>34</v>
      </c>
      <c r="P18" s="50"/>
      <c r="Q18" s="54">
        <v>2</v>
      </c>
      <c r="R18" s="91">
        <f t="shared" si="1"/>
        <v>1.5</v>
      </c>
    </row>
    <row r="19" spans="1:18" ht="24.9" customHeight="1">
      <c r="A19" s="171"/>
      <c r="B19" s="65"/>
      <c r="C19" s="49"/>
      <c r="D19" s="50"/>
      <c r="E19" s="51"/>
      <c r="F19" s="52"/>
      <c r="G19" s="69"/>
      <c r="H19" s="73"/>
      <c r="I19" s="50"/>
      <c r="J19" s="52"/>
      <c r="K19" s="52"/>
      <c r="L19" s="52"/>
      <c r="M19" s="77"/>
      <c r="N19" s="65"/>
      <c r="O19" s="53" t="s">
        <v>98</v>
      </c>
      <c r="P19" s="50"/>
      <c r="Q19" s="54">
        <v>1.5</v>
      </c>
      <c r="R19" s="91">
        <f t="shared" si="1"/>
        <v>1.1300000000000001</v>
      </c>
    </row>
    <row r="20" spans="1:18" ht="24.9" customHeight="1">
      <c r="A20" s="171"/>
      <c r="B20" s="65"/>
      <c r="C20" s="49"/>
      <c r="D20" s="50"/>
      <c r="E20" s="51"/>
      <c r="F20" s="52"/>
      <c r="G20" s="69"/>
      <c r="H20" s="73"/>
      <c r="I20" s="50"/>
      <c r="J20" s="52"/>
      <c r="K20" s="52"/>
      <c r="L20" s="52"/>
      <c r="M20" s="77"/>
      <c r="N20" s="65"/>
      <c r="O20" s="53" t="s">
        <v>45</v>
      </c>
      <c r="P20" s="50" t="s">
        <v>46</v>
      </c>
      <c r="Q20" s="54">
        <v>1</v>
      </c>
      <c r="R20" s="91">
        <f t="shared" si="1"/>
        <v>0.75</v>
      </c>
    </row>
    <row r="21" spans="1:18" ht="24.9" customHeight="1">
      <c r="A21" s="171"/>
      <c r="B21" s="64"/>
      <c r="C21" s="43"/>
      <c r="D21" s="44"/>
      <c r="E21" s="45"/>
      <c r="F21" s="46"/>
      <c r="G21" s="68"/>
      <c r="H21" s="72"/>
      <c r="I21" s="44"/>
      <c r="J21" s="46"/>
      <c r="K21" s="46"/>
      <c r="L21" s="46"/>
      <c r="M21" s="76"/>
      <c r="N21" s="64"/>
      <c r="O21" s="47"/>
      <c r="P21" s="44"/>
      <c r="Q21" s="48"/>
      <c r="R21" s="89"/>
    </row>
    <row r="22" spans="1:18" ht="24.9" customHeight="1">
      <c r="A22" s="171"/>
      <c r="B22" s="65" t="s">
        <v>49</v>
      </c>
      <c r="C22" s="49" t="s">
        <v>100</v>
      </c>
      <c r="D22" s="50"/>
      <c r="E22" s="51">
        <v>5</v>
      </c>
      <c r="F22" s="52" t="s">
        <v>25</v>
      </c>
      <c r="G22" s="69"/>
      <c r="H22" s="73" t="s">
        <v>100</v>
      </c>
      <c r="I22" s="50"/>
      <c r="J22" s="52">
        <f>ROUNDUP(E22*0.75,2)</f>
        <v>3.75</v>
      </c>
      <c r="K22" s="52" t="s">
        <v>25</v>
      </c>
      <c r="L22" s="52"/>
      <c r="M22" s="77" t="e">
        <f>#REF!</f>
        <v>#REF!</v>
      </c>
      <c r="N22" s="65" t="s">
        <v>23</v>
      </c>
      <c r="O22" s="53" t="s">
        <v>44</v>
      </c>
      <c r="P22" s="50"/>
      <c r="Q22" s="54">
        <v>100</v>
      </c>
      <c r="R22" s="91">
        <f>ROUNDUP(Q22*0.75,2)</f>
        <v>75</v>
      </c>
    </row>
    <row r="23" spans="1:18" ht="24.9" customHeight="1">
      <c r="A23" s="171"/>
      <c r="B23" s="65"/>
      <c r="C23" s="49" t="s">
        <v>51</v>
      </c>
      <c r="D23" s="50"/>
      <c r="E23" s="51">
        <v>3</v>
      </c>
      <c r="F23" s="52" t="s">
        <v>25</v>
      </c>
      <c r="G23" s="69"/>
      <c r="H23" s="73" t="s">
        <v>51</v>
      </c>
      <c r="I23" s="50"/>
      <c r="J23" s="52">
        <f>ROUNDUP(E23*0.75,2)</f>
        <v>2.25</v>
      </c>
      <c r="K23" s="52" t="s">
        <v>25</v>
      </c>
      <c r="L23" s="52"/>
      <c r="M23" s="77" t="e">
        <f>ROUND(#REF!+(#REF!*40/100),2)</f>
        <v>#REF!</v>
      </c>
      <c r="N23" s="65"/>
      <c r="O23" s="53" t="s">
        <v>52</v>
      </c>
      <c r="P23" s="50"/>
      <c r="Q23" s="54">
        <v>3</v>
      </c>
      <c r="R23" s="91">
        <f>ROUNDUP(Q23*0.75,2)</f>
        <v>2.25</v>
      </c>
    </row>
    <row r="24" spans="1:18" ht="24.9" customHeight="1">
      <c r="A24" s="171"/>
      <c r="B24" s="64"/>
      <c r="C24" s="43"/>
      <c r="D24" s="44"/>
      <c r="E24" s="45"/>
      <c r="F24" s="46"/>
      <c r="G24" s="68"/>
      <c r="H24" s="72"/>
      <c r="I24" s="44"/>
      <c r="J24" s="46"/>
      <c r="K24" s="46"/>
      <c r="L24" s="46"/>
      <c r="M24" s="76"/>
      <c r="N24" s="64"/>
      <c r="O24" s="47"/>
      <c r="P24" s="44"/>
      <c r="Q24" s="48"/>
      <c r="R24" s="89"/>
    </row>
    <row r="25" spans="1:18" ht="24.9" customHeight="1">
      <c r="A25" s="171"/>
      <c r="B25" s="65" t="s">
        <v>122</v>
      </c>
      <c r="C25" s="49" t="s">
        <v>123</v>
      </c>
      <c r="D25" s="50"/>
      <c r="E25" s="80">
        <v>0.25</v>
      </c>
      <c r="F25" s="52" t="s">
        <v>124</v>
      </c>
      <c r="G25" s="69"/>
      <c r="H25" s="73" t="s">
        <v>123</v>
      </c>
      <c r="I25" s="50"/>
      <c r="J25" s="52">
        <f>ROUNDUP(E25*0.75,2)</f>
        <v>0.19</v>
      </c>
      <c r="K25" s="52" t="s">
        <v>124</v>
      </c>
      <c r="L25" s="52"/>
      <c r="M25" s="77" t="e">
        <f>#REF!</f>
        <v>#REF!</v>
      </c>
      <c r="N25" s="65" t="s">
        <v>93</v>
      </c>
      <c r="O25" s="53"/>
      <c r="P25" s="50"/>
      <c r="Q25" s="54"/>
      <c r="R25" s="91"/>
    </row>
    <row r="26" spans="1:18" ht="24.9" customHeight="1" thickBot="1">
      <c r="A26" s="172"/>
      <c r="B26" s="66"/>
      <c r="C26" s="55"/>
      <c r="D26" s="56"/>
      <c r="E26" s="57"/>
      <c r="F26" s="58"/>
      <c r="G26" s="70"/>
      <c r="H26" s="74"/>
      <c r="I26" s="56"/>
      <c r="J26" s="58"/>
      <c r="K26" s="58"/>
      <c r="L26" s="58"/>
      <c r="M26" s="78"/>
      <c r="N26" s="66"/>
      <c r="O26" s="59"/>
      <c r="P26" s="56"/>
      <c r="Q26" s="60"/>
      <c r="R26" s="93"/>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354</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352</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340</v>
      </c>
      <c r="C9" s="113" t="s">
        <v>81</v>
      </c>
      <c r="D9" s="119"/>
      <c r="E9" s="118"/>
      <c r="F9" s="117"/>
      <c r="G9" s="114"/>
      <c r="H9" s="116">
        <v>20</v>
      </c>
      <c r="I9" s="115" t="s">
        <v>340</v>
      </c>
      <c r="J9" s="113" t="s">
        <v>81</v>
      </c>
      <c r="K9" s="112">
        <v>20</v>
      </c>
      <c r="L9" s="115" t="s">
        <v>339</v>
      </c>
      <c r="M9" s="113" t="s">
        <v>81</v>
      </c>
      <c r="N9" s="112">
        <v>10</v>
      </c>
      <c r="O9" s="111"/>
    </row>
    <row r="10" spans="1:21" ht="30" customHeight="1">
      <c r="A10" s="198"/>
      <c r="B10" s="113"/>
      <c r="C10" s="113" t="s">
        <v>87</v>
      </c>
      <c r="D10" s="119"/>
      <c r="E10" s="118" t="s">
        <v>88</v>
      </c>
      <c r="F10" s="117"/>
      <c r="G10" s="114"/>
      <c r="H10" s="154">
        <v>0.13</v>
      </c>
      <c r="I10" s="115"/>
      <c r="J10" s="113" t="s">
        <v>285</v>
      </c>
      <c r="K10" s="153">
        <v>0.13</v>
      </c>
      <c r="L10" s="122"/>
      <c r="M10" s="121"/>
      <c r="N10" s="120"/>
      <c r="O10" s="129"/>
    </row>
    <row r="11" spans="1:21" ht="30" customHeight="1">
      <c r="A11" s="198"/>
      <c r="B11" s="113"/>
      <c r="C11" s="113"/>
      <c r="D11" s="119"/>
      <c r="E11" s="118"/>
      <c r="F11" s="117"/>
      <c r="G11" s="114" t="s">
        <v>44</v>
      </c>
      <c r="H11" s="116" t="s">
        <v>260</v>
      </c>
      <c r="I11" s="115"/>
      <c r="J11" s="113"/>
      <c r="K11" s="112"/>
      <c r="L11" s="115" t="s">
        <v>338</v>
      </c>
      <c r="M11" s="113" t="s">
        <v>50</v>
      </c>
      <c r="N11" s="112">
        <v>20</v>
      </c>
      <c r="O11" s="111"/>
    </row>
    <row r="12" spans="1:21" ht="30" customHeight="1">
      <c r="A12" s="198"/>
      <c r="B12" s="121"/>
      <c r="C12" s="121"/>
      <c r="D12" s="127"/>
      <c r="E12" s="126"/>
      <c r="F12" s="128"/>
      <c r="G12" s="124"/>
      <c r="H12" s="123"/>
      <c r="I12" s="122"/>
      <c r="J12" s="121"/>
      <c r="K12" s="120"/>
      <c r="L12" s="115"/>
      <c r="M12" s="113" t="s">
        <v>36</v>
      </c>
      <c r="N12" s="112">
        <v>5</v>
      </c>
      <c r="O12" s="111"/>
    </row>
    <row r="13" spans="1:21" ht="30" customHeight="1">
      <c r="A13" s="198"/>
      <c r="B13" s="113" t="s">
        <v>302</v>
      </c>
      <c r="C13" s="113" t="s">
        <v>70</v>
      </c>
      <c r="D13" s="119"/>
      <c r="E13" s="118"/>
      <c r="F13" s="117"/>
      <c r="G13" s="114"/>
      <c r="H13" s="116">
        <v>10</v>
      </c>
      <c r="I13" s="115" t="s">
        <v>301</v>
      </c>
      <c r="J13" s="130" t="s">
        <v>263</v>
      </c>
      <c r="K13" s="112">
        <v>5</v>
      </c>
      <c r="L13" s="122"/>
      <c r="M13" s="121"/>
      <c r="N13" s="120"/>
      <c r="O13" s="129"/>
    </row>
    <row r="14" spans="1:21" ht="30" customHeight="1">
      <c r="A14" s="198"/>
      <c r="B14" s="113"/>
      <c r="C14" s="113" t="s">
        <v>50</v>
      </c>
      <c r="D14" s="119"/>
      <c r="E14" s="118"/>
      <c r="F14" s="117"/>
      <c r="G14" s="114"/>
      <c r="H14" s="116">
        <v>20</v>
      </c>
      <c r="I14" s="115"/>
      <c r="J14" s="113" t="s">
        <v>50</v>
      </c>
      <c r="K14" s="112">
        <v>20</v>
      </c>
      <c r="L14" s="115" t="s">
        <v>326</v>
      </c>
      <c r="M14" s="113" t="s">
        <v>123</v>
      </c>
      <c r="N14" s="153">
        <v>0.13</v>
      </c>
      <c r="O14" s="111"/>
    </row>
    <row r="15" spans="1:21" ht="30" customHeight="1">
      <c r="A15" s="198"/>
      <c r="B15" s="113"/>
      <c r="C15" s="113" t="s">
        <v>36</v>
      </c>
      <c r="D15" s="119"/>
      <c r="E15" s="118"/>
      <c r="F15" s="117"/>
      <c r="G15" s="114"/>
      <c r="H15" s="116">
        <v>10</v>
      </c>
      <c r="I15" s="115"/>
      <c r="J15" s="113" t="s">
        <v>36</v>
      </c>
      <c r="K15" s="112">
        <v>5</v>
      </c>
      <c r="L15" s="115"/>
      <c r="M15" s="113"/>
      <c r="N15" s="112"/>
      <c r="O15" s="111"/>
    </row>
    <row r="16" spans="1:21" ht="30" customHeight="1">
      <c r="A16" s="198"/>
      <c r="B16" s="113"/>
      <c r="C16" s="113"/>
      <c r="D16" s="119"/>
      <c r="E16" s="118"/>
      <c r="F16" s="117"/>
      <c r="G16" s="114" t="s">
        <v>44</v>
      </c>
      <c r="H16" s="116" t="s">
        <v>260</v>
      </c>
      <c r="I16" s="115"/>
      <c r="J16" s="113"/>
      <c r="K16" s="112"/>
      <c r="L16" s="115"/>
      <c r="M16" s="113"/>
      <c r="N16" s="112"/>
      <c r="O16" s="111"/>
    </row>
    <row r="17" spans="1:15" ht="30" customHeight="1">
      <c r="A17" s="198"/>
      <c r="B17" s="113"/>
      <c r="C17" s="113"/>
      <c r="D17" s="119"/>
      <c r="E17" s="118"/>
      <c r="F17" s="117"/>
      <c r="G17" s="114" t="s">
        <v>34</v>
      </c>
      <c r="H17" s="116" t="s">
        <v>259</v>
      </c>
      <c r="I17" s="115"/>
      <c r="J17" s="113"/>
      <c r="K17" s="112"/>
      <c r="L17" s="115"/>
      <c r="M17" s="113"/>
      <c r="N17" s="112"/>
      <c r="O17" s="111"/>
    </row>
    <row r="18" spans="1:15" ht="30" customHeight="1">
      <c r="A18" s="198"/>
      <c r="B18" s="113"/>
      <c r="C18" s="113"/>
      <c r="D18" s="119"/>
      <c r="E18" s="118"/>
      <c r="F18" s="117" t="s">
        <v>46</v>
      </c>
      <c r="G18" s="114" t="s">
        <v>45</v>
      </c>
      <c r="H18" s="116" t="s">
        <v>259</v>
      </c>
      <c r="I18" s="115"/>
      <c r="J18" s="113"/>
      <c r="K18" s="112"/>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122</v>
      </c>
      <c r="C20" s="113" t="s">
        <v>123</v>
      </c>
      <c r="D20" s="119"/>
      <c r="E20" s="118"/>
      <c r="F20" s="117"/>
      <c r="G20" s="114"/>
      <c r="H20" s="164">
        <v>0.17</v>
      </c>
      <c r="I20" s="115" t="s">
        <v>122</v>
      </c>
      <c r="J20" s="113" t="s">
        <v>123</v>
      </c>
      <c r="K20" s="156">
        <v>0.17</v>
      </c>
      <c r="L20" s="115"/>
      <c r="M20" s="113"/>
      <c r="N20" s="112"/>
      <c r="O20" s="111"/>
    </row>
    <row r="21" spans="1:15" ht="30" customHeight="1" thickBot="1">
      <c r="A21" s="199"/>
      <c r="B21" s="104"/>
      <c r="C21" s="104"/>
      <c r="D21" s="110"/>
      <c r="E21" s="109"/>
      <c r="F21" s="108"/>
      <c r="G21" s="105"/>
      <c r="H21" s="107"/>
      <c r="I21" s="106"/>
      <c r="J21" s="104"/>
      <c r="K21" s="103"/>
      <c r="L21" s="106"/>
      <c r="M21" s="104"/>
      <c r="N21" s="103"/>
      <c r="O21" s="102"/>
    </row>
    <row r="22" spans="1:15" ht="14.4">
      <c r="B22" s="94"/>
      <c r="C22" s="94"/>
      <c r="D22" s="94"/>
      <c r="G22" s="94"/>
      <c r="H22" s="101"/>
      <c r="I22" s="94"/>
      <c r="J22" s="94"/>
      <c r="K22" s="101"/>
      <c r="L22" s="94"/>
      <c r="M22" s="94"/>
      <c r="N22" s="101"/>
    </row>
    <row r="23" spans="1:15" ht="14.4">
      <c r="B23" s="94"/>
      <c r="C23" s="94"/>
      <c r="D23" s="94"/>
      <c r="G23" s="94"/>
      <c r="H23" s="101"/>
      <c r="I23" s="94"/>
      <c r="J23" s="94"/>
      <c r="K23" s="101"/>
      <c r="L23" s="94"/>
      <c r="M23" s="94"/>
      <c r="N23" s="101"/>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221</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16</v>
      </c>
      <c r="C7" s="49" t="s">
        <v>24</v>
      </c>
      <c r="D7" s="50"/>
      <c r="E7" s="51">
        <v>40</v>
      </c>
      <c r="F7" s="52" t="s">
        <v>25</v>
      </c>
      <c r="G7" s="69"/>
      <c r="H7" s="73" t="s">
        <v>24</v>
      </c>
      <c r="I7" s="50"/>
      <c r="J7" s="52">
        <f>ROUNDUP(E7*0.75,2)</f>
        <v>30</v>
      </c>
      <c r="K7" s="52" t="s">
        <v>25</v>
      </c>
      <c r="L7" s="52"/>
      <c r="M7" s="77" t="e">
        <f>#REF!</f>
        <v>#REF!</v>
      </c>
      <c r="N7" s="65" t="s">
        <v>17</v>
      </c>
      <c r="O7" s="53" t="s">
        <v>28</v>
      </c>
      <c r="P7" s="50"/>
      <c r="Q7" s="54">
        <v>0.05</v>
      </c>
      <c r="R7" s="91">
        <f t="shared" ref="R7:R14" si="0">ROUNDUP(Q7*0.75,2)</f>
        <v>0.04</v>
      </c>
    </row>
    <row r="8" spans="1:19" ht="24.9" customHeight="1">
      <c r="A8" s="171"/>
      <c r="B8" s="65"/>
      <c r="C8" s="49" t="s">
        <v>26</v>
      </c>
      <c r="D8" s="50"/>
      <c r="E8" s="51">
        <v>10</v>
      </c>
      <c r="F8" s="52" t="s">
        <v>25</v>
      </c>
      <c r="G8" s="69"/>
      <c r="H8" s="73" t="s">
        <v>26</v>
      </c>
      <c r="I8" s="50"/>
      <c r="J8" s="52">
        <f>ROUNDUP(E8*0.75,2)</f>
        <v>7.5</v>
      </c>
      <c r="K8" s="52" t="s">
        <v>25</v>
      </c>
      <c r="L8" s="52"/>
      <c r="M8" s="77" t="e">
        <f>ROUND(#REF!+(#REF!*6/100),2)</f>
        <v>#REF!</v>
      </c>
      <c r="N8" s="65" t="s">
        <v>18</v>
      </c>
      <c r="O8" s="53" t="s">
        <v>29</v>
      </c>
      <c r="P8" s="50"/>
      <c r="Q8" s="54">
        <v>0.01</v>
      </c>
      <c r="R8" s="91">
        <f t="shared" si="0"/>
        <v>0.01</v>
      </c>
    </row>
    <row r="9" spans="1:19" ht="24.9" customHeight="1">
      <c r="A9" s="171"/>
      <c r="B9" s="65"/>
      <c r="C9" s="49" t="s">
        <v>27</v>
      </c>
      <c r="D9" s="50"/>
      <c r="E9" s="51">
        <v>0.5</v>
      </c>
      <c r="F9" s="52" t="s">
        <v>25</v>
      </c>
      <c r="G9" s="69"/>
      <c r="H9" s="73" t="s">
        <v>27</v>
      </c>
      <c r="I9" s="50"/>
      <c r="J9" s="52">
        <f>ROUNDUP(E9*0.75,2)</f>
        <v>0.38</v>
      </c>
      <c r="K9" s="52" t="s">
        <v>25</v>
      </c>
      <c r="L9" s="52"/>
      <c r="M9" s="77"/>
      <c r="N9" s="65" t="s">
        <v>19</v>
      </c>
      <c r="O9" s="53" t="s">
        <v>30</v>
      </c>
      <c r="P9" s="50"/>
      <c r="Q9" s="54">
        <v>0.5</v>
      </c>
      <c r="R9" s="91">
        <f t="shared" si="0"/>
        <v>0.38</v>
      </c>
    </row>
    <row r="10" spans="1:19" ht="24.9" customHeight="1">
      <c r="A10" s="171"/>
      <c r="B10" s="65"/>
      <c r="C10" s="49" t="s">
        <v>36</v>
      </c>
      <c r="D10" s="50"/>
      <c r="E10" s="51">
        <v>10</v>
      </c>
      <c r="F10" s="52" t="s">
        <v>25</v>
      </c>
      <c r="G10" s="69"/>
      <c r="H10" s="73" t="s">
        <v>36</v>
      </c>
      <c r="I10" s="50"/>
      <c r="J10" s="52">
        <f>ROUNDUP(E10*0.75,2)</f>
        <v>7.5</v>
      </c>
      <c r="K10" s="52" t="s">
        <v>25</v>
      </c>
      <c r="L10" s="52"/>
      <c r="M10" s="77" t="e">
        <f>ROUND(#REF!+(#REF!*10/100),2)</f>
        <v>#REF!</v>
      </c>
      <c r="N10" s="65" t="s">
        <v>20</v>
      </c>
      <c r="O10" s="53" t="s">
        <v>31</v>
      </c>
      <c r="P10" s="50"/>
      <c r="Q10" s="54">
        <v>2</v>
      </c>
      <c r="R10" s="91">
        <f t="shared" si="0"/>
        <v>1.5</v>
      </c>
    </row>
    <row r="11" spans="1:19" ht="24.9" customHeight="1">
      <c r="A11" s="171"/>
      <c r="B11" s="65"/>
      <c r="C11" s="49" t="s">
        <v>37</v>
      </c>
      <c r="D11" s="50"/>
      <c r="E11" s="51">
        <v>10</v>
      </c>
      <c r="F11" s="52" t="s">
        <v>25</v>
      </c>
      <c r="G11" s="69"/>
      <c r="H11" s="73" t="s">
        <v>37</v>
      </c>
      <c r="I11" s="50"/>
      <c r="J11" s="52">
        <f>ROUNDUP(E11*0.75,2)</f>
        <v>7.5</v>
      </c>
      <c r="K11" s="52" t="s">
        <v>25</v>
      </c>
      <c r="L11" s="52"/>
      <c r="M11" s="77" t="e">
        <f>#REF!</f>
        <v>#REF!</v>
      </c>
      <c r="N11" s="65" t="s">
        <v>21</v>
      </c>
      <c r="O11" s="53" t="s">
        <v>32</v>
      </c>
      <c r="P11" s="50"/>
      <c r="Q11" s="54">
        <v>4</v>
      </c>
      <c r="R11" s="91">
        <f t="shared" si="0"/>
        <v>3</v>
      </c>
    </row>
    <row r="12" spans="1:19" ht="24.9" customHeight="1">
      <c r="A12" s="171"/>
      <c r="B12" s="65"/>
      <c r="C12" s="49"/>
      <c r="D12" s="50"/>
      <c r="E12" s="51"/>
      <c r="F12" s="52"/>
      <c r="G12" s="69"/>
      <c r="H12" s="73"/>
      <c r="I12" s="50"/>
      <c r="J12" s="52"/>
      <c r="K12" s="52"/>
      <c r="L12" s="52"/>
      <c r="M12" s="77"/>
      <c r="N12" s="83" t="s">
        <v>22</v>
      </c>
      <c r="O12" s="53" t="s">
        <v>33</v>
      </c>
      <c r="P12" s="50"/>
      <c r="Q12" s="54">
        <v>1.5</v>
      </c>
      <c r="R12" s="91">
        <f t="shared" si="0"/>
        <v>1.1300000000000001</v>
      </c>
    </row>
    <row r="13" spans="1:19" ht="24.9" customHeight="1">
      <c r="A13" s="171"/>
      <c r="B13" s="65"/>
      <c r="C13" s="49"/>
      <c r="D13" s="50"/>
      <c r="E13" s="51"/>
      <c r="F13" s="52"/>
      <c r="G13" s="69"/>
      <c r="H13" s="73"/>
      <c r="I13" s="50"/>
      <c r="J13" s="52"/>
      <c r="K13" s="52"/>
      <c r="L13" s="52"/>
      <c r="M13" s="77"/>
      <c r="N13" s="65" t="s">
        <v>23</v>
      </c>
      <c r="O13" s="53" t="s">
        <v>34</v>
      </c>
      <c r="P13" s="50"/>
      <c r="Q13" s="54">
        <v>0.3</v>
      </c>
      <c r="R13" s="91">
        <f t="shared" si="0"/>
        <v>0.23</v>
      </c>
    </row>
    <row r="14" spans="1:19" ht="24.9" customHeight="1">
      <c r="A14" s="171"/>
      <c r="B14" s="65"/>
      <c r="C14" s="49"/>
      <c r="D14" s="50"/>
      <c r="E14" s="51"/>
      <c r="F14" s="52"/>
      <c r="G14" s="69"/>
      <c r="H14" s="73"/>
      <c r="I14" s="50"/>
      <c r="J14" s="52"/>
      <c r="K14" s="52"/>
      <c r="L14" s="52"/>
      <c r="M14" s="77"/>
      <c r="N14" s="65"/>
      <c r="O14" s="53" t="s">
        <v>35</v>
      </c>
      <c r="P14" s="50"/>
      <c r="Q14" s="54">
        <v>5</v>
      </c>
      <c r="R14" s="91">
        <f t="shared" si="0"/>
        <v>3.75</v>
      </c>
    </row>
    <row r="15" spans="1:19" ht="24.9" customHeight="1">
      <c r="A15" s="171"/>
      <c r="B15" s="64"/>
      <c r="C15" s="43"/>
      <c r="D15" s="44"/>
      <c r="E15" s="45"/>
      <c r="F15" s="46"/>
      <c r="G15" s="68"/>
      <c r="H15" s="72"/>
      <c r="I15" s="44"/>
      <c r="J15" s="46"/>
      <c r="K15" s="46"/>
      <c r="L15" s="46"/>
      <c r="M15" s="76"/>
      <c r="N15" s="64"/>
      <c r="O15" s="47"/>
      <c r="P15" s="44"/>
      <c r="Q15" s="48"/>
      <c r="R15" s="89"/>
    </row>
    <row r="16" spans="1:19" ht="24.9" customHeight="1">
      <c r="A16" s="171"/>
      <c r="B16" s="65" t="s">
        <v>38</v>
      </c>
      <c r="C16" s="49" t="s">
        <v>42</v>
      </c>
      <c r="D16" s="50"/>
      <c r="E16" s="51">
        <v>40</v>
      </c>
      <c r="F16" s="52" t="s">
        <v>25</v>
      </c>
      <c r="G16" s="69"/>
      <c r="H16" s="73" t="s">
        <v>42</v>
      </c>
      <c r="I16" s="50"/>
      <c r="J16" s="52">
        <f>ROUNDUP(E16*0.75,2)</f>
        <v>30</v>
      </c>
      <c r="K16" s="52" t="s">
        <v>25</v>
      </c>
      <c r="L16" s="52"/>
      <c r="M16" s="77" t="e">
        <f>#REF!</f>
        <v>#REF!</v>
      </c>
      <c r="N16" s="65" t="s">
        <v>39</v>
      </c>
      <c r="O16" s="53" t="s">
        <v>44</v>
      </c>
      <c r="P16" s="50"/>
      <c r="Q16" s="54">
        <v>1.5</v>
      </c>
      <c r="R16" s="91">
        <f>ROUNDUP(Q16*0.75,2)</f>
        <v>1.1300000000000001</v>
      </c>
    </row>
    <row r="17" spans="1:18" ht="24.9" customHeight="1">
      <c r="A17" s="171"/>
      <c r="B17" s="65"/>
      <c r="C17" s="49" t="s">
        <v>43</v>
      </c>
      <c r="D17" s="50"/>
      <c r="E17" s="51">
        <v>10</v>
      </c>
      <c r="F17" s="52" t="s">
        <v>25</v>
      </c>
      <c r="G17" s="69"/>
      <c r="H17" s="73" t="s">
        <v>43</v>
      </c>
      <c r="I17" s="50"/>
      <c r="J17" s="52">
        <f>ROUNDUP(E17*0.75,2)</f>
        <v>7.5</v>
      </c>
      <c r="K17" s="52" t="s">
        <v>25</v>
      </c>
      <c r="L17" s="52"/>
      <c r="M17" s="77" t="e">
        <f>#REF!</f>
        <v>#REF!</v>
      </c>
      <c r="N17" s="65" t="s">
        <v>40</v>
      </c>
      <c r="O17" s="53" t="s">
        <v>34</v>
      </c>
      <c r="P17" s="50"/>
      <c r="Q17" s="54">
        <v>0.5</v>
      </c>
      <c r="R17" s="91">
        <f>ROUNDUP(Q17*0.75,2)</f>
        <v>0.38</v>
      </c>
    </row>
    <row r="18" spans="1:18" ht="24.9" customHeight="1">
      <c r="A18" s="171"/>
      <c r="B18" s="65"/>
      <c r="C18" s="49"/>
      <c r="D18" s="50"/>
      <c r="E18" s="51"/>
      <c r="F18" s="52"/>
      <c r="G18" s="69"/>
      <c r="H18" s="73"/>
      <c r="I18" s="50"/>
      <c r="J18" s="52"/>
      <c r="K18" s="52"/>
      <c r="L18" s="52"/>
      <c r="M18" s="77"/>
      <c r="N18" s="65" t="s">
        <v>41</v>
      </c>
      <c r="O18" s="53" t="s">
        <v>45</v>
      </c>
      <c r="P18" s="50" t="s">
        <v>46</v>
      </c>
      <c r="Q18" s="54">
        <v>1</v>
      </c>
      <c r="R18" s="91">
        <f>ROUNDUP(Q18*0.75,2)</f>
        <v>0.75</v>
      </c>
    </row>
    <row r="19" spans="1:18" ht="24.9" customHeight="1">
      <c r="A19" s="171"/>
      <c r="B19" s="65"/>
      <c r="C19" s="49"/>
      <c r="D19" s="50"/>
      <c r="E19" s="51"/>
      <c r="F19" s="52"/>
      <c r="G19" s="69"/>
      <c r="H19" s="73"/>
      <c r="I19" s="50"/>
      <c r="J19" s="52"/>
      <c r="K19" s="52"/>
      <c r="L19" s="52"/>
      <c r="M19" s="77"/>
      <c r="N19" s="65"/>
      <c r="O19" s="53" t="s">
        <v>47</v>
      </c>
      <c r="P19" s="50"/>
      <c r="Q19" s="54">
        <v>1</v>
      </c>
      <c r="R19" s="91">
        <f>ROUNDUP(Q19*0.75,2)</f>
        <v>0.75</v>
      </c>
    </row>
    <row r="20" spans="1:18" ht="24.9" customHeight="1">
      <c r="A20" s="171"/>
      <c r="B20" s="65"/>
      <c r="C20" s="49"/>
      <c r="D20" s="50"/>
      <c r="E20" s="51"/>
      <c r="F20" s="52"/>
      <c r="G20" s="69"/>
      <c r="H20" s="73"/>
      <c r="I20" s="50"/>
      <c r="J20" s="52"/>
      <c r="K20" s="52"/>
      <c r="L20" s="52"/>
      <c r="M20" s="77"/>
      <c r="N20" s="65"/>
      <c r="O20" s="53" t="s">
        <v>48</v>
      </c>
      <c r="P20" s="50"/>
      <c r="Q20" s="54">
        <v>1</v>
      </c>
      <c r="R20" s="91">
        <f>ROUNDUP(Q20*0.75,2)</f>
        <v>0.75</v>
      </c>
    </row>
    <row r="21" spans="1:18" ht="24.9" customHeight="1">
      <c r="A21" s="171"/>
      <c r="B21" s="64"/>
      <c r="C21" s="43"/>
      <c r="D21" s="44"/>
      <c r="E21" s="45"/>
      <c r="F21" s="46"/>
      <c r="G21" s="68"/>
      <c r="H21" s="72"/>
      <c r="I21" s="44"/>
      <c r="J21" s="46"/>
      <c r="K21" s="46"/>
      <c r="L21" s="46"/>
      <c r="M21" s="76"/>
      <c r="N21" s="64"/>
      <c r="O21" s="47"/>
      <c r="P21" s="44"/>
      <c r="Q21" s="48"/>
      <c r="R21" s="89"/>
    </row>
    <row r="22" spans="1:18" ht="24.9" customHeight="1">
      <c r="A22" s="171"/>
      <c r="B22" s="65" t="s">
        <v>49</v>
      </c>
      <c r="C22" s="49" t="s">
        <v>50</v>
      </c>
      <c r="D22" s="50"/>
      <c r="E22" s="51">
        <v>20</v>
      </c>
      <c r="F22" s="52" t="s">
        <v>25</v>
      </c>
      <c r="G22" s="69"/>
      <c r="H22" s="73" t="s">
        <v>50</v>
      </c>
      <c r="I22" s="50"/>
      <c r="J22" s="52">
        <f>ROUNDUP(E22*0.75,2)</f>
        <v>15</v>
      </c>
      <c r="K22" s="52" t="s">
        <v>25</v>
      </c>
      <c r="L22" s="52"/>
      <c r="M22" s="77" t="e">
        <f>ROUND(#REF!+(#REF!*15/100),2)</f>
        <v>#REF!</v>
      </c>
      <c r="N22" s="65" t="s">
        <v>23</v>
      </c>
      <c r="O22" s="53" t="s">
        <v>44</v>
      </c>
      <c r="P22" s="50"/>
      <c r="Q22" s="54">
        <v>100</v>
      </c>
      <c r="R22" s="91">
        <f>ROUNDUP(Q22*0.75,2)</f>
        <v>75</v>
      </c>
    </row>
    <row r="23" spans="1:18" ht="24.9" customHeight="1">
      <c r="A23" s="171"/>
      <c r="B23" s="65"/>
      <c r="C23" s="49" t="s">
        <v>51</v>
      </c>
      <c r="D23" s="50"/>
      <c r="E23" s="51">
        <v>3</v>
      </c>
      <c r="F23" s="52" t="s">
        <v>25</v>
      </c>
      <c r="G23" s="69"/>
      <c r="H23" s="73" t="s">
        <v>51</v>
      </c>
      <c r="I23" s="50"/>
      <c r="J23" s="52">
        <f>ROUNDUP(E23*0.75,2)</f>
        <v>2.25</v>
      </c>
      <c r="K23" s="52" t="s">
        <v>25</v>
      </c>
      <c r="L23" s="52"/>
      <c r="M23" s="77" t="e">
        <f>ROUND(#REF!+(#REF!*40/100),2)</f>
        <v>#REF!</v>
      </c>
      <c r="N23" s="65"/>
      <c r="O23" s="53" t="s">
        <v>52</v>
      </c>
      <c r="P23" s="50"/>
      <c r="Q23" s="54">
        <v>3</v>
      </c>
      <c r="R23" s="91">
        <f>ROUNDUP(Q23*0.75,2)</f>
        <v>2.25</v>
      </c>
    </row>
    <row r="24" spans="1:18" ht="24.9" customHeight="1" thickBot="1">
      <c r="A24" s="172"/>
      <c r="B24" s="66"/>
      <c r="C24" s="55"/>
      <c r="D24" s="56"/>
      <c r="E24" s="57"/>
      <c r="F24" s="58"/>
      <c r="G24" s="70"/>
      <c r="H24" s="74"/>
      <c r="I24" s="56"/>
      <c r="J24" s="58"/>
      <c r="K24" s="58"/>
      <c r="L24" s="58"/>
      <c r="M24" s="78"/>
      <c r="N24" s="66"/>
      <c r="O24" s="59"/>
      <c r="P24" s="56"/>
      <c r="Q24" s="60"/>
      <c r="R24" s="93"/>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355</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275</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264</v>
      </c>
      <c r="C9" s="113" t="s">
        <v>24</v>
      </c>
      <c r="D9" s="119"/>
      <c r="E9" s="118"/>
      <c r="F9" s="117"/>
      <c r="G9" s="114"/>
      <c r="H9" s="116">
        <v>20</v>
      </c>
      <c r="I9" s="115" t="s">
        <v>264</v>
      </c>
      <c r="J9" s="130" t="s">
        <v>263</v>
      </c>
      <c r="K9" s="112">
        <v>10</v>
      </c>
      <c r="L9" s="115" t="s">
        <v>262</v>
      </c>
      <c r="M9" s="113" t="s">
        <v>42</v>
      </c>
      <c r="N9" s="112">
        <v>5</v>
      </c>
      <c r="O9" s="111"/>
    </row>
    <row r="10" spans="1:21" ht="30" customHeight="1">
      <c r="A10" s="198"/>
      <c r="B10" s="113"/>
      <c r="C10" s="113" t="s">
        <v>26</v>
      </c>
      <c r="D10" s="119"/>
      <c r="E10" s="118"/>
      <c r="F10" s="117"/>
      <c r="G10" s="114"/>
      <c r="H10" s="116">
        <v>10</v>
      </c>
      <c r="I10" s="115"/>
      <c r="J10" s="113" t="s">
        <v>26</v>
      </c>
      <c r="K10" s="112">
        <v>10</v>
      </c>
      <c r="L10" s="115"/>
      <c r="M10" s="113" t="s">
        <v>36</v>
      </c>
      <c r="N10" s="112">
        <v>5</v>
      </c>
      <c r="O10" s="111"/>
    </row>
    <row r="11" spans="1:21" ht="30" customHeight="1">
      <c r="A11" s="198"/>
      <c r="B11" s="113"/>
      <c r="C11" s="113" t="s">
        <v>37</v>
      </c>
      <c r="D11" s="119"/>
      <c r="E11" s="118"/>
      <c r="F11" s="117"/>
      <c r="G11" s="114"/>
      <c r="H11" s="116">
        <v>10</v>
      </c>
      <c r="I11" s="115"/>
      <c r="J11" s="113" t="s">
        <v>37</v>
      </c>
      <c r="K11" s="112">
        <v>10</v>
      </c>
      <c r="L11" s="115"/>
      <c r="M11" s="113" t="s">
        <v>37</v>
      </c>
      <c r="N11" s="112">
        <v>5</v>
      </c>
      <c r="O11" s="111"/>
    </row>
    <row r="12" spans="1:21" ht="30" customHeight="1">
      <c r="A12" s="198"/>
      <c r="B12" s="113"/>
      <c r="C12" s="113" t="s">
        <v>36</v>
      </c>
      <c r="D12" s="119"/>
      <c r="E12" s="118"/>
      <c r="F12" s="117"/>
      <c r="G12" s="114"/>
      <c r="H12" s="116">
        <v>5</v>
      </c>
      <c r="I12" s="115"/>
      <c r="J12" s="113" t="s">
        <v>36</v>
      </c>
      <c r="K12" s="112">
        <v>5</v>
      </c>
      <c r="L12" s="122"/>
      <c r="M12" s="121"/>
      <c r="N12" s="120"/>
      <c r="O12" s="129"/>
    </row>
    <row r="13" spans="1:21" ht="30" customHeight="1">
      <c r="A13" s="198"/>
      <c r="B13" s="113"/>
      <c r="C13" s="113"/>
      <c r="D13" s="119"/>
      <c r="E13" s="118"/>
      <c r="F13" s="117"/>
      <c r="G13" s="114" t="s">
        <v>44</v>
      </c>
      <c r="H13" s="116" t="s">
        <v>260</v>
      </c>
      <c r="I13" s="115"/>
      <c r="J13" s="113"/>
      <c r="K13" s="112"/>
      <c r="L13" s="115" t="s">
        <v>261</v>
      </c>
      <c r="M13" s="113" t="s">
        <v>26</v>
      </c>
      <c r="N13" s="112">
        <v>10</v>
      </c>
      <c r="O13" s="111"/>
    </row>
    <row r="14" spans="1:21" ht="30" customHeight="1">
      <c r="A14" s="198"/>
      <c r="B14" s="113"/>
      <c r="C14" s="113"/>
      <c r="D14" s="119"/>
      <c r="E14" s="118"/>
      <c r="F14" s="117"/>
      <c r="G14" s="114" t="s">
        <v>28</v>
      </c>
      <c r="H14" s="116" t="s">
        <v>259</v>
      </c>
      <c r="I14" s="115"/>
      <c r="J14" s="113"/>
      <c r="K14" s="112"/>
      <c r="L14" s="115"/>
      <c r="M14" s="113" t="s">
        <v>50</v>
      </c>
      <c r="N14" s="112">
        <v>5</v>
      </c>
      <c r="O14" s="111"/>
    </row>
    <row r="15" spans="1:21" ht="30" customHeight="1">
      <c r="A15" s="198"/>
      <c r="B15" s="121"/>
      <c r="C15" s="121"/>
      <c r="D15" s="127"/>
      <c r="E15" s="126"/>
      <c r="F15" s="128"/>
      <c r="G15" s="124"/>
      <c r="H15" s="123"/>
      <c r="I15" s="122"/>
      <c r="J15" s="121"/>
      <c r="K15" s="120"/>
      <c r="L15" s="115"/>
      <c r="M15" s="113"/>
      <c r="N15" s="112"/>
      <c r="O15" s="111"/>
    </row>
    <row r="16" spans="1:21" ht="30" customHeight="1">
      <c r="A16" s="198"/>
      <c r="B16" s="113" t="s">
        <v>38</v>
      </c>
      <c r="C16" s="113" t="s">
        <v>42</v>
      </c>
      <c r="D16" s="119"/>
      <c r="E16" s="118"/>
      <c r="F16" s="117"/>
      <c r="G16" s="114"/>
      <c r="H16" s="116">
        <v>20</v>
      </c>
      <c r="I16" s="115" t="s">
        <v>38</v>
      </c>
      <c r="J16" s="113" t="s">
        <v>42</v>
      </c>
      <c r="K16" s="112">
        <v>20</v>
      </c>
      <c r="L16" s="115"/>
      <c r="M16" s="113"/>
      <c r="N16" s="112"/>
      <c r="O16" s="111"/>
    </row>
    <row r="17" spans="1:15" ht="30" customHeight="1">
      <c r="A17" s="198"/>
      <c r="B17" s="113"/>
      <c r="C17" s="113" t="s">
        <v>43</v>
      </c>
      <c r="D17" s="119"/>
      <c r="E17" s="118"/>
      <c r="F17" s="117"/>
      <c r="G17" s="114"/>
      <c r="H17" s="116">
        <v>10</v>
      </c>
      <c r="I17" s="115"/>
      <c r="J17" s="113" t="s">
        <v>43</v>
      </c>
      <c r="K17" s="112">
        <v>5</v>
      </c>
      <c r="L17" s="115"/>
      <c r="M17" s="113"/>
      <c r="N17" s="112"/>
      <c r="O17" s="111"/>
    </row>
    <row r="18" spans="1:15" ht="30" customHeight="1">
      <c r="A18" s="198"/>
      <c r="B18" s="113"/>
      <c r="C18" s="113"/>
      <c r="D18" s="119"/>
      <c r="E18" s="118"/>
      <c r="F18" s="117"/>
      <c r="G18" s="114" t="s">
        <v>44</v>
      </c>
      <c r="H18" s="116" t="s">
        <v>260</v>
      </c>
      <c r="I18" s="115"/>
      <c r="J18" s="113"/>
      <c r="K18" s="112"/>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49</v>
      </c>
      <c r="C20" s="113" t="s">
        <v>50</v>
      </c>
      <c r="D20" s="119"/>
      <c r="E20" s="118"/>
      <c r="F20" s="117"/>
      <c r="G20" s="114"/>
      <c r="H20" s="116">
        <v>10</v>
      </c>
      <c r="I20" s="115" t="s">
        <v>49</v>
      </c>
      <c r="J20" s="113" t="s">
        <v>50</v>
      </c>
      <c r="K20" s="112">
        <v>5</v>
      </c>
      <c r="L20" s="115"/>
      <c r="M20" s="113"/>
      <c r="N20" s="112"/>
      <c r="O20" s="111"/>
    </row>
    <row r="21" spans="1:15" ht="30" customHeight="1">
      <c r="A21" s="198"/>
      <c r="B21" s="113"/>
      <c r="C21" s="113"/>
      <c r="D21" s="119"/>
      <c r="E21" s="118"/>
      <c r="F21" s="117"/>
      <c r="G21" s="114" t="s">
        <v>44</v>
      </c>
      <c r="H21" s="116" t="s">
        <v>260</v>
      </c>
      <c r="I21" s="115"/>
      <c r="J21" s="113"/>
      <c r="K21" s="112"/>
      <c r="L21" s="115"/>
      <c r="M21" s="113"/>
      <c r="N21" s="112"/>
      <c r="O21" s="111"/>
    </row>
    <row r="22" spans="1:15" ht="30" customHeight="1">
      <c r="A22" s="198"/>
      <c r="B22" s="113"/>
      <c r="C22" s="113"/>
      <c r="D22" s="119"/>
      <c r="E22" s="118"/>
      <c r="F22" s="117"/>
      <c r="G22" s="114" t="s">
        <v>52</v>
      </c>
      <c r="H22" s="116" t="s">
        <v>259</v>
      </c>
      <c r="I22" s="115"/>
      <c r="J22" s="113"/>
      <c r="K22" s="112"/>
      <c r="L22" s="115"/>
      <c r="M22" s="113"/>
      <c r="N22" s="112"/>
      <c r="O22" s="111"/>
    </row>
    <row r="23" spans="1:15" ht="30" customHeight="1" thickBot="1">
      <c r="A23" s="199"/>
      <c r="B23" s="104"/>
      <c r="C23" s="104"/>
      <c r="D23" s="110"/>
      <c r="E23" s="109"/>
      <c r="F23" s="108"/>
      <c r="G23" s="105"/>
      <c r="H23" s="107"/>
      <c r="I23" s="106"/>
      <c r="J23" s="104"/>
      <c r="K23" s="103"/>
      <c r="L23" s="106"/>
      <c r="M23" s="104"/>
      <c r="N23" s="103"/>
      <c r="O23" s="102"/>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222</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76</v>
      </c>
      <c r="C7" s="49" t="s">
        <v>79</v>
      </c>
      <c r="D7" s="50"/>
      <c r="E7" s="51">
        <v>1</v>
      </c>
      <c r="F7" s="52" t="s">
        <v>63</v>
      </c>
      <c r="G7" s="69" t="s">
        <v>62</v>
      </c>
      <c r="H7" s="73" t="s">
        <v>79</v>
      </c>
      <c r="I7" s="50"/>
      <c r="J7" s="52">
        <f>ROUNDUP(E7*0.75,2)</f>
        <v>0.75</v>
      </c>
      <c r="K7" s="52" t="s">
        <v>63</v>
      </c>
      <c r="L7" s="52" t="s">
        <v>62</v>
      </c>
      <c r="M7" s="77" t="e">
        <f>#REF!</f>
        <v>#REF!</v>
      </c>
      <c r="N7" s="65" t="s">
        <v>253</v>
      </c>
      <c r="O7" s="53" t="s">
        <v>30</v>
      </c>
      <c r="P7" s="50"/>
      <c r="Q7" s="54">
        <v>0.5</v>
      </c>
      <c r="R7" s="91">
        <f t="shared" ref="R7:R13" si="0">ROUNDUP(Q7*0.75,2)</f>
        <v>0.38</v>
      </c>
    </row>
    <row r="8" spans="1:19" ht="24.9" customHeight="1">
      <c r="A8" s="171"/>
      <c r="B8" s="65"/>
      <c r="C8" s="49" t="s">
        <v>80</v>
      </c>
      <c r="D8" s="50"/>
      <c r="E8" s="51">
        <v>1</v>
      </c>
      <c r="F8" s="52" t="s">
        <v>25</v>
      </c>
      <c r="G8" s="69" t="s">
        <v>62</v>
      </c>
      <c r="H8" s="73" t="s">
        <v>80</v>
      </c>
      <c r="I8" s="50"/>
      <c r="J8" s="52">
        <f>ROUNDUP(E8*0.75,2)</f>
        <v>0.75</v>
      </c>
      <c r="K8" s="52" t="s">
        <v>25</v>
      </c>
      <c r="L8" s="52" t="s">
        <v>62</v>
      </c>
      <c r="M8" s="77" t="e">
        <f>#REF!</f>
        <v>#REF!</v>
      </c>
      <c r="N8" s="65" t="s">
        <v>244</v>
      </c>
      <c r="O8" s="53" t="s">
        <v>45</v>
      </c>
      <c r="P8" s="50" t="s">
        <v>46</v>
      </c>
      <c r="Q8" s="54">
        <v>1</v>
      </c>
      <c r="R8" s="91">
        <f t="shared" si="0"/>
        <v>0.75</v>
      </c>
    </row>
    <row r="9" spans="1:19" ht="24.9" customHeight="1">
      <c r="A9" s="171"/>
      <c r="B9" s="65"/>
      <c r="C9" s="49" t="s">
        <v>81</v>
      </c>
      <c r="D9" s="50"/>
      <c r="E9" s="51">
        <v>10</v>
      </c>
      <c r="F9" s="52" t="s">
        <v>25</v>
      </c>
      <c r="G9" s="69"/>
      <c r="H9" s="73" t="s">
        <v>81</v>
      </c>
      <c r="I9" s="50"/>
      <c r="J9" s="52">
        <f>ROUNDUP(E9*0.75,2)</f>
        <v>7.5</v>
      </c>
      <c r="K9" s="52" t="s">
        <v>25</v>
      </c>
      <c r="L9" s="52"/>
      <c r="M9" s="77" t="e">
        <f>ROUND(#REF!+(#REF!*15/100),2)</f>
        <v>#REF!</v>
      </c>
      <c r="N9" s="65" t="s">
        <v>77</v>
      </c>
      <c r="O9" s="53" t="s">
        <v>59</v>
      </c>
      <c r="P9" s="50"/>
      <c r="Q9" s="54">
        <v>2</v>
      </c>
      <c r="R9" s="91">
        <f t="shared" si="0"/>
        <v>1.5</v>
      </c>
    </row>
    <row r="10" spans="1:19" ht="24.9" customHeight="1">
      <c r="A10" s="171"/>
      <c r="B10" s="65"/>
      <c r="C10" s="49" t="s">
        <v>36</v>
      </c>
      <c r="D10" s="50"/>
      <c r="E10" s="51">
        <v>10</v>
      </c>
      <c r="F10" s="52" t="s">
        <v>25</v>
      </c>
      <c r="G10" s="69"/>
      <c r="H10" s="73" t="s">
        <v>36</v>
      </c>
      <c r="I10" s="50"/>
      <c r="J10" s="52">
        <f>ROUNDUP(E10*0.75,2)</f>
        <v>7.5</v>
      </c>
      <c r="K10" s="52" t="s">
        <v>25</v>
      </c>
      <c r="L10" s="52"/>
      <c r="M10" s="77" t="e">
        <f>ROUND(#REF!+(#REF!*10/100),2)</f>
        <v>#REF!</v>
      </c>
      <c r="N10" s="83" t="s">
        <v>78</v>
      </c>
      <c r="O10" s="53" t="s">
        <v>60</v>
      </c>
      <c r="P10" s="50" t="s">
        <v>46</v>
      </c>
      <c r="Q10" s="54">
        <v>2</v>
      </c>
      <c r="R10" s="91">
        <f t="shared" si="0"/>
        <v>1.5</v>
      </c>
    </row>
    <row r="11" spans="1:19" ht="24.9" customHeight="1">
      <c r="A11" s="171"/>
      <c r="B11" s="65"/>
      <c r="C11" s="49"/>
      <c r="D11" s="50"/>
      <c r="E11" s="51"/>
      <c r="F11" s="52"/>
      <c r="G11" s="69"/>
      <c r="H11" s="73"/>
      <c r="I11" s="50"/>
      <c r="J11" s="52"/>
      <c r="K11" s="52"/>
      <c r="L11" s="52"/>
      <c r="M11" s="77"/>
      <c r="N11" s="65" t="s">
        <v>23</v>
      </c>
      <c r="O11" s="53" t="s">
        <v>31</v>
      </c>
      <c r="P11" s="50"/>
      <c r="Q11" s="54">
        <v>3</v>
      </c>
      <c r="R11" s="91">
        <f t="shared" si="0"/>
        <v>2.25</v>
      </c>
    </row>
    <row r="12" spans="1:19" ht="24.9" customHeight="1">
      <c r="A12" s="171"/>
      <c r="B12" s="65"/>
      <c r="C12" s="49"/>
      <c r="D12" s="50"/>
      <c r="E12" s="51"/>
      <c r="F12" s="52"/>
      <c r="G12" s="69"/>
      <c r="H12" s="73"/>
      <c r="I12" s="50"/>
      <c r="J12" s="52"/>
      <c r="K12" s="52"/>
      <c r="L12" s="52"/>
      <c r="M12" s="77"/>
      <c r="N12" s="65"/>
      <c r="O12" s="53" t="s">
        <v>44</v>
      </c>
      <c r="P12" s="50"/>
      <c r="Q12" s="54">
        <v>1</v>
      </c>
      <c r="R12" s="91">
        <f t="shared" si="0"/>
        <v>0.75</v>
      </c>
    </row>
    <row r="13" spans="1:19" ht="24.9" customHeight="1">
      <c r="A13" s="171"/>
      <c r="B13" s="65"/>
      <c r="C13" s="49"/>
      <c r="D13" s="50"/>
      <c r="E13" s="51"/>
      <c r="F13" s="52"/>
      <c r="G13" s="69"/>
      <c r="H13" s="73"/>
      <c r="I13" s="50"/>
      <c r="J13" s="52"/>
      <c r="K13" s="52"/>
      <c r="L13" s="52"/>
      <c r="M13" s="77"/>
      <c r="N13" s="65"/>
      <c r="O13" s="53" t="s">
        <v>45</v>
      </c>
      <c r="P13" s="50" t="s">
        <v>46</v>
      </c>
      <c r="Q13" s="54">
        <v>0.5</v>
      </c>
      <c r="R13" s="91">
        <f t="shared" si="0"/>
        <v>0.38</v>
      </c>
    </row>
    <row r="14" spans="1:19" ht="24.9" customHeight="1">
      <c r="A14" s="171"/>
      <c r="B14" s="64"/>
      <c r="C14" s="43"/>
      <c r="D14" s="44"/>
      <c r="E14" s="45"/>
      <c r="F14" s="46"/>
      <c r="G14" s="68"/>
      <c r="H14" s="72"/>
      <c r="I14" s="44"/>
      <c r="J14" s="46"/>
      <c r="K14" s="46"/>
      <c r="L14" s="46"/>
      <c r="M14" s="76"/>
      <c r="N14" s="64"/>
      <c r="O14" s="47"/>
      <c r="P14" s="44"/>
      <c r="Q14" s="48"/>
      <c r="R14" s="89"/>
    </row>
    <row r="15" spans="1:19" ht="24.9" customHeight="1">
      <c r="A15" s="171"/>
      <c r="B15" s="65" t="s">
        <v>82</v>
      </c>
      <c r="C15" s="49" t="s">
        <v>26</v>
      </c>
      <c r="D15" s="50"/>
      <c r="E15" s="51">
        <v>30</v>
      </c>
      <c r="F15" s="52" t="s">
        <v>25</v>
      </c>
      <c r="G15" s="69"/>
      <c r="H15" s="73" t="s">
        <v>26</v>
      </c>
      <c r="I15" s="50"/>
      <c r="J15" s="52">
        <f>ROUNDUP(E15*0.75,2)</f>
        <v>22.5</v>
      </c>
      <c r="K15" s="52" t="s">
        <v>25</v>
      </c>
      <c r="L15" s="52"/>
      <c r="M15" s="77" t="e">
        <f>ROUND(#REF!+(#REF!*6/100),2)</f>
        <v>#REF!</v>
      </c>
      <c r="N15" s="65" t="s">
        <v>83</v>
      </c>
      <c r="O15" s="53" t="s">
        <v>68</v>
      </c>
      <c r="P15" s="50" t="s">
        <v>55</v>
      </c>
      <c r="Q15" s="54">
        <v>1</v>
      </c>
      <c r="R15" s="91">
        <f>ROUNDUP(Q15*0.75,2)</f>
        <v>0.75</v>
      </c>
    </row>
    <row r="16" spans="1:19" ht="24.9" customHeight="1">
      <c r="A16" s="171"/>
      <c r="B16" s="65"/>
      <c r="C16" s="49" t="s">
        <v>87</v>
      </c>
      <c r="D16" s="50" t="s">
        <v>88</v>
      </c>
      <c r="E16" s="79">
        <v>0.5</v>
      </c>
      <c r="F16" s="52" t="s">
        <v>89</v>
      </c>
      <c r="G16" s="69"/>
      <c r="H16" s="73" t="s">
        <v>87</v>
      </c>
      <c r="I16" s="50" t="s">
        <v>88</v>
      </c>
      <c r="J16" s="52">
        <f>ROUNDUP(E16*0.75,2)</f>
        <v>0.38</v>
      </c>
      <c r="K16" s="52" t="s">
        <v>89</v>
      </c>
      <c r="L16" s="52"/>
      <c r="M16" s="77" t="e">
        <f>#REF!</f>
        <v>#REF!</v>
      </c>
      <c r="N16" s="65" t="s">
        <v>84</v>
      </c>
      <c r="O16" s="53" t="s">
        <v>68</v>
      </c>
      <c r="P16" s="50" t="s">
        <v>55</v>
      </c>
      <c r="Q16" s="54">
        <v>1</v>
      </c>
      <c r="R16" s="91">
        <f>ROUNDUP(Q16*0.75,2)</f>
        <v>0.75</v>
      </c>
    </row>
    <row r="17" spans="1:18" ht="24.9" customHeight="1">
      <c r="A17" s="171"/>
      <c r="B17" s="65"/>
      <c r="C17" s="49" t="s">
        <v>67</v>
      </c>
      <c r="D17" s="50"/>
      <c r="E17" s="51">
        <v>0.5</v>
      </c>
      <c r="F17" s="52" t="s">
        <v>25</v>
      </c>
      <c r="G17" s="69"/>
      <c r="H17" s="73" t="s">
        <v>67</v>
      </c>
      <c r="I17" s="50"/>
      <c r="J17" s="52">
        <f>ROUNDUP(E17*0.75,2)</f>
        <v>0.38</v>
      </c>
      <c r="K17" s="52" t="s">
        <v>25</v>
      </c>
      <c r="L17" s="52"/>
      <c r="M17" s="77" t="e">
        <f>ROUND(#REF!+(#REF!*10/100),2)</f>
        <v>#REF!</v>
      </c>
      <c r="N17" s="65" t="s">
        <v>85</v>
      </c>
      <c r="O17" s="53" t="s">
        <v>28</v>
      </c>
      <c r="P17" s="50"/>
      <c r="Q17" s="54">
        <v>0.1</v>
      </c>
      <c r="R17" s="91">
        <f>ROUNDUP(Q17*0.75,2)</f>
        <v>0.08</v>
      </c>
    </row>
    <row r="18" spans="1:18" ht="24.9" customHeight="1">
      <c r="A18" s="171"/>
      <c r="B18" s="65"/>
      <c r="C18" s="49"/>
      <c r="D18" s="50"/>
      <c r="E18" s="51"/>
      <c r="F18" s="52"/>
      <c r="G18" s="69"/>
      <c r="H18" s="73"/>
      <c r="I18" s="50"/>
      <c r="J18" s="52"/>
      <c r="K18" s="52"/>
      <c r="L18" s="52"/>
      <c r="M18" s="77"/>
      <c r="N18" s="65" t="s">
        <v>86</v>
      </c>
      <c r="O18" s="53" t="s">
        <v>29</v>
      </c>
      <c r="P18" s="50"/>
      <c r="Q18" s="54">
        <v>0.01</v>
      </c>
      <c r="R18" s="91">
        <f>ROUNDUP(Q18*0.75,2)</f>
        <v>0.01</v>
      </c>
    </row>
    <row r="19" spans="1:18" ht="24.9" customHeight="1">
      <c r="A19" s="171"/>
      <c r="B19" s="65"/>
      <c r="C19" s="49"/>
      <c r="D19" s="50"/>
      <c r="E19" s="51"/>
      <c r="F19" s="52"/>
      <c r="G19" s="69"/>
      <c r="H19" s="73"/>
      <c r="I19" s="50"/>
      <c r="J19" s="52"/>
      <c r="K19" s="52"/>
      <c r="L19" s="52"/>
      <c r="M19" s="77"/>
      <c r="N19" s="65" t="s">
        <v>41</v>
      </c>
      <c r="O19" s="53"/>
      <c r="P19" s="50"/>
      <c r="Q19" s="54"/>
      <c r="R19" s="91"/>
    </row>
    <row r="20" spans="1:18" ht="24.9" customHeight="1">
      <c r="A20" s="171"/>
      <c r="B20" s="64"/>
      <c r="C20" s="43"/>
      <c r="D20" s="44"/>
      <c r="E20" s="45"/>
      <c r="F20" s="46"/>
      <c r="G20" s="68"/>
      <c r="H20" s="72"/>
      <c r="I20" s="44"/>
      <c r="J20" s="46"/>
      <c r="K20" s="46"/>
      <c r="L20" s="46"/>
      <c r="M20" s="76"/>
      <c r="N20" s="64"/>
      <c r="O20" s="47"/>
      <c r="P20" s="44"/>
      <c r="Q20" s="48"/>
      <c r="R20" s="89"/>
    </row>
    <row r="21" spans="1:18" ht="24.9" customHeight="1">
      <c r="A21" s="171"/>
      <c r="B21" s="65" t="s">
        <v>49</v>
      </c>
      <c r="C21" s="49" t="s">
        <v>90</v>
      </c>
      <c r="D21" s="50"/>
      <c r="E21" s="51">
        <v>5</v>
      </c>
      <c r="F21" s="52" t="s">
        <v>25</v>
      </c>
      <c r="G21" s="69"/>
      <c r="H21" s="73" t="s">
        <v>90</v>
      </c>
      <c r="I21" s="50"/>
      <c r="J21" s="52">
        <f>ROUNDUP(E21*0.75,2)</f>
        <v>3.75</v>
      </c>
      <c r="K21" s="52" t="s">
        <v>25</v>
      </c>
      <c r="L21" s="52"/>
      <c r="M21" s="77" t="e">
        <f>ROUND(#REF!+(#REF!*10/100),2)</f>
        <v>#REF!</v>
      </c>
      <c r="N21" s="65" t="s">
        <v>23</v>
      </c>
      <c r="O21" s="53" t="s">
        <v>44</v>
      </c>
      <c r="P21" s="50"/>
      <c r="Q21" s="54">
        <v>100</v>
      </c>
      <c r="R21" s="91">
        <f>ROUNDUP(Q21*0.75,2)</f>
        <v>75</v>
      </c>
    </row>
    <row r="22" spans="1:18" ht="24.9" customHeight="1">
      <c r="A22" s="171"/>
      <c r="B22" s="65"/>
      <c r="C22" s="49" t="s">
        <v>91</v>
      </c>
      <c r="D22" s="50"/>
      <c r="E22" s="51">
        <v>0.5</v>
      </c>
      <c r="F22" s="52" t="s">
        <v>25</v>
      </c>
      <c r="G22" s="69"/>
      <c r="H22" s="73" t="s">
        <v>91</v>
      </c>
      <c r="I22" s="50"/>
      <c r="J22" s="52">
        <f>ROUNDUP(E22*0.75,2)</f>
        <v>0.38</v>
      </c>
      <c r="K22" s="52" t="s">
        <v>25</v>
      </c>
      <c r="L22" s="52"/>
      <c r="M22" s="77" t="e">
        <f>#REF!</f>
        <v>#REF!</v>
      </c>
      <c r="N22" s="65"/>
      <c r="O22" s="53" t="s">
        <v>52</v>
      </c>
      <c r="P22" s="50"/>
      <c r="Q22" s="54">
        <v>3</v>
      </c>
      <c r="R22" s="91">
        <f>ROUNDUP(Q22*0.75,2)</f>
        <v>2.25</v>
      </c>
    </row>
    <row r="23" spans="1:18" ht="24.9" customHeight="1">
      <c r="A23" s="171"/>
      <c r="B23" s="64"/>
      <c r="C23" s="43"/>
      <c r="D23" s="44"/>
      <c r="E23" s="45"/>
      <c r="F23" s="46"/>
      <c r="G23" s="68"/>
      <c r="H23" s="72"/>
      <c r="I23" s="44"/>
      <c r="J23" s="46"/>
      <c r="K23" s="46"/>
      <c r="L23" s="46"/>
      <c r="M23" s="76"/>
      <c r="N23" s="64"/>
      <c r="O23" s="47"/>
      <c r="P23" s="44"/>
      <c r="Q23" s="48"/>
      <c r="R23" s="89"/>
    </row>
    <row r="24" spans="1:18" ht="24.9" customHeight="1">
      <c r="A24" s="171"/>
      <c r="B24" s="65" t="s">
        <v>92</v>
      </c>
      <c r="C24" s="49" t="s">
        <v>94</v>
      </c>
      <c r="D24" s="50"/>
      <c r="E24" s="62">
        <v>0.16666666666666666</v>
      </c>
      <c r="F24" s="52" t="s">
        <v>89</v>
      </c>
      <c r="G24" s="69"/>
      <c r="H24" s="73" t="s">
        <v>94</v>
      </c>
      <c r="I24" s="50"/>
      <c r="J24" s="52">
        <f>ROUNDUP(E24*0.75,2)</f>
        <v>0.13</v>
      </c>
      <c r="K24" s="52" t="s">
        <v>89</v>
      </c>
      <c r="L24" s="52"/>
      <c r="M24" s="77" t="e">
        <f>#REF!</f>
        <v>#REF!</v>
      </c>
      <c r="N24" s="65" t="s">
        <v>93</v>
      </c>
      <c r="O24" s="53"/>
      <c r="P24" s="50"/>
      <c r="Q24" s="54"/>
      <c r="R24" s="91"/>
    </row>
    <row r="25" spans="1:18" ht="24.9" customHeight="1" thickBot="1">
      <c r="A25" s="172"/>
      <c r="B25" s="66"/>
      <c r="C25" s="55"/>
      <c r="D25" s="56"/>
      <c r="E25" s="57"/>
      <c r="F25" s="58"/>
      <c r="G25" s="70"/>
      <c r="H25" s="74"/>
      <c r="I25" s="56"/>
      <c r="J25" s="58"/>
      <c r="K25" s="58"/>
      <c r="L25" s="58"/>
      <c r="M25" s="78"/>
      <c r="N25" s="66"/>
      <c r="O25" s="59"/>
      <c r="P25" s="56"/>
      <c r="Q25" s="60"/>
      <c r="R25" s="93"/>
    </row>
  </sheetData>
  <mergeCells count="4">
    <mergeCell ref="H1:N1"/>
    <mergeCell ref="A2:R2"/>
    <mergeCell ref="A3:F3"/>
    <mergeCell ref="A5:A25"/>
  </mergeCells>
  <phoneticPr fontId="20"/>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357</v>
      </c>
      <c r="B3" s="203"/>
      <c r="C3" s="203"/>
      <c r="D3" s="152"/>
      <c r="E3" s="204" t="s">
        <v>282</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356</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289</v>
      </c>
      <c r="C9" s="113" t="s">
        <v>79</v>
      </c>
      <c r="D9" s="119" t="s">
        <v>62</v>
      </c>
      <c r="E9" s="118"/>
      <c r="F9" s="117"/>
      <c r="G9" s="114"/>
      <c r="H9" s="158">
        <v>0.7</v>
      </c>
      <c r="I9" s="115" t="s">
        <v>289</v>
      </c>
      <c r="J9" s="113" t="s">
        <v>79</v>
      </c>
      <c r="K9" s="157">
        <v>0.3</v>
      </c>
      <c r="L9" s="115" t="s">
        <v>288</v>
      </c>
      <c r="M9" s="113" t="s">
        <v>79</v>
      </c>
      <c r="N9" s="156">
        <v>0.2</v>
      </c>
      <c r="O9" s="111" t="s">
        <v>62</v>
      </c>
    </row>
    <row r="10" spans="1:21" ht="30" customHeight="1">
      <c r="A10" s="198"/>
      <c r="B10" s="113"/>
      <c r="C10" s="113" t="s">
        <v>81</v>
      </c>
      <c r="D10" s="119"/>
      <c r="E10" s="118"/>
      <c r="F10" s="117"/>
      <c r="G10" s="114"/>
      <c r="H10" s="116">
        <v>10</v>
      </c>
      <c r="I10" s="115"/>
      <c r="J10" s="113" t="s">
        <v>81</v>
      </c>
      <c r="K10" s="112">
        <v>10</v>
      </c>
      <c r="L10" s="115"/>
      <c r="M10" s="113" t="s">
        <v>81</v>
      </c>
      <c r="N10" s="112">
        <v>10</v>
      </c>
      <c r="O10" s="111"/>
    </row>
    <row r="11" spans="1:21" ht="30" customHeight="1">
      <c r="A11" s="198"/>
      <c r="B11" s="113"/>
      <c r="C11" s="113" t="s">
        <v>36</v>
      </c>
      <c r="D11" s="119"/>
      <c r="E11" s="118"/>
      <c r="F11" s="117"/>
      <c r="G11" s="114"/>
      <c r="H11" s="116">
        <v>10</v>
      </c>
      <c r="I11" s="115"/>
      <c r="J11" s="113" t="s">
        <v>36</v>
      </c>
      <c r="K11" s="112">
        <v>10</v>
      </c>
      <c r="L11" s="115"/>
      <c r="M11" s="113" t="s">
        <v>36</v>
      </c>
      <c r="N11" s="112">
        <v>10</v>
      </c>
      <c r="O11" s="111"/>
    </row>
    <row r="12" spans="1:21" ht="30" customHeight="1">
      <c r="A12" s="198"/>
      <c r="B12" s="113"/>
      <c r="C12" s="113"/>
      <c r="D12" s="119"/>
      <c r="E12" s="118"/>
      <c r="F12" s="117"/>
      <c r="G12" s="114" t="s">
        <v>44</v>
      </c>
      <c r="H12" s="116" t="s">
        <v>260</v>
      </c>
      <c r="I12" s="115"/>
      <c r="J12" s="113"/>
      <c r="K12" s="112"/>
      <c r="L12" s="122"/>
      <c r="M12" s="121"/>
      <c r="N12" s="120"/>
      <c r="O12" s="129"/>
    </row>
    <row r="13" spans="1:21" ht="30" customHeight="1">
      <c r="A13" s="198"/>
      <c r="B13" s="121"/>
      <c r="C13" s="121"/>
      <c r="D13" s="127"/>
      <c r="E13" s="126"/>
      <c r="F13" s="128"/>
      <c r="G13" s="124"/>
      <c r="H13" s="123"/>
      <c r="I13" s="122"/>
      <c r="J13" s="121"/>
      <c r="K13" s="120"/>
      <c r="L13" s="115" t="s">
        <v>287</v>
      </c>
      <c r="M13" s="113" t="s">
        <v>26</v>
      </c>
      <c r="N13" s="112">
        <v>10</v>
      </c>
      <c r="O13" s="111"/>
    </row>
    <row r="14" spans="1:21" ht="30" customHeight="1">
      <c r="A14" s="198"/>
      <c r="B14" s="113" t="s">
        <v>286</v>
      </c>
      <c r="C14" s="113" t="s">
        <v>26</v>
      </c>
      <c r="D14" s="119"/>
      <c r="E14" s="118"/>
      <c r="F14" s="117"/>
      <c r="G14" s="114"/>
      <c r="H14" s="116">
        <v>30</v>
      </c>
      <c r="I14" s="115" t="s">
        <v>286</v>
      </c>
      <c r="J14" s="113" t="s">
        <v>26</v>
      </c>
      <c r="K14" s="112">
        <v>20</v>
      </c>
      <c r="L14" s="122"/>
      <c r="M14" s="121"/>
      <c r="N14" s="120"/>
      <c r="O14" s="129"/>
    </row>
    <row r="15" spans="1:21" ht="30" customHeight="1">
      <c r="A15" s="198"/>
      <c r="B15" s="113"/>
      <c r="C15" s="113" t="s">
        <v>87</v>
      </c>
      <c r="D15" s="119"/>
      <c r="E15" s="118" t="s">
        <v>88</v>
      </c>
      <c r="F15" s="117"/>
      <c r="G15" s="114"/>
      <c r="H15" s="154">
        <v>0.13</v>
      </c>
      <c r="I15" s="115"/>
      <c r="J15" s="113" t="s">
        <v>285</v>
      </c>
      <c r="K15" s="153">
        <v>0.13</v>
      </c>
      <c r="L15" s="115" t="s">
        <v>92</v>
      </c>
      <c r="M15" s="113" t="s">
        <v>94</v>
      </c>
      <c r="N15" s="155">
        <v>0.1</v>
      </c>
      <c r="O15" s="111"/>
    </row>
    <row r="16" spans="1:21" ht="30" customHeight="1">
      <c r="A16" s="198"/>
      <c r="B16" s="113"/>
      <c r="C16" s="113"/>
      <c r="D16" s="119"/>
      <c r="E16" s="118"/>
      <c r="F16" s="117"/>
      <c r="G16" s="114" t="s">
        <v>44</v>
      </c>
      <c r="H16" s="116" t="s">
        <v>260</v>
      </c>
      <c r="I16" s="115"/>
      <c r="J16" s="113"/>
      <c r="K16" s="112"/>
      <c r="L16" s="115"/>
      <c r="M16" s="113"/>
      <c r="N16" s="112"/>
      <c r="O16" s="111"/>
    </row>
    <row r="17" spans="1:15" ht="30" customHeight="1">
      <c r="A17" s="198"/>
      <c r="B17" s="113"/>
      <c r="C17" s="113"/>
      <c r="D17" s="119"/>
      <c r="E17" s="118"/>
      <c r="F17" s="117"/>
      <c r="G17" s="114" t="s">
        <v>34</v>
      </c>
      <c r="H17" s="116" t="s">
        <v>259</v>
      </c>
      <c r="I17" s="115"/>
      <c r="J17" s="113"/>
      <c r="K17" s="112"/>
      <c r="L17" s="115"/>
      <c r="M17" s="113"/>
      <c r="N17" s="112"/>
      <c r="O17" s="111"/>
    </row>
    <row r="18" spans="1:15" ht="30" customHeight="1">
      <c r="A18" s="198"/>
      <c r="B18" s="113"/>
      <c r="C18" s="113"/>
      <c r="D18" s="119"/>
      <c r="E18" s="118"/>
      <c r="F18" s="117" t="s">
        <v>46</v>
      </c>
      <c r="G18" s="114" t="s">
        <v>45</v>
      </c>
      <c r="H18" s="116" t="s">
        <v>259</v>
      </c>
      <c r="I18" s="115"/>
      <c r="J18" s="113"/>
      <c r="K18" s="112"/>
      <c r="L18" s="115"/>
      <c r="M18" s="113"/>
      <c r="N18" s="112"/>
      <c r="O18" s="111"/>
    </row>
    <row r="19" spans="1:15" ht="30" customHeight="1">
      <c r="A19" s="198"/>
      <c r="B19" s="121"/>
      <c r="C19" s="121"/>
      <c r="D19" s="127"/>
      <c r="E19" s="126"/>
      <c r="F19" s="125"/>
      <c r="G19" s="124"/>
      <c r="H19" s="123"/>
      <c r="I19" s="122"/>
      <c r="J19" s="121"/>
      <c r="K19" s="120"/>
      <c r="L19" s="115"/>
      <c r="M19" s="113"/>
      <c r="N19" s="112"/>
      <c r="O19" s="111"/>
    </row>
    <row r="20" spans="1:15" ht="30" customHeight="1">
      <c r="A20" s="198"/>
      <c r="B20" s="113" t="s">
        <v>49</v>
      </c>
      <c r="C20" s="113" t="s">
        <v>91</v>
      </c>
      <c r="D20" s="119"/>
      <c r="E20" s="118"/>
      <c r="F20" s="117"/>
      <c r="G20" s="114"/>
      <c r="H20" s="116">
        <v>0.5</v>
      </c>
      <c r="I20" s="115" t="s">
        <v>49</v>
      </c>
      <c r="J20" s="113" t="s">
        <v>91</v>
      </c>
      <c r="K20" s="112">
        <v>0.5</v>
      </c>
      <c r="L20" s="115"/>
      <c r="M20" s="113"/>
      <c r="N20" s="112"/>
      <c r="O20" s="111"/>
    </row>
    <row r="21" spans="1:15" ht="30" customHeight="1">
      <c r="A21" s="198"/>
      <c r="B21" s="113"/>
      <c r="C21" s="113"/>
      <c r="D21" s="119"/>
      <c r="E21" s="118"/>
      <c r="F21" s="117"/>
      <c r="G21" s="114" t="s">
        <v>44</v>
      </c>
      <c r="H21" s="116" t="s">
        <v>260</v>
      </c>
      <c r="I21" s="115"/>
      <c r="J21" s="113"/>
      <c r="K21" s="112"/>
      <c r="L21" s="115"/>
      <c r="M21" s="113"/>
      <c r="N21" s="112"/>
      <c r="O21" s="111"/>
    </row>
    <row r="22" spans="1:15" ht="30" customHeight="1">
      <c r="A22" s="198"/>
      <c r="B22" s="113"/>
      <c r="C22" s="113"/>
      <c r="D22" s="119"/>
      <c r="E22" s="118"/>
      <c r="F22" s="117"/>
      <c r="G22" s="114" t="s">
        <v>52</v>
      </c>
      <c r="H22" s="116" t="s">
        <v>259</v>
      </c>
      <c r="I22" s="115"/>
      <c r="J22" s="113"/>
      <c r="K22" s="112"/>
      <c r="L22" s="115"/>
      <c r="M22" s="113"/>
      <c r="N22" s="112"/>
      <c r="O22" s="111"/>
    </row>
    <row r="23" spans="1:15" ht="30" customHeight="1">
      <c r="A23" s="198"/>
      <c r="B23" s="121"/>
      <c r="C23" s="121"/>
      <c r="D23" s="127"/>
      <c r="E23" s="126"/>
      <c r="F23" s="128"/>
      <c r="G23" s="124"/>
      <c r="H23" s="123"/>
      <c r="I23" s="122"/>
      <c r="J23" s="121"/>
      <c r="K23" s="120"/>
      <c r="L23" s="115"/>
      <c r="M23" s="113"/>
      <c r="N23" s="112"/>
      <c r="O23" s="111"/>
    </row>
    <row r="24" spans="1:15" ht="30" customHeight="1">
      <c r="A24" s="198"/>
      <c r="B24" s="113" t="s">
        <v>92</v>
      </c>
      <c r="C24" s="113" t="s">
        <v>94</v>
      </c>
      <c r="D24" s="119"/>
      <c r="E24" s="118"/>
      <c r="F24" s="117"/>
      <c r="G24" s="114"/>
      <c r="H24" s="154">
        <v>0.13</v>
      </c>
      <c r="I24" s="115" t="s">
        <v>92</v>
      </c>
      <c r="J24" s="113" t="s">
        <v>94</v>
      </c>
      <c r="K24" s="153">
        <v>0.13</v>
      </c>
      <c r="L24" s="115"/>
      <c r="M24" s="113"/>
      <c r="N24" s="112"/>
      <c r="O24" s="111"/>
    </row>
    <row r="25" spans="1:15" ht="30" customHeight="1" thickBot="1">
      <c r="A25" s="199"/>
      <c r="B25" s="104"/>
      <c r="C25" s="104"/>
      <c r="D25" s="110"/>
      <c r="E25" s="109"/>
      <c r="F25" s="108"/>
      <c r="G25" s="105"/>
      <c r="H25" s="107"/>
      <c r="I25" s="106"/>
      <c r="J25" s="104"/>
      <c r="K25" s="103"/>
      <c r="L25" s="106"/>
      <c r="M25" s="104"/>
      <c r="N25" s="103"/>
      <c r="O25" s="102"/>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75</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4.9"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4.9" customHeight="1">
      <c r="A6" s="171"/>
      <c r="B6" s="64"/>
      <c r="C6" s="43"/>
      <c r="D6" s="44"/>
      <c r="E6" s="45"/>
      <c r="F6" s="46"/>
      <c r="G6" s="68"/>
      <c r="H6" s="72"/>
      <c r="I6" s="44"/>
      <c r="J6" s="46"/>
      <c r="K6" s="46"/>
      <c r="L6" s="46"/>
      <c r="M6" s="76"/>
      <c r="N6" s="64"/>
      <c r="O6" s="47"/>
      <c r="P6" s="44"/>
      <c r="Q6" s="48"/>
      <c r="R6" s="89"/>
    </row>
    <row r="7" spans="1:19" ht="24.9" customHeight="1">
      <c r="A7" s="171"/>
      <c r="B7" s="65" t="s">
        <v>76</v>
      </c>
      <c r="C7" s="49" t="s">
        <v>79</v>
      </c>
      <c r="D7" s="50"/>
      <c r="E7" s="51">
        <v>1</v>
      </c>
      <c r="F7" s="52" t="s">
        <v>63</v>
      </c>
      <c r="G7" s="69" t="s">
        <v>62</v>
      </c>
      <c r="H7" s="73" t="s">
        <v>79</v>
      </c>
      <c r="I7" s="50"/>
      <c r="J7" s="52">
        <f>ROUNDUP(E7*0.75,2)</f>
        <v>0.75</v>
      </c>
      <c r="K7" s="52" t="s">
        <v>63</v>
      </c>
      <c r="L7" s="52" t="s">
        <v>62</v>
      </c>
      <c r="M7" s="77" t="e">
        <f>#REF!</f>
        <v>#REF!</v>
      </c>
      <c r="N7" s="65" t="s">
        <v>253</v>
      </c>
      <c r="O7" s="53" t="s">
        <v>30</v>
      </c>
      <c r="P7" s="50"/>
      <c r="Q7" s="54">
        <v>0.5</v>
      </c>
      <c r="R7" s="91">
        <f t="shared" ref="R7:R13" si="0">ROUNDUP(Q7*0.75,2)</f>
        <v>0.38</v>
      </c>
    </row>
    <row r="8" spans="1:19" ht="24.9" customHeight="1">
      <c r="A8" s="171"/>
      <c r="B8" s="65"/>
      <c r="C8" s="49" t="s">
        <v>80</v>
      </c>
      <c r="D8" s="50"/>
      <c r="E8" s="51">
        <v>1</v>
      </c>
      <c r="F8" s="52" t="s">
        <v>25</v>
      </c>
      <c r="G8" s="69" t="s">
        <v>62</v>
      </c>
      <c r="H8" s="73" t="s">
        <v>80</v>
      </c>
      <c r="I8" s="50"/>
      <c r="J8" s="52">
        <f>ROUNDUP(E8*0.75,2)</f>
        <v>0.75</v>
      </c>
      <c r="K8" s="52" t="s">
        <v>25</v>
      </c>
      <c r="L8" s="52" t="s">
        <v>62</v>
      </c>
      <c r="M8" s="77" t="e">
        <f>#REF!</f>
        <v>#REF!</v>
      </c>
      <c r="N8" s="65" t="s">
        <v>244</v>
      </c>
      <c r="O8" s="53" t="s">
        <v>45</v>
      </c>
      <c r="P8" s="50" t="s">
        <v>46</v>
      </c>
      <c r="Q8" s="54">
        <v>1</v>
      </c>
      <c r="R8" s="91">
        <f t="shared" si="0"/>
        <v>0.75</v>
      </c>
    </row>
    <row r="9" spans="1:19" ht="24.9" customHeight="1">
      <c r="A9" s="171"/>
      <c r="B9" s="65"/>
      <c r="C9" s="49" t="s">
        <v>81</v>
      </c>
      <c r="D9" s="50"/>
      <c r="E9" s="51">
        <v>10</v>
      </c>
      <c r="F9" s="52" t="s">
        <v>25</v>
      </c>
      <c r="G9" s="69"/>
      <c r="H9" s="73" t="s">
        <v>81</v>
      </c>
      <c r="I9" s="50"/>
      <c r="J9" s="52">
        <f>ROUNDUP(E9*0.75,2)</f>
        <v>7.5</v>
      </c>
      <c r="K9" s="52" t="s">
        <v>25</v>
      </c>
      <c r="L9" s="52"/>
      <c r="M9" s="77" t="e">
        <f>ROUND(#REF!+(#REF!*15/100),2)</f>
        <v>#REF!</v>
      </c>
      <c r="N9" s="65" t="s">
        <v>77</v>
      </c>
      <c r="O9" s="53" t="s">
        <v>59</v>
      </c>
      <c r="P9" s="50"/>
      <c r="Q9" s="54">
        <v>2</v>
      </c>
      <c r="R9" s="91">
        <f t="shared" si="0"/>
        <v>1.5</v>
      </c>
    </row>
    <row r="10" spans="1:19" ht="24.9" customHeight="1">
      <c r="A10" s="171"/>
      <c r="B10" s="65"/>
      <c r="C10" s="49" t="s">
        <v>36</v>
      </c>
      <c r="D10" s="50"/>
      <c r="E10" s="51">
        <v>10</v>
      </c>
      <c r="F10" s="52" t="s">
        <v>25</v>
      </c>
      <c r="G10" s="69"/>
      <c r="H10" s="73" t="s">
        <v>36</v>
      </c>
      <c r="I10" s="50"/>
      <c r="J10" s="52">
        <f>ROUNDUP(E10*0.75,2)</f>
        <v>7.5</v>
      </c>
      <c r="K10" s="52" t="s">
        <v>25</v>
      </c>
      <c r="L10" s="52"/>
      <c r="M10" s="77" t="e">
        <f>ROUND(#REF!+(#REF!*10/100),2)</f>
        <v>#REF!</v>
      </c>
      <c r="N10" s="83" t="s">
        <v>78</v>
      </c>
      <c r="O10" s="53" t="s">
        <v>60</v>
      </c>
      <c r="P10" s="50" t="s">
        <v>46</v>
      </c>
      <c r="Q10" s="54">
        <v>2</v>
      </c>
      <c r="R10" s="91">
        <f t="shared" si="0"/>
        <v>1.5</v>
      </c>
    </row>
    <row r="11" spans="1:19" ht="24.9" customHeight="1">
      <c r="A11" s="171"/>
      <c r="B11" s="65"/>
      <c r="C11" s="49"/>
      <c r="D11" s="50"/>
      <c r="E11" s="51"/>
      <c r="F11" s="52"/>
      <c r="G11" s="69"/>
      <c r="H11" s="73"/>
      <c r="I11" s="50"/>
      <c r="J11" s="52"/>
      <c r="K11" s="52"/>
      <c r="L11" s="52"/>
      <c r="M11" s="77"/>
      <c r="N11" s="65" t="s">
        <v>23</v>
      </c>
      <c r="O11" s="53" t="s">
        <v>31</v>
      </c>
      <c r="P11" s="50"/>
      <c r="Q11" s="54">
        <v>3</v>
      </c>
      <c r="R11" s="91">
        <f t="shared" si="0"/>
        <v>2.25</v>
      </c>
    </row>
    <row r="12" spans="1:19" ht="24.9" customHeight="1">
      <c r="A12" s="171"/>
      <c r="B12" s="65"/>
      <c r="C12" s="49"/>
      <c r="D12" s="50"/>
      <c r="E12" s="51"/>
      <c r="F12" s="52"/>
      <c r="G12" s="69"/>
      <c r="H12" s="73"/>
      <c r="I12" s="50"/>
      <c r="J12" s="52"/>
      <c r="K12" s="52"/>
      <c r="L12" s="52"/>
      <c r="M12" s="77"/>
      <c r="N12" s="65"/>
      <c r="O12" s="53" t="s">
        <v>44</v>
      </c>
      <c r="P12" s="50"/>
      <c r="Q12" s="54">
        <v>1</v>
      </c>
      <c r="R12" s="91">
        <f t="shared" si="0"/>
        <v>0.75</v>
      </c>
    </row>
    <row r="13" spans="1:19" ht="24.9" customHeight="1">
      <c r="A13" s="171"/>
      <c r="B13" s="65"/>
      <c r="C13" s="49"/>
      <c r="D13" s="50"/>
      <c r="E13" s="51"/>
      <c r="F13" s="52"/>
      <c r="G13" s="69"/>
      <c r="H13" s="73"/>
      <c r="I13" s="50"/>
      <c r="J13" s="52"/>
      <c r="K13" s="52"/>
      <c r="L13" s="52"/>
      <c r="M13" s="77"/>
      <c r="N13" s="65"/>
      <c r="O13" s="53" t="s">
        <v>45</v>
      </c>
      <c r="P13" s="50" t="s">
        <v>46</v>
      </c>
      <c r="Q13" s="54">
        <v>0.5</v>
      </c>
      <c r="R13" s="91">
        <f t="shared" si="0"/>
        <v>0.38</v>
      </c>
    </row>
    <row r="14" spans="1:19" ht="24.9" customHeight="1">
      <c r="A14" s="171"/>
      <c r="B14" s="64"/>
      <c r="C14" s="43"/>
      <c r="D14" s="44"/>
      <c r="E14" s="45"/>
      <c r="F14" s="46"/>
      <c r="G14" s="68"/>
      <c r="H14" s="72"/>
      <c r="I14" s="44"/>
      <c r="J14" s="46"/>
      <c r="K14" s="46"/>
      <c r="L14" s="46"/>
      <c r="M14" s="76"/>
      <c r="N14" s="64"/>
      <c r="O14" s="47"/>
      <c r="P14" s="44"/>
      <c r="Q14" s="48"/>
      <c r="R14" s="89"/>
    </row>
    <row r="15" spans="1:19" ht="24.9" customHeight="1">
      <c r="A15" s="171"/>
      <c r="B15" s="65" t="s">
        <v>82</v>
      </c>
      <c r="C15" s="49" t="s">
        <v>26</v>
      </c>
      <c r="D15" s="50"/>
      <c r="E15" s="51">
        <v>30</v>
      </c>
      <c r="F15" s="52" t="s">
        <v>25</v>
      </c>
      <c r="G15" s="69"/>
      <c r="H15" s="73" t="s">
        <v>26</v>
      </c>
      <c r="I15" s="50"/>
      <c r="J15" s="52">
        <f>ROUNDUP(E15*0.75,2)</f>
        <v>22.5</v>
      </c>
      <c r="K15" s="52" t="s">
        <v>25</v>
      </c>
      <c r="L15" s="52"/>
      <c r="M15" s="77" t="e">
        <f>ROUND(#REF!+(#REF!*6/100),2)</f>
        <v>#REF!</v>
      </c>
      <c r="N15" s="65" t="s">
        <v>83</v>
      </c>
      <c r="O15" s="53" t="s">
        <v>68</v>
      </c>
      <c r="P15" s="50" t="s">
        <v>55</v>
      </c>
      <c r="Q15" s="54">
        <v>1</v>
      </c>
      <c r="R15" s="91">
        <f>ROUNDUP(Q15*0.75,2)</f>
        <v>0.75</v>
      </c>
    </row>
    <row r="16" spans="1:19" ht="24.9" customHeight="1">
      <c r="A16" s="171"/>
      <c r="B16" s="65"/>
      <c r="C16" s="49" t="s">
        <v>87</v>
      </c>
      <c r="D16" s="50" t="s">
        <v>88</v>
      </c>
      <c r="E16" s="79">
        <v>0.5</v>
      </c>
      <c r="F16" s="52" t="s">
        <v>89</v>
      </c>
      <c r="G16" s="69"/>
      <c r="H16" s="73" t="s">
        <v>87</v>
      </c>
      <c r="I16" s="50" t="s">
        <v>88</v>
      </c>
      <c r="J16" s="52">
        <f>ROUNDUP(E16*0.75,2)</f>
        <v>0.38</v>
      </c>
      <c r="K16" s="52" t="s">
        <v>89</v>
      </c>
      <c r="L16" s="52"/>
      <c r="M16" s="77" t="e">
        <f>#REF!</f>
        <v>#REF!</v>
      </c>
      <c r="N16" s="65" t="s">
        <v>84</v>
      </c>
      <c r="O16" s="53" t="s">
        <v>68</v>
      </c>
      <c r="P16" s="50" t="s">
        <v>55</v>
      </c>
      <c r="Q16" s="54">
        <v>1</v>
      </c>
      <c r="R16" s="91">
        <f>ROUNDUP(Q16*0.75,2)</f>
        <v>0.75</v>
      </c>
    </row>
    <row r="17" spans="1:18" ht="24.9" customHeight="1">
      <c r="A17" s="171"/>
      <c r="B17" s="65"/>
      <c r="C17" s="49" t="s">
        <v>67</v>
      </c>
      <c r="D17" s="50"/>
      <c r="E17" s="51">
        <v>0.5</v>
      </c>
      <c r="F17" s="52" t="s">
        <v>25</v>
      </c>
      <c r="G17" s="69"/>
      <c r="H17" s="73" t="s">
        <v>67</v>
      </c>
      <c r="I17" s="50"/>
      <c r="J17" s="52">
        <f>ROUNDUP(E17*0.75,2)</f>
        <v>0.38</v>
      </c>
      <c r="K17" s="52" t="s">
        <v>25</v>
      </c>
      <c r="L17" s="52"/>
      <c r="M17" s="77" t="e">
        <f>ROUND(#REF!+(#REF!*10/100),2)</f>
        <v>#REF!</v>
      </c>
      <c r="N17" s="65" t="s">
        <v>85</v>
      </c>
      <c r="O17" s="53" t="s">
        <v>28</v>
      </c>
      <c r="P17" s="50"/>
      <c r="Q17" s="54">
        <v>0.1</v>
      </c>
      <c r="R17" s="91">
        <f>ROUNDUP(Q17*0.75,2)</f>
        <v>0.08</v>
      </c>
    </row>
    <row r="18" spans="1:18" ht="24.9" customHeight="1">
      <c r="A18" s="171"/>
      <c r="B18" s="65"/>
      <c r="C18" s="49"/>
      <c r="D18" s="50"/>
      <c r="E18" s="51"/>
      <c r="F18" s="52"/>
      <c r="G18" s="69"/>
      <c r="H18" s="73"/>
      <c r="I18" s="50"/>
      <c r="J18" s="52"/>
      <c r="K18" s="52"/>
      <c r="L18" s="52"/>
      <c r="M18" s="77"/>
      <c r="N18" s="65" t="s">
        <v>86</v>
      </c>
      <c r="O18" s="53" t="s">
        <v>29</v>
      </c>
      <c r="P18" s="50"/>
      <c r="Q18" s="54">
        <v>0.01</v>
      </c>
      <c r="R18" s="91">
        <f>ROUNDUP(Q18*0.75,2)</f>
        <v>0.01</v>
      </c>
    </row>
    <row r="19" spans="1:18" ht="24.9" customHeight="1">
      <c r="A19" s="171"/>
      <c r="B19" s="65"/>
      <c r="C19" s="49"/>
      <c r="D19" s="50"/>
      <c r="E19" s="51"/>
      <c r="F19" s="52"/>
      <c r="G19" s="69"/>
      <c r="H19" s="73"/>
      <c r="I19" s="50"/>
      <c r="J19" s="52"/>
      <c r="K19" s="52"/>
      <c r="L19" s="52"/>
      <c r="M19" s="77"/>
      <c r="N19" s="65" t="s">
        <v>41</v>
      </c>
      <c r="O19" s="53"/>
      <c r="P19" s="50"/>
      <c r="Q19" s="54"/>
      <c r="R19" s="91"/>
    </row>
    <row r="20" spans="1:18" ht="24.9" customHeight="1">
      <c r="A20" s="171"/>
      <c r="B20" s="64"/>
      <c r="C20" s="43"/>
      <c r="D20" s="44"/>
      <c r="E20" s="45"/>
      <c r="F20" s="46"/>
      <c r="G20" s="68"/>
      <c r="H20" s="72"/>
      <c r="I20" s="44"/>
      <c r="J20" s="46"/>
      <c r="K20" s="46"/>
      <c r="L20" s="46"/>
      <c r="M20" s="76"/>
      <c r="N20" s="64"/>
      <c r="O20" s="47"/>
      <c r="P20" s="44"/>
      <c r="Q20" s="48"/>
      <c r="R20" s="89"/>
    </row>
    <row r="21" spans="1:18" ht="24.9" customHeight="1">
      <c r="A21" s="171"/>
      <c r="B21" s="65" t="s">
        <v>49</v>
      </c>
      <c r="C21" s="49" t="s">
        <v>90</v>
      </c>
      <c r="D21" s="50"/>
      <c r="E21" s="51">
        <v>5</v>
      </c>
      <c r="F21" s="52" t="s">
        <v>25</v>
      </c>
      <c r="G21" s="69"/>
      <c r="H21" s="73" t="s">
        <v>90</v>
      </c>
      <c r="I21" s="50"/>
      <c r="J21" s="52">
        <f>ROUNDUP(E21*0.75,2)</f>
        <v>3.75</v>
      </c>
      <c r="K21" s="52" t="s">
        <v>25</v>
      </c>
      <c r="L21" s="52"/>
      <c r="M21" s="77" t="e">
        <f>ROUND(#REF!+(#REF!*10/100),2)</f>
        <v>#REF!</v>
      </c>
      <c r="N21" s="65" t="s">
        <v>23</v>
      </c>
      <c r="O21" s="53" t="s">
        <v>44</v>
      </c>
      <c r="P21" s="50"/>
      <c r="Q21" s="54">
        <v>100</v>
      </c>
      <c r="R21" s="91">
        <f>ROUNDUP(Q21*0.75,2)</f>
        <v>75</v>
      </c>
    </row>
    <row r="22" spans="1:18" ht="24.9" customHeight="1">
      <c r="A22" s="171"/>
      <c r="B22" s="65"/>
      <c r="C22" s="49" t="s">
        <v>91</v>
      </c>
      <c r="D22" s="50"/>
      <c r="E22" s="51">
        <v>0.5</v>
      </c>
      <c r="F22" s="52" t="s">
        <v>25</v>
      </c>
      <c r="G22" s="69"/>
      <c r="H22" s="73" t="s">
        <v>91</v>
      </c>
      <c r="I22" s="50"/>
      <c r="J22" s="52">
        <f>ROUNDUP(E22*0.75,2)</f>
        <v>0.38</v>
      </c>
      <c r="K22" s="52" t="s">
        <v>25</v>
      </c>
      <c r="L22" s="52"/>
      <c r="M22" s="77" t="e">
        <f>#REF!</f>
        <v>#REF!</v>
      </c>
      <c r="N22" s="65"/>
      <c r="O22" s="53" t="s">
        <v>52</v>
      </c>
      <c r="P22" s="50"/>
      <c r="Q22" s="54">
        <v>3</v>
      </c>
      <c r="R22" s="91">
        <f>ROUNDUP(Q22*0.75,2)</f>
        <v>2.25</v>
      </c>
    </row>
    <row r="23" spans="1:18" ht="24.9" customHeight="1">
      <c r="A23" s="171"/>
      <c r="B23" s="64"/>
      <c r="C23" s="43"/>
      <c r="D23" s="44"/>
      <c r="E23" s="45"/>
      <c r="F23" s="46"/>
      <c r="G23" s="68"/>
      <c r="H23" s="72"/>
      <c r="I23" s="44"/>
      <c r="J23" s="46"/>
      <c r="K23" s="46"/>
      <c r="L23" s="46"/>
      <c r="M23" s="76"/>
      <c r="N23" s="64"/>
      <c r="O23" s="47"/>
      <c r="P23" s="44"/>
      <c r="Q23" s="48"/>
      <c r="R23" s="89"/>
    </row>
    <row r="24" spans="1:18" ht="24.9" customHeight="1">
      <c r="A24" s="171"/>
      <c r="B24" s="65" t="s">
        <v>92</v>
      </c>
      <c r="C24" s="49" t="s">
        <v>94</v>
      </c>
      <c r="D24" s="50"/>
      <c r="E24" s="62">
        <v>0.16666666666666666</v>
      </c>
      <c r="F24" s="52" t="s">
        <v>89</v>
      </c>
      <c r="G24" s="69"/>
      <c r="H24" s="73" t="s">
        <v>94</v>
      </c>
      <c r="I24" s="50"/>
      <c r="J24" s="52">
        <f>ROUNDUP(E24*0.75,2)</f>
        <v>0.13</v>
      </c>
      <c r="K24" s="52" t="s">
        <v>89</v>
      </c>
      <c r="L24" s="52"/>
      <c r="M24" s="77" t="e">
        <f>#REF!</f>
        <v>#REF!</v>
      </c>
      <c r="N24" s="65" t="s">
        <v>93</v>
      </c>
      <c r="O24" s="53"/>
      <c r="P24" s="50"/>
      <c r="Q24" s="54"/>
      <c r="R24" s="91"/>
    </row>
    <row r="25" spans="1:18" ht="24.9" customHeight="1" thickBot="1">
      <c r="A25" s="172"/>
      <c r="B25" s="66"/>
      <c r="C25" s="55"/>
      <c r="D25" s="56"/>
      <c r="E25" s="57"/>
      <c r="F25" s="58"/>
      <c r="G25" s="70"/>
      <c r="H25" s="74"/>
      <c r="I25" s="56"/>
      <c r="J25" s="58"/>
      <c r="K25" s="58"/>
      <c r="L25" s="58"/>
      <c r="M25" s="78"/>
      <c r="N25" s="66"/>
      <c r="O25" s="59"/>
      <c r="P25" s="56"/>
      <c r="Q25" s="60"/>
      <c r="R25" s="93"/>
    </row>
  </sheetData>
  <mergeCells count="4">
    <mergeCell ref="H1:N1"/>
    <mergeCell ref="A2:R2"/>
    <mergeCell ref="A3:F3"/>
    <mergeCell ref="A5:A25"/>
  </mergeCells>
  <phoneticPr fontId="20"/>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292</v>
      </c>
      <c r="B3" s="203"/>
      <c r="C3" s="203"/>
      <c r="D3" s="152"/>
      <c r="E3" s="204" t="s">
        <v>291</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185" t="s">
        <v>277</v>
      </c>
      <c r="M4" s="186"/>
      <c r="N4" s="187"/>
      <c r="O4" s="188" t="s">
        <v>6</v>
      </c>
    </row>
    <row r="5" spans="1:21" ht="18.75" customHeight="1">
      <c r="A5" s="209"/>
      <c r="B5" s="210"/>
      <c r="C5" s="211"/>
      <c r="D5" s="174"/>
      <c r="E5" s="177"/>
      <c r="F5" s="180"/>
      <c r="G5" s="148" t="s">
        <v>276</v>
      </c>
      <c r="H5" s="147" t="s">
        <v>290</v>
      </c>
      <c r="I5" s="191" t="s">
        <v>274</v>
      </c>
      <c r="J5" s="192"/>
      <c r="K5" s="193"/>
      <c r="L5" s="194"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99" t="s">
        <v>1</v>
      </c>
      <c r="M6" s="141" t="s">
        <v>271</v>
      </c>
      <c r="N6" s="140" t="s">
        <v>270</v>
      </c>
      <c r="O6" s="190"/>
    </row>
    <row r="7" spans="1:21" ht="27" customHeight="1">
      <c r="A7" s="197" t="s">
        <v>53</v>
      </c>
      <c r="B7" s="133" t="s">
        <v>268</v>
      </c>
      <c r="C7" s="133" t="s">
        <v>265</v>
      </c>
      <c r="D7" s="139"/>
      <c r="E7" s="138"/>
      <c r="F7" s="137"/>
      <c r="G7" s="134"/>
      <c r="H7" s="136" t="s">
        <v>269</v>
      </c>
      <c r="I7" s="135" t="s">
        <v>268</v>
      </c>
      <c r="J7" s="133" t="s">
        <v>265</v>
      </c>
      <c r="K7" s="132" t="s">
        <v>267</v>
      </c>
      <c r="L7" s="134" t="s">
        <v>266</v>
      </c>
      <c r="M7" s="133" t="s">
        <v>265</v>
      </c>
      <c r="N7" s="132">
        <v>30</v>
      </c>
      <c r="O7" s="131"/>
    </row>
    <row r="8" spans="1:21" ht="27" customHeight="1">
      <c r="A8" s="198"/>
      <c r="B8" s="121"/>
      <c r="C8" s="121"/>
      <c r="D8" s="127"/>
      <c r="E8" s="126"/>
      <c r="F8" s="128"/>
      <c r="G8" s="124"/>
      <c r="H8" s="123"/>
      <c r="I8" s="122"/>
      <c r="J8" s="121"/>
      <c r="K8" s="120"/>
      <c r="L8" s="124"/>
      <c r="M8" s="121"/>
      <c r="N8" s="120"/>
      <c r="O8" s="129"/>
    </row>
    <row r="9" spans="1:21" ht="27" customHeight="1">
      <c r="A9" s="198"/>
      <c r="B9" s="113" t="s">
        <v>289</v>
      </c>
      <c r="C9" s="113" t="s">
        <v>79</v>
      </c>
      <c r="D9" s="119" t="s">
        <v>62</v>
      </c>
      <c r="E9" s="118"/>
      <c r="F9" s="117"/>
      <c r="G9" s="114"/>
      <c r="H9" s="158">
        <v>0.7</v>
      </c>
      <c r="I9" s="115" t="s">
        <v>289</v>
      </c>
      <c r="J9" s="113" t="s">
        <v>79</v>
      </c>
      <c r="K9" s="157">
        <v>0.3</v>
      </c>
      <c r="L9" s="114" t="s">
        <v>288</v>
      </c>
      <c r="M9" s="113" t="s">
        <v>79</v>
      </c>
      <c r="N9" s="156">
        <v>0.2</v>
      </c>
      <c r="O9" s="111" t="s">
        <v>62</v>
      </c>
    </row>
    <row r="10" spans="1:21" ht="27" customHeight="1">
      <c r="A10" s="198"/>
      <c r="B10" s="113"/>
      <c r="C10" s="113" t="s">
        <v>81</v>
      </c>
      <c r="D10" s="119"/>
      <c r="E10" s="118"/>
      <c r="F10" s="117"/>
      <c r="G10" s="114"/>
      <c r="H10" s="116">
        <v>10</v>
      </c>
      <c r="I10" s="115"/>
      <c r="J10" s="113" t="s">
        <v>81</v>
      </c>
      <c r="K10" s="112">
        <v>10</v>
      </c>
      <c r="L10" s="114"/>
      <c r="M10" s="113" t="s">
        <v>81</v>
      </c>
      <c r="N10" s="112">
        <v>10</v>
      </c>
      <c r="O10" s="111"/>
    </row>
    <row r="11" spans="1:21" ht="27" customHeight="1">
      <c r="A11" s="198"/>
      <c r="B11" s="113"/>
      <c r="C11" s="113" t="s">
        <v>36</v>
      </c>
      <c r="D11" s="119"/>
      <c r="E11" s="118"/>
      <c r="F11" s="117"/>
      <c r="G11" s="114"/>
      <c r="H11" s="116">
        <v>10</v>
      </c>
      <c r="I11" s="115"/>
      <c r="J11" s="113" t="s">
        <v>36</v>
      </c>
      <c r="K11" s="112">
        <v>10</v>
      </c>
      <c r="L11" s="114"/>
      <c r="M11" s="113" t="s">
        <v>36</v>
      </c>
      <c r="N11" s="112">
        <v>10</v>
      </c>
      <c r="O11" s="111"/>
    </row>
    <row r="12" spans="1:21" ht="27" customHeight="1">
      <c r="A12" s="198"/>
      <c r="B12" s="113"/>
      <c r="C12" s="113"/>
      <c r="D12" s="119"/>
      <c r="E12" s="118"/>
      <c r="F12" s="117"/>
      <c r="G12" s="114" t="s">
        <v>44</v>
      </c>
      <c r="H12" s="116" t="s">
        <v>260</v>
      </c>
      <c r="I12" s="115"/>
      <c r="J12" s="113"/>
      <c r="K12" s="112"/>
      <c r="L12" s="124"/>
      <c r="M12" s="121"/>
      <c r="N12" s="120"/>
      <c r="O12" s="129"/>
    </row>
    <row r="13" spans="1:21" ht="27" customHeight="1">
      <c r="A13" s="198"/>
      <c r="B13" s="121"/>
      <c r="C13" s="121"/>
      <c r="D13" s="127"/>
      <c r="E13" s="126"/>
      <c r="F13" s="128"/>
      <c r="G13" s="124"/>
      <c r="H13" s="123"/>
      <c r="I13" s="122"/>
      <c r="J13" s="121"/>
      <c r="K13" s="120"/>
      <c r="L13" s="114" t="s">
        <v>287</v>
      </c>
      <c r="M13" s="113" t="s">
        <v>26</v>
      </c>
      <c r="N13" s="112">
        <v>10</v>
      </c>
      <c r="O13" s="111"/>
    </row>
    <row r="14" spans="1:21" ht="27" customHeight="1">
      <c r="A14" s="198"/>
      <c r="B14" s="113" t="s">
        <v>286</v>
      </c>
      <c r="C14" s="113" t="s">
        <v>26</v>
      </c>
      <c r="D14" s="119"/>
      <c r="E14" s="118"/>
      <c r="F14" s="117"/>
      <c r="G14" s="114"/>
      <c r="H14" s="116">
        <v>30</v>
      </c>
      <c r="I14" s="115" t="s">
        <v>286</v>
      </c>
      <c r="J14" s="113" t="s">
        <v>26</v>
      </c>
      <c r="K14" s="112">
        <v>20</v>
      </c>
      <c r="L14" s="124"/>
      <c r="M14" s="121"/>
      <c r="N14" s="120"/>
      <c r="O14" s="129"/>
    </row>
    <row r="15" spans="1:21" ht="27" customHeight="1">
      <c r="A15" s="198"/>
      <c r="B15" s="113"/>
      <c r="C15" s="113" t="s">
        <v>87</v>
      </c>
      <c r="D15" s="119"/>
      <c r="E15" s="118" t="s">
        <v>88</v>
      </c>
      <c r="F15" s="117"/>
      <c r="G15" s="114"/>
      <c r="H15" s="154">
        <v>0.13</v>
      </c>
      <c r="I15" s="115"/>
      <c r="J15" s="113" t="s">
        <v>285</v>
      </c>
      <c r="K15" s="153">
        <v>0.13</v>
      </c>
      <c r="L15" s="114" t="s">
        <v>92</v>
      </c>
      <c r="M15" s="113" t="s">
        <v>94</v>
      </c>
      <c r="N15" s="155">
        <v>0.1</v>
      </c>
      <c r="O15" s="111"/>
    </row>
    <row r="16" spans="1:21" ht="27" customHeight="1">
      <c r="A16" s="198"/>
      <c r="B16" s="113"/>
      <c r="C16" s="113"/>
      <c r="D16" s="119"/>
      <c r="E16" s="118"/>
      <c r="F16" s="117"/>
      <c r="G16" s="114" t="s">
        <v>44</v>
      </c>
      <c r="H16" s="116" t="s">
        <v>260</v>
      </c>
      <c r="I16" s="115"/>
      <c r="J16" s="113"/>
      <c r="K16" s="112"/>
      <c r="L16" s="114"/>
      <c r="M16" s="113"/>
      <c r="N16" s="112"/>
      <c r="O16" s="111"/>
    </row>
    <row r="17" spans="1:15" ht="27" customHeight="1">
      <c r="A17" s="198"/>
      <c r="B17" s="113"/>
      <c r="C17" s="113"/>
      <c r="D17" s="119"/>
      <c r="E17" s="118"/>
      <c r="F17" s="117"/>
      <c r="G17" s="114" t="s">
        <v>34</v>
      </c>
      <c r="H17" s="116" t="s">
        <v>259</v>
      </c>
      <c r="I17" s="115"/>
      <c r="J17" s="113"/>
      <c r="K17" s="112"/>
      <c r="L17" s="114"/>
      <c r="M17" s="113"/>
      <c r="N17" s="112"/>
      <c r="O17" s="111"/>
    </row>
    <row r="18" spans="1:15" ht="27" customHeight="1">
      <c r="A18" s="198"/>
      <c r="B18" s="113"/>
      <c r="C18" s="113"/>
      <c r="D18" s="119"/>
      <c r="E18" s="118"/>
      <c r="F18" s="117" t="s">
        <v>46</v>
      </c>
      <c r="G18" s="114" t="s">
        <v>45</v>
      </c>
      <c r="H18" s="116" t="s">
        <v>259</v>
      </c>
      <c r="I18" s="115"/>
      <c r="J18" s="113"/>
      <c r="K18" s="112"/>
      <c r="L18" s="114"/>
      <c r="M18" s="113"/>
      <c r="N18" s="112"/>
      <c r="O18" s="111"/>
    </row>
    <row r="19" spans="1:15" ht="27" customHeight="1">
      <c r="A19" s="198"/>
      <c r="B19" s="121"/>
      <c r="C19" s="121"/>
      <c r="D19" s="127"/>
      <c r="E19" s="126"/>
      <c r="F19" s="125"/>
      <c r="G19" s="124"/>
      <c r="H19" s="123"/>
      <c r="I19" s="122"/>
      <c r="J19" s="121"/>
      <c r="K19" s="120"/>
      <c r="L19" s="114"/>
      <c r="M19" s="113"/>
      <c r="N19" s="112"/>
      <c r="O19" s="111"/>
    </row>
    <row r="20" spans="1:15" ht="27" customHeight="1">
      <c r="A20" s="198"/>
      <c r="B20" s="113" t="s">
        <v>49</v>
      </c>
      <c r="C20" s="113" t="s">
        <v>91</v>
      </c>
      <c r="D20" s="119"/>
      <c r="E20" s="118"/>
      <c r="F20" s="117"/>
      <c r="G20" s="114"/>
      <c r="H20" s="116">
        <v>0.5</v>
      </c>
      <c r="I20" s="115" t="s">
        <v>49</v>
      </c>
      <c r="J20" s="113" t="s">
        <v>91</v>
      </c>
      <c r="K20" s="112">
        <v>0.5</v>
      </c>
      <c r="L20" s="114"/>
      <c r="M20" s="113"/>
      <c r="N20" s="112"/>
      <c r="O20" s="111"/>
    </row>
    <row r="21" spans="1:15" ht="27" customHeight="1">
      <c r="A21" s="198"/>
      <c r="B21" s="113"/>
      <c r="C21" s="113"/>
      <c r="D21" s="119"/>
      <c r="E21" s="118"/>
      <c r="F21" s="117"/>
      <c r="G21" s="114" t="s">
        <v>44</v>
      </c>
      <c r="H21" s="116" t="s">
        <v>260</v>
      </c>
      <c r="I21" s="115"/>
      <c r="J21" s="113"/>
      <c r="K21" s="112"/>
      <c r="L21" s="114"/>
      <c r="M21" s="113"/>
      <c r="N21" s="112"/>
      <c r="O21" s="111"/>
    </row>
    <row r="22" spans="1:15" ht="27" customHeight="1">
      <c r="A22" s="198"/>
      <c r="B22" s="113"/>
      <c r="C22" s="113"/>
      <c r="D22" s="119"/>
      <c r="E22" s="118"/>
      <c r="F22" s="117"/>
      <c r="G22" s="114" t="s">
        <v>52</v>
      </c>
      <c r="H22" s="116" t="s">
        <v>259</v>
      </c>
      <c r="I22" s="115"/>
      <c r="J22" s="113"/>
      <c r="K22" s="112"/>
      <c r="L22" s="114"/>
      <c r="M22" s="113"/>
      <c r="N22" s="112"/>
      <c r="O22" s="111"/>
    </row>
    <row r="23" spans="1:15" ht="27" customHeight="1">
      <c r="A23" s="198"/>
      <c r="B23" s="121"/>
      <c r="C23" s="121"/>
      <c r="D23" s="127"/>
      <c r="E23" s="126"/>
      <c r="F23" s="128"/>
      <c r="G23" s="124"/>
      <c r="H23" s="123"/>
      <c r="I23" s="122"/>
      <c r="J23" s="121"/>
      <c r="K23" s="120"/>
      <c r="L23" s="114"/>
      <c r="M23" s="113"/>
      <c r="N23" s="112"/>
      <c r="O23" s="111"/>
    </row>
    <row r="24" spans="1:15" ht="27" customHeight="1">
      <c r="A24" s="198"/>
      <c r="B24" s="113" t="s">
        <v>92</v>
      </c>
      <c r="C24" s="113" t="s">
        <v>94</v>
      </c>
      <c r="D24" s="119"/>
      <c r="E24" s="118"/>
      <c r="F24" s="117"/>
      <c r="G24" s="114"/>
      <c r="H24" s="154">
        <v>0.13</v>
      </c>
      <c r="I24" s="115" t="s">
        <v>92</v>
      </c>
      <c r="J24" s="113" t="s">
        <v>94</v>
      </c>
      <c r="K24" s="153">
        <v>0.13</v>
      </c>
      <c r="L24" s="114"/>
      <c r="M24" s="113"/>
      <c r="N24" s="112"/>
      <c r="O24" s="111"/>
    </row>
    <row r="25" spans="1:15" ht="27" customHeight="1" thickBot="1">
      <c r="A25" s="199"/>
      <c r="B25" s="104"/>
      <c r="C25" s="104"/>
      <c r="D25" s="110"/>
      <c r="E25" s="109"/>
      <c r="F25" s="108"/>
      <c r="G25" s="105"/>
      <c r="H25" s="107"/>
      <c r="I25" s="106"/>
      <c r="J25" s="104"/>
      <c r="K25" s="103"/>
      <c r="L25" s="105"/>
      <c r="M25" s="104"/>
      <c r="N25" s="103"/>
      <c r="O25" s="102"/>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103</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30" customHeight="1">
      <c r="A5" s="170" t="s">
        <v>53</v>
      </c>
      <c r="B5" s="63" t="s">
        <v>104</v>
      </c>
      <c r="C5" s="37" t="s">
        <v>105</v>
      </c>
      <c r="D5" s="38" t="s">
        <v>46</v>
      </c>
      <c r="E5" s="39">
        <v>40</v>
      </c>
      <c r="F5" s="40" t="s">
        <v>25</v>
      </c>
      <c r="G5" s="67"/>
      <c r="H5" s="71" t="s">
        <v>105</v>
      </c>
      <c r="I5" s="38" t="s">
        <v>46</v>
      </c>
      <c r="J5" s="40">
        <f>ROUNDUP(E5*0.75,2)</f>
        <v>30</v>
      </c>
      <c r="K5" s="40" t="s">
        <v>25</v>
      </c>
      <c r="L5" s="40"/>
      <c r="M5" s="75" t="e">
        <f>#REF!</f>
        <v>#REF!</v>
      </c>
      <c r="N5" s="63" t="s">
        <v>245</v>
      </c>
      <c r="O5" s="41" t="s">
        <v>68</v>
      </c>
      <c r="P5" s="38" t="s">
        <v>55</v>
      </c>
      <c r="Q5" s="42">
        <v>2</v>
      </c>
      <c r="R5" s="87">
        <f t="shared" ref="R5:R10" si="0">ROUNDUP(Q5*0.75,2)</f>
        <v>1.5</v>
      </c>
    </row>
    <row r="6" spans="1:19" ht="30" customHeight="1">
      <c r="A6" s="171"/>
      <c r="B6" s="65"/>
      <c r="C6" s="49" t="s">
        <v>70</v>
      </c>
      <c r="D6" s="50"/>
      <c r="E6" s="51">
        <v>20</v>
      </c>
      <c r="F6" s="52" t="s">
        <v>25</v>
      </c>
      <c r="G6" s="69"/>
      <c r="H6" s="73" t="s">
        <v>70</v>
      </c>
      <c r="I6" s="50"/>
      <c r="J6" s="52">
        <f>ROUNDUP(E6*0.75,2)</f>
        <v>15</v>
      </c>
      <c r="K6" s="52" t="s">
        <v>25</v>
      </c>
      <c r="L6" s="52"/>
      <c r="M6" s="77" t="e">
        <f>#REF!</f>
        <v>#REF!</v>
      </c>
      <c r="N6" s="65" t="s">
        <v>248</v>
      </c>
      <c r="O6" s="53" t="s">
        <v>30</v>
      </c>
      <c r="P6" s="50"/>
      <c r="Q6" s="54">
        <v>0.5</v>
      </c>
      <c r="R6" s="91">
        <f t="shared" si="0"/>
        <v>0.38</v>
      </c>
    </row>
    <row r="7" spans="1:19" ht="30" customHeight="1">
      <c r="A7" s="171"/>
      <c r="B7" s="65"/>
      <c r="C7" s="49" t="s">
        <v>26</v>
      </c>
      <c r="D7" s="50"/>
      <c r="E7" s="51">
        <v>30</v>
      </c>
      <c r="F7" s="52" t="s">
        <v>25</v>
      </c>
      <c r="G7" s="69"/>
      <c r="H7" s="73" t="s">
        <v>26</v>
      </c>
      <c r="I7" s="50"/>
      <c r="J7" s="52">
        <f>ROUNDUP(E7*0.75,2)</f>
        <v>22.5</v>
      </c>
      <c r="K7" s="52" t="s">
        <v>25</v>
      </c>
      <c r="L7" s="52"/>
      <c r="M7" s="77" t="e">
        <f>ROUND(#REF!+(#REF!*6/100),2)</f>
        <v>#REF!</v>
      </c>
      <c r="N7" s="65" t="s">
        <v>230</v>
      </c>
      <c r="O7" s="53" t="s">
        <v>31</v>
      </c>
      <c r="P7" s="50"/>
      <c r="Q7" s="54">
        <v>2</v>
      </c>
      <c r="R7" s="91">
        <f t="shared" si="0"/>
        <v>1.5</v>
      </c>
    </row>
    <row r="8" spans="1:19" ht="30" customHeight="1">
      <c r="A8" s="171"/>
      <c r="B8" s="65"/>
      <c r="C8" s="49" t="s">
        <v>106</v>
      </c>
      <c r="D8" s="50"/>
      <c r="E8" s="51">
        <v>10</v>
      </c>
      <c r="F8" s="52" t="s">
        <v>25</v>
      </c>
      <c r="G8" s="69"/>
      <c r="H8" s="73" t="s">
        <v>106</v>
      </c>
      <c r="I8" s="50"/>
      <c r="J8" s="52">
        <f>ROUNDUP(E8*0.75,2)</f>
        <v>7.5</v>
      </c>
      <c r="K8" s="52" t="s">
        <v>25</v>
      </c>
      <c r="L8" s="52"/>
      <c r="M8" s="77" t="e">
        <f>ROUND(#REF!+(#REF!*15/100),2)</f>
        <v>#REF!</v>
      </c>
      <c r="N8" s="65" t="s">
        <v>41</v>
      </c>
      <c r="O8" s="53" t="s">
        <v>32</v>
      </c>
      <c r="P8" s="50"/>
      <c r="Q8" s="54">
        <v>10</v>
      </c>
      <c r="R8" s="91">
        <f t="shared" si="0"/>
        <v>7.5</v>
      </c>
    </row>
    <row r="9" spans="1:19" ht="30" customHeight="1">
      <c r="A9" s="171"/>
      <c r="B9" s="65"/>
      <c r="C9" s="49"/>
      <c r="D9" s="50"/>
      <c r="E9" s="51"/>
      <c r="F9" s="52"/>
      <c r="G9" s="69"/>
      <c r="H9" s="73"/>
      <c r="I9" s="50"/>
      <c r="J9" s="52"/>
      <c r="K9" s="52"/>
      <c r="L9" s="52"/>
      <c r="M9" s="77"/>
      <c r="N9" s="65"/>
      <c r="O9" s="53" t="s">
        <v>33</v>
      </c>
      <c r="P9" s="50"/>
      <c r="Q9" s="54">
        <v>2</v>
      </c>
      <c r="R9" s="91">
        <f t="shared" si="0"/>
        <v>1.5</v>
      </c>
    </row>
    <row r="10" spans="1:19" ht="30" customHeight="1">
      <c r="A10" s="171"/>
      <c r="B10" s="65"/>
      <c r="C10" s="49"/>
      <c r="D10" s="50"/>
      <c r="E10" s="51"/>
      <c r="F10" s="52"/>
      <c r="G10" s="69"/>
      <c r="H10" s="73"/>
      <c r="I10" s="50"/>
      <c r="J10" s="52"/>
      <c r="K10" s="52"/>
      <c r="L10" s="52"/>
      <c r="M10" s="77"/>
      <c r="N10" s="65"/>
      <c r="O10" s="53" t="s">
        <v>34</v>
      </c>
      <c r="P10" s="50"/>
      <c r="Q10" s="54">
        <v>0.5</v>
      </c>
      <c r="R10" s="91">
        <f t="shared" si="0"/>
        <v>0.38</v>
      </c>
    </row>
    <row r="11" spans="1:19" ht="30" customHeight="1">
      <c r="A11" s="171"/>
      <c r="B11" s="64"/>
      <c r="C11" s="43"/>
      <c r="D11" s="44"/>
      <c r="E11" s="45"/>
      <c r="F11" s="46"/>
      <c r="G11" s="68"/>
      <c r="H11" s="72"/>
      <c r="I11" s="44"/>
      <c r="J11" s="46"/>
      <c r="K11" s="46"/>
      <c r="L11" s="46"/>
      <c r="M11" s="76"/>
      <c r="N11" s="64"/>
      <c r="O11" s="47"/>
      <c r="P11" s="44"/>
      <c r="Q11" s="48"/>
      <c r="R11" s="89"/>
    </row>
    <row r="12" spans="1:19" ht="30" customHeight="1">
      <c r="A12" s="171"/>
      <c r="B12" s="65" t="s">
        <v>107</v>
      </c>
      <c r="C12" s="49" t="s">
        <v>57</v>
      </c>
      <c r="D12" s="50"/>
      <c r="E12" s="51">
        <v>40</v>
      </c>
      <c r="F12" s="52" t="s">
        <v>25</v>
      </c>
      <c r="G12" s="69"/>
      <c r="H12" s="73" t="s">
        <v>57</v>
      </c>
      <c r="I12" s="50"/>
      <c r="J12" s="52">
        <f>ROUNDUP(E12*0.75,2)</f>
        <v>30</v>
      </c>
      <c r="K12" s="52" t="s">
        <v>25</v>
      </c>
      <c r="L12" s="52"/>
      <c r="M12" s="77" t="e">
        <f>ROUND(#REF!+(#REF!*10/100),2)</f>
        <v>#REF!</v>
      </c>
      <c r="N12" s="65" t="s">
        <v>249</v>
      </c>
      <c r="O12" s="53" t="s">
        <v>28</v>
      </c>
      <c r="P12" s="50"/>
      <c r="Q12" s="54">
        <v>0.1</v>
      </c>
      <c r="R12" s="91">
        <f>ROUNDUP(Q12*0.75,2)</f>
        <v>0.08</v>
      </c>
    </row>
    <row r="13" spans="1:19" ht="30" customHeight="1">
      <c r="A13" s="171"/>
      <c r="B13" s="65"/>
      <c r="C13" s="49" t="s">
        <v>109</v>
      </c>
      <c r="D13" s="50"/>
      <c r="E13" s="51">
        <v>10</v>
      </c>
      <c r="F13" s="52" t="s">
        <v>25</v>
      </c>
      <c r="G13" s="69"/>
      <c r="H13" s="73" t="s">
        <v>109</v>
      </c>
      <c r="I13" s="50"/>
      <c r="J13" s="52">
        <f>ROUNDUP(E13*0.75,2)</f>
        <v>7.5</v>
      </c>
      <c r="K13" s="52" t="s">
        <v>25</v>
      </c>
      <c r="L13" s="52"/>
      <c r="M13" s="77" t="e">
        <f>ROUND(#REF!+(#REF!*20/100),2)</f>
        <v>#REF!</v>
      </c>
      <c r="N13" s="65" t="s">
        <v>231</v>
      </c>
      <c r="O13" s="53" t="s">
        <v>34</v>
      </c>
      <c r="P13" s="50"/>
      <c r="Q13" s="54">
        <v>0.3</v>
      </c>
      <c r="R13" s="91">
        <f>ROUNDUP(Q13*0.75,2)</f>
        <v>0.23</v>
      </c>
    </row>
    <row r="14" spans="1:19" ht="30" customHeight="1">
      <c r="A14" s="171"/>
      <c r="B14" s="65"/>
      <c r="C14" s="49"/>
      <c r="D14" s="50"/>
      <c r="E14" s="51"/>
      <c r="F14" s="52"/>
      <c r="G14" s="69"/>
      <c r="H14" s="73"/>
      <c r="I14" s="50"/>
      <c r="J14" s="52"/>
      <c r="K14" s="52"/>
      <c r="L14" s="52"/>
      <c r="M14" s="77"/>
      <c r="N14" s="65" t="s">
        <v>108</v>
      </c>
      <c r="O14" s="53" t="s">
        <v>64</v>
      </c>
      <c r="P14" s="50" t="s">
        <v>65</v>
      </c>
      <c r="Q14" s="54">
        <v>4</v>
      </c>
      <c r="R14" s="91">
        <f>ROUNDUP(Q14*0.75,2)</f>
        <v>3</v>
      </c>
    </row>
    <row r="15" spans="1:19" ht="30" customHeight="1">
      <c r="A15" s="171"/>
      <c r="B15" s="64"/>
      <c r="C15" s="43"/>
      <c r="D15" s="44"/>
      <c r="E15" s="45"/>
      <c r="F15" s="46"/>
      <c r="G15" s="68"/>
      <c r="H15" s="72"/>
      <c r="I15" s="44"/>
      <c r="J15" s="46"/>
      <c r="K15" s="46"/>
      <c r="L15" s="46"/>
      <c r="M15" s="76"/>
      <c r="N15" s="64" t="s">
        <v>41</v>
      </c>
      <c r="O15" s="47"/>
      <c r="P15" s="44"/>
      <c r="Q15" s="48"/>
      <c r="R15" s="89"/>
    </row>
    <row r="16" spans="1:19" ht="30" customHeight="1">
      <c r="A16" s="171"/>
      <c r="B16" s="65" t="s">
        <v>110</v>
      </c>
      <c r="C16" s="49" t="s">
        <v>71</v>
      </c>
      <c r="D16" s="50"/>
      <c r="E16" s="61">
        <v>0.1</v>
      </c>
      <c r="F16" s="52" t="s">
        <v>72</v>
      </c>
      <c r="G16" s="69"/>
      <c r="H16" s="73" t="s">
        <v>71</v>
      </c>
      <c r="I16" s="50"/>
      <c r="J16" s="52">
        <f>ROUNDUP(E16*0.75,2)</f>
        <v>0.08</v>
      </c>
      <c r="K16" s="52" t="s">
        <v>72</v>
      </c>
      <c r="L16" s="52"/>
      <c r="M16" s="77" t="e">
        <f>#REF!</f>
        <v>#REF!</v>
      </c>
      <c r="N16" s="65" t="s">
        <v>41</v>
      </c>
      <c r="O16" s="53" t="s">
        <v>35</v>
      </c>
      <c r="P16" s="50"/>
      <c r="Q16" s="54">
        <v>100</v>
      </c>
      <c r="R16" s="91">
        <f>ROUNDUP(Q16*0.75,2)</f>
        <v>75</v>
      </c>
    </row>
    <row r="17" spans="1:18" ht="30" customHeight="1">
      <c r="A17" s="171"/>
      <c r="B17" s="65"/>
      <c r="C17" s="49" t="s">
        <v>111</v>
      </c>
      <c r="D17" s="50"/>
      <c r="E17" s="51">
        <v>10</v>
      </c>
      <c r="F17" s="52" t="s">
        <v>25</v>
      </c>
      <c r="G17" s="69"/>
      <c r="H17" s="73" t="s">
        <v>111</v>
      </c>
      <c r="I17" s="50"/>
      <c r="J17" s="52">
        <f>ROUNDUP(E17*0.75,2)</f>
        <v>7.5</v>
      </c>
      <c r="K17" s="52" t="s">
        <v>25</v>
      </c>
      <c r="L17" s="52"/>
      <c r="M17" s="77" t="e">
        <f>ROUND(#REF!+(#REF!*3/100),2)</f>
        <v>#REF!</v>
      </c>
      <c r="N17" s="65"/>
      <c r="O17" s="53" t="s">
        <v>112</v>
      </c>
      <c r="P17" s="50" t="s">
        <v>113</v>
      </c>
      <c r="Q17" s="54">
        <v>0.5</v>
      </c>
      <c r="R17" s="91">
        <f>ROUNDUP(Q17*0.75,2)</f>
        <v>0.38</v>
      </c>
    </row>
    <row r="18" spans="1:18" ht="30" customHeight="1">
      <c r="A18" s="171"/>
      <c r="B18" s="65"/>
      <c r="C18" s="49" t="s">
        <v>87</v>
      </c>
      <c r="D18" s="50" t="s">
        <v>88</v>
      </c>
      <c r="E18" s="80">
        <v>0.25</v>
      </c>
      <c r="F18" s="52" t="s">
        <v>89</v>
      </c>
      <c r="G18" s="69"/>
      <c r="H18" s="73" t="s">
        <v>87</v>
      </c>
      <c r="I18" s="50" t="s">
        <v>88</v>
      </c>
      <c r="J18" s="52">
        <f>ROUNDUP(E18*0.75,2)</f>
        <v>0.19</v>
      </c>
      <c r="K18" s="52" t="s">
        <v>89</v>
      </c>
      <c r="L18" s="52"/>
      <c r="M18" s="77" t="e">
        <f>#REF!</f>
        <v>#REF!</v>
      </c>
      <c r="N18" s="65"/>
      <c r="O18" s="53" t="s">
        <v>28</v>
      </c>
      <c r="P18" s="50"/>
      <c r="Q18" s="54">
        <v>0.1</v>
      </c>
      <c r="R18" s="91">
        <f>ROUNDUP(Q18*0.75,2)</f>
        <v>0.08</v>
      </c>
    </row>
    <row r="19" spans="1:18" ht="30" customHeight="1" thickBot="1">
      <c r="A19" s="172"/>
      <c r="B19" s="66"/>
      <c r="C19" s="55"/>
      <c r="D19" s="56"/>
      <c r="E19" s="57"/>
      <c r="F19" s="58"/>
      <c r="G19" s="70"/>
      <c r="H19" s="74"/>
      <c r="I19" s="56"/>
      <c r="J19" s="58"/>
      <c r="K19" s="58"/>
      <c r="L19" s="58"/>
      <c r="M19" s="78"/>
      <c r="N19" s="66"/>
      <c r="O19" s="59"/>
      <c r="P19" s="56"/>
      <c r="Q19" s="60"/>
      <c r="R19" s="93"/>
    </row>
  </sheetData>
  <mergeCells count="4">
    <mergeCell ref="H1:N1"/>
    <mergeCell ref="A2:R2"/>
    <mergeCell ref="A3:F3"/>
    <mergeCell ref="A5:A19"/>
  </mergeCells>
  <phoneticPr fontId="19"/>
  <printOptions horizontalCentered="1" verticalCentered="1"/>
  <pageMargins left="0.39370078740157483" right="0.39370078740157483" top="0.39370078740157483" bottom="0.39370078740157483" header="0.39370078740157483" footer="0.39370078740157483"/>
  <pageSetup paperSize="12"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2"/>
  <cols>
    <col min="1" max="1" width="4.44140625" style="3" customWidth="1"/>
    <col min="2" max="2" width="24.33203125" style="3" customWidth="1"/>
    <col min="3" max="3" width="28.21875" style="3" customWidth="1"/>
    <col min="4" max="4" width="12.44140625" style="3" hidden="1" customWidth="1"/>
    <col min="5" max="6" width="10.33203125" style="27" customWidth="1"/>
    <col min="7" max="7" width="10" style="3" customWidth="1"/>
    <col min="8" max="8" width="18.77734375" style="3" customWidth="1"/>
    <col min="9" max="9" width="22.44140625" style="3" customWidth="1"/>
    <col min="10" max="10" width="21.21875" style="3" customWidth="1"/>
    <col min="11" max="11" width="11.109375" style="3" customWidth="1"/>
    <col min="12" max="12" width="22.33203125" style="3" customWidth="1"/>
    <col min="13" max="13" width="21.21875" style="3" customWidth="1"/>
    <col min="14" max="14" width="11.21875" style="3" customWidth="1"/>
    <col min="15" max="15" width="12.44140625" hidden="1" customWidth="1"/>
  </cols>
  <sheetData>
    <row r="1" spans="1:21" s="3" customFormat="1" ht="37.5" customHeight="1">
      <c r="A1" s="1" t="s">
        <v>284</v>
      </c>
      <c r="B1" s="5"/>
      <c r="C1" s="1"/>
      <c r="D1" s="1"/>
      <c r="E1" s="200"/>
      <c r="F1" s="201"/>
      <c r="G1" s="201"/>
      <c r="H1" s="201"/>
      <c r="I1" s="201"/>
      <c r="J1" s="201"/>
      <c r="K1" s="201"/>
      <c r="L1" s="201"/>
      <c r="M1" s="201"/>
      <c r="N1" s="201"/>
      <c r="O1"/>
      <c r="P1"/>
      <c r="Q1"/>
      <c r="R1"/>
      <c r="S1"/>
      <c r="T1"/>
      <c r="U1"/>
    </row>
    <row r="2" spans="1:21" s="3" customFormat="1" ht="36" customHeight="1">
      <c r="A2" s="166" t="s">
        <v>0</v>
      </c>
      <c r="B2" s="167"/>
      <c r="C2" s="167"/>
      <c r="D2" s="167"/>
      <c r="E2" s="167"/>
      <c r="F2" s="167"/>
      <c r="G2" s="167"/>
      <c r="H2" s="167"/>
      <c r="I2" s="167"/>
      <c r="J2" s="167"/>
      <c r="K2" s="167"/>
      <c r="L2" s="167"/>
      <c r="M2" s="167"/>
      <c r="N2" s="167"/>
      <c r="O2" s="201"/>
      <c r="P2"/>
      <c r="Q2"/>
      <c r="R2"/>
      <c r="S2"/>
      <c r="T2"/>
      <c r="U2"/>
    </row>
    <row r="3" spans="1:21" ht="33.75" customHeight="1" thickBot="1">
      <c r="A3" s="202" t="s">
        <v>299</v>
      </c>
      <c r="B3" s="203"/>
      <c r="C3" s="203"/>
      <c r="D3" s="152"/>
      <c r="E3" s="204" t="s">
        <v>298</v>
      </c>
      <c r="F3" s="205"/>
      <c r="G3" s="85"/>
      <c r="H3" s="85"/>
      <c r="I3" s="85"/>
      <c r="J3" s="85"/>
      <c r="K3" s="151"/>
      <c r="L3" s="85"/>
      <c r="M3" s="85"/>
    </row>
    <row r="4" spans="1:21" ht="18.75" customHeight="1">
      <c r="A4" s="206"/>
      <c r="B4" s="207"/>
      <c r="C4" s="208"/>
      <c r="D4" s="173" t="s">
        <v>6</v>
      </c>
      <c r="E4" s="176" t="s">
        <v>281</v>
      </c>
      <c r="F4" s="179" t="s">
        <v>272</v>
      </c>
      <c r="G4" s="150" t="s">
        <v>280</v>
      </c>
      <c r="H4" s="149" t="s">
        <v>279</v>
      </c>
      <c r="I4" s="182" t="s">
        <v>278</v>
      </c>
      <c r="J4" s="183"/>
      <c r="K4" s="184"/>
      <c r="L4" s="212" t="s">
        <v>277</v>
      </c>
      <c r="M4" s="186"/>
      <c r="N4" s="187"/>
      <c r="O4" s="188" t="s">
        <v>6</v>
      </c>
    </row>
    <row r="5" spans="1:21" ht="18.75" customHeight="1">
      <c r="A5" s="209"/>
      <c r="B5" s="210"/>
      <c r="C5" s="211"/>
      <c r="D5" s="174"/>
      <c r="E5" s="177"/>
      <c r="F5" s="180"/>
      <c r="G5" s="148" t="s">
        <v>276</v>
      </c>
      <c r="H5" s="147" t="s">
        <v>290</v>
      </c>
      <c r="I5" s="191" t="s">
        <v>274</v>
      </c>
      <c r="J5" s="192"/>
      <c r="K5" s="193"/>
      <c r="L5" s="213" t="s">
        <v>273</v>
      </c>
      <c r="M5" s="195"/>
      <c r="N5" s="196"/>
      <c r="O5" s="189"/>
    </row>
    <row r="6" spans="1:21" ht="18.75" customHeight="1" thickBot="1">
      <c r="A6" s="146"/>
      <c r="B6" s="145" t="s">
        <v>1</v>
      </c>
      <c r="C6" s="142" t="s">
        <v>271</v>
      </c>
      <c r="D6" s="175"/>
      <c r="E6" s="178"/>
      <c r="F6" s="181"/>
      <c r="G6" s="144" t="s">
        <v>272</v>
      </c>
      <c r="H6" s="141" t="s">
        <v>270</v>
      </c>
      <c r="I6" s="143" t="s">
        <v>1</v>
      </c>
      <c r="J6" s="142" t="s">
        <v>271</v>
      </c>
      <c r="K6" s="140" t="s">
        <v>270</v>
      </c>
      <c r="L6" s="143" t="s">
        <v>1</v>
      </c>
      <c r="M6" s="141" t="s">
        <v>271</v>
      </c>
      <c r="N6" s="140" t="s">
        <v>270</v>
      </c>
      <c r="O6" s="190"/>
    </row>
    <row r="7" spans="1:21" ht="30" customHeight="1">
      <c r="A7" s="197" t="s">
        <v>53</v>
      </c>
      <c r="B7" s="133" t="s">
        <v>268</v>
      </c>
      <c r="C7" s="133" t="s">
        <v>265</v>
      </c>
      <c r="D7" s="139"/>
      <c r="E7" s="138"/>
      <c r="F7" s="137"/>
      <c r="G7" s="134"/>
      <c r="H7" s="136" t="s">
        <v>269</v>
      </c>
      <c r="I7" s="135" t="s">
        <v>268</v>
      </c>
      <c r="J7" s="133" t="s">
        <v>265</v>
      </c>
      <c r="K7" s="132" t="s">
        <v>267</v>
      </c>
      <c r="L7" s="135" t="s">
        <v>266</v>
      </c>
      <c r="M7" s="133" t="s">
        <v>265</v>
      </c>
      <c r="N7" s="132">
        <v>30</v>
      </c>
      <c r="O7" s="131"/>
    </row>
    <row r="8" spans="1:21" ht="30" customHeight="1">
      <c r="A8" s="198"/>
      <c r="B8" s="121"/>
      <c r="C8" s="121"/>
      <c r="D8" s="127"/>
      <c r="E8" s="126"/>
      <c r="F8" s="128"/>
      <c r="G8" s="124"/>
      <c r="H8" s="123"/>
      <c r="I8" s="122"/>
      <c r="J8" s="121"/>
      <c r="K8" s="120"/>
      <c r="L8" s="122"/>
      <c r="M8" s="121"/>
      <c r="N8" s="120"/>
      <c r="O8" s="129"/>
    </row>
    <row r="9" spans="1:21" ht="30" customHeight="1">
      <c r="A9" s="198"/>
      <c r="B9" s="113" t="s">
        <v>297</v>
      </c>
      <c r="C9" s="113" t="s">
        <v>70</v>
      </c>
      <c r="D9" s="119"/>
      <c r="E9" s="118"/>
      <c r="F9" s="117"/>
      <c r="G9" s="114"/>
      <c r="H9" s="116">
        <v>10</v>
      </c>
      <c r="I9" s="115" t="s">
        <v>296</v>
      </c>
      <c r="J9" s="130" t="s">
        <v>263</v>
      </c>
      <c r="K9" s="112">
        <v>5</v>
      </c>
      <c r="L9" s="115" t="s">
        <v>295</v>
      </c>
      <c r="M9" s="113" t="s">
        <v>26</v>
      </c>
      <c r="N9" s="112">
        <v>10</v>
      </c>
      <c r="O9" s="111"/>
    </row>
    <row r="10" spans="1:21" ht="30" customHeight="1">
      <c r="A10" s="198"/>
      <c r="B10" s="113"/>
      <c r="C10" s="113" t="s">
        <v>26</v>
      </c>
      <c r="D10" s="119"/>
      <c r="E10" s="118"/>
      <c r="F10" s="117"/>
      <c r="G10" s="114"/>
      <c r="H10" s="116">
        <v>20</v>
      </c>
      <c r="I10" s="115"/>
      <c r="J10" s="113" t="s">
        <v>26</v>
      </c>
      <c r="K10" s="112">
        <v>20</v>
      </c>
      <c r="L10" s="115"/>
      <c r="M10" s="113" t="s">
        <v>71</v>
      </c>
      <c r="N10" s="155">
        <v>0.1</v>
      </c>
      <c r="O10" s="111"/>
    </row>
    <row r="11" spans="1:21" ht="30" customHeight="1">
      <c r="A11" s="198"/>
      <c r="B11" s="113"/>
      <c r="C11" s="113" t="s">
        <v>106</v>
      </c>
      <c r="D11" s="119"/>
      <c r="E11" s="118"/>
      <c r="F11" s="117"/>
      <c r="G11" s="114"/>
      <c r="H11" s="116">
        <v>5</v>
      </c>
      <c r="I11" s="115"/>
      <c r="J11" s="113" t="s">
        <v>106</v>
      </c>
      <c r="K11" s="112">
        <v>5</v>
      </c>
      <c r="L11" s="122"/>
      <c r="M11" s="121"/>
      <c r="N11" s="120"/>
      <c r="O11" s="129"/>
    </row>
    <row r="12" spans="1:21" ht="30" customHeight="1">
      <c r="A12" s="198"/>
      <c r="B12" s="113"/>
      <c r="C12" s="113"/>
      <c r="D12" s="119"/>
      <c r="E12" s="118"/>
      <c r="F12" s="117"/>
      <c r="G12" s="114" t="s">
        <v>44</v>
      </c>
      <c r="H12" s="116" t="s">
        <v>260</v>
      </c>
      <c r="I12" s="115"/>
      <c r="J12" s="113"/>
      <c r="K12" s="112"/>
      <c r="L12" s="115" t="s">
        <v>294</v>
      </c>
      <c r="M12" s="113" t="s">
        <v>57</v>
      </c>
      <c r="N12" s="112">
        <v>15</v>
      </c>
      <c r="O12" s="111"/>
    </row>
    <row r="13" spans="1:21" ht="30" customHeight="1">
      <c r="A13" s="198"/>
      <c r="B13" s="113"/>
      <c r="C13" s="113"/>
      <c r="D13" s="119"/>
      <c r="E13" s="118"/>
      <c r="F13" s="117"/>
      <c r="G13" s="114" t="s">
        <v>34</v>
      </c>
      <c r="H13" s="116" t="s">
        <v>259</v>
      </c>
      <c r="I13" s="115"/>
      <c r="J13" s="113"/>
      <c r="K13" s="112"/>
      <c r="L13" s="115"/>
      <c r="M13" s="113"/>
      <c r="N13" s="112"/>
      <c r="O13" s="111"/>
    </row>
    <row r="14" spans="1:21" ht="30" customHeight="1">
      <c r="A14" s="198"/>
      <c r="B14" s="113"/>
      <c r="C14" s="113"/>
      <c r="D14" s="119"/>
      <c r="E14" s="118"/>
      <c r="F14" s="117" t="s">
        <v>46</v>
      </c>
      <c r="G14" s="114" t="s">
        <v>45</v>
      </c>
      <c r="H14" s="116" t="s">
        <v>259</v>
      </c>
      <c r="I14" s="115"/>
      <c r="J14" s="113"/>
      <c r="K14" s="112"/>
      <c r="L14" s="115"/>
      <c r="M14" s="113"/>
      <c r="N14" s="112"/>
      <c r="O14" s="111"/>
    </row>
    <row r="15" spans="1:21" ht="30" customHeight="1">
      <c r="A15" s="198"/>
      <c r="B15" s="121"/>
      <c r="C15" s="121"/>
      <c r="D15" s="127"/>
      <c r="E15" s="126"/>
      <c r="F15" s="128"/>
      <c r="G15" s="124"/>
      <c r="H15" s="123"/>
      <c r="I15" s="122"/>
      <c r="J15" s="121"/>
      <c r="K15" s="120"/>
      <c r="L15" s="115"/>
      <c r="M15" s="113"/>
      <c r="N15" s="112"/>
      <c r="O15" s="111"/>
    </row>
    <row r="16" spans="1:21" ht="30" customHeight="1">
      <c r="A16" s="198"/>
      <c r="B16" s="113" t="s">
        <v>293</v>
      </c>
      <c r="C16" s="113" t="s">
        <v>57</v>
      </c>
      <c r="D16" s="119"/>
      <c r="E16" s="118"/>
      <c r="F16" s="117"/>
      <c r="G16" s="114"/>
      <c r="H16" s="116">
        <v>20</v>
      </c>
      <c r="I16" s="115" t="s">
        <v>293</v>
      </c>
      <c r="J16" s="113" t="s">
        <v>57</v>
      </c>
      <c r="K16" s="112">
        <v>15</v>
      </c>
      <c r="L16" s="115"/>
      <c r="M16" s="113"/>
      <c r="N16" s="112"/>
      <c r="O16" s="111"/>
    </row>
    <row r="17" spans="1:15" ht="30" customHeight="1">
      <c r="A17" s="198"/>
      <c r="B17" s="113"/>
      <c r="C17" s="113" t="s">
        <v>109</v>
      </c>
      <c r="D17" s="119"/>
      <c r="E17" s="118"/>
      <c r="F17" s="117"/>
      <c r="G17" s="114"/>
      <c r="H17" s="116">
        <v>5</v>
      </c>
      <c r="I17" s="115"/>
      <c r="J17" s="113" t="s">
        <v>109</v>
      </c>
      <c r="K17" s="112">
        <v>5</v>
      </c>
      <c r="L17" s="115"/>
      <c r="M17" s="113"/>
      <c r="N17" s="112"/>
      <c r="O17" s="111"/>
    </row>
    <row r="18" spans="1:15" ht="30" customHeight="1">
      <c r="A18" s="198"/>
      <c r="B18" s="121"/>
      <c r="C18" s="121"/>
      <c r="D18" s="127"/>
      <c r="E18" s="126"/>
      <c r="F18" s="128"/>
      <c r="G18" s="124"/>
      <c r="H18" s="123"/>
      <c r="I18" s="122"/>
      <c r="J18" s="121"/>
      <c r="K18" s="120"/>
      <c r="L18" s="115"/>
      <c r="M18" s="113"/>
      <c r="N18" s="112"/>
      <c r="O18" s="111"/>
    </row>
    <row r="19" spans="1:15" ht="30" customHeight="1">
      <c r="A19" s="198"/>
      <c r="B19" s="113" t="s">
        <v>145</v>
      </c>
      <c r="C19" s="113" t="s">
        <v>71</v>
      </c>
      <c r="D19" s="119"/>
      <c r="E19" s="118"/>
      <c r="F19" s="160"/>
      <c r="G19" s="114"/>
      <c r="H19" s="159">
        <v>0.1</v>
      </c>
      <c r="I19" s="115" t="s">
        <v>145</v>
      </c>
      <c r="J19" s="113" t="s">
        <v>71</v>
      </c>
      <c r="K19" s="155">
        <v>0.1</v>
      </c>
      <c r="L19" s="115"/>
      <c r="M19" s="113"/>
      <c r="N19" s="112"/>
      <c r="O19" s="111"/>
    </row>
    <row r="20" spans="1:15" ht="30" customHeight="1">
      <c r="A20" s="198"/>
      <c r="B20" s="113"/>
      <c r="C20" s="113" t="s">
        <v>111</v>
      </c>
      <c r="D20" s="119"/>
      <c r="E20" s="118"/>
      <c r="F20" s="117"/>
      <c r="G20" s="114"/>
      <c r="H20" s="116">
        <v>5</v>
      </c>
      <c r="I20" s="115"/>
      <c r="J20" s="113" t="s">
        <v>285</v>
      </c>
      <c r="K20" s="153">
        <v>0.13</v>
      </c>
      <c r="L20" s="115"/>
      <c r="M20" s="113"/>
      <c r="N20" s="112"/>
      <c r="O20" s="111"/>
    </row>
    <row r="21" spans="1:15" ht="30" customHeight="1">
      <c r="A21" s="198"/>
      <c r="B21" s="113"/>
      <c r="C21" s="113" t="s">
        <v>87</v>
      </c>
      <c r="D21" s="119"/>
      <c r="E21" s="118" t="s">
        <v>88</v>
      </c>
      <c r="F21" s="117"/>
      <c r="G21" s="114"/>
      <c r="H21" s="154">
        <v>0.13</v>
      </c>
      <c r="I21" s="115"/>
      <c r="J21" s="113"/>
      <c r="K21" s="112"/>
      <c r="L21" s="115"/>
      <c r="M21" s="113"/>
      <c r="N21" s="112"/>
      <c r="O21" s="111"/>
    </row>
    <row r="22" spans="1:15" ht="30" customHeight="1">
      <c r="A22" s="198"/>
      <c r="B22" s="113"/>
      <c r="C22" s="113"/>
      <c r="D22" s="119"/>
      <c r="E22" s="118"/>
      <c r="F22" s="117"/>
      <c r="G22" s="114" t="s">
        <v>35</v>
      </c>
      <c r="H22" s="116" t="s">
        <v>260</v>
      </c>
      <c r="I22" s="115"/>
      <c r="J22" s="113"/>
      <c r="K22" s="112"/>
      <c r="L22" s="115"/>
      <c r="M22" s="113"/>
      <c r="N22" s="112"/>
      <c r="O22" s="111"/>
    </row>
    <row r="23" spans="1:15" ht="30" customHeight="1" thickBot="1">
      <c r="A23" s="199"/>
      <c r="B23" s="104"/>
      <c r="C23" s="104"/>
      <c r="D23" s="110"/>
      <c r="E23" s="109"/>
      <c r="F23" s="108"/>
      <c r="G23" s="105"/>
      <c r="H23" s="107"/>
      <c r="I23" s="106"/>
      <c r="J23" s="104"/>
      <c r="K23" s="103"/>
      <c r="L23" s="106"/>
      <c r="M23" s="104"/>
      <c r="N23" s="103"/>
      <c r="O23" s="102"/>
    </row>
    <row r="24" spans="1:15" ht="14.4">
      <c r="B24" s="94"/>
      <c r="C24" s="94"/>
      <c r="D24" s="94"/>
      <c r="G24" s="94"/>
      <c r="H24" s="101"/>
      <c r="I24" s="94"/>
      <c r="J24" s="94"/>
      <c r="K24" s="101"/>
      <c r="L24" s="94"/>
      <c r="M24" s="94"/>
      <c r="N24" s="101"/>
    </row>
    <row r="25" spans="1:15" ht="14.4">
      <c r="B25" s="94"/>
      <c r="C25" s="94"/>
      <c r="D25" s="94"/>
      <c r="G25" s="94"/>
      <c r="H25" s="101"/>
      <c r="I25" s="94"/>
      <c r="J25" s="94"/>
      <c r="K25" s="101"/>
      <c r="L25" s="94"/>
      <c r="M25" s="94"/>
      <c r="N25" s="101"/>
    </row>
    <row r="26" spans="1:15" ht="14.4">
      <c r="B26" s="94"/>
      <c r="C26" s="94"/>
      <c r="D26" s="94"/>
      <c r="G26" s="94"/>
      <c r="H26" s="101"/>
      <c r="I26" s="94"/>
      <c r="J26" s="94"/>
      <c r="K26" s="101"/>
      <c r="L26" s="94"/>
      <c r="M26" s="94"/>
      <c r="N26" s="101"/>
    </row>
    <row r="27" spans="1:15" ht="14.4">
      <c r="B27" s="94"/>
      <c r="C27" s="94"/>
      <c r="D27" s="94"/>
      <c r="G27" s="94"/>
      <c r="H27" s="101"/>
      <c r="I27" s="94"/>
      <c r="J27" s="94"/>
      <c r="K27" s="101"/>
      <c r="L27" s="94"/>
      <c r="M27" s="94"/>
      <c r="N27" s="101"/>
    </row>
    <row r="28" spans="1:15" ht="14.4">
      <c r="B28" s="94"/>
      <c r="C28" s="94"/>
      <c r="D28" s="94"/>
      <c r="G28" s="94"/>
      <c r="H28" s="101"/>
      <c r="I28" s="94"/>
      <c r="J28" s="94"/>
      <c r="K28" s="101"/>
      <c r="L28" s="94"/>
      <c r="M28" s="94"/>
      <c r="N28" s="101"/>
    </row>
    <row r="29" spans="1:15" ht="14.4">
      <c r="B29" s="94"/>
      <c r="C29" s="94"/>
      <c r="D29" s="94"/>
      <c r="G29" s="94"/>
      <c r="H29" s="101"/>
      <c r="I29" s="94"/>
      <c r="J29" s="94"/>
      <c r="K29" s="101"/>
      <c r="L29" s="94"/>
      <c r="M29" s="94"/>
      <c r="N29" s="101"/>
    </row>
    <row r="30" spans="1:15" ht="14.4">
      <c r="B30" s="94"/>
      <c r="C30" s="94"/>
      <c r="D30" s="94"/>
      <c r="G30" s="94"/>
      <c r="H30" s="101"/>
      <c r="I30" s="94"/>
      <c r="J30" s="94"/>
      <c r="K30" s="101"/>
      <c r="L30" s="94"/>
      <c r="M30" s="94"/>
      <c r="N30" s="101"/>
    </row>
    <row r="31" spans="1:15" ht="14.4">
      <c r="B31" s="94"/>
      <c r="C31" s="94"/>
      <c r="D31" s="94"/>
      <c r="G31" s="94"/>
      <c r="H31" s="101"/>
      <c r="I31" s="94"/>
      <c r="J31" s="94"/>
      <c r="K31" s="101"/>
      <c r="L31" s="94"/>
      <c r="M31" s="94"/>
      <c r="N31" s="101"/>
    </row>
    <row r="32" spans="1:15" ht="14.4">
      <c r="B32" s="94"/>
      <c r="C32" s="94"/>
      <c r="D32" s="94"/>
      <c r="G32" s="94"/>
      <c r="H32" s="101"/>
      <c r="I32" s="94"/>
      <c r="J32" s="94"/>
      <c r="K32" s="101"/>
      <c r="L32" s="94"/>
      <c r="M32" s="94"/>
      <c r="N32" s="101"/>
    </row>
    <row r="33" spans="2:14" ht="14.4">
      <c r="B33" s="94"/>
      <c r="C33" s="94"/>
      <c r="D33" s="94"/>
      <c r="G33" s="94"/>
      <c r="H33" s="101"/>
      <c r="I33" s="94"/>
      <c r="J33" s="94"/>
      <c r="K33" s="101"/>
      <c r="L33" s="94"/>
      <c r="M33" s="94"/>
      <c r="N33" s="101"/>
    </row>
    <row r="34" spans="2:14" ht="14.4">
      <c r="B34" s="94"/>
      <c r="C34" s="94"/>
      <c r="D34" s="94"/>
      <c r="G34" s="94"/>
      <c r="H34" s="101"/>
      <c r="I34" s="94"/>
      <c r="J34" s="94"/>
      <c r="K34" s="101"/>
      <c r="L34" s="94"/>
      <c r="M34" s="94"/>
      <c r="N34" s="101"/>
    </row>
    <row r="35" spans="2:14" ht="14.4">
      <c r="B35" s="94"/>
      <c r="C35" s="94"/>
      <c r="D35" s="94"/>
      <c r="G35" s="94"/>
      <c r="H35" s="101"/>
      <c r="I35" s="94"/>
      <c r="J35" s="94"/>
      <c r="K35" s="101"/>
      <c r="L35" s="94"/>
      <c r="M35" s="94"/>
      <c r="N35" s="101"/>
    </row>
    <row r="36" spans="2:14" ht="14.4">
      <c r="B36" s="94"/>
      <c r="C36" s="94"/>
      <c r="D36" s="94"/>
      <c r="G36" s="94"/>
      <c r="H36" s="101"/>
      <c r="I36" s="94"/>
      <c r="J36" s="94"/>
      <c r="K36" s="101"/>
      <c r="L36" s="94"/>
      <c r="M36" s="94"/>
      <c r="N36" s="101"/>
    </row>
    <row r="37" spans="2:14" ht="14.4">
      <c r="B37" s="94"/>
      <c r="C37" s="94"/>
      <c r="D37" s="94"/>
      <c r="G37" s="94"/>
      <c r="H37" s="101"/>
      <c r="I37" s="94"/>
      <c r="J37" s="94"/>
      <c r="K37" s="101"/>
      <c r="L37" s="94"/>
      <c r="M37" s="94"/>
      <c r="N37" s="101"/>
    </row>
    <row r="38" spans="2:14" ht="14.4">
      <c r="B38" s="94"/>
      <c r="C38" s="94"/>
      <c r="D38" s="94"/>
      <c r="G38" s="94"/>
      <c r="H38" s="101"/>
      <c r="I38" s="94"/>
      <c r="J38" s="94"/>
      <c r="K38" s="101"/>
      <c r="L38" s="94"/>
      <c r="M38" s="94"/>
      <c r="N38" s="101"/>
    </row>
    <row r="39" spans="2:14" ht="14.4">
      <c r="B39" s="94"/>
      <c r="C39" s="94"/>
      <c r="D39" s="94"/>
      <c r="G39" s="94"/>
      <c r="H39" s="101"/>
      <c r="I39" s="94"/>
      <c r="J39" s="94"/>
      <c r="K39" s="101"/>
      <c r="L39" s="94"/>
      <c r="M39" s="94"/>
      <c r="N39" s="101"/>
    </row>
    <row r="40" spans="2:14" ht="14.4">
      <c r="B40" s="94"/>
      <c r="C40" s="94"/>
      <c r="D40" s="94"/>
      <c r="G40" s="94"/>
      <c r="H40" s="101"/>
      <c r="I40" s="94"/>
      <c r="J40" s="94"/>
      <c r="K40" s="101"/>
      <c r="L40" s="94"/>
      <c r="M40" s="94"/>
      <c r="N40" s="101"/>
    </row>
    <row r="41" spans="2:14" ht="14.4">
      <c r="B41" s="94"/>
      <c r="C41" s="94"/>
      <c r="D41" s="94"/>
      <c r="G41" s="94"/>
      <c r="H41" s="101"/>
      <c r="I41" s="94"/>
      <c r="J41" s="94"/>
      <c r="K41" s="101"/>
      <c r="L41" s="94"/>
      <c r="M41" s="94"/>
      <c r="N41" s="101"/>
    </row>
    <row r="42" spans="2:14" ht="14.4">
      <c r="B42" s="94"/>
      <c r="C42" s="94"/>
      <c r="D42" s="94"/>
      <c r="G42" s="94"/>
      <c r="H42" s="101"/>
      <c r="I42" s="94"/>
      <c r="J42" s="94"/>
      <c r="K42" s="101"/>
      <c r="L42" s="94"/>
      <c r="M42" s="94"/>
      <c r="N42" s="101"/>
    </row>
    <row r="43" spans="2:14" ht="14.4">
      <c r="B43" s="94"/>
      <c r="C43" s="94"/>
      <c r="D43" s="94"/>
      <c r="G43" s="94"/>
      <c r="H43" s="101"/>
      <c r="I43" s="94"/>
      <c r="J43" s="94"/>
      <c r="K43" s="101"/>
      <c r="L43" s="94"/>
      <c r="M43" s="94"/>
      <c r="N43" s="101"/>
    </row>
    <row r="44" spans="2:14" ht="14.4">
      <c r="B44" s="94"/>
      <c r="C44" s="94"/>
      <c r="D44" s="94"/>
      <c r="G44" s="94"/>
      <c r="H44" s="101"/>
      <c r="I44" s="94"/>
      <c r="J44" s="94"/>
      <c r="K44" s="101"/>
      <c r="L44" s="94"/>
      <c r="M44" s="94"/>
      <c r="N44" s="101"/>
    </row>
    <row r="45" spans="2:14" ht="14.4">
      <c r="B45" s="94"/>
      <c r="C45" s="94"/>
      <c r="D45" s="94"/>
      <c r="G45" s="94"/>
      <c r="H45" s="101"/>
      <c r="I45" s="94"/>
      <c r="J45" s="94"/>
      <c r="K45" s="101"/>
      <c r="L45" s="94"/>
      <c r="M45" s="94"/>
      <c r="N45" s="101"/>
    </row>
    <row r="46" spans="2:14" ht="14.4">
      <c r="B46" s="94"/>
      <c r="C46" s="94"/>
      <c r="D46" s="94"/>
      <c r="G46" s="94"/>
      <c r="H46" s="101"/>
      <c r="I46" s="94"/>
      <c r="J46" s="94"/>
      <c r="K46" s="101"/>
      <c r="L46" s="94"/>
      <c r="M46" s="94"/>
      <c r="N46" s="101"/>
    </row>
    <row r="47" spans="2:14" ht="14.4">
      <c r="B47" s="94"/>
      <c r="C47" s="94"/>
      <c r="D47" s="94"/>
      <c r="G47" s="94"/>
      <c r="H47" s="101"/>
      <c r="I47" s="94"/>
      <c r="J47" s="94"/>
      <c r="K47" s="101"/>
      <c r="L47" s="94"/>
      <c r="M47" s="94"/>
      <c r="N47" s="101"/>
    </row>
    <row r="48" spans="2:14" ht="14.4">
      <c r="B48" s="94"/>
      <c r="C48" s="94"/>
      <c r="D48" s="94"/>
      <c r="G48" s="94"/>
      <c r="H48" s="101"/>
      <c r="I48" s="94"/>
      <c r="J48" s="94"/>
      <c r="K48" s="101"/>
      <c r="L48" s="94"/>
      <c r="M48" s="94"/>
      <c r="N48" s="101"/>
    </row>
    <row r="49" spans="2:14" ht="14.4">
      <c r="B49" s="94"/>
      <c r="C49" s="94"/>
      <c r="D49" s="94"/>
      <c r="G49" s="94"/>
      <c r="H49" s="101"/>
      <c r="I49" s="94"/>
      <c r="J49" s="94"/>
      <c r="K49" s="101"/>
      <c r="L49" s="94"/>
      <c r="M49" s="94"/>
      <c r="N49" s="101"/>
    </row>
    <row r="50" spans="2:14" ht="14.4">
      <c r="B50" s="94"/>
      <c r="C50" s="94"/>
      <c r="D50" s="94"/>
      <c r="G50" s="94"/>
      <c r="H50" s="101"/>
      <c r="I50" s="94"/>
      <c r="J50" s="94"/>
      <c r="K50" s="101"/>
      <c r="L50" s="94"/>
      <c r="M50" s="94"/>
      <c r="N50" s="101"/>
    </row>
    <row r="51" spans="2:14" ht="14.4">
      <c r="B51" s="94"/>
      <c r="C51" s="94"/>
      <c r="D51" s="94"/>
      <c r="G51" s="94"/>
      <c r="H51" s="101"/>
      <c r="I51" s="94"/>
      <c r="J51" s="94"/>
      <c r="K51" s="101"/>
      <c r="L51" s="94"/>
      <c r="M51" s="94"/>
      <c r="N51" s="101"/>
    </row>
    <row r="52" spans="2:14" ht="14.4">
      <c r="B52" s="94"/>
      <c r="C52" s="94"/>
      <c r="D52" s="94"/>
      <c r="G52" s="94"/>
      <c r="H52" s="101"/>
      <c r="I52" s="94"/>
      <c r="J52" s="94"/>
      <c r="K52" s="101"/>
      <c r="L52" s="94"/>
      <c r="M52" s="94"/>
      <c r="N52" s="101"/>
    </row>
    <row r="53" spans="2:14" ht="14.4">
      <c r="B53" s="94"/>
      <c r="C53" s="94"/>
      <c r="D53" s="94"/>
      <c r="G53" s="94"/>
      <c r="H53" s="101"/>
      <c r="I53" s="94"/>
      <c r="J53" s="94"/>
      <c r="K53" s="101"/>
      <c r="L53" s="94"/>
      <c r="M53" s="94"/>
      <c r="N53" s="101"/>
    </row>
    <row r="54" spans="2:14" ht="14.4">
      <c r="B54" s="94"/>
      <c r="C54" s="94"/>
      <c r="D54" s="94"/>
      <c r="G54" s="94"/>
      <c r="H54" s="101"/>
      <c r="I54" s="94"/>
      <c r="J54" s="94"/>
      <c r="K54" s="101"/>
      <c r="L54" s="94"/>
      <c r="M54" s="94"/>
      <c r="N54" s="101"/>
    </row>
    <row r="55" spans="2:14" ht="14.4">
      <c r="B55" s="94"/>
      <c r="C55" s="94"/>
      <c r="D55" s="94"/>
      <c r="G55" s="94"/>
      <c r="H55" s="101"/>
      <c r="I55" s="94"/>
      <c r="J55" s="94"/>
      <c r="K55" s="101"/>
      <c r="L55" s="94"/>
      <c r="M55" s="94"/>
      <c r="N55" s="101"/>
    </row>
    <row r="56" spans="2:14" ht="14.4">
      <c r="B56" s="94"/>
      <c r="C56" s="94"/>
      <c r="D56" s="94"/>
      <c r="G56" s="94"/>
      <c r="H56" s="101"/>
      <c r="I56" s="94"/>
      <c r="J56" s="94"/>
      <c r="K56" s="101"/>
      <c r="L56" s="94"/>
      <c r="M56" s="94"/>
      <c r="N56" s="101"/>
    </row>
    <row r="57" spans="2:14" ht="14.4">
      <c r="B57" s="94"/>
      <c r="C57" s="94"/>
      <c r="D57" s="94"/>
      <c r="G57" s="94"/>
      <c r="H57" s="101"/>
      <c r="I57" s="94"/>
      <c r="J57" s="94"/>
      <c r="K57" s="101"/>
      <c r="L57" s="94"/>
      <c r="M57" s="94"/>
      <c r="N57" s="101"/>
    </row>
    <row r="58" spans="2:14" ht="14.4">
      <c r="B58" s="94"/>
      <c r="C58" s="94"/>
      <c r="D58" s="94"/>
      <c r="G58" s="94"/>
      <c r="H58" s="101"/>
      <c r="I58" s="94"/>
      <c r="J58" s="94"/>
      <c r="K58" s="101"/>
      <c r="L58" s="94"/>
      <c r="M58" s="94"/>
      <c r="N58" s="101"/>
    </row>
    <row r="59" spans="2:14" ht="14.4">
      <c r="B59" s="94"/>
      <c r="C59" s="94"/>
      <c r="D59" s="94"/>
      <c r="G59" s="94"/>
      <c r="H59" s="101"/>
      <c r="I59" s="94"/>
      <c r="J59" s="94"/>
      <c r="K59" s="101"/>
      <c r="L59" s="94"/>
      <c r="M59" s="94"/>
      <c r="N59" s="101"/>
    </row>
    <row r="60" spans="2:14" ht="14.4">
      <c r="B60" s="94"/>
      <c r="C60" s="94"/>
      <c r="D60" s="94"/>
      <c r="G60" s="94"/>
      <c r="H60" s="101"/>
      <c r="I60" s="94"/>
      <c r="J60" s="94"/>
      <c r="K60" s="101"/>
      <c r="L60" s="94"/>
      <c r="M60" s="94"/>
      <c r="N60" s="101"/>
    </row>
    <row r="61" spans="2:14" ht="14.4">
      <c r="B61" s="94"/>
      <c r="C61" s="94"/>
      <c r="D61" s="94"/>
      <c r="G61" s="94"/>
      <c r="H61" s="101"/>
      <c r="I61" s="94"/>
      <c r="J61" s="94"/>
      <c r="K61" s="101"/>
      <c r="L61" s="94"/>
      <c r="M61" s="94"/>
      <c r="N61" s="101"/>
    </row>
    <row r="62" spans="2:14" ht="14.4">
      <c r="B62" s="94"/>
      <c r="C62" s="94"/>
      <c r="D62" s="94"/>
      <c r="G62" s="94"/>
      <c r="H62" s="101"/>
      <c r="I62" s="94"/>
      <c r="J62" s="94"/>
      <c r="K62" s="101"/>
      <c r="L62" s="94"/>
      <c r="M62" s="94"/>
      <c r="N62" s="101"/>
    </row>
    <row r="63" spans="2:14" ht="14.4">
      <c r="B63" s="94"/>
      <c r="C63" s="94"/>
      <c r="D63" s="94"/>
      <c r="G63" s="94"/>
      <c r="H63" s="101"/>
      <c r="I63" s="94"/>
      <c r="J63" s="94"/>
      <c r="K63" s="101"/>
      <c r="L63" s="94"/>
      <c r="M63" s="94"/>
      <c r="N63" s="101"/>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3"/>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ColWidth="9" defaultRowHeight="18.75" customHeight="1"/>
  <cols>
    <col min="1" max="1" width="4.109375" style="29" customWidth="1"/>
    <col min="2" max="2" width="22.44140625" style="28" customWidth="1"/>
    <col min="3" max="3" width="26.6640625" style="28" customWidth="1"/>
    <col min="4" max="4" width="17.109375" style="27" customWidth="1"/>
    <col min="5" max="5" width="8.109375" style="30" customWidth="1"/>
    <col min="6" max="6" width="4" style="31" customWidth="1"/>
    <col min="7" max="7" width="10.21875" style="31" hidden="1" customWidth="1"/>
    <col min="8" max="8" width="23.21875" style="32" customWidth="1"/>
    <col min="9" max="9" width="17.109375" style="27" customWidth="1"/>
    <col min="10" max="10" width="8.109375" style="31" customWidth="1"/>
    <col min="11" max="11" width="4" style="31" customWidth="1"/>
    <col min="12" max="12" width="10.21875" style="31" hidden="1" customWidth="1"/>
    <col min="13" max="13" width="8.6640625" style="33" hidden="1" customWidth="1"/>
    <col min="14" max="14" width="97.77734375" style="28" customWidth="1"/>
    <col min="15" max="15" width="14.109375" style="32" customWidth="1"/>
    <col min="16" max="16" width="16" style="27" customWidth="1"/>
    <col min="17" max="17" width="10.109375" style="34" customWidth="1"/>
    <col min="18" max="18" width="10.109375" style="30" customWidth="1"/>
    <col min="19" max="19" width="5.109375" style="27" customWidth="1"/>
    <col min="20" max="26" width="8.88671875" customWidth="1"/>
    <col min="27" max="16384" width="9" style="3"/>
  </cols>
  <sheetData>
    <row r="1" spans="1:19" ht="36.75" customHeight="1">
      <c r="A1" s="1" t="s">
        <v>13</v>
      </c>
      <c r="B1" s="1"/>
      <c r="C1" s="2"/>
      <c r="D1" s="3"/>
      <c r="E1" s="2"/>
      <c r="F1" s="2"/>
      <c r="G1" s="2"/>
      <c r="H1" s="166"/>
      <c r="I1" s="166"/>
      <c r="J1" s="167"/>
      <c r="K1" s="167"/>
      <c r="L1" s="167"/>
      <c r="M1" s="167"/>
      <c r="N1" s="167"/>
      <c r="O1" s="2"/>
      <c r="P1" s="2"/>
      <c r="Q1" s="4"/>
      <c r="R1" s="4"/>
      <c r="S1" s="3"/>
    </row>
    <row r="2" spans="1:19" ht="36.75" customHeight="1">
      <c r="A2" s="166" t="s">
        <v>0</v>
      </c>
      <c r="B2" s="166"/>
      <c r="C2" s="167"/>
      <c r="D2" s="167"/>
      <c r="E2" s="167"/>
      <c r="F2" s="167"/>
      <c r="G2" s="167"/>
      <c r="H2" s="167"/>
      <c r="I2" s="167"/>
      <c r="J2" s="167"/>
      <c r="K2" s="167"/>
      <c r="L2" s="167"/>
      <c r="M2" s="167"/>
      <c r="N2" s="167"/>
      <c r="O2" s="167"/>
      <c r="P2" s="167"/>
      <c r="Q2" s="167"/>
      <c r="R2" s="167"/>
      <c r="S2" s="3"/>
    </row>
    <row r="3" spans="1:19" ht="27.75" customHeight="1" thickBot="1">
      <c r="A3" s="168" t="s">
        <v>125</v>
      </c>
      <c r="B3" s="169"/>
      <c r="C3" s="169"/>
      <c r="D3" s="169"/>
      <c r="E3" s="169"/>
      <c r="F3" s="169"/>
      <c r="G3" s="2"/>
      <c r="H3" s="2"/>
      <c r="I3" s="12"/>
      <c r="J3" s="2"/>
      <c r="K3" s="7"/>
      <c r="L3" s="7"/>
      <c r="M3" s="10"/>
      <c r="N3" s="2"/>
      <c r="O3" s="13"/>
      <c r="P3" s="12"/>
      <c r="Q3" s="14"/>
      <c r="R3" s="14"/>
      <c r="S3" s="11"/>
    </row>
    <row r="4" spans="1:19" customFormat="1" ht="42" customHeight="1" thickBot="1">
      <c r="A4" s="15"/>
      <c r="B4" s="16" t="s">
        <v>1</v>
      </c>
      <c r="C4" s="17" t="s">
        <v>2</v>
      </c>
      <c r="D4" s="18" t="s">
        <v>3</v>
      </c>
      <c r="E4" s="35" t="s">
        <v>7</v>
      </c>
      <c r="F4" s="19" t="s">
        <v>5</v>
      </c>
      <c r="G4" s="17" t="s">
        <v>6</v>
      </c>
      <c r="H4" s="16" t="s">
        <v>2</v>
      </c>
      <c r="I4" s="18" t="s">
        <v>3</v>
      </c>
      <c r="J4" s="36" t="s">
        <v>4</v>
      </c>
      <c r="K4" s="19" t="s">
        <v>5</v>
      </c>
      <c r="L4" s="19" t="s">
        <v>6</v>
      </c>
      <c r="M4" s="21" t="s">
        <v>8</v>
      </c>
      <c r="N4" s="22" t="s">
        <v>9</v>
      </c>
      <c r="O4" s="19" t="s">
        <v>10</v>
      </c>
      <c r="P4" s="23" t="s">
        <v>3</v>
      </c>
      <c r="Q4" s="20" t="s">
        <v>12</v>
      </c>
      <c r="R4" s="25" t="s">
        <v>11</v>
      </c>
      <c r="S4" s="26"/>
    </row>
    <row r="5" spans="1:19" ht="23.1" customHeight="1">
      <c r="A5" s="170" t="s">
        <v>53</v>
      </c>
      <c r="B5" s="63" t="s">
        <v>15</v>
      </c>
      <c r="C5" s="37"/>
      <c r="D5" s="38"/>
      <c r="E5" s="39"/>
      <c r="F5" s="40"/>
      <c r="G5" s="67"/>
      <c r="H5" s="71"/>
      <c r="I5" s="38"/>
      <c r="J5" s="40"/>
      <c r="K5" s="40"/>
      <c r="L5" s="40"/>
      <c r="M5" s="75"/>
      <c r="N5" s="63"/>
      <c r="O5" s="41" t="s">
        <v>15</v>
      </c>
      <c r="P5" s="38"/>
      <c r="Q5" s="42">
        <v>110</v>
      </c>
      <c r="R5" s="87">
        <f>ROUNDUP(Q5*0.75,2)</f>
        <v>82.5</v>
      </c>
    </row>
    <row r="6" spans="1:19" ht="23.1" customHeight="1">
      <c r="A6" s="171"/>
      <c r="B6" s="64"/>
      <c r="C6" s="43"/>
      <c r="D6" s="44"/>
      <c r="E6" s="45"/>
      <c r="F6" s="46"/>
      <c r="G6" s="68"/>
      <c r="H6" s="72"/>
      <c r="I6" s="44"/>
      <c r="J6" s="46"/>
      <c r="K6" s="46"/>
      <c r="L6" s="46"/>
      <c r="M6" s="76"/>
      <c r="N6" s="64"/>
      <c r="O6" s="47"/>
      <c r="P6" s="44"/>
      <c r="Q6" s="48"/>
      <c r="R6" s="89"/>
    </row>
    <row r="7" spans="1:19" ht="23.1" customHeight="1">
      <c r="A7" s="171"/>
      <c r="B7" s="65" t="s">
        <v>126</v>
      </c>
      <c r="C7" s="49" t="s">
        <v>130</v>
      </c>
      <c r="D7" s="50"/>
      <c r="E7" s="51">
        <v>1</v>
      </c>
      <c r="F7" s="52" t="s">
        <v>63</v>
      </c>
      <c r="G7" s="69" t="s">
        <v>62</v>
      </c>
      <c r="H7" s="73" t="s">
        <v>130</v>
      </c>
      <c r="I7" s="50"/>
      <c r="J7" s="52">
        <f>ROUNDUP(E7*0.75,2)</f>
        <v>0.75</v>
      </c>
      <c r="K7" s="52" t="s">
        <v>63</v>
      </c>
      <c r="L7" s="52" t="s">
        <v>62</v>
      </c>
      <c r="M7" s="77" t="e">
        <f>#REF!</f>
        <v>#REF!</v>
      </c>
      <c r="N7" s="65" t="s">
        <v>127</v>
      </c>
      <c r="O7" s="53" t="s">
        <v>45</v>
      </c>
      <c r="P7" s="50" t="s">
        <v>46</v>
      </c>
      <c r="Q7" s="54">
        <v>1</v>
      </c>
      <c r="R7" s="91">
        <f>ROUNDUP(Q7*0.75,2)</f>
        <v>0.75</v>
      </c>
    </row>
    <row r="8" spans="1:19" ht="23.1" customHeight="1">
      <c r="A8" s="171"/>
      <c r="B8" s="65"/>
      <c r="C8" s="49" t="s">
        <v>99</v>
      </c>
      <c r="D8" s="50"/>
      <c r="E8" s="51">
        <v>2</v>
      </c>
      <c r="F8" s="52" t="s">
        <v>25</v>
      </c>
      <c r="G8" s="69"/>
      <c r="H8" s="73" t="s">
        <v>99</v>
      </c>
      <c r="I8" s="50"/>
      <c r="J8" s="52">
        <f>ROUNDUP(E8*0.75,2)</f>
        <v>1.5</v>
      </c>
      <c r="K8" s="52" t="s">
        <v>25</v>
      </c>
      <c r="L8" s="52"/>
      <c r="M8" s="77" t="e">
        <f>ROUND(#REF!+(#REF!*10/100),2)</f>
        <v>#REF!</v>
      </c>
      <c r="N8" s="65" t="s">
        <v>128</v>
      </c>
      <c r="O8" s="53" t="s">
        <v>98</v>
      </c>
      <c r="P8" s="50"/>
      <c r="Q8" s="54">
        <v>2</v>
      </c>
      <c r="R8" s="91">
        <f>ROUNDUP(Q8*0.75,2)</f>
        <v>1.5</v>
      </c>
    </row>
    <row r="9" spans="1:19" ht="23.1" customHeight="1">
      <c r="A9" s="171"/>
      <c r="B9" s="65"/>
      <c r="C9" s="49" t="s">
        <v>131</v>
      </c>
      <c r="D9" s="50"/>
      <c r="E9" s="51">
        <v>2</v>
      </c>
      <c r="F9" s="52" t="s">
        <v>25</v>
      </c>
      <c r="G9" s="69"/>
      <c r="H9" s="73" t="s">
        <v>131</v>
      </c>
      <c r="I9" s="50"/>
      <c r="J9" s="52">
        <f>ROUNDUP(E9*0.75,2)</f>
        <v>1.5</v>
      </c>
      <c r="K9" s="52" t="s">
        <v>25</v>
      </c>
      <c r="L9" s="52"/>
      <c r="M9" s="77" t="e">
        <f>#REF!</f>
        <v>#REF!</v>
      </c>
      <c r="N9" s="65" t="s">
        <v>129</v>
      </c>
      <c r="O9" s="53" t="s">
        <v>31</v>
      </c>
      <c r="P9" s="50"/>
      <c r="Q9" s="54">
        <v>2</v>
      </c>
      <c r="R9" s="91">
        <f>ROUNDUP(Q9*0.75,2)</f>
        <v>1.5</v>
      </c>
    </row>
    <row r="10" spans="1:19" ht="23.1" customHeight="1">
      <c r="A10" s="171"/>
      <c r="B10" s="65"/>
      <c r="C10" s="49" t="s">
        <v>36</v>
      </c>
      <c r="D10" s="50"/>
      <c r="E10" s="51">
        <v>10</v>
      </c>
      <c r="F10" s="52" t="s">
        <v>25</v>
      </c>
      <c r="G10" s="69"/>
      <c r="H10" s="73" t="s">
        <v>36</v>
      </c>
      <c r="I10" s="50"/>
      <c r="J10" s="52">
        <f>ROUNDUP(E10*0.75,2)</f>
        <v>7.5</v>
      </c>
      <c r="K10" s="52" t="s">
        <v>25</v>
      </c>
      <c r="L10" s="52"/>
      <c r="M10" s="77" t="e">
        <f>ROUND(#REF!+(#REF!*10/100),2)</f>
        <v>#REF!</v>
      </c>
      <c r="N10" s="65" t="s">
        <v>23</v>
      </c>
      <c r="O10" s="53" t="s">
        <v>35</v>
      </c>
      <c r="P10" s="50"/>
      <c r="Q10" s="54">
        <v>10</v>
      </c>
      <c r="R10" s="91">
        <f>ROUNDUP(Q10*0.75,2)</f>
        <v>7.5</v>
      </c>
    </row>
    <row r="11" spans="1:19" ht="23.1" customHeight="1">
      <c r="A11" s="171"/>
      <c r="B11" s="65"/>
      <c r="C11" s="49"/>
      <c r="D11" s="50"/>
      <c r="E11" s="51"/>
      <c r="F11" s="52"/>
      <c r="G11" s="69"/>
      <c r="H11" s="73"/>
      <c r="I11" s="50"/>
      <c r="J11" s="52"/>
      <c r="K11" s="52"/>
      <c r="L11" s="52"/>
      <c r="M11" s="77"/>
      <c r="N11" s="65"/>
      <c r="O11" s="53" t="s">
        <v>34</v>
      </c>
      <c r="P11" s="50"/>
      <c r="Q11" s="54">
        <v>0.5</v>
      </c>
      <c r="R11" s="91">
        <f>ROUNDUP(Q11*0.75,2)</f>
        <v>0.38</v>
      </c>
    </row>
    <row r="12" spans="1:19" ht="23.1" customHeight="1">
      <c r="A12" s="171"/>
      <c r="B12" s="64"/>
      <c r="C12" s="43"/>
      <c r="D12" s="44"/>
      <c r="E12" s="45"/>
      <c r="F12" s="46"/>
      <c r="G12" s="68"/>
      <c r="H12" s="72"/>
      <c r="I12" s="44"/>
      <c r="J12" s="46"/>
      <c r="K12" s="46"/>
      <c r="L12" s="46"/>
      <c r="M12" s="76"/>
      <c r="N12" s="64"/>
      <c r="O12" s="47"/>
      <c r="P12" s="44"/>
      <c r="Q12" s="48"/>
      <c r="R12" s="89"/>
    </row>
    <row r="13" spans="1:19" ht="23.1" customHeight="1">
      <c r="A13" s="171"/>
      <c r="B13" s="65" t="s">
        <v>132</v>
      </c>
      <c r="C13" s="49" t="s">
        <v>50</v>
      </c>
      <c r="D13" s="50"/>
      <c r="E13" s="51">
        <v>40</v>
      </c>
      <c r="F13" s="52" t="s">
        <v>25</v>
      </c>
      <c r="G13" s="69"/>
      <c r="H13" s="73" t="s">
        <v>50</v>
      </c>
      <c r="I13" s="50"/>
      <c r="J13" s="52">
        <f>ROUNDUP(E13*0.75,2)</f>
        <v>30</v>
      </c>
      <c r="K13" s="52" t="s">
        <v>25</v>
      </c>
      <c r="L13" s="52"/>
      <c r="M13" s="77" t="e">
        <f>ROUND(#REF!+(#REF!*15/100),2)</f>
        <v>#REF!</v>
      </c>
      <c r="N13" s="65" t="s">
        <v>133</v>
      </c>
      <c r="O13" s="53" t="s">
        <v>44</v>
      </c>
      <c r="P13" s="50"/>
      <c r="Q13" s="54">
        <v>30</v>
      </c>
      <c r="R13" s="91">
        <f t="shared" ref="R13:R19" si="0">ROUNDUP(Q13*0.75,2)</f>
        <v>22.5</v>
      </c>
    </row>
    <row r="14" spans="1:19" ht="23.1" customHeight="1">
      <c r="A14" s="171"/>
      <c r="B14" s="65"/>
      <c r="C14" s="49" t="s">
        <v>134</v>
      </c>
      <c r="D14" s="50"/>
      <c r="E14" s="51">
        <v>10</v>
      </c>
      <c r="F14" s="52" t="s">
        <v>25</v>
      </c>
      <c r="G14" s="69"/>
      <c r="H14" s="73" t="s">
        <v>134</v>
      </c>
      <c r="I14" s="50"/>
      <c r="J14" s="52">
        <f>ROUNDUP(E14*0.75,2)</f>
        <v>7.5</v>
      </c>
      <c r="K14" s="52" t="s">
        <v>25</v>
      </c>
      <c r="L14" s="52"/>
      <c r="M14" s="77" t="e">
        <f>#REF!</f>
        <v>#REF!</v>
      </c>
      <c r="N14" s="65" t="s">
        <v>254</v>
      </c>
      <c r="O14" s="53" t="s">
        <v>31</v>
      </c>
      <c r="P14" s="50"/>
      <c r="Q14" s="54">
        <v>1</v>
      </c>
      <c r="R14" s="91">
        <f t="shared" si="0"/>
        <v>0.75</v>
      </c>
    </row>
    <row r="15" spans="1:19" ht="23.1" customHeight="1">
      <c r="A15" s="171"/>
      <c r="B15" s="65"/>
      <c r="C15" s="49" t="s">
        <v>135</v>
      </c>
      <c r="D15" s="50"/>
      <c r="E15" s="51">
        <v>5</v>
      </c>
      <c r="F15" s="52" t="s">
        <v>25</v>
      </c>
      <c r="G15" s="69"/>
      <c r="H15" s="73" t="s">
        <v>135</v>
      </c>
      <c r="I15" s="50"/>
      <c r="J15" s="52">
        <f>ROUNDUP(E15*0.75,2)</f>
        <v>3.75</v>
      </c>
      <c r="K15" s="52" t="s">
        <v>25</v>
      </c>
      <c r="L15" s="52"/>
      <c r="M15" s="77" t="e">
        <f>#REF!</f>
        <v>#REF!</v>
      </c>
      <c r="N15" s="65" t="s">
        <v>238</v>
      </c>
      <c r="O15" s="53" t="s">
        <v>44</v>
      </c>
      <c r="P15" s="50"/>
      <c r="Q15" s="54">
        <v>20</v>
      </c>
      <c r="R15" s="91">
        <f t="shared" si="0"/>
        <v>15</v>
      </c>
    </row>
    <row r="16" spans="1:19" ht="23.1" customHeight="1">
      <c r="A16" s="171"/>
      <c r="B16" s="65"/>
      <c r="C16" s="49"/>
      <c r="D16" s="50"/>
      <c r="E16" s="51"/>
      <c r="F16" s="52"/>
      <c r="G16" s="69"/>
      <c r="H16" s="73"/>
      <c r="I16" s="50"/>
      <c r="J16" s="52"/>
      <c r="K16" s="52"/>
      <c r="L16" s="52"/>
      <c r="M16" s="77"/>
      <c r="N16" s="65" t="s">
        <v>41</v>
      </c>
      <c r="O16" s="53" t="s">
        <v>34</v>
      </c>
      <c r="P16" s="50"/>
      <c r="Q16" s="54">
        <v>1</v>
      </c>
      <c r="R16" s="91">
        <f t="shared" si="0"/>
        <v>0.75</v>
      </c>
    </row>
    <row r="17" spans="1:18" ht="23.1" customHeight="1">
      <c r="A17" s="171"/>
      <c r="B17" s="65"/>
      <c r="C17" s="49"/>
      <c r="D17" s="50"/>
      <c r="E17" s="51"/>
      <c r="F17" s="52"/>
      <c r="G17" s="69"/>
      <c r="H17" s="73"/>
      <c r="I17" s="50"/>
      <c r="J17" s="52"/>
      <c r="K17" s="52"/>
      <c r="L17" s="52"/>
      <c r="M17" s="77"/>
      <c r="N17" s="65"/>
      <c r="O17" s="53" t="s">
        <v>45</v>
      </c>
      <c r="P17" s="50" t="s">
        <v>46</v>
      </c>
      <c r="Q17" s="54">
        <v>1.5</v>
      </c>
      <c r="R17" s="91">
        <f t="shared" si="0"/>
        <v>1.1300000000000001</v>
      </c>
    </row>
    <row r="18" spans="1:18" ht="23.1" customHeight="1">
      <c r="A18" s="171"/>
      <c r="B18" s="65"/>
      <c r="C18" s="49"/>
      <c r="D18" s="50"/>
      <c r="E18" s="51"/>
      <c r="F18" s="52"/>
      <c r="G18" s="69"/>
      <c r="H18" s="73"/>
      <c r="I18" s="50"/>
      <c r="J18" s="52"/>
      <c r="K18" s="52"/>
      <c r="L18" s="52"/>
      <c r="M18" s="77"/>
      <c r="N18" s="65"/>
      <c r="O18" s="53" t="s">
        <v>30</v>
      </c>
      <c r="P18" s="50"/>
      <c r="Q18" s="54">
        <v>0.5</v>
      </c>
      <c r="R18" s="91">
        <f t="shared" si="0"/>
        <v>0.38</v>
      </c>
    </row>
    <row r="19" spans="1:18" ht="23.1" customHeight="1">
      <c r="A19" s="171"/>
      <c r="B19" s="65"/>
      <c r="C19" s="49"/>
      <c r="D19" s="50"/>
      <c r="E19" s="51"/>
      <c r="F19" s="52"/>
      <c r="G19" s="69"/>
      <c r="H19" s="73"/>
      <c r="I19" s="50"/>
      <c r="J19" s="52"/>
      <c r="K19" s="52"/>
      <c r="L19" s="52"/>
      <c r="M19" s="77"/>
      <c r="N19" s="65"/>
      <c r="O19" s="53" t="s">
        <v>59</v>
      </c>
      <c r="P19" s="50"/>
      <c r="Q19" s="54">
        <v>1</v>
      </c>
      <c r="R19" s="91">
        <f t="shared" si="0"/>
        <v>0.75</v>
      </c>
    </row>
    <row r="20" spans="1:18" ht="23.1" customHeight="1">
      <c r="A20" s="171"/>
      <c r="B20" s="64"/>
      <c r="C20" s="43"/>
      <c r="D20" s="44"/>
      <c r="E20" s="45"/>
      <c r="F20" s="46"/>
      <c r="G20" s="68"/>
      <c r="H20" s="72"/>
      <c r="I20" s="44"/>
      <c r="J20" s="46"/>
      <c r="K20" s="46"/>
      <c r="L20" s="46"/>
      <c r="M20" s="76"/>
      <c r="N20" s="64"/>
      <c r="O20" s="47"/>
      <c r="P20" s="44"/>
      <c r="Q20" s="48"/>
      <c r="R20" s="89"/>
    </row>
    <row r="21" spans="1:18" ht="23.1" customHeight="1">
      <c r="A21" s="171"/>
      <c r="B21" s="65" t="s">
        <v>101</v>
      </c>
      <c r="C21" s="49" t="s">
        <v>136</v>
      </c>
      <c r="D21" s="50"/>
      <c r="E21" s="51">
        <v>20</v>
      </c>
      <c r="F21" s="52" t="s">
        <v>25</v>
      </c>
      <c r="G21" s="69"/>
      <c r="H21" s="73" t="s">
        <v>136</v>
      </c>
      <c r="I21" s="50"/>
      <c r="J21" s="52">
        <f>ROUNDUP(E21*0.75,2)</f>
        <v>15</v>
      </c>
      <c r="K21" s="52" t="s">
        <v>25</v>
      </c>
      <c r="L21" s="52"/>
      <c r="M21" s="77" t="e">
        <f>ROUND(#REF!+(#REF!*6/100),2)</f>
        <v>#REF!</v>
      </c>
      <c r="N21" s="65" t="s">
        <v>23</v>
      </c>
      <c r="O21" s="53" t="s">
        <v>44</v>
      </c>
      <c r="P21" s="50"/>
      <c r="Q21" s="54">
        <v>100</v>
      </c>
      <c r="R21" s="91">
        <f>ROUNDUP(Q21*0.75,2)</f>
        <v>75</v>
      </c>
    </row>
    <row r="22" spans="1:18" ht="23.1" customHeight="1">
      <c r="A22" s="171"/>
      <c r="B22" s="65"/>
      <c r="C22" s="49" t="s">
        <v>100</v>
      </c>
      <c r="D22" s="50"/>
      <c r="E22" s="51">
        <v>5</v>
      </c>
      <c r="F22" s="52" t="s">
        <v>25</v>
      </c>
      <c r="G22" s="69"/>
      <c r="H22" s="73" t="s">
        <v>100</v>
      </c>
      <c r="I22" s="50"/>
      <c r="J22" s="52">
        <f>ROUNDUP(E22*0.75,2)</f>
        <v>3.75</v>
      </c>
      <c r="K22" s="52" t="s">
        <v>25</v>
      </c>
      <c r="L22" s="52"/>
      <c r="M22" s="77" t="e">
        <f>#REF!</f>
        <v>#REF!</v>
      </c>
      <c r="N22" s="65"/>
      <c r="O22" s="53" t="s">
        <v>28</v>
      </c>
      <c r="P22" s="50"/>
      <c r="Q22" s="54">
        <v>0.1</v>
      </c>
      <c r="R22" s="91">
        <f>ROUNDUP(Q22*0.75,2)</f>
        <v>0.08</v>
      </c>
    </row>
    <row r="23" spans="1:18" ht="23.1" customHeight="1">
      <c r="A23" s="171"/>
      <c r="B23" s="65"/>
      <c r="C23" s="49"/>
      <c r="D23" s="50"/>
      <c r="E23" s="51"/>
      <c r="F23" s="52"/>
      <c r="G23" s="69"/>
      <c r="H23" s="73"/>
      <c r="I23" s="50"/>
      <c r="J23" s="52"/>
      <c r="K23" s="52"/>
      <c r="L23" s="52"/>
      <c r="M23" s="77"/>
      <c r="N23" s="65"/>
      <c r="O23" s="53" t="s">
        <v>45</v>
      </c>
      <c r="P23" s="50" t="s">
        <v>46</v>
      </c>
      <c r="Q23" s="54">
        <v>0.5</v>
      </c>
      <c r="R23" s="91">
        <f>ROUNDUP(Q23*0.75,2)</f>
        <v>0.38</v>
      </c>
    </row>
    <row r="24" spans="1:18" ht="23.1" customHeight="1">
      <c r="A24" s="171"/>
      <c r="B24" s="64"/>
      <c r="C24" s="43"/>
      <c r="D24" s="44"/>
      <c r="E24" s="45"/>
      <c r="F24" s="46"/>
      <c r="G24" s="68"/>
      <c r="H24" s="72"/>
      <c r="I24" s="44"/>
      <c r="J24" s="46"/>
      <c r="K24" s="46"/>
      <c r="L24" s="46"/>
      <c r="M24" s="76"/>
      <c r="N24" s="64"/>
      <c r="O24" s="47"/>
      <c r="P24" s="44"/>
      <c r="Q24" s="48"/>
      <c r="R24" s="89"/>
    </row>
    <row r="25" spans="1:18" ht="23.1" customHeight="1">
      <c r="A25" s="171"/>
      <c r="B25" s="65" t="s">
        <v>137</v>
      </c>
      <c r="C25" s="49" t="s">
        <v>138</v>
      </c>
      <c r="D25" s="50" t="s">
        <v>55</v>
      </c>
      <c r="E25" s="51">
        <v>40</v>
      </c>
      <c r="F25" s="52" t="s">
        <v>25</v>
      </c>
      <c r="G25" s="69"/>
      <c r="H25" s="73" t="s">
        <v>138</v>
      </c>
      <c r="I25" s="50" t="s">
        <v>55</v>
      </c>
      <c r="J25" s="52">
        <f>ROUNDUP(E25*0.75,2)</f>
        <v>30</v>
      </c>
      <c r="K25" s="52" t="s">
        <v>25</v>
      </c>
      <c r="L25" s="52"/>
      <c r="M25" s="77" t="e">
        <f>#REF!</f>
        <v>#REF!</v>
      </c>
      <c r="N25" s="65" t="s">
        <v>235</v>
      </c>
      <c r="O25" s="53" t="s">
        <v>34</v>
      </c>
      <c r="P25" s="50"/>
      <c r="Q25" s="54">
        <v>1</v>
      </c>
      <c r="R25" s="91">
        <f>ROUNDUP(Q25*0.75,2)</f>
        <v>0.75</v>
      </c>
    </row>
    <row r="26" spans="1:18" ht="23.1" customHeight="1">
      <c r="A26" s="171"/>
      <c r="B26" s="65"/>
      <c r="C26" s="49"/>
      <c r="D26" s="50"/>
      <c r="E26" s="51"/>
      <c r="F26" s="52"/>
      <c r="G26" s="69"/>
      <c r="H26" s="73"/>
      <c r="I26" s="50"/>
      <c r="J26" s="52"/>
      <c r="K26" s="52"/>
      <c r="L26" s="52"/>
      <c r="M26" s="77"/>
      <c r="N26" s="65" t="s">
        <v>236</v>
      </c>
      <c r="O26" s="53" t="s">
        <v>35</v>
      </c>
      <c r="P26" s="50"/>
      <c r="Q26" s="54">
        <v>3</v>
      </c>
      <c r="R26" s="91">
        <f>ROUNDUP(Q26*0.75,2)</f>
        <v>2.25</v>
      </c>
    </row>
    <row r="27" spans="1:18" ht="23.1" customHeight="1">
      <c r="A27" s="171"/>
      <c r="B27" s="65"/>
      <c r="C27" s="49"/>
      <c r="D27" s="50"/>
      <c r="E27" s="51"/>
      <c r="F27" s="52"/>
      <c r="G27" s="69"/>
      <c r="H27" s="73"/>
      <c r="I27" s="50"/>
      <c r="J27" s="52"/>
      <c r="K27" s="52"/>
      <c r="L27" s="52"/>
      <c r="M27" s="77"/>
      <c r="N27" s="65" t="s">
        <v>237</v>
      </c>
      <c r="O27" s="53"/>
      <c r="P27" s="50"/>
      <c r="Q27" s="54"/>
      <c r="R27" s="91"/>
    </row>
    <row r="28" spans="1:18" ht="23.1" customHeight="1">
      <c r="A28" s="171"/>
      <c r="B28" s="65"/>
      <c r="C28" s="49"/>
      <c r="D28" s="50"/>
      <c r="E28" s="51"/>
      <c r="F28" s="52"/>
      <c r="G28" s="69"/>
      <c r="H28" s="73"/>
      <c r="I28" s="50"/>
      <c r="J28" s="52"/>
      <c r="K28" s="52"/>
      <c r="L28" s="52"/>
      <c r="M28" s="77"/>
      <c r="N28" s="65" t="s">
        <v>41</v>
      </c>
      <c r="O28" s="53"/>
      <c r="P28" s="50"/>
      <c r="Q28" s="54"/>
      <c r="R28" s="91"/>
    </row>
    <row r="29" spans="1:18" ht="23.1" customHeight="1" thickBot="1">
      <c r="A29" s="172"/>
      <c r="B29" s="66"/>
      <c r="C29" s="55"/>
      <c r="D29" s="56"/>
      <c r="E29" s="57"/>
      <c r="F29" s="58"/>
      <c r="G29" s="70"/>
      <c r="H29" s="74"/>
      <c r="I29" s="56"/>
      <c r="J29" s="58"/>
      <c r="K29" s="58"/>
      <c r="L29" s="58"/>
      <c r="M29" s="78"/>
      <c r="N29" s="66"/>
      <c r="O29" s="59"/>
      <c r="P29" s="56"/>
      <c r="Q29" s="60"/>
      <c r="R29" s="93"/>
    </row>
  </sheetData>
  <mergeCells count="4">
    <mergeCell ref="H1:N1"/>
    <mergeCell ref="A2:R2"/>
    <mergeCell ref="A3:F3"/>
    <mergeCell ref="A5:A29"/>
  </mergeCells>
  <phoneticPr fontId="21"/>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1</vt:i4>
      </vt:variant>
    </vt:vector>
  </HeadingPairs>
  <TitlesOfParts>
    <vt:vector size="47" baseType="lpstr">
      <vt:lpstr>キッズ月間</vt:lpstr>
      <vt:lpstr>離乳食月間</vt:lpstr>
      <vt:lpstr>6月1日（月）キッズ</vt:lpstr>
      <vt:lpstr>6月1日離乳食</vt:lpstr>
      <vt:lpstr>6月2日（火）キッズ</vt:lpstr>
      <vt:lpstr>6月2日離乳食</vt:lpstr>
      <vt:lpstr>6月3日（水）キッズ</vt:lpstr>
      <vt:lpstr>6月3日離乳食</vt:lpstr>
      <vt:lpstr>6月4日（木）キッズ</vt:lpstr>
      <vt:lpstr>6月4日離乳食</vt:lpstr>
      <vt:lpstr>6月5日（金）キッズ</vt:lpstr>
      <vt:lpstr>6月5日離乳食</vt:lpstr>
      <vt:lpstr>6月8日（月）キッズ</vt:lpstr>
      <vt:lpstr>6月8日離乳食</vt:lpstr>
      <vt:lpstr>6月9日（火）キッズ</vt:lpstr>
      <vt:lpstr>6月9日離乳食</vt:lpstr>
      <vt:lpstr>6月10日（水）キッズ</vt:lpstr>
      <vt:lpstr>6月10日離乳食</vt:lpstr>
      <vt:lpstr>6月11日（木）キッズ</vt:lpstr>
      <vt:lpstr>6月11日離乳食</vt:lpstr>
      <vt:lpstr>6月12日（金）キッズ</vt:lpstr>
      <vt:lpstr>6月12日離乳食</vt:lpstr>
      <vt:lpstr>6月15日（月）キッズ</vt:lpstr>
      <vt:lpstr>6月15日離乳食</vt:lpstr>
      <vt:lpstr>6月16日（火）キッズ</vt:lpstr>
      <vt:lpstr>6月16日離乳食</vt:lpstr>
      <vt:lpstr>6月17日（水）キッズ</vt:lpstr>
      <vt:lpstr>6月17日離乳食</vt:lpstr>
      <vt:lpstr>6月18日（木）キッズ</vt:lpstr>
      <vt:lpstr>6月18日離乳食</vt:lpstr>
      <vt:lpstr>6月19日（金）キッズ</vt:lpstr>
      <vt:lpstr>6月19日離乳食</vt:lpstr>
      <vt:lpstr>6月22日（月）キッズ</vt:lpstr>
      <vt:lpstr>6月22日離乳食</vt:lpstr>
      <vt:lpstr>6月23日（火）キッズ</vt:lpstr>
      <vt:lpstr>6月23日離乳食</vt:lpstr>
      <vt:lpstr>6月24日（水）キッズ</vt:lpstr>
      <vt:lpstr>6月24日離乳食</vt:lpstr>
      <vt:lpstr>6月25日（木）キッズ</vt:lpstr>
      <vt:lpstr>6月25日離乳食</vt:lpstr>
      <vt:lpstr>6月26日（金）キッズ</vt:lpstr>
      <vt:lpstr>6月26日離乳食</vt:lpstr>
      <vt:lpstr>6月29日（月）キッズ</vt:lpstr>
      <vt:lpstr>6月29日離乳食</vt:lpstr>
      <vt:lpstr>6月30日（火）キッズ</vt:lpstr>
      <vt:lpstr>6月30日離乳食</vt:lpstr>
      <vt:lpstr>離乳食月間!Print_Area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NEC-PCuser</cp:lastModifiedBy>
  <cp:lastPrinted>2020-05-16T10:43:16Z</cp:lastPrinted>
  <dcterms:created xsi:type="dcterms:W3CDTF">2019-03-20T06:11:51Z</dcterms:created>
  <dcterms:modified xsi:type="dcterms:W3CDTF">2020-05-19T07:52:27Z</dcterms:modified>
</cp:coreProperties>
</file>